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checkCompatibility="1"/>
  <mc:AlternateContent xmlns:mc="http://schemas.openxmlformats.org/markup-compatibility/2006">
    <mc:Choice Requires="x15">
      <x15ac:absPath xmlns:x15ac="http://schemas.microsoft.com/office/spreadsheetml/2010/11/ac" url="Z:\11. ESO\"/>
    </mc:Choice>
  </mc:AlternateContent>
  <xr:revisionPtr revIDLastSave="0" documentId="13_ncr:1_{299CE7CF-E5DA-4EFD-87DC-9B1A49D91D89}" xr6:coauthVersionLast="47" xr6:coauthVersionMax="47" xr10:uidLastSave="{00000000-0000-0000-0000-000000000000}"/>
  <bookViews>
    <workbookView xWindow="-110" yWindow="-110" windowWidth="19420" windowHeight="10420" tabRatio="831" firstSheet="56" activeTab="59" xr2:uid="{00000000-000D-0000-FFFF-FFFF00000000}"/>
  </bookViews>
  <sheets>
    <sheet name="Kubikasi" sheetId="460" state="hidden" r:id="rId1"/>
    <sheet name="BERAT CONT" sheetId="5589" state="hidden" r:id="rId2"/>
    <sheet name="Data" sheetId="152" r:id="rId3"/>
    <sheet name="SMZ BENCH (September 24)" sheetId="9704" state="hidden" r:id="rId4"/>
    <sheet name="SMZ Piano BY AIR (SEPTEMBER 24)" sheetId="9708" state="hidden" r:id="rId5"/>
    <sheet name="SMZ Piano BY AIR (SEPTEMBER (2" sheetId="9712" state="hidden" r:id="rId6"/>
    <sheet name="SMZ PART AIR (SEPTEMBER 27)" sheetId="9709" state="hidden" r:id="rId7"/>
    <sheet name="SMZ BENCH Air(September 27)" sheetId="9710" state="hidden" r:id="rId8"/>
    <sheet name="SMZ PART (JAN 7)" sheetId="9747" state="hidden" r:id="rId9"/>
    <sheet name="SMZ BENCH (JAN 10)" sheetId="9746" state="hidden" r:id="rId10"/>
    <sheet name="SMZ PART (JAN 10)" sheetId="9751" state="hidden" r:id="rId11"/>
    <sheet name="SMZ PART (JAN 14)" sheetId="9753" state="hidden" r:id="rId12"/>
    <sheet name="SMZ PART (JAN 21)" sheetId="9754" state="hidden" r:id="rId13"/>
    <sheet name="SMZ PART (JAN 27)" sheetId="9756" state="hidden" r:id="rId14"/>
    <sheet name="SMZ BENCH (FEB 4)" sheetId="9757" state="hidden" r:id="rId15"/>
    <sheet name="SMZ PART (FEB 4)" sheetId="9758" state="hidden" r:id="rId16"/>
    <sheet name="SMZ PART (FEB 12)" sheetId="9759" state="hidden" r:id="rId17"/>
    <sheet name="SMZ BENCH (FEB 24)" sheetId="9760" state="hidden" r:id="rId18"/>
    <sheet name="SMZ PART (FEB 24.)" sheetId="9761" state="hidden" r:id="rId19"/>
    <sheet name="SMZ PART (MAR 10)" sheetId="9762" state="hidden" r:id="rId20"/>
    <sheet name="SMZ BENCH (MAR 11)" sheetId="9764" state="hidden" r:id="rId21"/>
    <sheet name="SMZ PART (MAR 11)" sheetId="9763" state="hidden" r:id="rId22"/>
    <sheet name="SMZ PART (MAR 11) (2)" sheetId="9765" state="hidden" r:id="rId23"/>
    <sheet name="SMZ PART (MAR 21)" sheetId="9766" state="hidden" r:id="rId24"/>
    <sheet name="SMZ BENCH (MAR 22)" sheetId="9767" state="hidden" r:id="rId25"/>
    <sheet name="SMZ PART (MAR 22)" sheetId="9768" state="hidden" r:id="rId26"/>
    <sheet name="SMZ PART (APR 1)" sheetId="9769" state="hidden" r:id="rId27"/>
    <sheet name="SMZ BENCH (APR 13)" sheetId="9772" state="hidden" r:id="rId28"/>
    <sheet name="SMZ PART (APR 13)" sheetId="9771" state="hidden" r:id="rId29"/>
    <sheet name="SMZ PART (APR 14)" sheetId="9773" state="hidden" r:id="rId30"/>
    <sheet name="SMZ PART (APR 25)" sheetId="9774" state="hidden" r:id="rId31"/>
    <sheet name="SMZ PART (APR 27)" sheetId="9776" state="hidden" r:id="rId32"/>
    <sheet name="SMZ BENCH (MAY 13)" sheetId="9779" r:id="rId33"/>
    <sheet name="SMZ PART (MAY 13)" sheetId="9780" r:id="rId34"/>
    <sheet name="SMZ PART (MAY 24)" sheetId="9785" r:id="rId35"/>
    <sheet name="SMZ BENCH (MAY 30)" sheetId="9787" r:id="rId36"/>
    <sheet name="SMZ PART (MAY 30)" sheetId="9788" r:id="rId37"/>
    <sheet name="SMZ BENCH (JUNI 10)" sheetId="9791" r:id="rId38"/>
    <sheet name="SMZ PART (JUNI 10)" sheetId="9790" r:id="rId39"/>
    <sheet name="SMZ BENCH (JUNI 28)" sheetId="9792" r:id="rId40"/>
    <sheet name="SMZ PART (JUNI 28)" sheetId="9793" r:id="rId41"/>
    <sheet name="SMZ PART (JUNI 28) (2)" sheetId="9795" r:id="rId42"/>
    <sheet name="SMZ PART (JULI 12)" sheetId="9800" r:id="rId43"/>
    <sheet name="SMZ BENCH (JULI 14)" sheetId="9803" r:id="rId44"/>
    <sheet name="SMZ PART (JULI 14) (2)" sheetId="9806" r:id="rId45"/>
    <sheet name="SMZ PART (JULI 26)" sheetId="9808" r:id="rId46"/>
    <sheet name="SMZ BENCH (JULI 27)" sheetId="9811" r:id="rId47"/>
    <sheet name="SMZ PART (JULI 27)" sheetId="9812" r:id="rId48"/>
    <sheet name="SMZ PART (AGS 11)" sheetId="9813" r:id="rId49"/>
    <sheet name="SMZ BENCH (AGS 12)" sheetId="9814" r:id="rId50"/>
    <sheet name="SMZ PART (AGS 12)" sheetId="9818" r:id="rId51"/>
    <sheet name="SMZ PART (AGS 25)" sheetId="9816" r:id="rId52"/>
    <sheet name="SMZ PART (AGS 26)" sheetId="9817" r:id="rId53"/>
    <sheet name="SMZ BENCH (SEPT 8)" sheetId="9820" r:id="rId54"/>
    <sheet name="SMZ PART (SEPT 8)" sheetId="9821" r:id="rId55"/>
    <sheet name="SMZ PART (SEP 8) (FOC)" sheetId="9819" r:id="rId56"/>
    <sheet name="SMZ PART (SEPT 13)" sheetId="9822" r:id="rId57"/>
    <sheet name="SMZ PART (SEPT 16)" sheetId="9824" r:id="rId58"/>
    <sheet name="SMZ PART (SEPT 16) (2)" sheetId="9828" r:id="rId59"/>
    <sheet name="SMZ PART (SEPT 23)" sheetId="9826" r:id="rId60"/>
    <sheet name="Sheet1" sheetId="9829" r:id="rId61"/>
    <sheet name="Data (6)" sheetId="8566" r:id="rId62"/>
  </sheets>
  <externalReferences>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________DBA7" localSheetId="48">[1]worksheet!#REF!</definedName>
    <definedName name="________DBA7" localSheetId="50">[1]worksheet!#REF!</definedName>
    <definedName name="________DBA7" localSheetId="51">[1]worksheet!#REF!</definedName>
    <definedName name="________DBA7" localSheetId="52">[1]worksheet!#REF!</definedName>
    <definedName name="________DBA7" localSheetId="26">[1]worksheet!#REF!</definedName>
    <definedName name="________DBA7" localSheetId="28">[1]worksheet!#REF!</definedName>
    <definedName name="________DBA7" localSheetId="29">[1]worksheet!#REF!</definedName>
    <definedName name="________DBA7" localSheetId="30">[1]worksheet!#REF!</definedName>
    <definedName name="________DBA7" localSheetId="31">[1]worksheet!#REF!</definedName>
    <definedName name="________DBA7" localSheetId="16">[1]worksheet!#REF!</definedName>
    <definedName name="________DBA7" localSheetId="18">[1]worksheet!#REF!</definedName>
    <definedName name="________DBA7" localSheetId="15">[1]worksheet!#REF!</definedName>
    <definedName name="________DBA7" localSheetId="10">[1]worksheet!#REF!</definedName>
    <definedName name="________DBA7" localSheetId="11">[1]worksheet!#REF!</definedName>
    <definedName name="________DBA7" localSheetId="12">[1]worksheet!#REF!</definedName>
    <definedName name="________DBA7" localSheetId="13">[1]worksheet!#REF!</definedName>
    <definedName name="________DBA7" localSheetId="8">[1]worksheet!#REF!</definedName>
    <definedName name="________DBA7" localSheetId="42">[1]worksheet!#REF!</definedName>
    <definedName name="________DBA7" localSheetId="44">[1]worksheet!#REF!</definedName>
    <definedName name="________DBA7" localSheetId="45">[1]worksheet!#REF!</definedName>
    <definedName name="________DBA7" localSheetId="47">[1]worksheet!#REF!</definedName>
    <definedName name="________DBA7" localSheetId="38">[1]worksheet!#REF!</definedName>
    <definedName name="________DBA7" localSheetId="40">[1]worksheet!#REF!</definedName>
    <definedName name="________DBA7" localSheetId="41">[1]worksheet!#REF!</definedName>
    <definedName name="________DBA7" localSheetId="19">[1]worksheet!#REF!</definedName>
    <definedName name="________DBA7" localSheetId="21">[1]worksheet!#REF!</definedName>
    <definedName name="________DBA7" localSheetId="22">[1]worksheet!#REF!</definedName>
    <definedName name="________DBA7" localSheetId="23">[1]worksheet!#REF!</definedName>
    <definedName name="________DBA7" localSheetId="25">[1]worksheet!#REF!</definedName>
    <definedName name="________DBA7" localSheetId="33">[1]worksheet!#REF!</definedName>
    <definedName name="________DBA7" localSheetId="34">[1]worksheet!#REF!</definedName>
    <definedName name="________DBA7" localSheetId="36">[1]worksheet!#REF!</definedName>
    <definedName name="________DBA7" localSheetId="55">[1]worksheet!#REF!</definedName>
    <definedName name="________DBA7" localSheetId="56">[1]worksheet!#REF!</definedName>
    <definedName name="________DBA7" localSheetId="57">[1]worksheet!#REF!</definedName>
    <definedName name="________DBA7" localSheetId="58">[1]worksheet!#REF!</definedName>
    <definedName name="________DBA7" localSheetId="59">[1]worksheet!#REF!</definedName>
    <definedName name="________DBA7" localSheetId="54">[1]worksheet!#REF!</definedName>
    <definedName name="________DBA7" localSheetId="5">[1]worksheet!#REF!</definedName>
    <definedName name="________DBA7">[1]worksheet!#REF!</definedName>
    <definedName name="_______DBA7" localSheetId="48">[1]worksheet!#REF!</definedName>
    <definedName name="_______DBA7" localSheetId="50">[1]worksheet!#REF!</definedName>
    <definedName name="_______DBA7" localSheetId="51">[1]worksheet!#REF!</definedName>
    <definedName name="_______DBA7" localSheetId="52">[1]worksheet!#REF!</definedName>
    <definedName name="_______DBA7" localSheetId="26">[1]worksheet!#REF!</definedName>
    <definedName name="_______DBA7" localSheetId="28">[1]worksheet!#REF!</definedName>
    <definedName name="_______DBA7" localSheetId="29">[1]worksheet!#REF!</definedName>
    <definedName name="_______DBA7" localSheetId="30">[1]worksheet!#REF!</definedName>
    <definedName name="_______DBA7" localSheetId="31">[1]worksheet!#REF!</definedName>
    <definedName name="_______DBA7" localSheetId="16">[1]worksheet!#REF!</definedName>
    <definedName name="_______DBA7" localSheetId="18">[1]worksheet!#REF!</definedName>
    <definedName name="_______DBA7" localSheetId="15">[1]worksheet!#REF!</definedName>
    <definedName name="_______DBA7" localSheetId="10">[1]worksheet!#REF!</definedName>
    <definedName name="_______DBA7" localSheetId="11">[1]worksheet!#REF!</definedName>
    <definedName name="_______DBA7" localSheetId="12">[1]worksheet!#REF!</definedName>
    <definedName name="_______DBA7" localSheetId="13">[1]worksheet!#REF!</definedName>
    <definedName name="_______DBA7" localSheetId="8">[1]worksheet!#REF!</definedName>
    <definedName name="_______DBA7" localSheetId="42">[1]worksheet!#REF!</definedName>
    <definedName name="_______DBA7" localSheetId="44">[1]worksheet!#REF!</definedName>
    <definedName name="_______DBA7" localSheetId="45">[1]worksheet!#REF!</definedName>
    <definedName name="_______DBA7" localSheetId="47">[1]worksheet!#REF!</definedName>
    <definedName name="_______DBA7" localSheetId="38">[1]worksheet!#REF!</definedName>
    <definedName name="_______DBA7" localSheetId="40">[1]worksheet!#REF!</definedName>
    <definedName name="_______DBA7" localSheetId="41">[1]worksheet!#REF!</definedName>
    <definedName name="_______DBA7" localSheetId="19">[1]worksheet!#REF!</definedName>
    <definedName name="_______DBA7" localSheetId="21">[1]worksheet!#REF!</definedName>
    <definedName name="_______DBA7" localSheetId="22">[1]worksheet!#REF!</definedName>
    <definedName name="_______DBA7" localSheetId="23">[1]worksheet!#REF!</definedName>
    <definedName name="_______DBA7" localSheetId="25">[1]worksheet!#REF!</definedName>
    <definedName name="_______DBA7" localSheetId="33">[1]worksheet!#REF!</definedName>
    <definedName name="_______DBA7" localSheetId="34">[1]worksheet!#REF!</definedName>
    <definedName name="_______DBA7" localSheetId="36">[1]worksheet!#REF!</definedName>
    <definedName name="_______DBA7" localSheetId="55">[1]worksheet!#REF!</definedName>
    <definedName name="_______DBA7" localSheetId="56">[1]worksheet!#REF!</definedName>
    <definedName name="_______DBA7" localSheetId="57">[1]worksheet!#REF!</definedName>
    <definedName name="_______DBA7" localSheetId="58">[1]worksheet!#REF!</definedName>
    <definedName name="_______DBA7" localSheetId="59">[1]worksheet!#REF!</definedName>
    <definedName name="_______DBA7" localSheetId="54">[1]worksheet!#REF!</definedName>
    <definedName name="_______DBA7" localSheetId="5">[1]worksheet!#REF!</definedName>
    <definedName name="_______DBA7">[1]worksheet!#REF!</definedName>
    <definedName name="_____DBA7" localSheetId="48">[1]worksheet!#REF!</definedName>
    <definedName name="_____DBA7" localSheetId="50">[1]worksheet!#REF!</definedName>
    <definedName name="_____DBA7" localSheetId="51">[1]worksheet!#REF!</definedName>
    <definedName name="_____DBA7" localSheetId="52">[1]worksheet!#REF!</definedName>
    <definedName name="_____DBA7" localSheetId="26">[1]worksheet!#REF!</definedName>
    <definedName name="_____DBA7" localSheetId="28">[1]worksheet!#REF!</definedName>
    <definedName name="_____DBA7" localSheetId="29">[1]worksheet!#REF!</definedName>
    <definedName name="_____DBA7" localSheetId="30">[1]worksheet!#REF!</definedName>
    <definedName name="_____DBA7" localSheetId="31">[1]worksheet!#REF!</definedName>
    <definedName name="_____DBA7" localSheetId="16">[1]worksheet!#REF!</definedName>
    <definedName name="_____DBA7" localSheetId="18">[1]worksheet!#REF!</definedName>
    <definedName name="_____DBA7" localSheetId="15">[1]worksheet!#REF!</definedName>
    <definedName name="_____DBA7" localSheetId="10">[1]worksheet!#REF!</definedName>
    <definedName name="_____DBA7" localSheetId="11">[1]worksheet!#REF!</definedName>
    <definedName name="_____DBA7" localSheetId="12">[1]worksheet!#REF!</definedName>
    <definedName name="_____DBA7" localSheetId="13">[1]worksheet!#REF!</definedName>
    <definedName name="_____DBA7" localSheetId="8">[1]worksheet!#REF!</definedName>
    <definedName name="_____DBA7" localSheetId="42">[1]worksheet!#REF!</definedName>
    <definedName name="_____DBA7" localSheetId="44">[1]worksheet!#REF!</definedName>
    <definedName name="_____DBA7" localSheetId="45">[1]worksheet!#REF!</definedName>
    <definedName name="_____DBA7" localSheetId="47">[1]worksheet!#REF!</definedName>
    <definedName name="_____DBA7" localSheetId="38">[1]worksheet!#REF!</definedName>
    <definedName name="_____DBA7" localSheetId="40">[1]worksheet!#REF!</definedName>
    <definedName name="_____DBA7" localSheetId="41">[1]worksheet!#REF!</definedName>
    <definedName name="_____DBA7" localSheetId="19">[1]worksheet!#REF!</definedName>
    <definedName name="_____DBA7" localSheetId="21">[1]worksheet!#REF!</definedName>
    <definedName name="_____DBA7" localSheetId="22">[1]worksheet!#REF!</definedName>
    <definedName name="_____DBA7" localSheetId="23">[1]worksheet!#REF!</definedName>
    <definedName name="_____DBA7" localSheetId="25">[1]worksheet!#REF!</definedName>
    <definedName name="_____DBA7" localSheetId="33">[1]worksheet!#REF!</definedName>
    <definedName name="_____DBA7" localSheetId="34">[1]worksheet!#REF!</definedName>
    <definedName name="_____DBA7" localSheetId="36">[1]worksheet!#REF!</definedName>
    <definedName name="_____DBA7" localSheetId="55">[1]worksheet!#REF!</definedName>
    <definedName name="_____DBA7" localSheetId="56">[1]worksheet!#REF!</definedName>
    <definedName name="_____DBA7" localSheetId="57">[1]worksheet!#REF!</definedName>
    <definedName name="_____DBA7" localSheetId="58">[1]worksheet!#REF!</definedName>
    <definedName name="_____DBA7" localSheetId="59">[1]worksheet!#REF!</definedName>
    <definedName name="_____DBA7" localSheetId="54">[1]worksheet!#REF!</definedName>
    <definedName name="_____DBA7" localSheetId="5">[1]worksheet!#REF!</definedName>
    <definedName name="_____DBA7">[1]worksheet!#REF!</definedName>
    <definedName name="____DBA7" localSheetId="48">[1]worksheet!#REF!</definedName>
    <definedName name="____DBA7" localSheetId="50">[1]worksheet!#REF!</definedName>
    <definedName name="____DBA7" localSheetId="51">[1]worksheet!#REF!</definedName>
    <definedName name="____DBA7" localSheetId="52">[1]worksheet!#REF!</definedName>
    <definedName name="____DBA7" localSheetId="26">[1]worksheet!#REF!</definedName>
    <definedName name="____DBA7" localSheetId="28">[1]worksheet!#REF!</definedName>
    <definedName name="____DBA7" localSheetId="29">[1]worksheet!#REF!</definedName>
    <definedName name="____DBA7" localSheetId="30">[1]worksheet!#REF!</definedName>
    <definedName name="____DBA7" localSheetId="31">[1]worksheet!#REF!</definedName>
    <definedName name="____DBA7" localSheetId="16">[1]worksheet!#REF!</definedName>
    <definedName name="____DBA7" localSheetId="18">[1]worksheet!#REF!</definedName>
    <definedName name="____DBA7" localSheetId="15">[1]worksheet!#REF!</definedName>
    <definedName name="____DBA7" localSheetId="10">[1]worksheet!#REF!</definedName>
    <definedName name="____DBA7" localSheetId="11">[1]worksheet!#REF!</definedName>
    <definedName name="____DBA7" localSheetId="12">[1]worksheet!#REF!</definedName>
    <definedName name="____DBA7" localSheetId="13">[1]worksheet!#REF!</definedName>
    <definedName name="____DBA7" localSheetId="8">[1]worksheet!#REF!</definedName>
    <definedName name="____DBA7" localSheetId="42">[1]worksheet!#REF!</definedName>
    <definedName name="____DBA7" localSheetId="44">[1]worksheet!#REF!</definedName>
    <definedName name="____DBA7" localSheetId="45">[1]worksheet!#REF!</definedName>
    <definedName name="____DBA7" localSheetId="47">[1]worksheet!#REF!</definedName>
    <definedName name="____DBA7" localSheetId="38">[1]worksheet!#REF!</definedName>
    <definedName name="____DBA7" localSheetId="40">[1]worksheet!#REF!</definedName>
    <definedName name="____DBA7" localSheetId="41">[1]worksheet!#REF!</definedName>
    <definedName name="____DBA7" localSheetId="19">[1]worksheet!#REF!</definedName>
    <definedName name="____DBA7" localSheetId="21">[1]worksheet!#REF!</definedName>
    <definedName name="____DBA7" localSheetId="22">[1]worksheet!#REF!</definedName>
    <definedName name="____DBA7" localSheetId="23">[1]worksheet!#REF!</definedName>
    <definedName name="____DBA7" localSheetId="25">[1]worksheet!#REF!</definedName>
    <definedName name="____DBA7" localSheetId="33">[1]worksheet!#REF!</definedName>
    <definedName name="____DBA7" localSheetId="34">[1]worksheet!#REF!</definedName>
    <definedName name="____DBA7" localSheetId="36">[1]worksheet!#REF!</definedName>
    <definedName name="____DBA7" localSheetId="55">[1]worksheet!#REF!</definedName>
    <definedName name="____DBA7" localSheetId="56">[1]worksheet!#REF!</definedName>
    <definedName name="____DBA7" localSheetId="57">[1]worksheet!#REF!</definedName>
    <definedName name="____DBA7" localSheetId="58">[1]worksheet!#REF!</definedName>
    <definedName name="____DBA7" localSheetId="59">[1]worksheet!#REF!</definedName>
    <definedName name="____DBA7" localSheetId="54">[1]worksheet!#REF!</definedName>
    <definedName name="____DBA7" localSheetId="5">[1]worksheet!#REF!</definedName>
    <definedName name="____DBA7">[1]worksheet!#REF!</definedName>
    <definedName name="___DBA7" localSheetId="48">[1]worksheet!#REF!</definedName>
    <definedName name="___DBA7" localSheetId="50">[1]worksheet!#REF!</definedName>
    <definedName name="___DBA7" localSheetId="51">[1]worksheet!#REF!</definedName>
    <definedName name="___DBA7" localSheetId="52">[1]worksheet!#REF!</definedName>
    <definedName name="___DBA7" localSheetId="26">[1]worksheet!#REF!</definedName>
    <definedName name="___DBA7" localSheetId="28">[1]worksheet!#REF!</definedName>
    <definedName name="___DBA7" localSheetId="29">[1]worksheet!#REF!</definedName>
    <definedName name="___DBA7" localSheetId="30">[1]worksheet!#REF!</definedName>
    <definedName name="___DBA7" localSheetId="31">[1]worksheet!#REF!</definedName>
    <definedName name="___DBA7" localSheetId="16">[1]worksheet!#REF!</definedName>
    <definedName name="___DBA7" localSheetId="18">[1]worksheet!#REF!</definedName>
    <definedName name="___DBA7" localSheetId="15">[1]worksheet!#REF!</definedName>
    <definedName name="___DBA7" localSheetId="10">[1]worksheet!#REF!</definedName>
    <definedName name="___DBA7" localSheetId="11">[1]worksheet!#REF!</definedName>
    <definedName name="___DBA7" localSheetId="12">[1]worksheet!#REF!</definedName>
    <definedName name="___DBA7" localSheetId="13">[1]worksheet!#REF!</definedName>
    <definedName name="___DBA7" localSheetId="8">[1]worksheet!#REF!</definedName>
    <definedName name="___DBA7" localSheetId="42">[1]worksheet!#REF!</definedName>
    <definedName name="___DBA7" localSheetId="44">[1]worksheet!#REF!</definedName>
    <definedName name="___DBA7" localSheetId="45">[1]worksheet!#REF!</definedName>
    <definedName name="___DBA7" localSheetId="47">[1]worksheet!#REF!</definedName>
    <definedName name="___DBA7" localSheetId="38">[1]worksheet!#REF!</definedName>
    <definedName name="___DBA7" localSheetId="40">[1]worksheet!#REF!</definedName>
    <definedName name="___DBA7" localSheetId="41">[1]worksheet!#REF!</definedName>
    <definedName name="___DBA7" localSheetId="19">[1]worksheet!#REF!</definedName>
    <definedName name="___DBA7" localSheetId="21">[1]worksheet!#REF!</definedName>
    <definedName name="___DBA7" localSheetId="22">[1]worksheet!#REF!</definedName>
    <definedName name="___DBA7" localSheetId="23">[1]worksheet!#REF!</definedName>
    <definedName name="___DBA7" localSheetId="25">[1]worksheet!#REF!</definedName>
    <definedName name="___DBA7" localSheetId="33">[1]worksheet!#REF!</definedName>
    <definedName name="___DBA7" localSheetId="34">[1]worksheet!#REF!</definedName>
    <definedName name="___DBA7" localSheetId="36">[1]worksheet!#REF!</definedName>
    <definedName name="___DBA7" localSheetId="55">[1]worksheet!#REF!</definedName>
    <definedName name="___DBA7" localSheetId="56">[1]worksheet!#REF!</definedName>
    <definedName name="___DBA7" localSheetId="57">[1]worksheet!#REF!</definedName>
    <definedName name="___DBA7" localSheetId="58">[1]worksheet!#REF!</definedName>
    <definedName name="___DBA7" localSheetId="59">[1]worksheet!#REF!</definedName>
    <definedName name="___DBA7" localSheetId="54">[1]worksheet!#REF!</definedName>
    <definedName name="___DBA7" localSheetId="5">[1]worksheet!#REF!</definedName>
    <definedName name="___DBA7">[1]worksheet!#REF!</definedName>
    <definedName name="__123Graph_A" localSheetId="48" hidden="1">[2]A!#REF!</definedName>
    <definedName name="__123Graph_A" localSheetId="50" hidden="1">[2]A!#REF!</definedName>
    <definedName name="__123Graph_A" localSheetId="51" hidden="1">[2]A!#REF!</definedName>
    <definedName name="__123Graph_A" localSheetId="52" hidden="1">[2]A!#REF!</definedName>
    <definedName name="__123Graph_A" localSheetId="26" hidden="1">[2]A!#REF!</definedName>
    <definedName name="__123Graph_A" localSheetId="28" hidden="1">[2]A!#REF!</definedName>
    <definedName name="__123Graph_A" localSheetId="29" hidden="1">[2]A!#REF!</definedName>
    <definedName name="__123Graph_A" localSheetId="30" hidden="1">[2]A!#REF!</definedName>
    <definedName name="__123Graph_A" localSheetId="31" hidden="1">[2]A!#REF!</definedName>
    <definedName name="__123Graph_A" localSheetId="16" hidden="1">[2]A!#REF!</definedName>
    <definedName name="__123Graph_A" localSheetId="18" hidden="1">[2]A!#REF!</definedName>
    <definedName name="__123Graph_A" localSheetId="15" hidden="1">[2]A!#REF!</definedName>
    <definedName name="__123Graph_A" localSheetId="10" hidden="1">[2]A!#REF!</definedName>
    <definedName name="__123Graph_A" localSheetId="11" hidden="1">[2]A!#REF!</definedName>
    <definedName name="__123Graph_A" localSheetId="12" hidden="1">[2]A!#REF!</definedName>
    <definedName name="__123Graph_A" localSheetId="13" hidden="1">[2]A!#REF!</definedName>
    <definedName name="__123Graph_A" localSheetId="8" hidden="1">[2]A!#REF!</definedName>
    <definedName name="__123Graph_A" localSheetId="42" hidden="1">[2]A!#REF!</definedName>
    <definedName name="__123Graph_A" localSheetId="44" hidden="1">[2]A!#REF!</definedName>
    <definedName name="__123Graph_A" localSheetId="45" hidden="1">[2]A!#REF!</definedName>
    <definedName name="__123Graph_A" localSheetId="47" hidden="1">[2]A!#REF!</definedName>
    <definedName name="__123Graph_A" localSheetId="38" hidden="1">[2]A!#REF!</definedName>
    <definedName name="__123Graph_A" localSheetId="40" hidden="1">[2]A!#REF!</definedName>
    <definedName name="__123Graph_A" localSheetId="41" hidden="1">[2]A!#REF!</definedName>
    <definedName name="__123Graph_A" localSheetId="19" hidden="1">[2]A!#REF!</definedName>
    <definedName name="__123Graph_A" localSheetId="21" hidden="1">[2]A!#REF!</definedName>
    <definedName name="__123Graph_A" localSheetId="22" hidden="1">[2]A!#REF!</definedName>
    <definedName name="__123Graph_A" localSheetId="23" hidden="1">[2]A!#REF!</definedName>
    <definedName name="__123Graph_A" localSheetId="25" hidden="1">[2]A!#REF!</definedName>
    <definedName name="__123Graph_A" localSheetId="33" hidden="1">[2]A!#REF!</definedName>
    <definedName name="__123Graph_A" localSheetId="34" hidden="1">[2]A!#REF!</definedName>
    <definedName name="__123Graph_A" localSheetId="36" hidden="1">[2]A!#REF!</definedName>
    <definedName name="__123Graph_A" localSheetId="55" hidden="1">[2]A!#REF!</definedName>
    <definedName name="__123Graph_A" localSheetId="56" hidden="1">[2]A!#REF!</definedName>
    <definedName name="__123Graph_A" localSheetId="57" hidden="1">[2]A!#REF!</definedName>
    <definedName name="__123Graph_A" localSheetId="58" hidden="1">[2]A!#REF!</definedName>
    <definedName name="__123Graph_A" localSheetId="59" hidden="1">[2]A!#REF!</definedName>
    <definedName name="__123Graph_A" localSheetId="54" hidden="1">[2]A!#REF!</definedName>
    <definedName name="__123Graph_A" localSheetId="5" hidden="1">[2]A!#REF!</definedName>
    <definedName name="__123Graph_A" hidden="1">[2]A!#REF!</definedName>
    <definedName name="__123Graph_APL" localSheetId="48" hidden="1">[2]A!#REF!</definedName>
    <definedName name="__123Graph_APL" localSheetId="50" hidden="1">[2]A!#REF!</definedName>
    <definedName name="__123Graph_APL" localSheetId="51" hidden="1">[2]A!#REF!</definedName>
    <definedName name="__123Graph_APL" localSheetId="52" hidden="1">[2]A!#REF!</definedName>
    <definedName name="__123Graph_APL" localSheetId="26" hidden="1">[2]A!#REF!</definedName>
    <definedName name="__123Graph_APL" localSheetId="28" hidden="1">[2]A!#REF!</definedName>
    <definedName name="__123Graph_APL" localSheetId="29" hidden="1">[2]A!#REF!</definedName>
    <definedName name="__123Graph_APL" localSheetId="30" hidden="1">[2]A!#REF!</definedName>
    <definedName name="__123Graph_APL" localSheetId="31" hidden="1">[2]A!#REF!</definedName>
    <definedName name="__123Graph_APL" localSheetId="16" hidden="1">[2]A!#REF!</definedName>
    <definedName name="__123Graph_APL" localSheetId="18" hidden="1">[2]A!#REF!</definedName>
    <definedName name="__123Graph_APL" localSheetId="15" hidden="1">[2]A!#REF!</definedName>
    <definedName name="__123Graph_APL" localSheetId="10" hidden="1">[2]A!#REF!</definedName>
    <definedName name="__123Graph_APL" localSheetId="11" hidden="1">[2]A!#REF!</definedName>
    <definedName name="__123Graph_APL" localSheetId="12" hidden="1">[2]A!#REF!</definedName>
    <definedName name="__123Graph_APL" localSheetId="13" hidden="1">[2]A!#REF!</definedName>
    <definedName name="__123Graph_APL" localSheetId="8" hidden="1">[2]A!#REF!</definedName>
    <definedName name="__123Graph_APL" localSheetId="42" hidden="1">[2]A!#REF!</definedName>
    <definedName name="__123Graph_APL" localSheetId="44" hidden="1">[2]A!#REF!</definedName>
    <definedName name="__123Graph_APL" localSheetId="45" hidden="1">[2]A!#REF!</definedName>
    <definedName name="__123Graph_APL" localSheetId="47" hidden="1">[2]A!#REF!</definedName>
    <definedName name="__123Graph_APL" localSheetId="38" hidden="1">[2]A!#REF!</definedName>
    <definedName name="__123Graph_APL" localSheetId="40" hidden="1">[2]A!#REF!</definedName>
    <definedName name="__123Graph_APL" localSheetId="41" hidden="1">[2]A!#REF!</definedName>
    <definedName name="__123Graph_APL" localSheetId="19" hidden="1">[2]A!#REF!</definedName>
    <definedName name="__123Graph_APL" localSheetId="21" hidden="1">[2]A!#REF!</definedName>
    <definedName name="__123Graph_APL" localSheetId="22" hidden="1">[2]A!#REF!</definedName>
    <definedName name="__123Graph_APL" localSheetId="23" hidden="1">[2]A!#REF!</definedName>
    <definedName name="__123Graph_APL" localSheetId="25" hidden="1">[2]A!#REF!</definedName>
    <definedName name="__123Graph_APL" localSheetId="33" hidden="1">[2]A!#REF!</definedName>
    <definedName name="__123Graph_APL" localSheetId="34" hidden="1">[2]A!#REF!</definedName>
    <definedName name="__123Graph_APL" localSheetId="36" hidden="1">[2]A!#REF!</definedName>
    <definedName name="__123Graph_APL" localSheetId="55" hidden="1">[2]A!#REF!</definedName>
    <definedName name="__123Graph_APL" localSheetId="56" hidden="1">[2]A!#REF!</definedName>
    <definedName name="__123Graph_APL" localSheetId="57" hidden="1">[2]A!#REF!</definedName>
    <definedName name="__123Graph_APL" localSheetId="58" hidden="1">[2]A!#REF!</definedName>
    <definedName name="__123Graph_APL" localSheetId="59" hidden="1">[2]A!#REF!</definedName>
    <definedName name="__123Graph_APL" localSheetId="54" hidden="1">[2]A!#REF!</definedName>
    <definedName name="__123Graph_APL" localSheetId="5" hidden="1">[2]A!#REF!</definedName>
    <definedName name="__123Graph_APL" hidden="1">[2]A!#REF!</definedName>
    <definedName name="__123Graph_B" localSheetId="48" hidden="1">[2]A!#REF!</definedName>
    <definedName name="__123Graph_B" localSheetId="50" hidden="1">[2]A!#REF!</definedName>
    <definedName name="__123Graph_B" localSheetId="51" hidden="1">[2]A!#REF!</definedName>
    <definedName name="__123Graph_B" localSheetId="52" hidden="1">[2]A!#REF!</definedName>
    <definedName name="__123Graph_B" localSheetId="26" hidden="1">[2]A!#REF!</definedName>
    <definedName name="__123Graph_B" localSheetId="28" hidden="1">[2]A!#REF!</definedName>
    <definedName name="__123Graph_B" localSheetId="29" hidden="1">[2]A!#REF!</definedName>
    <definedName name="__123Graph_B" localSheetId="30" hidden="1">[2]A!#REF!</definedName>
    <definedName name="__123Graph_B" localSheetId="31" hidden="1">[2]A!#REF!</definedName>
    <definedName name="__123Graph_B" localSheetId="16" hidden="1">[2]A!#REF!</definedName>
    <definedName name="__123Graph_B" localSheetId="18" hidden="1">[2]A!#REF!</definedName>
    <definedName name="__123Graph_B" localSheetId="15" hidden="1">[2]A!#REF!</definedName>
    <definedName name="__123Graph_B" localSheetId="10" hidden="1">[2]A!#REF!</definedName>
    <definedName name="__123Graph_B" localSheetId="11" hidden="1">[2]A!#REF!</definedName>
    <definedName name="__123Graph_B" localSheetId="12" hidden="1">[2]A!#REF!</definedName>
    <definedName name="__123Graph_B" localSheetId="13" hidden="1">[2]A!#REF!</definedName>
    <definedName name="__123Graph_B" localSheetId="8" hidden="1">[2]A!#REF!</definedName>
    <definedName name="__123Graph_B" localSheetId="42" hidden="1">[2]A!#REF!</definedName>
    <definedName name="__123Graph_B" localSheetId="44" hidden="1">[2]A!#REF!</definedName>
    <definedName name="__123Graph_B" localSheetId="45" hidden="1">[2]A!#REF!</definedName>
    <definedName name="__123Graph_B" localSheetId="47" hidden="1">[2]A!#REF!</definedName>
    <definedName name="__123Graph_B" localSheetId="38" hidden="1">[2]A!#REF!</definedName>
    <definedName name="__123Graph_B" localSheetId="40" hidden="1">[2]A!#REF!</definedName>
    <definedName name="__123Graph_B" localSheetId="41" hidden="1">[2]A!#REF!</definedName>
    <definedName name="__123Graph_B" localSheetId="19" hidden="1">[2]A!#REF!</definedName>
    <definedName name="__123Graph_B" localSheetId="21" hidden="1">[2]A!#REF!</definedName>
    <definedName name="__123Graph_B" localSheetId="22" hidden="1">[2]A!#REF!</definedName>
    <definedName name="__123Graph_B" localSheetId="23" hidden="1">[2]A!#REF!</definedName>
    <definedName name="__123Graph_B" localSheetId="25" hidden="1">[2]A!#REF!</definedName>
    <definedName name="__123Graph_B" localSheetId="33" hidden="1">[2]A!#REF!</definedName>
    <definedName name="__123Graph_B" localSheetId="34" hidden="1">[2]A!#REF!</definedName>
    <definedName name="__123Graph_B" localSheetId="36" hidden="1">[2]A!#REF!</definedName>
    <definedName name="__123Graph_B" localSheetId="55" hidden="1">[2]A!#REF!</definedName>
    <definedName name="__123Graph_B" localSheetId="56" hidden="1">[2]A!#REF!</definedName>
    <definedName name="__123Graph_B" localSheetId="57" hidden="1">[2]A!#REF!</definedName>
    <definedName name="__123Graph_B" localSheetId="58" hidden="1">[2]A!#REF!</definedName>
    <definedName name="__123Graph_B" localSheetId="59" hidden="1">[2]A!#REF!</definedName>
    <definedName name="__123Graph_B" localSheetId="54" hidden="1">[2]A!#REF!</definedName>
    <definedName name="__123Graph_B" localSheetId="5" hidden="1">[2]A!#REF!</definedName>
    <definedName name="__123Graph_B" hidden="1">[2]A!#REF!</definedName>
    <definedName name="__123Graph_BPL" localSheetId="48" hidden="1">[2]A!#REF!</definedName>
    <definedName name="__123Graph_BPL" localSheetId="50" hidden="1">[2]A!#REF!</definedName>
    <definedName name="__123Graph_BPL" localSheetId="51" hidden="1">[2]A!#REF!</definedName>
    <definedName name="__123Graph_BPL" localSheetId="52" hidden="1">[2]A!#REF!</definedName>
    <definedName name="__123Graph_BPL" localSheetId="26" hidden="1">[2]A!#REF!</definedName>
    <definedName name="__123Graph_BPL" localSheetId="28" hidden="1">[2]A!#REF!</definedName>
    <definedName name="__123Graph_BPL" localSheetId="29" hidden="1">[2]A!#REF!</definedName>
    <definedName name="__123Graph_BPL" localSheetId="30" hidden="1">[2]A!#REF!</definedName>
    <definedName name="__123Graph_BPL" localSheetId="31" hidden="1">[2]A!#REF!</definedName>
    <definedName name="__123Graph_BPL" localSheetId="16" hidden="1">[2]A!#REF!</definedName>
    <definedName name="__123Graph_BPL" localSheetId="18" hidden="1">[2]A!#REF!</definedName>
    <definedName name="__123Graph_BPL" localSheetId="15" hidden="1">[2]A!#REF!</definedName>
    <definedName name="__123Graph_BPL" localSheetId="10" hidden="1">[2]A!#REF!</definedName>
    <definedName name="__123Graph_BPL" localSheetId="11" hidden="1">[2]A!#REF!</definedName>
    <definedName name="__123Graph_BPL" localSheetId="12" hidden="1">[2]A!#REF!</definedName>
    <definedName name="__123Graph_BPL" localSheetId="13" hidden="1">[2]A!#REF!</definedName>
    <definedName name="__123Graph_BPL" localSheetId="8" hidden="1">[2]A!#REF!</definedName>
    <definedName name="__123Graph_BPL" localSheetId="42" hidden="1">[2]A!#REF!</definedName>
    <definedName name="__123Graph_BPL" localSheetId="44" hidden="1">[2]A!#REF!</definedName>
    <definedName name="__123Graph_BPL" localSheetId="45" hidden="1">[2]A!#REF!</definedName>
    <definedName name="__123Graph_BPL" localSheetId="47" hidden="1">[2]A!#REF!</definedName>
    <definedName name="__123Graph_BPL" localSheetId="38" hidden="1">[2]A!#REF!</definedName>
    <definedName name="__123Graph_BPL" localSheetId="40" hidden="1">[2]A!#REF!</definedName>
    <definedName name="__123Graph_BPL" localSheetId="41" hidden="1">[2]A!#REF!</definedName>
    <definedName name="__123Graph_BPL" localSheetId="19" hidden="1">[2]A!#REF!</definedName>
    <definedName name="__123Graph_BPL" localSheetId="21" hidden="1">[2]A!#REF!</definedName>
    <definedName name="__123Graph_BPL" localSheetId="22" hidden="1">[2]A!#REF!</definedName>
    <definedName name="__123Graph_BPL" localSheetId="23" hidden="1">[2]A!#REF!</definedName>
    <definedName name="__123Graph_BPL" localSheetId="25" hidden="1">[2]A!#REF!</definedName>
    <definedName name="__123Graph_BPL" localSheetId="33" hidden="1">[2]A!#REF!</definedName>
    <definedName name="__123Graph_BPL" localSheetId="34" hidden="1">[2]A!#REF!</definedName>
    <definedName name="__123Graph_BPL" localSheetId="36" hidden="1">[2]A!#REF!</definedName>
    <definedName name="__123Graph_BPL" localSheetId="55" hidden="1">[2]A!#REF!</definedName>
    <definedName name="__123Graph_BPL" localSheetId="56" hidden="1">[2]A!#REF!</definedName>
    <definedName name="__123Graph_BPL" localSheetId="57" hidden="1">[2]A!#REF!</definedName>
    <definedName name="__123Graph_BPL" localSheetId="58" hidden="1">[2]A!#REF!</definedName>
    <definedName name="__123Graph_BPL" localSheetId="59" hidden="1">[2]A!#REF!</definedName>
    <definedName name="__123Graph_BPL" localSheetId="54" hidden="1">[2]A!#REF!</definedName>
    <definedName name="__123Graph_BPL" localSheetId="5" hidden="1">[2]A!#REF!</definedName>
    <definedName name="__123Graph_BPL" hidden="1">[2]A!#REF!</definedName>
    <definedName name="__123Graph_C" localSheetId="48" hidden="1">[2]A!#REF!</definedName>
    <definedName name="__123Graph_C" localSheetId="50" hidden="1">[2]A!#REF!</definedName>
    <definedName name="__123Graph_C" localSheetId="51" hidden="1">[2]A!#REF!</definedName>
    <definedName name="__123Graph_C" localSheetId="52" hidden="1">[2]A!#REF!</definedName>
    <definedName name="__123Graph_C" localSheetId="26" hidden="1">[2]A!#REF!</definedName>
    <definedName name="__123Graph_C" localSheetId="28" hidden="1">[2]A!#REF!</definedName>
    <definedName name="__123Graph_C" localSheetId="29" hidden="1">[2]A!#REF!</definedName>
    <definedName name="__123Graph_C" localSheetId="30" hidden="1">[2]A!#REF!</definedName>
    <definedName name="__123Graph_C" localSheetId="31" hidden="1">[2]A!#REF!</definedName>
    <definedName name="__123Graph_C" localSheetId="16" hidden="1">[2]A!#REF!</definedName>
    <definedName name="__123Graph_C" localSheetId="18" hidden="1">[2]A!#REF!</definedName>
    <definedName name="__123Graph_C" localSheetId="15" hidden="1">[2]A!#REF!</definedName>
    <definedName name="__123Graph_C" localSheetId="10" hidden="1">[2]A!#REF!</definedName>
    <definedName name="__123Graph_C" localSheetId="11" hidden="1">[2]A!#REF!</definedName>
    <definedName name="__123Graph_C" localSheetId="12" hidden="1">[2]A!#REF!</definedName>
    <definedName name="__123Graph_C" localSheetId="13" hidden="1">[2]A!#REF!</definedName>
    <definedName name="__123Graph_C" localSheetId="8" hidden="1">[2]A!#REF!</definedName>
    <definedName name="__123Graph_C" localSheetId="42" hidden="1">[2]A!#REF!</definedName>
    <definedName name="__123Graph_C" localSheetId="44" hidden="1">[2]A!#REF!</definedName>
    <definedName name="__123Graph_C" localSheetId="45" hidden="1">[2]A!#REF!</definedName>
    <definedName name="__123Graph_C" localSheetId="47" hidden="1">[2]A!#REF!</definedName>
    <definedName name="__123Graph_C" localSheetId="38" hidden="1">[2]A!#REF!</definedName>
    <definedName name="__123Graph_C" localSheetId="40" hidden="1">[2]A!#REF!</definedName>
    <definedName name="__123Graph_C" localSheetId="41" hidden="1">[2]A!#REF!</definedName>
    <definedName name="__123Graph_C" localSheetId="19" hidden="1">[2]A!#REF!</definedName>
    <definedName name="__123Graph_C" localSheetId="21" hidden="1">[2]A!#REF!</definedName>
    <definedName name="__123Graph_C" localSheetId="22" hidden="1">[2]A!#REF!</definedName>
    <definedName name="__123Graph_C" localSheetId="23" hidden="1">[2]A!#REF!</definedName>
    <definedName name="__123Graph_C" localSheetId="25" hidden="1">[2]A!#REF!</definedName>
    <definedName name="__123Graph_C" localSheetId="33" hidden="1">[2]A!#REF!</definedName>
    <definedName name="__123Graph_C" localSheetId="34" hidden="1">[2]A!#REF!</definedName>
    <definedName name="__123Graph_C" localSheetId="36" hidden="1">[2]A!#REF!</definedName>
    <definedName name="__123Graph_C" localSheetId="55" hidden="1">[2]A!#REF!</definedName>
    <definedName name="__123Graph_C" localSheetId="56" hidden="1">[2]A!#REF!</definedName>
    <definedName name="__123Graph_C" localSheetId="57" hidden="1">[2]A!#REF!</definedName>
    <definedName name="__123Graph_C" localSheetId="58" hidden="1">[2]A!#REF!</definedName>
    <definedName name="__123Graph_C" localSheetId="59" hidden="1">[2]A!#REF!</definedName>
    <definedName name="__123Graph_C" localSheetId="54" hidden="1">[2]A!#REF!</definedName>
    <definedName name="__123Graph_C" localSheetId="5" hidden="1">[2]A!#REF!</definedName>
    <definedName name="__123Graph_C" hidden="1">[2]A!#REF!</definedName>
    <definedName name="__123Graph_CPL" localSheetId="48" hidden="1">[2]A!#REF!</definedName>
    <definedName name="__123Graph_CPL" localSheetId="50" hidden="1">[2]A!#REF!</definedName>
    <definedName name="__123Graph_CPL" localSheetId="51" hidden="1">[2]A!#REF!</definedName>
    <definedName name="__123Graph_CPL" localSheetId="52" hidden="1">[2]A!#REF!</definedName>
    <definedName name="__123Graph_CPL" localSheetId="26" hidden="1">[2]A!#REF!</definedName>
    <definedName name="__123Graph_CPL" localSheetId="28" hidden="1">[2]A!#REF!</definedName>
    <definedName name="__123Graph_CPL" localSheetId="29" hidden="1">[2]A!#REF!</definedName>
    <definedName name="__123Graph_CPL" localSheetId="30" hidden="1">[2]A!#REF!</definedName>
    <definedName name="__123Graph_CPL" localSheetId="31" hidden="1">[2]A!#REF!</definedName>
    <definedName name="__123Graph_CPL" localSheetId="16" hidden="1">[2]A!#REF!</definedName>
    <definedName name="__123Graph_CPL" localSheetId="18" hidden="1">[2]A!#REF!</definedName>
    <definedName name="__123Graph_CPL" localSheetId="15" hidden="1">[2]A!#REF!</definedName>
    <definedName name="__123Graph_CPL" localSheetId="10" hidden="1">[2]A!#REF!</definedName>
    <definedName name="__123Graph_CPL" localSheetId="11" hidden="1">[2]A!#REF!</definedName>
    <definedName name="__123Graph_CPL" localSheetId="12" hidden="1">[2]A!#REF!</definedName>
    <definedName name="__123Graph_CPL" localSheetId="13" hidden="1">[2]A!#REF!</definedName>
    <definedName name="__123Graph_CPL" localSheetId="8" hidden="1">[2]A!#REF!</definedName>
    <definedName name="__123Graph_CPL" localSheetId="42" hidden="1">[2]A!#REF!</definedName>
    <definedName name="__123Graph_CPL" localSheetId="44" hidden="1">[2]A!#REF!</definedName>
    <definedName name="__123Graph_CPL" localSheetId="45" hidden="1">[2]A!#REF!</definedName>
    <definedName name="__123Graph_CPL" localSheetId="47" hidden="1">[2]A!#REF!</definedName>
    <definedName name="__123Graph_CPL" localSheetId="38" hidden="1">[2]A!#REF!</definedName>
    <definedName name="__123Graph_CPL" localSheetId="40" hidden="1">[2]A!#REF!</definedName>
    <definedName name="__123Graph_CPL" localSheetId="41" hidden="1">[2]A!#REF!</definedName>
    <definedName name="__123Graph_CPL" localSheetId="19" hidden="1">[2]A!#REF!</definedName>
    <definedName name="__123Graph_CPL" localSheetId="21" hidden="1">[2]A!#REF!</definedName>
    <definedName name="__123Graph_CPL" localSheetId="22" hidden="1">[2]A!#REF!</definedName>
    <definedName name="__123Graph_CPL" localSheetId="23" hidden="1">[2]A!#REF!</definedName>
    <definedName name="__123Graph_CPL" localSheetId="25" hidden="1">[2]A!#REF!</definedName>
    <definedName name="__123Graph_CPL" localSheetId="33" hidden="1">[2]A!#REF!</definedName>
    <definedName name="__123Graph_CPL" localSheetId="34" hidden="1">[2]A!#REF!</definedName>
    <definedName name="__123Graph_CPL" localSheetId="36" hidden="1">[2]A!#REF!</definedName>
    <definedName name="__123Graph_CPL" localSheetId="55" hidden="1">[2]A!#REF!</definedName>
    <definedName name="__123Graph_CPL" localSheetId="56" hidden="1">[2]A!#REF!</definedName>
    <definedName name="__123Graph_CPL" localSheetId="57" hidden="1">[2]A!#REF!</definedName>
    <definedName name="__123Graph_CPL" localSheetId="58" hidden="1">[2]A!#REF!</definedName>
    <definedName name="__123Graph_CPL" localSheetId="59" hidden="1">[2]A!#REF!</definedName>
    <definedName name="__123Graph_CPL" localSheetId="54" hidden="1">[2]A!#REF!</definedName>
    <definedName name="__123Graph_CPL" localSheetId="5" hidden="1">[2]A!#REF!</definedName>
    <definedName name="__123Graph_CPL" hidden="1">[2]A!#REF!</definedName>
    <definedName name="__123Graph_D" localSheetId="48" hidden="1">[2]A!#REF!</definedName>
    <definedName name="__123Graph_D" localSheetId="50" hidden="1">[2]A!#REF!</definedName>
    <definedName name="__123Graph_D" localSheetId="51" hidden="1">[2]A!#REF!</definedName>
    <definedName name="__123Graph_D" localSheetId="52" hidden="1">[2]A!#REF!</definedName>
    <definedName name="__123Graph_D" localSheetId="26" hidden="1">[2]A!#REF!</definedName>
    <definedName name="__123Graph_D" localSheetId="28" hidden="1">[2]A!#REF!</definedName>
    <definedName name="__123Graph_D" localSheetId="29" hidden="1">[2]A!#REF!</definedName>
    <definedName name="__123Graph_D" localSheetId="30" hidden="1">[2]A!#REF!</definedName>
    <definedName name="__123Graph_D" localSheetId="31" hidden="1">[2]A!#REF!</definedName>
    <definedName name="__123Graph_D" localSheetId="16" hidden="1">[2]A!#REF!</definedName>
    <definedName name="__123Graph_D" localSheetId="18" hidden="1">[2]A!#REF!</definedName>
    <definedName name="__123Graph_D" localSheetId="15" hidden="1">[2]A!#REF!</definedName>
    <definedName name="__123Graph_D" localSheetId="10" hidden="1">[2]A!#REF!</definedName>
    <definedName name="__123Graph_D" localSheetId="11" hidden="1">[2]A!#REF!</definedName>
    <definedName name="__123Graph_D" localSheetId="12" hidden="1">[2]A!#REF!</definedName>
    <definedName name="__123Graph_D" localSheetId="13" hidden="1">[2]A!#REF!</definedName>
    <definedName name="__123Graph_D" localSheetId="8" hidden="1">[2]A!#REF!</definedName>
    <definedName name="__123Graph_D" localSheetId="42" hidden="1">[2]A!#REF!</definedName>
    <definedName name="__123Graph_D" localSheetId="44" hidden="1">[2]A!#REF!</definedName>
    <definedName name="__123Graph_D" localSheetId="45" hidden="1">[2]A!#REF!</definedName>
    <definedName name="__123Graph_D" localSheetId="47" hidden="1">[2]A!#REF!</definedName>
    <definedName name="__123Graph_D" localSheetId="38" hidden="1">[2]A!#REF!</definedName>
    <definedName name="__123Graph_D" localSheetId="40" hidden="1">[2]A!#REF!</definedName>
    <definedName name="__123Graph_D" localSheetId="41" hidden="1">[2]A!#REF!</definedName>
    <definedName name="__123Graph_D" localSheetId="19" hidden="1">[2]A!#REF!</definedName>
    <definedName name="__123Graph_D" localSheetId="21" hidden="1">[2]A!#REF!</definedName>
    <definedName name="__123Graph_D" localSheetId="22" hidden="1">[2]A!#REF!</definedName>
    <definedName name="__123Graph_D" localSheetId="23" hidden="1">[2]A!#REF!</definedName>
    <definedName name="__123Graph_D" localSheetId="25" hidden="1">[2]A!#REF!</definedName>
    <definedName name="__123Graph_D" localSheetId="33" hidden="1">[2]A!#REF!</definedName>
    <definedName name="__123Graph_D" localSheetId="34" hidden="1">[2]A!#REF!</definedName>
    <definedName name="__123Graph_D" localSheetId="36" hidden="1">[2]A!#REF!</definedName>
    <definedName name="__123Graph_D" localSheetId="55" hidden="1">[2]A!#REF!</definedName>
    <definedName name="__123Graph_D" localSheetId="56" hidden="1">[2]A!#REF!</definedName>
    <definedName name="__123Graph_D" localSheetId="57" hidden="1">[2]A!#REF!</definedName>
    <definedName name="__123Graph_D" localSheetId="58" hidden="1">[2]A!#REF!</definedName>
    <definedName name="__123Graph_D" localSheetId="59" hidden="1">[2]A!#REF!</definedName>
    <definedName name="__123Graph_D" localSheetId="54" hidden="1">[2]A!#REF!</definedName>
    <definedName name="__123Graph_D" localSheetId="5" hidden="1">[2]A!#REF!</definedName>
    <definedName name="__123Graph_D" hidden="1">[2]A!#REF!</definedName>
    <definedName name="__123Graph_DPL" localSheetId="48" hidden="1">[2]A!#REF!</definedName>
    <definedName name="__123Graph_DPL" localSheetId="50" hidden="1">[2]A!#REF!</definedName>
    <definedName name="__123Graph_DPL" localSheetId="51" hidden="1">[2]A!#REF!</definedName>
    <definedName name="__123Graph_DPL" localSheetId="52" hidden="1">[2]A!#REF!</definedName>
    <definedName name="__123Graph_DPL" localSheetId="26" hidden="1">[2]A!#REF!</definedName>
    <definedName name="__123Graph_DPL" localSheetId="28" hidden="1">[2]A!#REF!</definedName>
    <definedName name="__123Graph_DPL" localSheetId="29" hidden="1">[2]A!#REF!</definedName>
    <definedName name="__123Graph_DPL" localSheetId="30" hidden="1">[2]A!#REF!</definedName>
    <definedName name="__123Graph_DPL" localSheetId="31" hidden="1">[2]A!#REF!</definedName>
    <definedName name="__123Graph_DPL" localSheetId="16" hidden="1">[2]A!#REF!</definedName>
    <definedName name="__123Graph_DPL" localSheetId="18" hidden="1">[2]A!#REF!</definedName>
    <definedName name="__123Graph_DPL" localSheetId="15" hidden="1">[2]A!#REF!</definedName>
    <definedName name="__123Graph_DPL" localSheetId="10" hidden="1">[2]A!#REF!</definedName>
    <definedName name="__123Graph_DPL" localSheetId="11" hidden="1">[2]A!#REF!</definedName>
    <definedName name="__123Graph_DPL" localSheetId="12" hidden="1">[2]A!#REF!</definedName>
    <definedName name="__123Graph_DPL" localSheetId="13" hidden="1">[2]A!#REF!</definedName>
    <definedName name="__123Graph_DPL" localSheetId="8" hidden="1">[2]A!#REF!</definedName>
    <definedName name="__123Graph_DPL" localSheetId="42" hidden="1">[2]A!#REF!</definedName>
    <definedName name="__123Graph_DPL" localSheetId="44" hidden="1">[2]A!#REF!</definedName>
    <definedName name="__123Graph_DPL" localSheetId="45" hidden="1">[2]A!#REF!</definedName>
    <definedName name="__123Graph_DPL" localSheetId="47" hidden="1">[2]A!#REF!</definedName>
    <definedName name="__123Graph_DPL" localSheetId="38" hidden="1">[2]A!#REF!</definedName>
    <definedName name="__123Graph_DPL" localSheetId="40" hidden="1">[2]A!#REF!</definedName>
    <definedName name="__123Graph_DPL" localSheetId="41" hidden="1">[2]A!#REF!</definedName>
    <definedName name="__123Graph_DPL" localSheetId="19" hidden="1">[2]A!#REF!</definedName>
    <definedName name="__123Graph_DPL" localSheetId="21" hidden="1">[2]A!#REF!</definedName>
    <definedName name="__123Graph_DPL" localSheetId="22" hidden="1">[2]A!#REF!</definedName>
    <definedName name="__123Graph_DPL" localSheetId="23" hidden="1">[2]A!#REF!</definedName>
    <definedName name="__123Graph_DPL" localSheetId="25" hidden="1">[2]A!#REF!</definedName>
    <definedName name="__123Graph_DPL" localSheetId="33" hidden="1">[2]A!#REF!</definedName>
    <definedName name="__123Graph_DPL" localSheetId="34" hidden="1">[2]A!#REF!</definedName>
    <definedName name="__123Graph_DPL" localSheetId="36" hidden="1">[2]A!#REF!</definedName>
    <definedName name="__123Graph_DPL" localSheetId="55" hidden="1">[2]A!#REF!</definedName>
    <definedName name="__123Graph_DPL" localSheetId="56" hidden="1">[2]A!#REF!</definedName>
    <definedName name="__123Graph_DPL" localSheetId="57" hidden="1">[2]A!#REF!</definedName>
    <definedName name="__123Graph_DPL" localSheetId="58" hidden="1">[2]A!#REF!</definedName>
    <definedName name="__123Graph_DPL" localSheetId="59" hidden="1">[2]A!#REF!</definedName>
    <definedName name="__123Graph_DPL" localSheetId="54" hidden="1">[2]A!#REF!</definedName>
    <definedName name="__123Graph_DPL" localSheetId="5" hidden="1">[2]A!#REF!</definedName>
    <definedName name="__123Graph_DPL" hidden="1">[2]A!#REF!</definedName>
    <definedName name="__123Graph_E" localSheetId="48" hidden="1">[2]A!#REF!</definedName>
    <definedName name="__123Graph_E" localSheetId="50" hidden="1">[2]A!#REF!</definedName>
    <definedName name="__123Graph_E" localSheetId="51" hidden="1">[2]A!#REF!</definedName>
    <definedName name="__123Graph_E" localSheetId="52" hidden="1">[2]A!#REF!</definedName>
    <definedName name="__123Graph_E" localSheetId="26" hidden="1">[2]A!#REF!</definedName>
    <definedName name="__123Graph_E" localSheetId="28" hidden="1">[2]A!#REF!</definedName>
    <definedName name="__123Graph_E" localSheetId="29" hidden="1">[2]A!#REF!</definedName>
    <definedName name="__123Graph_E" localSheetId="30" hidden="1">[2]A!#REF!</definedName>
    <definedName name="__123Graph_E" localSheetId="31" hidden="1">[2]A!#REF!</definedName>
    <definedName name="__123Graph_E" localSheetId="16" hidden="1">[2]A!#REF!</definedName>
    <definedName name="__123Graph_E" localSheetId="18" hidden="1">[2]A!#REF!</definedName>
    <definedName name="__123Graph_E" localSheetId="15" hidden="1">[2]A!#REF!</definedName>
    <definedName name="__123Graph_E" localSheetId="10" hidden="1">[2]A!#REF!</definedName>
    <definedName name="__123Graph_E" localSheetId="11" hidden="1">[2]A!#REF!</definedName>
    <definedName name="__123Graph_E" localSheetId="12" hidden="1">[2]A!#REF!</definedName>
    <definedName name="__123Graph_E" localSheetId="13" hidden="1">[2]A!#REF!</definedName>
    <definedName name="__123Graph_E" localSheetId="8" hidden="1">[2]A!#REF!</definedName>
    <definedName name="__123Graph_E" localSheetId="42" hidden="1">[2]A!#REF!</definedName>
    <definedName name="__123Graph_E" localSheetId="44" hidden="1">[2]A!#REF!</definedName>
    <definedName name="__123Graph_E" localSheetId="45" hidden="1">[2]A!#REF!</definedName>
    <definedName name="__123Graph_E" localSheetId="47" hidden="1">[2]A!#REF!</definedName>
    <definedName name="__123Graph_E" localSheetId="38" hidden="1">[2]A!#REF!</definedName>
    <definedName name="__123Graph_E" localSheetId="40" hidden="1">[2]A!#REF!</definedName>
    <definedName name="__123Graph_E" localSheetId="41" hidden="1">[2]A!#REF!</definedName>
    <definedName name="__123Graph_E" localSheetId="19" hidden="1">[2]A!#REF!</definedName>
    <definedName name="__123Graph_E" localSheetId="21" hidden="1">[2]A!#REF!</definedName>
    <definedName name="__123Graph_E" localSheetId="22" hidden="1">[2]A!#REF!</definedName>
    <definedName name="__123Graph_E" localSheetId="23" hidden="1">[2]A!#REF!</definedName>
    <definedName name="__123Graph_E" localSheetId="25" hidden="1">[2]A!#REF!</definedName>
    <definedName name="__123Graph_E" localSheetId="33" hidden="1">[2]A!#REF!</definedName>
    <definedName name="__123Graph_E" localSheetId="34" hidden="1">[2]A!#REF!</definedName>
    <definedName name="__123Graph_E" localSheetId="36" hidden="1">[2]A!#REF!</definedName>
    <definedName name="__123Graph_E" localSheetId="55" hidden="1">[2]A!#REF!</definedName>
    <definedName name="__123Graph_E" localSheetId="56" hidden="1">[2]A!#REF!</definedName>
    <definedName name="__123Graph_E" localSheetId="57" hidden="1">[2]A!#REF!</definedName>
    <definedName name="__123Graph_E" localSheetId="58" hidden="1">[2]A!#REF!</definedName>
    <definedName name="__123Graph_E" localSheetId="59" hidden="1">[2]A!#REF!</definedName>
    <definedName name="__123Graph_E" localSheetId="54" hidden="1">[2]A!#REF!</definedName>
    <definedName name="__123Graph_E" localSheetId="5" hidden="1">[2]A!#REF!</definedName>
    <definedName name="__123Graph_E" hidden="1">[2]A!#REF!</definedName>
    <definedName name="__123Graph_EPL" localSheetId="48" hidden="1">[2]A!#REF!</definedName>
    <definedName name="__123Graph_EPL" localSheetId="50" hidden="1">[2]A!#REF!</definedName>
    <definedName name="__123Graph_EPL" localSheetId="51" hidden="1">[2]A!#REF!</definedName>
    <definedName name="__123Graph_EPL" localSheetId="52" hidden="1">[2]A!#REF!</definedName>
    <definedName name="__123Graph_EPL" localSheetId="26" hidden="1">[2]A!#REF!</definedName>
    <definedName name="__123Graph_EPL" localSheetId="28" hidden="1">[2]A!#REF!</definedName>
    <definedName name="__123Graph_EPL" localSheetId="29" hidden="1">[2]A!#REF!</definedName>
    <definedName name="__123Graph_EPL" localSheetId="30" hidden="1">[2]A!#REF!</definedName>
    <definedName name="__123Graph_EPL" localSheetId="31" hidden="1">[2]A!#REF!</definedName>
    <definedName name="__123Graph_EPL" localSheetId="16" hidden="1">[2]A!#REF!</definedName>
    <definedName name="__123Graph_EPL" localSheetId="18" hidden="1">[2]A!#REF!</definedName>
    <definedName name="__123Graph_EPL" localSheetId="15" hidden="1">[2]A!#REF!</definedName>
    <definedName name="__123Graph_EPL" localSheetId="10" hidden="1">[2]A!#REF!</definedName>
    <definedName name="__123Graph_EPL" localSheetId="11" hidden="1">[2]A!#REF!</definedName>
    <definedName name="__123Graph_EPL" localSheetId="12" hidden="1">[2]A!#REF!</definedName>
    <definedName name="__123Graph_EPL" localSheetId="13" hidden="1">[2]A!#REF!</definedName>
    <definedName name="__123Graph_EPL" localSheetId="8" hidden="1">[2]A!#REF!</definedName>
    <definedName name="__123Graph_EPL" localSheetId="42" hidden="1">[2]A!#REF!</definedName>
    <definedName name="__123Graph_EPL" localSheetId="44" hidden="1">[2]A!#REF!</definedName>
    <definedName name="__123Graph_EPL" localSheetId="45" hidden="1">[2]A!#REF!</definedName>
    <definedName name="__123Graph_EPL" localSheetId="47" hidden="1">[2]A!#REF!</definedName>
    <definedName name="__123Graph_EPL" localSheetId="38" hidden="1">[2]A!#REF!</definedName>
    <definedName name="__123Graph_EPL" localSheetId="40" hidden="1">[2]A!#REF!</definedName>
    <definedName name="__123Graph_EPL" localSheetId="41" hidden="1">[2]A!#REF!</definedName>
    <definedName name="__123Graph_EPL" localSheetId="19" hidden="1">[2]A!#REF!</definedName>
    <definedName name="__123Graph_EPL" localSheetId="21" hidden="1">[2]A!#REF!</definedName>
    <definedName name="__123Graph_EPL" localSheetId="22" hidden="1">[2]A!#REF!</definedName>
    <definedName name="__123Graph_EPL" localSheetId="23" hidden="1">[2]A!#REF!</definedName>
    <definedName name="__123Graph_EPL" localSheetId="25" hidden="1">[2]A!#REF!</definedName>
    <definedName name="__123Graph_EPL" localSheetId="33" hidden="1">[2]A!#REF!</definedName>
    <definedName name="__123Graph_EPL" localSheetId="34" hidden="1">[2]A!#REF!</definedName>
    <definedName name="__123Graph_EPL" localSheetId="36" hidden="1">[2]A!#REF!</definedName>
    <definedName name="__123Graph_EPL" localSheetId="55" hidden="1">[2]A!#REF!</definedName>
    <definedName name="__123Graph_EPL" localSheetId="56" hidden="1">[2]A!#REF!</definedName>
    <definedName name="__123Graph_EPL" localSheetId="57" hidden="1">[2]A!#REF!</definedName>
    <definedName name="__123Graph_EPL" localSheetId="58" hidden="1">[2]A!#REF!</definedName>
    <definedName name="__123Graph_EPL" localSheetId="59" hidden="1">[2]A!#REF!</definedName>
    <definedName name="__123Graph_EPL" localSheetId="54" hidden="1">[2]A!#REF!</definedName>
    <definedName name="__123Graph_EPL" localSheetId="5" hidden="1">[2]A!#REF!</definedName>
    <definedName name="__123Graph_EPL" hidden="1">[2]A!#REF!</definedName>
    <definedName name="__123Graph_F" localSheetId="48" hidden="1">[2]A!#REF!</definedName>
    <definedName name="__123Graph_F" localSheetId="50" hidden="1">[2]A!#REF!</definedName>
    <definedName name="__123Graph_F" localSheetId="51" hidden="1">[2]A!#REF!</definedName>
    <definedName name="__123Graph_F" localSheetId="52" hidden="1">[2]A!#REF!</definedName>
    <definedName name="__123Graph_F" localSheetId="26" hidden="1">[2]A!#REF!</definedName>
    <definedName name="__123Graph_F" localSheetId="28" hidden="1">[2]A!#REF!</definedName>
    <definedName name="__123Graph_F" localSheetId="29" hidden="1">[2]A!#REF!</definedName>
    <definedName name="__123Graph_F" localSheetId="30" hidden="1">[2]A!#REF!</definedName>
    <definedName name="__123Graph_F" localSheetId="31" hidden="1">[2]A!#REF!</definedName>
    <definedName name="__123Graph_F" localSheetId="16" hidden="1">[2]A!#REF!</definedName>
    <definedName name="__123Graph_F" localSheetId="18" hidden="1">[2]A!#REF!</definedName>
    <definedName name="__123Graph_F" localSheetId="15" hidden="1">[2]A!#REF!</definedName>
    <definedName name="__123Graph_F" localSheetId="10" hidden="1">[2]A!#REF!</definedName>
    <definedName name="__123Graph_F" localSheetId="11" hidden="1">[2]A!#REF!</definedName>
    <definedName name="__123Graph_F" localSheetId="12" hidden="1">[2]A!#REF!</definedName>
    <definedName name="__123Graph_F" localSheetId="13" hidden="1">[2]A!#REF!</definedName>
    <definedName name="__123Graph_F" localSheetId="8" hidden="1">[2]A!#REF!</definedName>
    <definedName name="__123Graph_F" localSheetId="42" hidden="1">[2]A!#REF!</definedName>
    <definedName name="__123Graph_F" localSheetId="44" hidden="1">[2]A!#REF!</definedName>
    <definedName name="__123Graph_F" localSheetId="45" hidden="1">[2]A!#REF!</definedName>
    <definedName name="__123Graph_F" localSheetId="47" hidden="1">[2]A!#REF!</definedName>
    <definedName name="__123Graph_F" localSheetId="38" hidden="1">[2]A!#REF!</definedName>
    <definedName name="__123Graph_F" localSheetId="40" hidden="1">[2]A!#REF!</definedName>
    <definedName name="__123Graph_F" localSheetId="41" hidden="1">[2]A!#REF!</definedName>
    <definedName name="__123Graph_F" localSheetId="19" hidden="1">[2]A!#REF!</definedName>
    <definedName name="__123Graph_F" localSheetId="21" hidden="1">[2]A!#REF!</definedName>
    <definedName name="__123Graph_F" localSheetId="22" hidden="1">[2]A!#REF!</definedName>
    <definedName name="__123Graph_F" localSheetId="23" hidden="1">[2]A!#REF!</definedName>
    <definedName name="__123Graph_F" localSheetId="25" hidden="1">[2]A!#REF!</definedName>
    <definedName name="__123Graph_F" localSheetId="33" hidden="1">[2]A!#REF!</definedName>
    <definedName name="__123Graph_F" localSheetId="34" hidden="1">[2]A!#REF!</definedName>
    <definedName name="__123Graph_F" localSheetId="36" hidden="1">[2]A!#REF!</definedName>
    <definedName name="__123Graph_F" localSheetId="55" hidden="1">[2]A!#REF!</definedName>
    <definedName name="__123Graph_F" localSheetId="56" hidden="1">[2]A!#REF!</definedName>
    <definedName name="__123Graph_F" localSheetId="57" hidden="1">[2]A!#REF!</definedName>
    <definedName name="__123Graph_F" localSheetId="58" hidden="1">[2]A!#REF!</definedName>
    <definedName name="__123Graph_F" localSheetId="59" hidden="1">[2]A!#REF!</definedName>
    <definedName name="__123Graph_F" localSheetId="54" hidden="1">[2]A!#REF!</definedName>
    <definedName name="__123Graph_F" localSheetId="5" hidden="1">[2]A!#REF!</definedName>
    <definedName name="__123Graph_F" hidden="1">[2]A!#REF!</definedName>
    <definedName name="__123Graph_FPL" localSheetId="48" hidden="1">[2]A!#REF!</definedName>
    <definedName name="__123Graph_FPL" localSheetId="50" hidden="1">[2]A!#REF!</definedName>
    <definedName name="__123Graph_FPL" localSheetId="51" hidden="1">[2]A!#REF!</definedName>
    <definedName name="__123Graph_FPL" localSheetId="52" hidden="1">[2]A!#REF!</definedName>
    <definedName name="__123Graph_FPL" localSheetId="26" hidden="1">[2]A!#REF!</definedName>
    <definedName name="__123Graph_FPL" localSheetId="28" hidden="1">[2]A!#REF!</definedName>
    <definedName name="__123Graph_FPL" localSheetId="29" hidden="1">[2]A!#REF!</definedName>
    <definedName name="__123Graph_FPL" localSheetId="30" hidden="1">[2]A!#REF!</definedName>
    <definedName name="__123Graph_FPL" localSheetId="31" hidden="1">[2]A!#REF!</definedName>
    <definedName name="__123Graph_FPL" localSheetId="16" hidden="1">[2]A!#REF!</definedName>
    <definedName name="__123Graph_FPL" localSheetId="18" hidden="1">[2]A!#REF!</definedName>
    <definedName name="__123Graph_FPL" localSheetId="15" hidden="1">[2]A!#REF!</definedName>
    <definedName name="__123Graph_FPL" localSheetId="10" hidden="1">[2]A!#REF!</definedName>
    <definedName name="__123Graph_FPL" localSheetId="11" hidden="1">[2]A!#REF!</definedName>
    <definedName name="__123Graph_FPL" localSheetId="12" hidden="1">[2]A!#REF!</definedName>
    <definedName name="__123Graph_FPL" localSheetId="13" hidden="1">[2]A!#REF!</definedName>
    <definedName name="__123Graph_FPL" localSheetId="8" hidden="1">[2]A!#REF!</definedName>
    <definedName name="__123Graph_FPL" localSheetId="42" hidden="1">[2]A!#REF!</definedName>
    <definedName name="__123Graph_FPL" localSheetId="44" hidden="1">[2]A!#REF!</definedName>
    <definedName name="__123Graph_FPL" localSheetId="45" hidden="1">[2]A!#REF!</definedName>
    <definedName name="__123Graph_FPL" localSheetId="47" hidden="1">[2]A!#REF!</definedName>
    <definedName name="__123Graph_FPL" localSheetId="38" hidden="1">[2]A!#REF!</definedName>
    <definedName name="__123Graph_FPL" localSheetId="40" hidden="1">[2]A!#REF!</definedName>
    <definedName name="__123Graph_FPL" localSheetId="41" hidden="1">[2]A!#REF!</definedName>
    <definedName name="__123Graph_FPL" localSheetId="19" hidden="1">[2]A!#REF!</definedName>
    <definedName name="__123Graph_FPL" localSheetId="21" hidden="1">[2]A!#REF!</definedName>
    <definedName name="__123Graph_FPL" localSheetId="22" hidden="1">[2]A!#REF!</definedName>
    <definedName name="__123Graph_FPL" localSheetId="23" hidden="1">[2]A!#REF!</definedName>
    <definedName name="__123Graph_FPL" localSheetId="25" hidden="1">[2]A!#REF!</definedName>
    <definedName name="__123Graph_FPL" localSheetId="33" hidden="1">[2]A!#REF!</definedName>
    <definedName name="__123Graph_FPL" localSheetId="34" hidden="1">[2]A!#REF!</definedName>
    <definedName name="__123Graph_FPL" localSheetId="36" hidden="1">[2]A!#REF!</definedName>
    <definedName name="__123Graph_FPL" localSheetId="55" hidden="1">[2]A!#REF!</definedName>
    <definedName name="__123Graph_FPL" localSheetId="56" hidden="1">[2]A!#REF!</definedName>
    <definedName name="__123Graph_FPL" localSheetId="57" hidden="1">[2]A!#REF!</definedName>
    <definedName name="__123Graph_FPL" localSheetId="58" hidden="1">[2]A!#REF!</definedName>
    <definedName name="__123Graph_FPL" localSheetId="59" hidden="1">[2]A!#REF!</definedName>
    <definedName name="__123Graph_FPL" localSheetId="54" hidden="1">[2]A!#REF!</definedName>
    <definedName name="__123Graph_FPL" localSheetId="5" hidden="1">[2]A!#REF!</definedName>
    <definedName name="__123Graph_FPL" hidden="1">[2]A!#REF!</definedName>
    <definedName name="__123Graph_X" localSheetId="48" hidden="1">[2]A!#REF!</definedName>
    <definedName name="__123Graph_X" localSheetId="50" hidden="1">[2]A!#REF!</definedName>
    <definedName name="__123Graph_X" localSheetId="51" hidden="1">[2]A!#REF!</definedName>
    <definedName name="__123Graph_X" localSheetId="52" hidden="1">[2]A!#REF!</definedName>
    <definedName name="__123Graph_X" localSheetId="26" hidden="1">[2]A!#REF!</definedName>
    <definedName name="__123Graph_X" localSheetId="28" hidden="1">[2]A!#REF!</definedName>
    <definedName name="__123Graph_X" localSheetId="29" hidden="1">[2]A!#REF!</definedName>
    <definedName name="__123Graph_X" localSheetId="30" hidden="1">[2]A!#REF!</definedName>
    <definedName name="__123Graph_X" localSheetId="31" hidden="1">[2]A!#REF!</definedName>
    <definedName name="__123Graph_X" localSheetId="16" hidden="1">[2]A!#REF!</definedName>
    <definedName name="__123Graph_X" localSheetId="18" hidden="1">[2]A!#REF!</definedName>
    <definedName name="__123Graph_X" localSheetId="15" hidden="1">[2]A!#REF!</definedName>
    <definedName name="__123Graph_X" localSheetId="10" hidden="1">[2]A!#REF!</definedName>
    <definedName name="__123Graph_X" localSheetId="11" hidden="1">[2]A!#REF!</definedName>
    <definedName name="__123Graph_X" localSheetId="12" hidden="1">[2]A!#REF!</definedName>
    <definedName name="__123Graph_X" localSheetId="13" hidden="1">[2]A!#REF!</definedName>
    <definedName name="__123Graph_X" localSheetId="8" hidden="1">[2]A!#REF!</definedName>
    <definedName name="__123Graph_X" localSheetId="42" hidden="1">[2]A!#REF!</definedName>
    <definedName name="__123Graph_X" localSheetId="44" hidden="1">[2]A!#REF!</definedName>
    <definedName name="__123Graph_X" localSheetId="45" hidden="1">[2]A!#REF!</definedName>
    <definedName name="__123Graph_X" localSheetId="47" hidden="1">[2]A!#REF!</definedName>
    <definedName name="__123Graph_X" localSheetId="38" hidden="1">[2]A!#REF!</definedName>
    <definedName name="__123Graph_X" localSheetId="40" hidden="1">[2]A!#REF!</definedName>
    <definedName name="__123Graph_X" localSheetId="41" hidden="1">[2]A!#REF!</definedName>
    <definedName name="__123Graph_X" localSheetId="19" hidden="1">[2]A!#REF!</definedName>
    <definedName name="__123Graph_X" localSheetId="21" hidden="1">[2]A!#REF!</definedName>
    <definedName name="__123Graph_X" localSheetId="22" hidden="1">[2]A!#REF!</definedName>
    <definedName name="__123Graph_X" localSheetId="23" hidden="1">[2]A!#REF!</definedName>
    <definedName name="__123Graph_X" localSheetId="25" hidden="1">[2]A!#REF!</definedName>
    <definedName name="__123Graph_X" localSheetId="33" hidden="1">[2]A!#REF!</definedName>
    <definedName name="__123Graph_X" localSheetId="34" hidden="1">[2]A!#REF!</definedName>
    <definedName name="__123Graph_X" localSheetId="36" hidden="1">[2]A!#REF!</definedName>
    <definedName name="__123Graph_X" localSheetId="55" hidden="1">[2]A!#REF!</definedName>
    <definedName name="__123Graph_X" localSheetId="56" hidden="1">[2]A!#REF!</definedName>
    <definedName name="__123Graph_X" localSheetId="57" hidden="1">[2]A!#REF!</definedName>
    <definedName name="__123Graph_X" localSheetId="58" hidden="1">[2]A!#REF!</definedName>
    <definedName name="__123Graph_X" localSheetId="59" hidden="1">[2]A!#REF!</definedName>
    <definedName name="__123Graph_X" localSheetId="54" hidden="1">[2]A!#REF!</definedName>
    <definedName name="__123Graph_X" localSheetId="5" hidden="1">[2]A!#REF!</definedName>
    <definedName name="__123Graph_X" hidden="1">[2]A!#REF!</definedName>
    <definedName name="__123Graph_XPL" localSheetId="48" hidden="1">[2]A!#REF!</definedName>
    <definedName name="__123Graph_XPL" localSheetId="50" hidden="1">[2]A!#REF!</definedName>
    <definedName name="__123Graph_XPL" localSheetId="51" hidden="1">[2]A!#REF!</definedName>
    <definedName name="__123Graph_XPL" localSheetId="52" hidden="1">[2]A!#REF!</definedName>
    <definedName name="__123Graph_XPL" localSheetId="26" hidden="1">[2]A!#REF!</definedName>
    <definedName name="__123Graph_XPL" localSheetId="28" hidden="1">[2]A!#REF!</definedName>
    <definedName name="__123Graph_XPL" localSheetId="29" hidden="1">[2]A!#REF!</definedName>
    <definedName name="__123Graph_XPL" localSheetId="30" hidden="1">[2]A!#REF!</definedName>
    <definedName name="__123Graph_XPL" localSheetId="31" hidden="1">[2]A!#REF!</definedName>
    <definedName name="__123Graph_XPL" localSheetId="16" hidden="1">[2]A!#REF!</definedName>
    <definedName name="__123Graph_XPL" localSheetId="18" hidden="1">[2]A!#REF!</definedName>
    <definedName name="__123Graph_XPL" localSheetId="15" hidden="1">[2]A!#REF!</definedName>
    <definedName name="__123Graph_XPL" localSheetId="10" hidden="1">[2]A!#REF!</definedName>
    <definedName name="__123Graph_XPL" localSheetId="11" hidden="1">[2]A!#REF!</definedName>
    <definedName name="__123Graph_XPL" localSheetId="12" hidden="1">[2]A!#REF!</definedName>
    <definedName name="__123Graph_XPL" localSheetId="13" hidden="1">[2]A!#REF!</definedName>
    <definedName name="__123Graph_XPL" localSheetId="8" hidden="1">[2]A!#REF!</definedName>
    <definedName name="__123Graph_XPL" localSheetId="42" hidden="1">[2]A!#REF!</definedName>
    <definedName name="__123Graph_XPL" localSheetId="44" hidden="1">[2]A!#REF!</definedName>
    <definedName name="__123Graph_XPL" localSheetId="45" hidden="1">[2]A!#REF!</definedName>
    <definedName name="__123Graph_XPL" localSheetId="47" hidden="1">[2]A!#REF!</definedName>
    <definedName name="__123Graph_XPL" localSheetId="38" hidden="1">[2]A!#REF!</definedName>
    <definedName name="__123Graph_XPL" localSheetId="40" hidden="1">[2]A!#REF!</definedName>
    <definedName name="__123Graph_XPL" localSheetId="41" hidden="1">[2]A!#REF!</definedName>
    <definedName name="__123Graph_XPL" localSheetId="19" hidden="1">[2]A!#REF!</definedName>
    <definedName name="__123Graph_XPL" localSheetId="21" hidden="1">[2]A!#REF!</definedName>
    <definedName name="__123Graph_XPL" localSheetId="22" hidden="1">[2]A!#REF!</definedName>
    <definedName name="__123Graph_XPL" localSheetId="23" hidden="1">[2]A!#REF!</definedName>
    <definedName name="__123Graph_XPL" localSheetId="25" hidden="1">[2]A!#REF!</definedName>
    <definedName name="__123Graph_XPL" localSheetId="33" hidden="1">[2]A!#REF!</definedName>
    <definedName name="__123Graph_XPL" localSheetId="34" hidden="1">[2]A!#REF!</definedName>
    <definedName name="__123Graph_XPL" localSheetId="36" hidden="1">[2]A!#REF!</definedName>
    <definedName name="__123Graph_XPL" localSheetId="55" hidden="1">[2]A!#REF!</definedName>
    <definedName name="__123Graph_XPL" localSheetId="56" hidden="1">[2]A!#REF!</definedName>
    <definedName name="__123Graph_XPL" localSheetId="57" hidden="1">[2]A!#REF!</definedName>
    <definedName name="__123Graph_XPL" localSheetId="58" hidden="1">[2]A!#REF!</definedName>
    <definedName name="__123Graph_XPL" localSheetId="59" hidden="1">[2]A!#REF!</definedName>
    <definedName name="__123Graph_XPL" localSheetId="54" hidden="1">[2]A!#REF!</definedName>
    <definedName name="__123Graph_XPL" localSheetId="5" hidden="1">[2]A!#REF!</definedName>
    <definedName name="__123Graph_XPL" hidden="1">[2]A!#REF!</definedName>
    <definedName name="__DBA7" localSheetId="48">[1]worksheet!#REF!</definedName>
    <definedName name="__DBA7" localSheetId="50">[1]worksheet!#REF!</definedName>
    <definedName name="__DBA7" localSheetId="51">[1]worksheet!#REF!</definedName>
    <definedName name="__DBA7" localSheetId="52">[1]worksheet!#REF!</definedName>
    <definedName name="__DBA7" localSheetId="26">[1]worksheet!#REF!</definedName>
    <definedName name="__DBA7" localSheetId="28">[1]worksheet!#REF!</definedName>
    <definedName name="__DBA7" localSheetId="29">[1]worksheet!#REF!</definedName>
    <definedName name="__DBA7" localSheetId="30">[1]worksheet!#REF!</definedName>
    <definedName name="__DBA7" localSheetId="31">[1]worksheet!#REF!</definedName>
    <definedName name="__DBA7" localSheetId="16">[1]worksheet!#REF!</definedName>
    <definedName name="__DBA7" localSheetId="18">[1]worksheet!#REF!</definedName>
    <definedName name="__DBA7" localSheetId="15">[1]worksheet!#REF!</definedName>
    <definedName name="__DBA7" localSheetId="10">[1]worksheet!#REF!</definedName>
    <definedName name="__DBA7" localSheetId="11">[1]worksheet!#REF!</definedName>
    <definedName name="__DBA7" localSheetId="12">[1]worksheet!#REF!</definedName>
    <definedName name="__DBA7" localSheetId="13">[1]worksheet!#REF!</definedName>
    <definedName name="__DBA7" localSheetId="8">[1]worksheet!#REF!</definedName>
    <definedName name="__DBA7" localSheetId="42">[1]worksheet!#REF!</definedName>
    <definedName name="__DBA7" localSheetId="44">[1]worksheet!#REF!</definedName>
    <definedName name="__DBA7" localSheetId="45">[1]worksheet!#REF!</definedName>
    <definedName name="__DBA7" localSheetId="47">[1]worksheet!#REF!</definedName>
    <definedName name="__DBA7" localSheetId="38">[1]worksheet!#REF!</definedName>
    <definedName name="__DBA7" localSheetId="40">[1]worksheet!#REF!</definedName>
    <definedName name="__DBA7" localSheetId="41">[1]worksheet!#REF!</definedName>
    <definedName name="__DBA7" localSheetId="19">[1]worksheet!#REF!</definedName>
    <definedName name="__DBA7" localSheetId="21">[1]worksheet!#REF!</definedName>
    <definedName name="__DBA7" localSheetId="22">[1]worksheet!#REF!</definedName>
    <definedName name="__DBA7" localSheetId="23">[1]worksheet!#REF!</definedName>
    <definedName name="__DBA7" localSheetId="25">[1]worksheet!#REF!</definedName>
    <definedName name="__DBA7" localSheetId="33">[1]worksheet!#REF!</definedName>
    <definedName name="__DBA7" localSheetId="34">[1]worksheet!#REF!</definedName>
    <definedName name="__DBA7" localSheetId="36">[1]worksheet!#REF!</definedName>
    <definedName name="__DBA7" localSheetId="55">[1]worksheet!#REF!</definedName>
    <definedName name="__DBA7" localSheetId="56">[1]worksheet!#REF!</definedName>
    <definedName name="__DBA7" localSheetId="57">[1]worksheet!#REF!</definedName>
    <definedName name="__DBA7" localSheetId="58">[1]worksheet!#REF!</definedName>
    <definedName name="__DBA7" localSheetId="59">[1]worksheet!#REF!</definedName>
    <definedName name="__DBA7" localSheetId="54">[1]worksheet!#REF!</definedName>
    <definedName name="__DBA7" localSheetId="5">[1]worksheet!#REF!</definedName>
    <definedName name="__DBA7">[1]worksheet!#REF!</definedName>
    <definedName name="__Ht_Affiliate_Spc_1" hidden="1">"Affiliate_Spc_Name"</definedName>
    <definedName name="__Ht_Data_Spc_Version_Spc_C_Spc_1" hidden="1">"Beginning_Spc_Balance_Spc_Data_Spc_Version"</definedName>
    <definedName name="__Ht_Data_Spc_Version_Spc_C_Spc_2" hidden="1">"Ending_Spc_Balance_Spc_Data_Spc_Version"</definedName>
    <definedName name="__Ht_Period_Spc_1" hidden="1">"'Due_Spc_to_Spc_Currency'_Spc_Period"</definedName>
    <definedName name="__Ht_USD_Spc_Month_Spc_1?" hidden="1">"Ending_Spc_Balance_Spc_Month"</definedName>
    <definedName name="__Ht_Variance_Spc_Description_Spc_1" hidden="1">"'Currency_Spc_Variance'_Spc_Type"</definedName>
    <definedName name="_1_" localSheetId="48">[3]社員リスト!#REF!</definedName>
    <definedName name="_1_" localSheetId="50">[3]社員リスト!#REF!</definedName>
    <definedName name="_1_" localSheetId="51">[3]社員リスト!#REF!</definedName>
    <definedName name="_1_" localSheetId="52">[3]社員リスト!#REF!</definedName>
    <definedName name="_1_" localSheetId="26">[3]社員リスト!#REF!</definedName>
    <definedName name="_1_" localSheetId="28">[3]社員リスト!#REF!</definedName>
    <definedName name="_1_" localSheetId="29">[3]社員リスト!#REF!</definedName>
    <definedName name="_1_" localSheetId="30">[3]社員リスト!#REF!</definedName>
    <definedName name="_1_" localSheetId="31">[3]社員リスト!#REF!</definedName>
    <definedName name="_1_" localSheetId="16">[3]社員リスト!#REF!</definedName>
    <definedName name="_1_" localSheetId="18">[3]社員リスト!#REF!</definedName>
    <definedName name="_1_" localSheetId="15">[3]社員リスト!#REF!</definedName>
    <definedName name="_1_" localSheetId="10">[3]社員リスト!#REF!</definedName>
    <definedName name="_1_" localSheetId="11">[3]社員リスト!#REF!</definedName>
    <definedName name="_1_" localSheetId="12">[3]社員リスト!#REF!</definedName>
    <definedName name="_1_" localSheetId="13">[3]社員リスト!#REF!</definedName>
    <definedName name="_1_" localSheetId="8">[3]社員リスト!#REF!</definedName>
    <definedName name="_1_" localSheetId="42">[3]社員リスト!#REF!</definedName>
    <definedName name="_1_" localSheetId="44">[3]社員リスト!#REF!</definedName>
    <definedName name="_1_" localSheetId="45">[3]社員リスト!#REF!</definedName>
    <definedName name="_1_" localSheetId="47">[3]社員リスト!#REF!</definedName>
    <definedName name="_1_" localSheetId="38">[3]社員リスト!#REF!</definedName>
    <definedName name="_1_" localSheetId="40">[3]社員リスト!#REF!</definedName>
    <definedName name="_1_" localSheetId="41">[3]社員リスト!#REF!</definedName>
    <definedName name="_1_" localSheetId="19">[3]社員リスト!#REF!</definedName>
    <definedName name="_1_" localSheetId="21">[3]社員リスト!#REF!</definedName>
    <definedName name="_1_" localSheetId="22">[3]社員リスト!#REF!</definedName>
    <definedName name="_1_" localSheetId="23">[3]社員リスト!#REF!</definedName>
    <definedName name="_1_" localSheetId="25">[3]社員リスト!#REF!</definedName>
    <definedName name="_1_" localSheetId="33">[3]社員リスト!#REF!</definedName>
    <definedName name="_1_" localSheetId="34">[3]社員リスト!#REF!</definedName>
    <definedName name="_1_" localSheetId="36">[3]社員リスト!#REF!</definedName>
    <definedName name="_1_" localSheetId="55">[3]社員リスト!#REF!</definedName>
    <definedName name="_1_" localSheetId="56">[3]社員リスト!#REF!</definedName>
    <definedName name="_1_" localSheetId="57">[3]社員リスト!#REF!</definedName>
    <definedName name="_1_" localSheetId="58">[3]社員リスト!#REF!</definedName>
    <definedName name="_1_" localSheetId="59">[3]社員リスト!#REF!</definedName>
    <definedName name="_1_" localSheetId="54">[3]社員リスト!#REF!</definedName>
    <definedName name="_1_" localSheetId="5">[3]社員リスト!#REF!</definedName>
    <definedName name="_1_">[3]社員リスト!#REF!</definedName>
    <definedName name="_1__123Graph_BCHART_1" hidden="1">[4]GRAPH!$D$3:$O$3</definedName>
    <definedName name="_10__123Graph_CCHART_1" hidden="1">[4]GRAPH!$D$4:$O$4</definedName>
    <definedName name="_11__123Graph_CCHART_2" hidden="1">[4]GRAPH!$D$9:$O$9</definedName>
    <definedName name="_12__123Graph_CCHART_3" hidden="1">[4]GRAPH!$D$14:$O$14</definedName>
    <definedName name="_13__123Graph_CCHART_4" hidden="1">[4]GRAPH!$D$19:$O$19</definedName>
    <definedName name="_14__123Graph_CCHART_5" hidden="1">[4]GRAPH!$D$24:$O$24</definedName>
    <definedName name="_15__123Graph_CCHART_6" hidden="1">[4]GRAPH!$D$29:$O$29</definedName>
    <definedName name="_16__123Graph_CCHART_7" hidden="1">[4]GRAPH!$D$34:$O$34</definedName>
    <definedName name="_17__123Graph_CCHART_8" hidden="1">[4]GRAPH!$D$39:$O$39</definedName>
    <definedName name="_18__123Graph_CCHART_9" hidden="1">[4]GRAPH!$D$43:$O$43</definedName>
    <definedName name="_19__123Graph_DCHART_9" hidden="1">[4]GRAPH!$D$44:$O$44</definedName>
    <definedName name="_2__123Graph_BCHART_2" hidden="1">[4]GRAPH!$D$8:$O$8</definedName>
    <definedName name="_20__123Graph_ECHART_9" localSheetId="48" hidden="1">[5]GRAPH!#REF!</definedName>
    <definedName name="_20__123Graph_ECHART_9" localSheetId="50" hidden="1">[5]GRAPH!#REF!</definedName>
    <definedName name="_20__123Graph_ECHART_9" localSheetId="51" hidden="1">[5]GRAPH!#REF!</definedName>
    <definedName name="_20__123Graph_ECHART_9" localSheetId="52" hidden="1">[5]GRAPH!#REF!</definedName>
    <definedName name="_20__123Graph_ECHART_9" localSheetId="26" hidden="1">[5]GRAPH!#REF!</definedName>
    <definedName name="_20__123Graph_ECHART_9" localSheetId="28" hidden="1">[5]GRAPH!#REF!</definedName>
    <definedName name="_20__123Graph_ECHART_9" localSheetId="29" hidden="1">[5]GRAPH!#REF!</definedName>
    <definedName name="_20__123Graph_ECHART_9" localSheetId="30" hidden="1">[5]GRAPH!#REF!</definedName>
    <definedName name="_20__123Graph_ECHART_9" localSheetId="31" hidden="1">[5]GRAPH!#REF!</definedName>
    <definedName name="_20__123Graph_ECHART_9" localSheetId="16" hidden="1">[5]GRAPH!#REF!</definedName>
    <definedName name="_20__123Graph_ECHART_9" localSheetId="18" hidden="1">[5]GRAPH!#REF!</definedName>
    <definedName name="_20__123Graph_ECHART_9" localSheetId="15" hidden="1">[5]GRAPH!#REF!</definedName>
    <definedName name="_20__123Graph_ECHART_9" localSheetId="10" hidden="1">[5]GRAPH!#REF!</definedName>
    <definedName name="_20__123Graph_ECHART_9" localSheetId="11" hidden="1">[5]GRAPH!#REF!</definedName>
    <definedName name="_20__123Graph_ECHART_9" localSheetId="12" hidden="1">[5]GRAPH!#REF!</definedName>
    <definedName name="_20__123Graph_ECHART_9" localSheetId="13" hidden="1">[5]GRAPH!#REF!</definedName>
    <definedName name="_20__123Graph_ECHART_9" localSheetId="8" hidden="1">[5]GRAPH!#REF!</definedName>
    <definedName name="_20__123Graph_ECHART_9" localSheetId="42" hidden="1">[5]GRAPH!#REF!</definedName>
    <definedName name="_20__123Graph_ECHART_9" localSheetId="44" hidden="1">[5]GRAPH!#REF!</definedName>
    <definedName name="_20__123Graph_ECHART_9" localSheetId="45" hidden="1">[5]GRAPH!#REF!</definedName>
    <definedName name="_20__123Graph_ECHART_9" localSheetId="47" hidden="1">[5]GRAPH!#REF!</definedName>
    <definedName name="_20__123Graph_ECHART_9" localSheetId="38" hidden="1">[5]GRAPH!#REF!</definedName>
    <definedName name="_20__123Graph_ECHART_9" localSheetId="40" hidden="1">[5]GRAPH!#REF!</definedName>
    <definedName name="_20__123Graph_ECHART_9" localSheetId="41" hidden="1">[5]GRAPH!#REF!</definedName>
    <definedName name="_20__123Graph_ECHART_9" localSheetId="19" hidden="1">[5]GRAPH!#REF!</definedName>
    <definedName name="_20__123Graph_ECHART_9" localSheetId="21" hidden="1">[5]GRAPH!#REF!</definedName>
    <definedName name="_20__123Graph_ECHART_9" localSheetId="22" hidden="1">[5]GRAPH!#REF!</definedName>
    <definedName name="_20__123Graph_ECHART_9" localSheetId="23" hidden="1">[5]GRAPH!#REF!</definedName>
    <definedName name="_20__123Graph_ECHART_9" localSheetId="25" hidden="1">[5]GRAPH!#REF!</definedName>
    <definedName name="_20__123Graph_ECHART_9" localSheetId="33" hidden="1">[5]GRAPH!#REF!</definedName>
    <definedName name="_20__123Graph_ECHART_9" localSheetId="34" hidden="1">[5]GRAPH!#REF!</definedName>
    <definedName name="_20__123Graph_ECHART_9" localSheetId="36" hidden="1">[5]GRAPH!#REF!</definedName>
    <definedName name="_20__123Graph_ECHART_9" localSheetId="55" hidden="1">[5]GRAPH!#REF!</definedName>
    <definedName name="_20__123Graph_ECHART_9" localSheetId="56" hidden="1">[5]GRAPH!#REF!</definedName>
    <definedName name="_20__123Graph_ECHART_9" localSheetId="57" hidden="1">[5]GRAPH!#REF!</definedName>
    <definedName name="_20__123Graph_ECHART_9" localSheetId="58" hidden="1">[5]GRAPH!#REF!</definedName>
    <definedName name="_20__123Graph_ECHART_9" localSheetId="59" hidden="1">[5]GRAPH!#REF!</definedName>
    <definedName name="_20__123Graph_ECHART_9" localSheetId="54" hidden="1">[5]GRAPH!#REF!</definedName>
    <definedName name="_20__123Graph_ECHART_9" localSheetId="5" hidden="1">[5]GRAPH!#REF!</definedName>
    <definedName name="_20__123Graph_ECHART_9" hidden="1">[5]GRAPH!#REF!</definedName>
    <definedName name="_21__123Graph_FCHART_9" localSheetId="48" hidden="1">[5]GRAPH!#REF!</definedName>
    <definedName name="_21__123Graph_FCHART_9" localSheetId="50" hidden="1">[5]GRAPH!#REF!</definedName>
    <definedName name="_21__123Graph_FCHART_9" localSheetId="51" hidden="1">[5]GRAPH!#REF!</definedName>
    <definedName name="_21__123Graph_FCHART_9" localSheetId="52" hidden="1">[5]GRAPH!#REF!</definedName>
    <definedName name="_21__123Graph_FCHART_9" localSheetId="26" hidden="1">[5]GRAPH!#REF!</definedName>
    <definedName name="_21__123Graph_FCHART_9" localSheetId="28" hidden="1">[5]GRAPH!#REF!</definedName>
    <definedName name="_21__123Graph_FCHART_9" localSheetId="29" hidden="1">[5]GRAPH!#REF!</definedName>
    <definedName name="_21__123Graph_FCHART_9" localSheetId="30" hidden="1">[5]GRAPH!#REF!</definedName>
    <definedName name="_21__123Graph_FCHART_9" localSheetId="31" hidden="1">[5]GRAPH!#REF!</definedName>
    <definedName name="_21__123Graph_FCHART_9" localSheetId="16" hidden="1">[5]GRAPH!#REF!</definedName>
    <definedName name="_21__123Graph_FCHART_9" localSheetId="18" hidden="1">[5]GRAPH!#REF!</definedName>
    <definedName name="_21__123Graph_FCHART_9" localSheetId="15" hidden="1">[5]GRAPH!#REF!</definedName>
    <definedName name="_21__123Graph_FCHART_9" localSheetId="10" hidden="1">[5]GRAPH!#REF!</definedName>
    <definedName name="_21__123Graph_FCHART_9" localSheetId="11" hidden="1">[5]GRAPH!#REF!</definedName>
    <definedName name="_21__123Graph_FCHART_9" localSheetId="12" hidden="1">[5]GRAPH!#REF!</definedName>
    <definedName name="_21__123Graph_FCHART_9" localSheetId="13" hidden="1">[5]GRAPH!#REF!</definedName>
    <definedName name="_21__123Graph_FCHART_9" localSheetId="8" hidden="1">[5]GRAPH!#REF!</definedName>
    <definedName name="_21__123Graph_FCHART_9" localSheetId="42" hidden="1">[5]GRAPH!#REF!</definedName>
    <definedName name="_21__123Graph_FCHART_9" localSheetId="44" hidden="1">[5]GRAPH!#REF!</definedName>
    <definedName name="_21__123Graph_FCHART_9" localSheetId="45" hidden="1">[5]GRAPH!#REF!</definedName>
    <definedName name="_21__123Graph_FCHART_9" localSheetId="47" hidden="1">[5]GRAPH!#REF!</definedName>
    <definedName name="_21__123Graph_FCHART_9" localSheetId="38" hidden="1">[5]GRAPH!#REF!</definedName>
    <definedName name="_21__123Graph_FCHART_9" localSheetId="40" hidden="1">[5]GRAPH!#REF!</definedName>
    <definedName name="_21__123Graph_FCHART_9" localSheetId="41" hidden="1">[5]GRAPH!#REF!</definedName>
    <definedName name="_21__123Graph_FCHART_9" localSheetId="19" hidden="1">[5]GRAPH!#REF!</definedName>
    <definedName name="_21__123Graph_FCHART_9" localSheetId="21" hidden="1">[5]GRAPH!#REF!</definedName>
    <definedName name="_21__123Graph_FCHART_9" localSheetId="22" hidden="1">[5]GRAPH!#REF!</definedName>
    <definedName name="_21__123Graph_FCHART_9" localSheetId="23" hidden="1">[5]GRAPH!#REF!</definedName>
    <definedName name="_21__123Graph_FCHART_9" localSheetId="25" hidden="1">[5]GRAPH!#REF!</definedName>
    <definedName name="_21__123Graph_FCHART_9" localSheetId="33" hidden="1">[5]GRAPH!#REF!</definedName>
    <definedName name="_21__123Graph_FCHART_9" localSheetId="34" hidden="1">[5]GRAPH!#REF!</definedName>
    <definedName name="_21__123Graph_FCHART_9" localSheetId="36" hidden="1">[5]GRAPH!#REF!</definedName>
    <definedName name="_21__123Graph_FCHART_9" localSheetId="55" hidden="1">[5]GRAPH!#REF!</definedName>
    <definedName name="_21__123Graph_FCHART_9" localSheetId="56" hidden="1">[5]GRAPH!#REF!</definedName>
    <definedName name="_21__123Graph_FCHART_9" localSheetId="57" hidden="1">[5]GRAPH!#REF!</definedName>
    <definedName name="_21__123Graph_FCHART_9" localSheetId="58" hidden="1">[5]GRAPH!#REF!</definedName>
    <definedName name="_21__123Graph_FCHART_9" localSheetId="59" hidden="1">[5]GRAPH!#REF!</definedName>
    <definedName name="_21__123Graph_FCHART_9" localSheetId="54" hidden="1">[5]GRAPH!#REF!</definedName>
    <definedName name="_21__123Graph_FCHART_9" localSheetId="5" hidden="1">[5]GRAPH!#REF!</definedName>
    <definedName name="_21__123Graph_FCHART_9" hidden="1">[5]GRAPH!#REF!</definedName>
    <definedName name="_22__123Graph_XCHART_2" hidden="1">[4]GRAPH!$D$6:$O$6</definedName>
    <definedName name="_23__123Graph_XCHART_3" hidden="1">[4]GRAPH!$D$11:$O$11</definedName>
    <definedName name="_234Graph_CPL" localSheetId="48" hidden="1">[2]A!#REF!</definedName>
    <definedName name="_234Graph_CPL" localSheetId="50" hidden="1">[2]A!#REF!</definedName>
    <definedName name="_234Graph_CPL" localSheetId="51" hidden="1">[2]A!#REF!</definedName>
    <definedName name="_234Graph_CPL" localSheetId="52" hidden="1">[2]A!#REF!</definedName>
    <definedName name="_234Graph_CPL" localSheetId="26" hidden="1">[2]A!#REF!</definedName>
    <definedName name="_234Graph_CPL" localSheetId="28" hidden="1">[2]A!#REF!</definedName>
    <definedName name="_234Graph_CPL" localSheetId="29" hidden="1">[2]A!#REF!</definedName>
    <definedName name="_234Graph_CPL" localSheetId="30" hidden="1">[2]A!#REF!</definedName>
    <definedName name="_234Graph_CPL" localSheetId="31" hidden="1">[2]A!#REF!</definedName>
    <definedName name="_234Graph_CPL" localSheetId="16" hidden="1">[2]A!#REF!</definedName>
    <definedName name="_234Graph_CPL" localSheetId="18" hidden="1">[2]A!#REF!</definedName>
    <definedName name="_234Graph_CPL" localSheetId="15" hidden="1">[2]A!#REF!</definedName>
    <definedName name="_234Graph_CPL" localSheetId="10" hidden="1">[2]A!#REF!</definedName>
    <definedName name="_234Graph_CPL" localSheetId="11" hidden="1">[2]A!#REF!</definedName>
    <definedName name="_234Graph_CPL" localSheetId="12" hidden="1">[2]A!#REF!</definedName>
    <definedName name="_234Graph_CPL" localSheetId="13" hidden="1">[2]A!#REF!</definedName>
    <definedName name="_234Graph_CPL" localSheetId="8" hidden="1">[2]A!#REF!</definedName>
    <definedName name="_234Graph_CPL" localSheetId="42" hidden="1">[2]A!#REF!</definedName>
    <definedName name="_234Graph_CPL" localSheetId="44" hidden="1">[2]A!#REF!</definedName>
    <definedName name="_234Graph_CPL" localSheetId="45" hidden="1">[2]A!#REF!</definedName>
    <definedName name="_234Graph_CPL" localSheetId="47" hidden="1">[2]A!#REF!</definedName>
    <definedName name="_234Graph_CPL" localSheetId="38" hidden="1">[2]A!#REF!</definedName>
    <definedName name="_234Graph_CPL" localSheetId="40" hidden="1">[2]A!#REF!</definedName>
    <definedName name="_234Graph_CPL" localSheetId="41" hidden="1">[2]A!#REF!</definedName>
    <definedName name="_234Graph_CPL" localSheetId="19" hidden="1">[2]A!#REF!</definedName>
    <definedName name="_234Graph_CPL" localSheetId="21" hidden="1">[2]A!#REF!</definedName>
    <definedName name="_234Graph_CPL" localSheetId="22" hidden="1">[2]A!#REF!</definedName>
    <definedName name="_234Graph_CPL" localSheetId="23" hidden="1">[2]A!#REF!</definedName>
    <definedName name="_234Graph_CPL" localSheetId="25" hidden="1">[2]A!#REF!</definedName>
    <definedName name="_234Graph_CPL" localSheetId="33" hidden="1">[2]A!#REF!</definedName>
    <definedName name="_234Graph_CPL" localSheetId="34" hidden="1">[2]A!#REF!</definedName>
    <definedName name="_234Graph_CPL" localSheetId="36" hidden="1">[2]A!#REF!</definedName>
    <definedName name="_234Graph_CPL" localSheetId="55" hidden="1">[2]A!#REF!</definedName>
    <definedName name="_234Graph_CPL" localSheetId="56" hidden="1">[2]A!#REF!</definedName>
    <definedName name="_234Graph_CPL" localSheetId="57" hidden="1">[2]A!#REF!</definedName>
    <definedName name="_234Graph_CPL" localSheetId="58" hidden="1">[2]A!#REF!</definedName>
    <definedName name="_234Graph_CPL" localSheetId="59" hidden="1">[2]A!#REF!</definedName>
    <definedName name="_234Graph_CPL" localSheetId="54" hidden="1">[2]A!#REF!</definedName>
    <definedName name="_234Graph_CPL" localSheetId="5" hidden="1">[2]A!#REF!</definedName>
    <definedName name="_234Graph_CPL" hidden="1">[2]A!#REF!</definedName>
    <definedName name="_234Graph_E" localSheetId="48" hidden="1">[2]A!#REF!</definedName>
    <definedName name="_234Graph_E" localSheetId="50" hidden="1">[2]A!#REF!</definedName>
    <definedName name="_234Graph_E" localSheetId="51" hidden="1">[2]A!#REF!</definedName>
    <definedName name="_234Graph_E" localSheetId="52" hidden="1">[2]A!#REF!</definedName>
    <definedName name="_234Graph_E" localSheetId="26" hidden="1">[2]A!#REF!</definedName>
    <definedName name="_234Graph_E" localSheetId="28" hidden="1">[2]A!#REF!</definedName>
    <definedName name="_234Graph_E" localSheetId="29" hidden="1">[2]A!#REF!</definedName>
    <definedName name="_234Graph_E" localSheetId="30" hidden="1">[2]A!#REF!</definedName>
    <definedName name="_234Graph_E" localSheetId="31" hidden="1">[2]A!#REF!</definedName>
    <definedName name="_234Graph_E" localSheetId="16" hidden="1">[2]A!#REF!</definedName>
    <definedName name="_234Graph_E" localSheetId="18" hidden="1">[2]A!#REF!</definedName>
    <definedName name="_234Graph_E" localSheetId="15" hidden="1">[2]A!#REF!</definedName>
    <definedName name="_234Graph_E" localSheetId="10" hidden="1">[2]A!#REF!</definedName>
    <definedName name="_234Graph_E" localSheetId="11" hidden="1">[2]A!#REF!</definedName>
    <definedName name="_234Graph_E" localSheetId="12" hidden="1">[2]A!#REF!</definedName>
    <definedName name="_234Graph_E" localSheetId="13" hidden="1">[2]A!#REF!</definedName>
    <definedName name="_234Graph_E" localSheetId="8" hidden="1">[2]A!#REF!</definedName>
    <definedName name="_234Graph_E" localSheetId="42" hidden="1">[2]A!#REF!</definedName>
    <definedName name="_234Graph_E" localSheetId="44" hidden="1">[2]A!#REF!</definedName>
    <definedName name="_234Graph_E" localSheetId="45" hidden="1">[2]A!#REF!</definedName>
    <definedName name="_234Graph_E" localSheetId="47" hidden="1">[2]A!#REF!</definedName>
    <definedName name="_234Graph_E" localSheetId="38" hidden="1">[2]A!#REF!</definedName>
    <definedName name="_234Graph_E" localSheetId="40" hidden="1">[2]A!#REF!</definedName>
    <definedName name="_234Graph_E" localSheetId="41" hidden="1">[2]A!#REF!</definedName>
    <definedName name="_234Graph_E" localSheetId="19" hidden="1">[2]A!#REF!</definedName>
    <definedName name="_234Graph_E" localSheetId="21" hidden="1">[2]A!#REF!</definedName>
    <definedName name="_234Graph_E" localSheetId="22" hidden="1">[2]A!#REF!</definedName>
    <definedName name="_234Graph_E" localSheetId="23" hidden="1">[2]A!#REF!</definedName>
    <definedName name="_234Graph_E" localSheetId="25" hidden="1">[2]A!#REF!</definedName>
    <definedName name="_234Graph_E" localSheetId="33" hidden="1">[2]A!#REF!</definedName>
    <definedName name="_234Graph_E" localSheetId="34" hidden="1">[2]A!#REF!</definedName>
    <definedName name="_234Graph_E" localSheetId="36" hidden="1">[2]A!#REF!</definedName>
    <definedName name="_234Graph_E" localSheetId="55" hidden="1">[2]A!#REF!</definedName>
    <definedName name="_234Graph_E" localSheetId="56" hidden="1">[2]A!#REF!</definedName>
    <definedName name="_234Graph_E" localSheetId="57" hidden="1">[2]A!#REF!</definedName>
    <definedName name="_234Graph_E" localSheetId="58" hidden="1">[2]A!#REF!</definedName>
    <definedName name="_234Graph_E" localSheetId="59" hidden="1">[2]A!#REF!</definedName>
    <definedName name="_234Graph_E" localSheetId="54" hidden="1">[2]A!#REF!</definedName>
    <definedName name="_234Graph_E" localSheetId="5" hidden="1">[2]A!#REF!</definedName>
    <definedName name="_234Graph_E" hidden="1">[2]A!#REF!</definedName>
    <definedName name="_24__123Graph_XCHART_4" hidden="1">[4]GRAPH!$D$16:$O$16</definedName>
    <definedName name="_25__123Graph_XCHART_5" hidden="1">[4]GRAPH!$D$21:$O$21</definedName>
    <definedName name="_26__123Graph_XCHART_6" hidden="1">[4]GRAPH!$D$26:$O$26</definedName>
    <definedName name="_27__123Graph_XCHART_7" hidden="1">[4]GRAPH!$D$31:$O$31</definedName>
    <definedName name="_28__123Graph_XCHART_8" hidden="1">[4]GRAPH!$D$36:$O$36</definedName>
    <definedName name="_29__123Graph_XCHART_9" hidden="1">[4]GRAPH!$D$41:$O$41</definedName>
    <definedName name="_2Excel_BuiltIn_Print_Area_1_1" localSheetId="48">#REF!</definedName>
    <definedName name="_2Excel_BuiltIn_Print_Area_1_1" localSheetId="50">#REF!</definedName>
    <definedName name="_2Excel_BuiltIn_Print_Area_1_1" localSheetId="51">#REF!</definedName>
    <definedName name="_2Excel_BuiltIn_Print_Area_1_1" localSheetId="52">#REF!</definedName>
    <definedName name="_2Excel_BuiltIn_Print_Area_1_1" localSheetId="26">#REF!</definedName>
    <definedName name="_2Excel_BuiltIn_Print_Area_1_1" localSheetId="28">#REF!</definedName>
    <definedName name="_2Excel_BuiltIn_Print_Area_1_1" localSheetId="29">#REF!</definedName>
    <definedName name="_2Excel_BuiltIn_Print_Area_1_1" localSheetId="30">#REF!</definedName>
    <definedName name="_2Excel_BuiltIn_Print_Area_1_1" localSheetId="31">#REF!</definedName>
    <definedName name="_2Excel_BuiltIn_Print_Area_1_1" localSheetId="16">#REF!</definedName>
    <definedName name="_2Excel_BuiltIn_Print_Area_1_1" localSheetId="18">#REF!</definedName>
    <definedName name="_2Excel_BuiltIn_Print_Area_1_1" localSheetId="15">#REF!</definedName>
    <definedName name="_2Excel_BuiltIn_Print_Area_1_1" localSheetId="10">#REF!</definedName>
    <definedName name="_2Excel_BuiltIn_Print_Area_1_1" localSheetId="11">#REF!</definedName>
    <definedName name="_2Excel_BuiltIn_Print_Area_1_1" localSheetId="12">#REF!</definedName>
    <definedName name="_2Excel_BuiltIn_Print_Area_1_1" localSheetId="13">#REF!</definedName>
    <definedName name="_2Excel_BuiltIn_Print_Area_1_1" localSheetId="8">#REF!</definedName>
    <definedName name="_2Excel_BuiltIn_Print_Area_1_1" localSheetId="42">#REF!</definedName>
    <definedName name="_2Excel_BuiltIn_Print_Area_1_1" localSheetId="44">#REF!</definedName>
    <definedName name="_2Excel_BuiltIn_Print_Area_1_1" localSheetId="45">#REF!</definedName>
    <definedName name="_2Excel_BuiltIn_Print_Area_1_1" localSheetId="47">#REF!</definedName>
    <definedName name="_2Excel_BuiltIn_Print_Area_1_1" localSheetId="38">#REF!</definedName>
    <definedName name="_2Excel_BuiltIn_Print_Area_1_1" localSheetId="40">#REF!</definedName>
    <definedName name="_2Excel_BuiltIn_Print_Area_1_1" localSheetId="41">#REF!</definedName>
    <definedName name="_2Excel_BuiltIn_Print_Area_1_1" localSheetId="19">#REF!</definedName>
    <definedName name="_2Excel_BuiltIn_Print_Area_1_1" localSheetId="21">#REF!</definedName>
    <definedName name="_2Excel_BuiltIn_Print_Area_1_1" localSheetId="22">#REF!</definedName>
    <definedName name="_2Excel_BuiltIn_Print_Area_1_1" localSheetId="23">#REF!</definedName>
    <definedName name="_2Excel_BuiltIn_Print_Area_1_1" localSheetId="25">#REF!</definedName>
    <definedName name="_2Excel_BuiltIn_Print_Area_1_1" localSheetId="33">#REF!</definedName>
    <definedName name="_2Excel_BuiltIn_Print_Area_1_1" localSheetId="34">#REF!</definedName>
    <definedName name="_2Excel_BuiltIn_Print_Area_1_1" localSheetId="36">#REF!</definedName>
    <definedName name="_2Excel_BuiltIn_Print_Area_1_1" localSheetId="55">#REF!</definedName>
    <definedName name="_2Excel_BuiltIn_Print_Area_1_1" localSheetId="56">#REF!</definedName>
    <definedName name="_2Excel_BuiltIn_Print_Area_1_1" localSheetId="57">#REF!</definedName>
    <definedName name="_2Excel_BuiltIn_Print_Area_1_1" localSheetId="58">#REF!</definedName>
    <definedName name="_2Excel_BuiltIn_Print_Area_1_1" localSheetId="59">#REF!</definedName>
    <definedName name="_2Excel_BuiltIn_Print_Area_1_1" localSheetId="54">#REF!</definedName>
    <definedName name="_2Excel_BuiltIn_Print_Area_1_1" localSheetId="5">#REF!</definedName>
    <definedName name="_2Excel_BuiltIn_Print_Area_1_1">#REF!</definedName>
    <definedName name="_3__123Graph_BCHART_3" hidden="1">[4]GRAPH!$D$13:$O$13</definedName>
    <definedName name="_3Excel_BuiltIn_Print_Area_2_1" localSheetId="48">#REF!</definedName>
    <definedName name="_3Excel_BuiltIn_Print_Area_2_1" localSheetId="50">#REF!</definedName>
    <definedName name="_3Excel_BuiltIn_Print_Area_2_1" localSheetId="51">#REF!</definedName>
    <definedName name="_3Excel_BuiltIn_Print_Area_2_1" localSheetId="52">#REF!</definedName>
    <definedName name="_3Excel_BuiltIn_Print_Area_2_1" localSheetId="26">#REF!</definedName>
    <definedName name="_3Excel_BuiltIn_Print_Area_2_1" localSheetId="28">#REF!</definedName>
    <definedName name="_3Excel_BuiltIn_Print_Area_2_1" localSheetId="29">#REF!</definedName>
    <definedName name="_3Excel_BuiltIn_Print_Area_2_1" localSheetId="30">#REF!</definedName>
    <definedName name="_3Excel_BuiltIn_Print_Area_2_1" localSheetId="31">#REF!</definedName>
    <definedName name="_3Excel_BuiltIn_Print_Area_2_1" localSheetId="16">#REF!</definedName>
    <definedName name="_3Excel_BuiltIn_Print_Area_2_1" localSheetId="18">#REF!</definedName>
    <definedName name="_3Excel_BuiltIn_Print_Area_2_1" localSheetId="15">#REF!</definedName>
    <definedName name="_3Excel_BuiltIn_Print_Area_2_1" localSheetId="10">#REF!</definedName>
    <definedName name="_3Excel_BuiltIn_Print_Area_2_1" localSheetId="11">#REF!</definedName>
    <definedName name="_3Excel_BuiltIn_Print_Area_2_1" localSheetId="12">#REF!</definedName>
    <definedName name="_3Excel_BuiltIn_Print_Area_2_1" localSheetId="13">#REF!</definedName>
    <definedName name="_3Excel_BuiltIn_Print_Area_2_1" localSheetId="8">#REF!</definedName>
    <definedName name="_3Excel_BuiltIn_Print_Area_2_1" localSheetId="42">#REF!</definedName>
    <definedName name="_3Excel_BuiltIn_Print_Area_2_1" localSheetId="44">#REF!</definedName>
    <definedName name="_3Excel_BuiltIn_Print_Area_2_1" localSheetId="45">#REF!</definedName>
    <definedName name="_3Excel_BuiltIn_Print_Area_2_1" localSheetId="47">#REF!</definedName>
    <definedName name="_3Excel_BuiltIn_Print_Area_2_1" localSheetId="38">#REF!</definedName>
    <definedName name="_3Excel_BuiltIn_Print_Area_2_1" localSheetId="40">#REF!</definedName>
    <definedName name="_3Excel_BuiltIn_Print_Area_2_1" localSheetId="41">#REF!</definedName>
    <definedName name="_3Excel_BuiltIn_Print_Area_2_1" localSheetId="19">#REF!</definedName>
    <definedName name="_3Excel_BuiltIn_Print_Area_2_1" localSheetId="21">#REF!</definedName>
    <definedName name="_3Excel_BuiltIn_Print_Area_2_1" localSheetId="22">#REF!</definedName>
    <definedName name="_3Excel_BuiltIn_Print_Area_2_1" localSheetId="23">#REF!</definedName>
    <definedName name="_3Excel_BuiltIn_Print_Area_2_1" localSheetId="25">#REF!</definedName>
    <definedName name="_3Excel_BuiltIn_Print_Area_2_1" localSheetId="33">#REF!</definedName>
    <definedName name="_3Excel_BuiltIn_Print_Area_2_1" localSheetId="34">#REF!</definedName>
    <definedName name="_3Excel_BuiltIn_Print_Area_2_1" localSheetId="36">#REF!</definedName>
    <definedName name="_3Excel_BuiltIn_Print_Area_2_1" localSheetId="55">#REF!</definedName>
    <definedName name="_3Excel_BuiltIn_Print_Area_2_1" localSheetId="56">#REF!</definedName>
    <definedName name="_3Excel_BuiltIn_Print_Area_2_1" localSheetId="57">#REF!</definedName>
    <definedName name="_3Excel_BuiltIn_Print_Area_2_1" localSheetId="58">#REF!</definedName>
    <definedName name="_3Excel_BuiltIn_Print_Area_2_1" localSheetId="59">#REF!</definedName>
    <definedName name="_3Excel_BuiltIn_Print_Area_2_1" localSheetId="54">#REF!</definedName>
    <definedName name="_3Excel_BuiltIn_Print_Area_2_1" localSheetId="5">#REF!</definedName>
    <definedName name="_3Excel_BuiltIn_Print_Area_2_1">#REF!</definedName>
    <definedName name="_4__123Graph_BCHART_4" hidden="1">[4]GRAPH!$D$18:$O$18</definedName>
    <definedName name="_5__123Graph_BCHART_5" hidden="1">[4]GRAPH!$D$23:$O$23</definedName>
    <definedName name="_6__123Graph_BCHART_6" hidden="1">[4]GRAPH!$D$28:$O$28</definedName>
    <definedName name="_7__123Graph_BCHART_7" hidden="1">[4]GRAPH!$D$33:$O$33</definedName>
    <definedName name="_8__123Graph_BCHART_8" hidden="1">[4]GRAPH!$D$38:$O$38</definedName>
    <definedName name="_9__123Graph_BCHART_9" localSheetId="48" hidden="1">[5]GRAPH!#REF!</definedName>
    <definedName name="_9__123Graph_BCHART_9" localSheetId="50" hidden="1">[5]GRAPH!#REF!</definedName>
    <definedName name="_9__123Graph_BCHART_9" localSheetId="51" hidden="1">[5]GRAPH!#REF!</definedName>
    <definedName name="_9__123Graph_BCHART_9" localSheetId="52" hidden="1">[5]GRAPH!#REF!</definedName>
    <definedName name="_9__123Graph_BCHART_9" localSheetId="26" hidden="1">[5]GRAPH!#REF!</definedName>
    <definedName name="_9__123Graph_BCHART_9" localSheetId="28" hidden="1">[5]GRAPH!#REF!</definedName>
    <definedName name="_9__123Graph_BCHART_9" localSheetId="29" hidden="1">[5]GRAPH!#REF!</definedName>
    <definedName name="_9__123Graph_BCHART_9" localSheetId="30" hidden="1">[5]GRAPH!#REF!</definedName>
    <definedName name="_9__123Graph_BCHART_9" localSheetId="31" hidden="1">[5]GRAPH!#REF!</definedName>
    <definedName name="_9__123Graph_BCHART_9" localSheetId="16" hidden="1">[5]GRAPH!#REF!</definedName>
    <definedName name="_9__123Graph_BCHART_9" localSheetId="18" hidden="1">[5]GRAPH!#REF!</definedName>
    <definedName name="_9__123Graph_BCHART_9" localSheetId="15" hidden="1">[5]GRAPH!#REF!</definedName>
    <definedName name="_9__123Graph_BCHART_9" localSheetId="10" hidden="1">[5]GRAPH!#REF!</definedName>
    <definedName name="_9__123Graph_BCHART_9" localSheetId="11" hidden="1">[5]GRAPH!#REF!</definedName>
    <definedName name="_9__123Graph_BCHART_9" localSheetId="12" hidden="1">[5]GRAPH!#REF!</definedName>
    <definedName name="_9__123Graph_BCHART_9" localSheetId="13" hidden="1">[5]GRAPH!#REF!</definedName>
    <definedName name="_9__123Graph_BCHART_9" localSheetId="8" hidden="1">[5]GRAPH!#REF!</definedName>
    <definedName name="_9__123Graph_BCHART_9" localSheetId="42" hidden="1">[5]GRAPH!#REF!</definedName>
    <definedName name="_9__123Graph_BCHART_9" localSheetId="44" hidden="1">[5]GRAPH!#REF!</definedName>
    <definedName name="_9__123Graph_BCHART_9" localSheetId="45" hidden="1">[5]GRAPH!#REF!</definedName>
    <definedName name="_9__123Graph_BCHART_9" localSheetId="47" hidden="1">[5]GRAPH!#REF!</definedName>
    <definedName name="_9__123Graph_BCHART_9" localSheetId="38" hidden="1">[5]GRAPH!#REF!</definedName>
    <definedName name="_9__123Graph_BCHART_9" localSheetId="40" hidden="1">[5]GRAPH!#REF!</definedName>
    <definedName name="_9__123Graph_BCHART_9" localSheetId="41" hidden="1">[5]GRAPH!#REF!</definedName>
    <definedName name="_9__123Graph_BCHART_9" localSheetId="19" hidden="1">[5]GRAPH!#REF!</definedName>
    <definedName name="_9__123Graph_BCHART_9" localSheetId="21" hidden="1">[5]GRAPH!#REF!</definedName>
    <definedName name="_9__123Graph_BCHART_9" localSheetId="22" hidden="1">[5]GRAPH!#REF!</definedName>
    <definedName name="_9__123Graph_BCHART_9" localSheetId="23" hidden="1">[5]GRAPH!#REF!</definedName>
    <definedName name="_9__123Graph_BCHART_9" localSheetId="25" hidden="1">[5]GRAPH!#REF!</definedName>
    <definedName name="_9__123Graph_BCHART_9" localSheetId="33" hidden="1">[5]GRAPH!#REF!</definedName>
    <definedName name="_9__123Graph_BCHART_9" localSheetId="34" hidden="1">[5]GRAPH!#REF!</definedName>
    <definedName name="_9__123Graph_BCHART_9" localSheetId="36" hidden="1">[5]GRAPH!#REF!</definedName>
    <definedName name="_9__123Graph_BCHART_9" localSheetId="55" hidden="1">[5]GRAPH!#REF!</definedName>
    <definedName name="_9__123Graph_BCHART_9" localSheetId="56" hidden="1">[5]GRAPH!#REF!</definedName>
    <definedName name="_9__123Graph_BCHART_9" localSheetId="57" hidden="1">[5]GRAPH!#REF!</definedName>
    <definedName name="_9__123Graph_BCHART_9" localSheetId="58" hidden="1">[5]GRAPH!#REF!</definedName>
    <definedName name="_9__123Graph_BCHART_9" localSheetId="59" hidden="1">[5]GRAPH!#REF!</definedName>
    <definedName name="_9__123Graph_BCHART_9" localSheetId="54" hidden="1">[5]GRAPH!#REF!</definedName>
    <definedName name="_9__123Graph_BCHART_9" localSheetId="5" hidden="1">[5]GRAPH!#REF!</definedName>
    <definedName name="_9__123Graph_BCHART_9" hidden="1">[5]GRAPH!#REF!</definedName>
    <definedName name="_DBA7" localSheetId="48">[1]worksheet!#REF!</definedName>
    <definedName name="_DBA7" localSheetId="50">[1]worksheet!#REF!</definedName>
    <definedName name="_DBA7" localSheetId="51">[1]worksheet!#REF!</definedName>
    <definedName name="_DBA7" localSheetId="52">[1]worksheet!#REF!</definedName>
    <definedName name="_DBA7" localSheetId="26">[1]worksheet!#REF!</definedName>
    <definedName name="_DBA7" localSheetId="28">[1]worksheet!#REF!</definedName>
    <definedName name="_DBA7" localSheetId="29">[1]worksheet!#REF!</definedName>
    <definedName name="_DBA7" localSheetId="30">[1]worksheet!#REF!</definedName>
    <definedName name="_DBA7" localSheetId="31">[1]worksheet!#REF!</definedName>
    <definedName name="_DBA7" localSheetId="16">[1]worksheet!#REF!</definedName>
    <definedName name="_DBA7" localSheetId="18">[1]worksheet!#REF!</definedName>
    <definedName name="_DBA7" localSheetId="15">[1]worksheet!#REF!</definedName>
    <definedName name="_DBA7" localSheetId="10">[1]worksheet!#REF!</definedName>
    <definedName name="_DBA7" localSheetId="11">[1]worksheet!#REF!</definedName>
    <definedName name="_DBA7" localSheetId="12">[1]worksheet!#REF!</definedName>
    <definedName name="_DBA7" localSheetId="13">[1]worksheet!#REF!</definedName>
    <definedName name="_DBA7" localSheetId="8">[1]worksheet!#REF!</definedName>
    <definedName name="_DBA7" localSheetId="42">[1]worksheet!#REF!</definedName>
    <definedName name="_DBA7" localSheetId="44">[1]worksheet!#REF!</definedName>
    <definedName name="_DBA7" localSheetId="45">[1]worksheet!#REF!</definedName>
    <definedName name="_DBA7" localSheetId="47">[1]worksheet!#REF!</definedName>
    <definedName name="_DBA7" localSheetId="38">[1]worksheet!#REF!</definedName>
    <definedName name="_DBA7" localSheetId="40">[1]worksheet!#REF!</definedName>
    <definedName name="_DBA7" localSheetId="41">[1]worksheet!#REF!</definedName>
    <definedName name="_DBA7" localSheetId="19">[1]worksheet!#REF!</definedName>
    <definedName name="_DBA7" localSheetId="21">[1]worksheet!#REF!</definedName>
    <definedName name="_DBA7" localSheetId="22">[1]worksheet!#REF!</definedName>
    <definedName name="_DBA7" localSheetId="23">[1]worksheet!#REF!</definedName>
    <definedName name="_DBA7" localSheetId="25">[1]worksheet!#REF!</definedName>
    <definedName name="_DBA7" localSheetId="33">[1]worksheet!#REF!</definedName>
    <definedName name="_DBA7" localSheetId="34">[1]worksheet!#REF!</definedName>
    <definedName name="_DBA7" localSheetId="36">[1]worksheet!#REF!</definedName>
    <definedName name="_DBA7" localSheetId="55">[1]worksheet!#REF!</definedName>
    <definedName name="_DBA7" localSheetId="56">[1]worksheet!#REF!</definedName>
    <definedName name="_DBA7" localSheetId="57">[1]worksheet!#REF!</definedName>
    <definedName name="_DBA7" localSheetId="58">[1]worksheet!#REF!</definedName>
    <definedName name="_DBA7" localSheetId="59">[1]worksheet!#REF!</definedName>
    <definedName name="_DBA7" localSheetId="54">[1]worksheet!#REF!</definedName>
    <definedName name="_DBA7" localSheetId="5">[1]worksheet!#REF!</definedName>
    <definedName name="_DBA7">[1]worksheet!#REF!</definedName>
    <definedName name="_Fill" localSheetId="48" hidden="1">#REF!</definedName>
    <definedName name="_Fill" localSheetId="50" hidden="1">#REF!</definedName>
    <definedName name="_Fill" localSheetId="51" hidden="1">#REF!</definedName>
    <definedName name="_Fill" localSheetId="52" hidden="1">#REF!</definedName>
    <definedName name="_Fill" localSheetId="26" hidden="1">#REF!</definedName>
    <definedName name="_Fill" localSheetId="28" hidden="1">#REF!</definedName>
    <definedName name="_Fill" localSheetId="29" hidden="1">#REF!</definedName>
    <definedName name="_Fill" localSheetId="30" hidden="1">#REF!</definedName>
    <definedName name="_Fill" localSheetId="31" hidden="1">#REF!</definedName>
    <definedName name="_Fill" localSheetId="16" hidden="1">#REF!</definedName>
    <definedName name="_Fill" localSheetId="18" hidden="1">#REF!</definedName>
    <definedName name="_Fill" localSheetId="15" hidden="1">#REF!</definedName>
    <definedName name="_Fill" localSheetId="10" hidden="1">#REF!</definedName>
    <definedName name="_Fill" localSheetId="11" hidden="1">#REF!</definedName>
    <definedName name="_Fill" localSheetId="12" hidden="1">#REF!</definedName>
    <definedName name="_Fill" localSheetId="13" hidden="1">#REF!</definedName>
    <definedName name="_Fill" localSheetId="8" hidden="1">#REF!</definedName>
    <definedName name="_Fill" localSheetId="42" hidden="1">#REF!</definedName>
    <definedName name="_Fill" localSheetId="44" hidden="1">#REF!</definedName>
    <definedName name="_Fill" localSheetId="45" hidden="1">#REF!</definedName>
    <definedName name="_Fill" localSheetId="47" hidden="1">#REF!</definedName>
    <definedName name="_Fill" localSheetId="38" hidden="1">#REF!</definedName>
    <definedName name="_Fill" localSheetId="40" hidden="1">#REF!</definedName>
    <definedName name="_Fill" localSheetId="41" hidden="1">#REF!</definedName>
    <definedName name="_Fill" localSheetId="19" hidden="1">#REF!</definedName>
    <definedName name="_Fill" localSheetId="21" hidden="1">#REF!</definedName>
    <definedName name="_Fill" localSheetId="22" hidden="1">#REF!</definedName>
    <definedName name="_Fill" localSheetId="23" hidden="1">#REF!</definedName>
    <definedName name="_Fill" localSheetId="25" hidden="1">#REF!</definedName>
    <definedName name="_Fill" localSheetId="33" hidden="1">#REF!</definedName>
    <definedName name="_Fill" localSheetId="34" hidden="1">#REF!</definedName>
    <definedName name="_Fill" localSheetId="36" hidden="1">#REF!</definedName>
    <definedName name="_Fill" localSheetId="55" hidden="1">#REF!</definedName>
    <definedName name="_Fill" localSheetId="56" hidden="1">#REF!</definedName>
    <definedName name="_Fill" localSheetId="57" hidden="1">#REF!</definedName>
    <definedName name="_Fill" localSheetId="58" hidden="1">#REF!</definedName>
    <definedName name="_Fill" localSheetId="59" hidden="1">#REF!</definedName>
    <definedName name="_Fill" localSheetId="54" hidden="1">#REF!</definedName>
    <definedName name="_Fill" localSheetId="5" hidden="1">#REF!</definedName>
    <definedName name="_Fill" hidden="1">#REF!</definedName>
    <definedName name="_Fill1" hidden="1">[6]PPH1298S!$A$7:$A$34</definedName>
    <definedName name="_xlnm._FilterDatabase" localSheetId="2" hidden="1">Data!$A$4:$S$4</definedName>
    <definedName name="_xlnm._FilterDatabase" localSheetId="61">'Data (6)'!$D$4:$V$4</definedName>
    <definedName name="_xlnm._FilterDatabase" localSheetId="60" hidden="1">Sheet1!$A$1:$V$97</definedName>
    <definedName name="_xlnm._FilterDatabase" localSheetId="49" hidden="1">'SMZ BENCH (AGS 12)'!$B$18:$F$36</definedName>
    <definedName name="_xlnm._FilterDatabase" localSheetId="27" hidden="1">'SMZ BENCH (APR 13)'!$B$18:$F$36</definedName>
    <definedName name="_xlnm._FilterDatabase" localSheetId="17" hidden="1">'SMZ BENCH (FEB 24)'!$B$18:$F$36</definedName>
    <definedName name="_xlnm._FilterDatabase" localSheetId="14" hidden="1">'SMZ BENCH (FEB 4)'!$B$18:$F$36</definedName>
    <definedName name="_xlnm._FilterDatabase" localSheetId="9" hidden="1">'SMZ BENCH (JAN 10)'!$B$18:$F$36</definedName>
    <definedName name="_xlnm._FilterDatabase" localSheetId="43" hidden="1">'SMZ BENCH (JULI 14)'!$B$18:$F$36</definedName>
    <definedName name="_xlnm._FilterDatabase" localSheetId="46" hidden="1">'SMZ BENCH (JULI 27)'!$B$18:$F$36</definedName>
    <definedName name="_xlnm._FilterDatabase" localSheetId="37" hidden="1">'SMZ BENCH (JUNI 10)'!$B$18:$F$36</definedName>
    <definedName name="_xlnm._FilterDatabase" localSheetId="39" hidden="1">'SMZ BENCH (JUNI 28)'!$B$18:$F$36</definedName>
    <definedName name="_xlnm._FilterDatabase" localSheetId="20" hidden="1">'SMZ BENCH (MAR 11)'!$B$18:$F$36</definedName>
    <definedName name="_xlnm._FilterDatabase" localSheetId="24" hidden="1">'SMZ BENCH (MAR 22)'!$B$18:$F$36</definedName>
    <definedName name="_xlnm._FilterDatabase" localSheetId="32" hidden="1">'SMZ BENCH (MAY 13)'!$B$18:$F$36</definedName>
    <definedName name="_xlnm._FilterDatabase" localSheetId="35" hidden="1">'SMZ BENCH (MAY 30)'!$B$18:$F$36</definedName>
    <definedName name="_xlnm._FilterDatabase" localSheetId="53" hidden="1">'SMZ BENCH (SEPT 8)'!$B$18:$F$36</definedName>
    <definedName name="_xlnm._FilterDatabase" localSheetId="3" hidden="1">'SMZ BENCH (September 24)'!$B$18:$F$36</definedName>
    <definedName name="_xlnm._FilterDatabase" localSheetId="7" hidden="1">'SMZ BENCH Air(September 27)'!$B$18:$F$35</definedName>
    <definedName name="_xlnm._FilterDatabase" localSheetId="48" hidden="1">'SMZ PART (AGS 11)'!$B$18:$AJ$53</definedName>
    <definedName name="_xlnm._FilterDatabase" localSheetId="50" hidden="1">'SMZ PART (AGS 12)'!$B$18:$AJ$53</definedName>
    <definedName name="_xlnm._FilterDatabase" localSheetId="51" hidden="1">'SMZ PART (AGS 25)'!$B$18:$AJ$61</definedName>
    <definedName name="_xlnm._FilterDatabase" localSheetId="52" hidden="1">'SMZ PART (AGS 26)'!$B$18:$AJ$51</definedName>
    <definedName name="_xlnm._FilterDatabase" localSheetId="26" hidden="1">'SMZ PART (APR 1)'!$C$18:$E$47</definedName>
    <definedName name="_xlnm._FilterDatabase" localSheetId="28" hidden="1">'SMZ PART (APR 13)'!$C$18:$E$56</definedName>
    <definedName name="_xlnm._FilterDatabase" localSheetId="29" hidden="1">'SMZ PART (APR 14)'!$C$18:$E$48</definedName>
    <definedName name="_xlnm._FilterDatabase" localSheetId="30" hidden="1">'SMZ PART (APR 25)'!$C$18:$E$49</definedName>
    <definedName name="_xlnm._FilterDatabase" localSheetId="31" hidden="1">'SMZ PART (APR 27)'!$C$18:$E$46</definedName>
    <definedName name="_xlnm._FilterDatabase" localSheetId="16" hidden="1">'SMZ PART (FEB 12)'!$C$18:$E$51</definedName>
    <definedName name="_xlnm._FilterDatabase" localSheetId="18" hidden="1">'SMZ PART (FEB 24.)'!$C$18:$E$56</definedName>
    <definedName name="_xlnm._FilterDatabase" localSheetId="15" hidden="1">'SMZ PART (FEB 4)'!$C$18:$E$46</definedName>
    <definedName name="_xlnm._FilterDatabase" localSheetId="10" hidden="1">'SMZ PART (JAN 10)'!$C$18:$E$26</definedName>
    <definedName name="_xlnm._FilterDatabase" localSheetId="11" hidden="1">'SMZ PART (JAN 14)'!$C$18:$E$55</definedName>
    <definedName name="_xlnm._FilterDatabase" localSheetId="12" hidden="1">'SMZ PART (JAN 21)'!$C$18:$E$53</definedName>
    <definedName name="_xlnm._FilterDatabase" localSheetId="13" hidden="1">'SMZ PART (JAN 27)'!$C$18:$E$41</definedName>
    <definedName name="_xlnm._FilterDatabase" localSheetId="8" hidden="1">'SMZ PART (JAN 7)'!$C$18:$E$56</definedName>
    <definedName name="_xlnm._FilterDatabase" localSheetId="42" hidden="1">'SMZ PART (JULI 12)'!$B$18:$AK$51</definedName>
    <definedName name="_xlnm._FilterDatabase" localSheetId="44" hidden="1">'SMZ PART (JULI 14) (2)'!$B$18:$AJ$55</definedName>
    <definedName name="_xlnm._FilterDatabase" localSheetId="45" hidden="1">'SMZ PART (JULI 26)'!$B$18:$AJ$61</definedName>
    <definedName name="_xlnm._FilterDatabase" localSheetId="47" hidden="1">'SMZ PART (JULI 27)'!$B$18:$AJ$61</definedName>
    <definedName name="_xlnm._FilterDatabase" localSheetId="38" hidden="1">'SMZ PART (JUNI 10)'!$C$18:$E$50</definedName>
    <definedName name="_xlnm._FilterDatabase" localSheetId="40" hidden="1">'SMZ PART (JUNI 28)'!$C$18:$E$50</definedName>
    <definedName name="_xlnm._FilterDatabase" localSheetId="41" hidden="1">'SMZ PART (JUNI 28) (2)'!$B$18:$AK$84</definedName>
    <definedName name="_xlnm._FilterDatabase" localSheetId="19" hidden="1">'SMZ PART (MAR 10)'!$C$18:$E$56</definedName>
    <definedName name="_xlnm._FilterDatabase" localSheetId="21" hidden="1">'SMZ PART (MAR 11)'!$C$18:$E$36</definedName>
    <definedName name="_xlnm._FilterDatabase" localSheetId="22" hidden="1">'SMZ PART (MAR 11) (2)'!$C$18:$E$27</definedName>
    <definedName name="_xlnm._FilterDatabase" localSheetId="23" hidden="1">'SMZ PART (MAR 21)'!$C$18:$E$51</definedName>
    <definedName name="_xlnm._FilterDatabase" localSheetId="25" hidden="1">'SMZ PART (MAR 22)'!$C$18:$E$48</definedName>
    <definedName name="_xlnm._FilterDatabase" localSheetId="33" hidden="1">'SMZ PART (MAY 13)'!$C$18:$E$80</definedName>
    <definedName name="_xlnm._FilterDatabase" localSheetId="34" hidden="1">'SMZ PART (MAY 24)'!$C$18:$E$47</definedName>
    <definedName name="_xlnm._FilterDatabase" localSheetId="36" hidden="1">'SMZ PART (MAY 30)'!$C$18:$E$49</definedName>
    <definedName name="_xlnm._FilterDatabase" localSheetId="55" hidden="1">'SMZ PART (SEP 8) (FOC)'!$B$18:$AJ$38</definedName>
    <definedName name="_xlnm._FilterDatabase" localSheetId="56" hidden="1">'SMZ PART (SEPT 13)'!$B$18:$AJ$66</definedName>
    <definedName name="_xlnm._FilterDatabase" localSheetId="57" hidden="1">'SMZ PART (SEPT 16)'!$B$18:$AK$55</definedName>
    <definedName name="_xlnm._FilterDatabase" localSheetId="58" hidden="1">'SMZ PART (SEPT 16) (2)'!$B$18:$AK$48</definedName>
    <definedName name="_xlnm._FilterDatabase" localSheetId="59" hidden="1">'SMZ PART (SEPT 23)'!$B$18:$AK$53</definedName>
    <definedName name="_xlnm._FilterDatabase" localSheetId="54" hidden="1">'SMZ PART (SEPT 8)'!$B$18:$AJ$68</definedName>
    <definedName name="_xlnm._FilterDatabase" localSheetId="6" hidden="1">'SMZ PART AIR (SEPTEMBER 27)'!$C$18:$G$35</definedName>
    <definedName name="_xlnm._FilterDatabase" localSheetId="5" hidden="1">'[7](40)G&amp;A'!#REF!</definedName>
    <definedName name="_xlnm._FilterDatabase" hidden="1">'[7](40)G&amp;A'!#REF!</definedName>
    <definedName name="_K1" localSheetId="48" hidden="1">[8]Final!#REF!</definedName>
    <definedName name="_K1" localSheetId="50" hidden="1">[8]Final!#REF!</definedName>
    <definedName name="_K1" localSheetId="51" hidden="1">[8]Final!#REF!</definedName>
    <definedName name="_K1" localSheetId="52" hidden="1">[8]Final!#REF!</definedName>
    <definedName name="_K1" localSheetId="26" hidden="1">[8]Final!#REF!</definedName>
    <definedName name="_K1" localSheetId="28" hidden="1">[8]Final!#REF!</definedName>
    <definedName name="_K1" localSheetId="29" hidden="1">[8]Final!#REF!</definedName>
    <definedName name="_K1" localSheetId="30" hidden="1">[8]Final!#REF!</definedName>
    <definedName name="_K1" localSheetId="31" hidden="1">[8]Final!#REF!</definedName>
    <definedName name="_K1" localSheetId="16" hidden="1">[8]Final!#REF!</definedName>
    <definedName name="_K1" localSheetId="18" hidden="1">[8]Final!#REF!</definedName>
    <definedName name="_K1" localSheetId="15" hidden="1">[8]Final!#REF!</definedName>
    <definedName name="_K1" localSheetId="10" hidden="1">[8]Final!#REF!</definedName>
    <definedName name="_K1" localSheetId="11" hidden="1">[8]Final!#REF!</definedName>
    <definedName name="_K1" localSheetId="12" hidden="1">[8]Final!#REF!</definedName>
    <definedName name="_K1" localSheetId="13" hidden="1">[8]Final!#REF!</definedName>
    <definedName name="_K1" localSheetId="8" hidden="1">[8]Final!#REF!</definedName>
    <definedName name="_K1" localSheetId="42" hidden="1">[8]Final!#REF!</definedName>
    <definedName name="_K1" localSheetId="44" hidden="1">[8]Final!#REF!</definedName>
    <definedName name="_K1" localSheetId="45" hidden="1">[8]Final!#REF!</definedName>
    <definedName name="_K1" localSheetId="47" hidden="1">[8]Final!#REF!</definedName>
    <definedName name="_K1" localSheetId="38" hidden="1">[8]Final!#REF!</definedName>
    <definedName name="_K1" localSheetId="40" hidden="1">[8]Final!#REF!</definedName>
    <definedName name="_K1" localSheetId="41" hidden="1">[8]Final!#REF!</definedName>
    <definedName name="_K1" localSheetId="19" hidden="1">[8]Final!#REF!</definedName>
    <definedName name="_K1" localSheetId="21" hidden="1">[8]Final!#REF!</definedName>
    <definedName name="_K1" localSheetId="22" hidden="1">[8]Final!#REF!</definedName>
    <definedName name="_K1" localSheetId="23" hidden="1">[8]Final!#REF!</definedName>
    <definedName name="_K1" localSheetId="25" hidden="1">[8]Final!#REF!</definedName>
    <definedName name="_K1" localSheetId="33" hidden="1">[8]Final!#REF!</definedName>
    <definedName name="_K1" localSheetId="34" hidden="1">[8]Final!#REF!</definedName>
    <definedName name="_K1" localSheetId="36" hidden="1">[8]Final!#REF!</definedName>
    <definedName name="_K1" localSheetId="55" hidden="1">[8]Final!#REF!</definedName>
    <definedName name="_K1" localSheetId="56" hidden="1">[8]Final!#REF!</definedName>
    <definedName name="_K1" localSheetId="57" hidden="1">[8]Final!#REF!</definedName>
    <definedName name="_K1" localSheetId="58" hidden="1">[8]Final!#REF!</definedName>
    <definedName name="_K1" localSheetId="59" hidden="1">[8]Final!#REF!</definedName>
    <definedName name="_K1" localSheetId="54" hidden="1">[8]Final!#REF!</definedName>
    <definedName name="_K1" localSheetId="5" hidden="1">[8]Final!#REF!</definedName>
    <definedName name="_K1" hidden="1">[8]Final!#REF!</definedName>
    <definedName name="_Key1" localSheetId="48" hidden="1">#REF!</definedName>
    <definedName name="_Key1" localSheetId="50" hidden="1">#REF!</definedName>
    <definedName name="_Key1" localSheetId="51" hidden="1">#REF!</definedName>
    <definedName name="_Key1" localSheetId="52" hidden="1">#REF!</definedName>
    <definedName name="_Key1" localSheetId="26" hidden="1">#REF!</definedName>
    <definedName name="_Key1" localSheetId="28" hidden="1">#REF!</definedName>
    <definedName name="_Key1" localSheetId="29" hidden="1">#REF!</definedName>
    <definedName name="_Key1" localSheetId="30" hidden="1">#REF!</definedName>
    <definedName name="_Key1" localSheetId="31" hidden="1">#REF!</definedName>
    <definedName name="_Key1" localSheetId="16" hidden="1">#REF!</definedName>
    <definedName name="_Key1" localSheetId="18" hidden="1">#REF!</definedName>
    <definedName name="_Key1" localSheetId="15" hidden="1">#REF!</definedName>
    <definedName name="_Key1" localSheetId="10" hidden="1">#REF!</definedName>
    <definedName name="_Key1" localSheetId="11" hidden="1">#REF!</definedName>
    <definedName name="_Key1" localSheetId="12" hidden="1">#REF!</definedName>
    <definedName name="_Key1" localSheetId="13" hidden="1">#REF!</definedName>
    <definedName name="_Key1" localSheetId="8" hidden="1">#REF!</definedName>
    <definedName name="_Key1" localSheetId="42" hidden="1">#REF!</definedName>
    <definedName name="_Key1" localSheetId="44" hidden="1">#REF!</definedName>
    <definedName name="_Key1" localSheetId="45" hidden="1">#REF!</definedName>
    <definedName name="_Key1" localSheetId="47" hidden="1">#REF!</definedName>
    <definedName name="_Key1" localSheetId="38" hidden="1">#REF!</definedName>
    <definedName name="_Key1" localSheetId="40" hidden="1">#REF!</definedName>
    <definedName name="_Key1" localSheetId="41" hidden="1">#REF!</definedName>
    <definedName name="_Key1" localSheetId="19" hidden="1">#REF!</definedName>
    <definedName name="_Key1" localSheetId="21" hidden="1">#REF!</definedName>
    <definedName name="_Key1" localSheetId="22" hidden="1">#REF!</definedName>
    <definedName name="_Key1" localSheetId="23" hidden="1">#REF!</definedName>
    <definedName name="_Key1" localSheetId="25" hidden="1">#REF!</definedName>
    <definedName name="_Key1" localSheetId="33" hidden="1">#REF!</definedName>
    <definedName name="_Key1" localSheetId="34" hidden="1">#REF!</definedName>
    <definedName name="_Key1" localSheetId="36" hidden="1">#REF!</definedName>
    <definedName name="_Key1" localSheetId="55" hidden="1">#REF!</definedName>
    <definedName name="_Key1" localSheetId="56" hidden="1">#REF!</definedName>
    <definedName name="_Key1" localSheetId="57" hidden="1">#REF!</definedName>
    <definedName name="_Key1" localSheetId="58" hidden="1">#REF!</definedName>
    <definedName name="_Key1" localSheetId="59" hidden="1">#REF!</definedName>
    <definedName name="_Key1" localSheetId="54" hidden="1">#REF!</definedName>
    <definedName name="_Key1" localSheetId="5" hidden="1">#REF!</definedName>
    <definedName name="_Key1" hidden="1">#REF!</definedName>
    <definedName name="_Key2" localSheetId="48" hidden="1">#REF!</definedName>
    <definedName name="_Key2" localSheetId="50" hidden="1">#REF!</definedName>
    <definedName name="_Key2" localSheetId="51" hidden="1">#REF!</definedName>
    <definedName name="_Key2" localSheetId="52" hidden="1">#REF!</definedName>
    <definedName name="_Key2" localSheetId="26" hidden="1">#REF!</definedName>
    <definedName name="_Key2" localSheetId="28" hidden="1">#REF!</definedName>
    <definedName name="_Key2" localSheetId="29" hidden="1">#REF!</definedName>
    <definedName name="_Key2" localSheetId="30" hidden="1">#REF!</definedName>
    <definedName name="_Key2" localSheetId="31" hidden="1">#REF!</definedName>
    <definedName name="_Key2" localSheetId="16" hidden="1">#REF!</definedName>
    <definedName name="_Key2" localSheetId="18" hidden="1">#REF!</definedName>
    <definedName name="_Key2" localSheetId="15" hidden="1">#REF!</definedName>
    <definedName name="_Key2" localSheetId="10" hidden="1">#REF!</definedName>
    <definedName name="_Key2" localSheetId="11" hidden="1">#REF!</definedName>
    <definedName name="_Key2" localSheetId="12" hidden="1">#REF!</definedName>
    <definedName name="_Key2" localSheetId="13" hidden="1">#REF!</definedName>
    <definedName name="_Key2" localSheetId="8" hidden="1">#REF!</definedName>
    <definedName name="_Key2" localSheetId="42" hidden="1">#REF!</definedName>
    <definedName name="_Key2" localSheetId="44" hidden="1">#REF!</definedName>
    <definedName name="_Key2" localSheetId="45" hidden="1">#REF!</definedName>
    <definedName name="_Key2" localSheetId="47" hidden="1">#REF!</definedName>
    <definedName name="_Key2" localSheetId="38" hidden="1">#REF!</definedName>
    <definedName name="_Key2" localSheetId="40" hidden="1">#REF!</definedName>
    <definedName name="_Key2" localSheetId="41" hidden="1">#REF!</definedName>
    <definedName name="_Key2" localSheetId="19" hidden="1">#REF!</definedName>
    <definedName name="_Key2" localSheetId="21" hidden="1">#REF!</definedName>
    <definedName name="_Key2" localSheetId="22" hidden="1">#REF!</definedName>
    <definedName name="_Key2" localSheetId="23" hidden="1">#REF!</definedName>
    <definedName name="_Key2" localSheetId="25" hidden="1">#REF!</definedName>
    <definedName name="_Key2" localSheetId="33" hidden="1">#REF!</definedName>
    <definedName name="_Key2" localSheetId="34" hidden="1">#REF!</definedName>
    <definedName name="_Key2" localSheetId="36" hidden="1">#REF!</definedName>
    <definedName name="_Key2" localSheetId="55" hidden="1">#REF!</definedName>
    <definedName name="_Key2" localSheetId="56" hidden="1">#REF!</definedName>
    <definedName name="_Key2" localSheetId="57" hidden="1">#REF!</definedName>
    <definedName name="_Key2" localSheetId="58" hidden="1">#REF!</definedName>
    <definedName name="_Key2" localSheetId="59" hidden="1">#REF!</definedName>
    <definedName name="_Key2" localSheetId="54" hidden="1">#REF!</definedName>
    <definedName name="_Key2" localSheetId="5" hidden="1">#REF!</definedName>
    <definedName name="_Key2" hidden="1">#REF!</definedName>
    <definedName name="_Order1" hidden="1">255</definedName>
    <definedName name="_Order2" hidden="1">255</definedName>
    <definedName name="_Q4"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Q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Sort" localSheetId="48" hidden="1">#REF!</definedName>
    <definedName name="_Sort" localSheetId="50" hidden="1">#REF!</definedName>
    <definedName name="_Sort" localSheetId="51" hidden="1">#REF!</definedName>
    <definedName name="_Sort" localSheetId="52" hidden="1">#REF!</definedName>
    <definedName name="_Sort" localSheetId="26" hidden="1">#REF!</definedName>
    <definedName name="_Sort" localSheetId="28" hidden="1">#REF!</definedName>
    <definedName name="_Sort" localSheetId="29" hidden="1">#REF!</definedName>
    <definedName name="_Sort" localSheetId="30" hidden="1">#REF!</definedName>
    <definedName name="_Sort" localSheetId="31" hidden="1">#REF!</definedName>
    <definedName name="_Sort" localSheetId="16" hidden="1">#REF!</definedName>
    <definedName name="_Sort" localSheetId="18" hidden="1">#REF!</definedName>
    <definedName name="_Sort" localSheetId="15" hidden="1">#REF!</definedName>
    <definedName name="_Sort" localSheetId="10" hidden="1">#REF!</definedName>
    <definedName name="_Sort" localSheetId="11" hidden="1">#REF!</definedName>
    <definedName name="_Sort" localSheetId="12" hidden="1">#REF!</definedName>
    <definedName name="_Sort" localSheetId="13" hidden="1">#REF!</definedName>
    <definedName name="_Sort" localSheetId="8" hidden="1">#REF!</definedName>
    <definedName name="_Sort" localSheetId="42" hidden="1">#REF!</definedName>
    <definedName name="_Sort" localSheetId="44" hidden="1">#REF!</definedName>
    <definedName name="_Sort" localSheetId="45" hidden="1">#REF!</definedName>
    <definedName name="_Sort" localSheetId="47" hidden="1">#REF!</definedName>
    <definedName name="_Sort" localSheetId="38" hidden="1">#REF!</definedName>
    <definedName name="_Sort" localSheetId="40" hidden="1">#REF!</definedName>
    <definedName name="_Sort" localSheetId="41" hidden="1">#REF!</definedName>
    <definedName name="_Sort" localSheetId="19" hidden="1">#REF!</definedName>
    <definedName name="_Sort" localSheetId="21" hidden="1">#REF!</definedName>
    <definedName name="_Sort" localSheetId="22" hidden="1">#REF!</definedName>
    <definedName name="_Sort" localSheetId="23" hidden="1">#REF!</definedName>
    <definedName name="_Sort" localSheetId="25" hidden="1">#REF!</definedName>
    <definedName name="_Sort" localSheetId="33" hidden="1">#REF!</definedName>
    <definedName name="_Sort" localSheetId="34" hidden="1">#REF!</definedName>
    <definedName name="_Sort" localSheetId="36" hidden="1">#REF!</definedName>
    <definedName name="_Sort" localSheetId="55" hidden="1">#REF!</definedName>
    <definedName name="_Sort" localSheetId="56" hidden="1">#REF!</definedName>
    <definedName name="_Sort" localSheetId="57" hidden="1">#REF!</definedName>
    <definedName name="_Sort" localSheetId="58" hidden="1">#REF!</definedName>
    <definedName name="_Sort" localSheetId="59" hidden="1">#REF!</definedName>
    <definedName name="_Sort" localSheetId="54" hidden="1">#REF!</definedName>
    <definedName name="_Sort" localSheetId="5" hidden="1">#REF!</definedName>
    <definedName name="_Sort" hidden="1">#REF!</definedName>
    <definedName name="a" localSheetId="48" hidden="1">#REF!</definedName>
    <definedName name="a" localSheetId="50" hidden="1">#REF!</definedName>
    <definedName name="a" localSheetId="51" hidden="1">#REF!</definedName>
    <definedName name="a" localSheetId="52" hidden="1">#REF!</definedName>
    <definedName name="a" localSheetId="26" hidden="1">#REF!</definedName>
    <definedName name="a" localSheetId="28" hidden="1">#REF!</definedName>
    <definedName name="a" localSheetId="29" hidden="1">#REF!</definedName>
    <definedName name="a" localSheetId="30" hidden="1">#REF!</definedName>
    <definedName name="a" localSheetId="31" hidden="1">#REF!</definedName>
    <definedName name="a" localSheetId="16" hidden="1">#REF!</definedName>
    <definedName name="a" localSheetId="18" hidden="1">#REF!</definedName>
    <definedName name="a" localSheetId="15" hidden="1">#REF!</definedName>
    <definedName name="a" localSheetId="10" hidden="1">#REF!</definedName>
    <definedName name="a" localSheetId="11" hidden="1">#REF!</definedName>
    <definedName name="a" localSheetId="12" hidden="1">#REF!</definedName>
    <definedName name="a" localSheetId="13" hidden="1">#REF!</definedName>
    <definedName name="a" localSheetId="8" hidden="1">#REF!</definedName>
    <definedName name="a" localSheetId="42" hidden="1">#REF!</definedName>
    <definedName name="a" localSheetId="44" hidden="1">#REF!</definedName>
    <definedName name="a" localSheetId="45" hidden="1">#REF!</definedName>
    <definedName name="a" localSheetId="47" hidden="1">#REF!</definedName>
    <definedName name="a" localSheetId="38" hidden="1">#REF!</definedName>
    <definedName name="a" localSheetId="40" hidden="1">#REF!</definedName>
    <definedName name="a" localSheetId="41" hidden="1">#REF!</definedName>
    <definedName name="a" localSheetId="19" hidden="1">#REF!</definedName>
    <definedName name="a" localSheetId="21" hidden="1">#REF!</definedName>
    <definedName name="a" localSheetId="22" hidden="1">#REF!</definedName>
    <definedName name="a" localSheetId="23" hidden="1">#REF!</definedName>
    <definedName name="a" localSheetId="25" hidden="1">#REF!</definedName>
    <definedName name="a" localSheetId="33" hidden="1">#REF!</definedName>
    <definedName name="a" localSheetId="34" hidden="1">#REF!</definedName>
    <definedName name="a" localSheetId="36" hidden="1">#REF!</definedName>
    <definedName name="a" localSheetId="55" hidden="1">#REF!</definedName>
    <definedName name="a" localSheetId="56" hidden="1">#REF!</definedName>
    <definedName name="a" localSheetId="57" hidden="1">#REF!</definedName>
    <definedName name="a" localSheetId="58" hidden="1">#REF!</definedName>
    <definedName name="a" localSheetId="59" hidden="1">#REF!</definedName>
    <definedName name="a" localSheetId="54" hidden="1">#REF!</definedName>
    <definedName name="a" localSheetId="5" hidden="1">#REF!</definedName>
    <definedName name="a" hidden="1">#REF!</definedName>
    <definedName name="aa" localSheetId="48" hidden="1">#REF!</definedName>
    <definedName name="aa" localSheetId="50" hidden="1">#REF!</definedName>
    <definedName name="aa" localSheetId="51" hidden="1">#REF!</definedName>
    <definedName name="aa" localSheetId="52" hidden="1">#REF!</definedName>
    <definedName name="aa" localSheetId="26" hidden="1">#REF!</definedName>
    <definedName name="aa" localSheetId="28" hidden="1">#REF!</definedName>
    <definedName name="aa" localSheetId="29" hidden="1">#REF!</definedName>
    <definedName name="aa" localSheetId="30" hidden="1">#REF!</definedName>
    <definedName name="aa" localSheetId="31" hidden="1">#REF!</definedName>
    <definedName name="aa" localSheetId="16" hidden="1">#REF!</definedName>
    <definedName name="aa" localSheetId="18" hidden="1">#REF!</definedName>
    <definedName name="aa" localSheetId="15" hidden="1">#REF!</definedName>
    <definedName name="aa" localSheetId="10" hidden="1">#REF!</definedName>
    <definedName name="aa" localSheetId="11" hidden="1">#REF!</definedName>
    <definedName name="aa" localSheetId="12" hidden="1">#REF!</definedName>
    <definedName name="aa" localSheetId="13" hidden="1">#REF!</definedName>
    <definedName name="aa" localSheetId="8" hidden="1">#REF!</definedName>
    <definedName name="aa" localSheetId="42" hidden="1">#REF!</definedName>
    <definedName name="aa" localSheetId="44" hidden="1">#REF!</definedName>
    <definedName name="aa" localSheetId="45" hidden="1">#REF!</definedName>
    <definedName name="aa" localSheetId="47" hidden="1">#REF!</definedName>
    <definedName name="aa" localSheetId="38" hidden="1">#REF!</definedName>
    <definedName name="aa" localSheetId="40" hidden="1">#REF!</definedName>
    <definedName name="aa" localSheetId="41" hidden="1">#REF!</definedName>
    <definedName name="aa" localSheetId="19" hidden="1">#REF!</definedName>
    <definedName name="aa" localSheetId="21" hidden="1">#REF!</definedName>
    <definedName name="aa" localSheetId="22" hidden="1">#REF!</definedName>
    <definedName name="aa" localSheetId="23" hidden="1">#REF!</definedName>
    <definedName name="aa" localSheetId="25" hidden="1">#REF!</definedName>
    <definedName name="aa" localSheetId="33" hidden="1">#REF!</definedName>
    <definedName name="aa" localSheetId="34" hidden="1">#REF!</definedName>
    <definedName name="aa" localSheetId="36" hidden="1">#REF!</definedName>
    <definedName name="aa" localSheetId="55" hidden="1">#REF!</definedName>
    <definedName name="aa" localSheetId="56" hidden="1">#REF!</definedName>
    <definedName name="aa" localSheetId="57" hidden="1">#REF!</definedName>
    <definedName name="aa" localSheetId="58" hidden="1">#REF!</definedName>
    <definedName name="aa" localSheetId="59" hidden="1">#REF!</definedName>
    <definedName name="aa" localSheetId="54" hidden="1">#REF!</definedName>
    <definedName name="aa" localSheetId="5" hidden="1">#REF!</definedName>
    <definedName name="aa" hidden="1">#REF!</definedName>
    <definedName name="aaa" localSheetId="49" hidden="1">{#N/A,#N/A,FALSE,"Aging Summary";#N/A,#N/A,FALSE,"Ratio Analysis";#N/A,#N/A,FALSE,"Test 120 Day Accts";#N/A,#N/A,FALSE,"Tickmarks"}</definedName>
    <definedName name="aaa" localSheetId="27" hidden="1">{#N/A,#N/A,FALSE,"Aging Summary";#N/A,#N/A,FALSE,"Ratio Analysis";#N/A,#N/A,FALSE,"Test 120 Day Accts";#N/A,#N/A,FALSE,"Tickmarks"}</definedName>
    <definedName name="aaa" localSheetId="17" hidden="1">{#N/A,#N/A,FALSE,"Aging Summary";#N/A,#N/A,FALSE,"Ratio Analysis";#N/A,#N/A,FALSE,"Test 120 Day Accts";#N/A,#N/A,FALSE,"Tickmarks"}</definedName>
    <definedName name="aaa" localSheetId="14" hidden="1">{#N/A,#N/A,FALSE,"Aging Summary";#N/A,#N/A,FALSE,"Ratio Analysis";#N/A,#N/A,FALSE,"Test 120 Day Accts";#N/A,#N/A,FALSE,"Tickmarks"}</definedName>
    <definedName name="aaa" localSheetId="9" hidden="1">{#N/A,#N/A,FALSE,"Aging Summary";#N/A,#N/A,FALSE,"Ratio Analysis";#N/A,#N/A,FALSE,"Test 120 Day Accts";#N/A,#N/A,FALSE,"Tickmarks"}</definedName>
    <definedName name="aaa" localSheetId="43" hidden="1">{#N/A,#N/A,FALSE,"Aging Summary";#N/A,#N/A,FALSE,"Ratio Analysis";#N/A,#N/A,FALSE,"Test 120 Day Accts";#N/A,#N/A,FALSE,"Tickmarks"}</definedName>
    <definedName name="aaa" localSheetId="46" hidden="1">{#N/A,#N/A,FALSE,"Aging Summary";#N/A,#N/A,FALSE,"Ratio Analysis";#N/A,#N/A,FALSE,"Test 120 Day Accts";#N/A,#N/A,FALSE,"Tickmarks"}</definedName>
    <definedName name="aaa" localSheetId="37" hidden="1">{#N/A,#N/A,FALSE,"Aging Summary";#N/A,#N/A,FALSE,"Ratio Analysis";#N/A,#N/A,FALSE,"Test 120 Day Accts";#N/A,#N/A,FALSE,"Tickmarks"}</definedName>
    <definedName name="aaa" localSheetId="39" hidden="1">{#N/A,#N/A,FALSE,"Aging Summary";#N/A,#N/A,FALSE,"Ratio Analysis";#N/A,#N/A,FALSE,"Test 120 Day Accts";#N/A,#N/A,FALSE,"Tickmarks"}</definedName>
    <definedName name="aaa" localSheetId="20" hidden="1">{#N/A,#N/A,FALSE,"Aging Summary";#N/A,#N/A,FALSE,"Ratio Analysis";#N/A,#N/A,FALSE,"Test 120 Day Accts";#N/A,#N/A,FALSE,"Tickmarks"}</definedName>
    <definedName name="aaa" localSheetId="24" hidden="1">{#N/A,#N/A,FALSE,"Aging Summary";#N/A,#N/A,FALSE,"Ratio Analysis";#N/A,#N/A,FALSE,"Test 120 Day Accts";#N/A,#N/A,FALSE,"Tickmarks"}</definedName>
    <definedName name="aaa" localSheetId="32" hidden="1">{#N/A,#N/A,FALSE,"Aging Summary";#N/A,#N/A,FALSE,"Ratio Analysis";#N/A,#N/A,FALSE,"Test 120 Day Accts";#N/A,#N/A,FALSE,"Tickmarks"}</definedName>
    <definedName name="aaa" localSheetId="35" hidden="1">{#N/A,#N/A,FALSE,"Aging Summary";#N/A,#N/A,FALSE,"Ratio Analysis";#N/A,#N/A,FALSE,"Test 120 Day Accts";#N/A,#N/A,FALSE,"Tickmarks"}</definedName>
    <definedName name="aaa" localSheetId="53" hidden="1">{#N/A,#N/A,FALSE,"Aging Summary";#N/A,#N/A,FALSE,"Ratio Analysis";#N/A,#N/A,FALSE,"Test 120 Day Accts";#N/A,#N/A,FALSE,"Tickmarks"}</definedName>
    <definedName name="aaa" localSheetId="3" hidden="1">{#N/A,#N/A,FALSE,"Aging Summary";#N/A,#N/A,FALSE,"Ratio Analysis";#N/A,#N/A,FALSE,"Test 120 Day Accts";#N/A,#N/A,FALSE,"Tickmarks"}</definedName>
    <definedName name="aaa" localSheetId="7" hidden="1">{#N/A,#N/A,FALSE,"Aging Summary";#N/A,#N/A,FALSE,"Ratio Analysis";#N/A,#N/A,FALSE,"Test 120 Day Accts";#N/A,#N/A,FALSE,"Tickmarks"}</definedName>
    <definedName name="aaa" localSheetId="48" hidden="1">{#N/A,#N/A,FALSE,"Aging Summary";#N/A,#N/A,FALSE,"Ratio Analysis";#N/A,#N/A,FALSE,"Test 120 Day Accts";#N/A,#N/A,FALSE,"Tickmarks"}</definedName>
    <definedName name="aaa" localSheetId="50" hidden="1">{#N/A,#N/A,FALSE,"Aging Summary";#N/A,#N/A,FALSE,"Ratio Analysis";#N/A,#N/A,FALSE,"Test 120 Day Accts";#N/A,#N/A,FALSE,"Tickmarks"}</definedName>
    <definedName name="aaa" localSheetId="51" hidden="1">{#N/A,#N/A,FALSE,"Aging Summary";#N/A,#N/A,FALSE,"Ratio Analysis";#N/A,#N/A,FALSE,"Test 120 Day Accts";#N/A,#N/A,FALSE,"Tickmarks"}</definedName>
    <definedName name="aaa" localSheetId="52" hidden="1">{#N/A,#N/A,FALSE,"Aging Summary";#N/A,#N/A,FALSE,"Ratio Analysis";#N/A,#N/A,FALSE,"Test 120 Day Accts";#N/A,#N/A,FALSE,"Tickmarks"}</definedName>
    <definedName name="aaa" localSheetId="26" hidden="1">{#N/A,#N/A,FALSE,"Aging Summary";#N/A,#N/A,FALSE,"Ratio Analysis";#N/A,#N/A,FALSE,"Test 120 Day Accts";#N/A,#N/A,FALSE,"Tickmarks"}</definedName>
    <definedName name="aaa" localSheetId="28" hidden="1">{#N/A,#N/A,FALSE,"Aging Summary";#N/A,#N/A,FALSE,"Ratio Analysis";#N/A,#N/A,FALSE,"Test 120 Day Accts";#N/A,#N/A,FALSE,"Tickmarks"}</definedName>
    <definedName name="aaa" localSheetId="29" hidden="1">{#N/A,#N/A,FALSE,"Aging Summary";#N/A,#N/A,FALSE,"Ratio Analysis";#N/A,#N/A,FALSE,"Test 120 Day Accts";#N/A,#N/A,FALSE,"Tickmarks"}</definedName>
    <definedName name="aaa" localSheetId="30" hidden="1">{#N/A,#N/A,FALSE,"Aging Summary";#N/A,#N/A,FALSE,"Ratio Analysis";#N/A,#N/A,FALSE,"Test 120 Day Accts";#N/A,#N/A,FALSE,"Tickmarks"}</definedName>
    <definedName name="aaa" localSheetId="31" hidden="1">{#N/A,#N/A,FALSE,"Aging Summary";#N/A,#N/A,FALSE,"Ratio Analysis";#N/A,#N/A,FALSE,"Test 120 Day Accts";#N/A,#N/A,FALSE,"Tickmarks"}</definedName>
    <definedName name="aaa" localSheetId="16" hidden="1">{#N/A,#N/A,FALSE,"Aging Summary";#N/A,#N/A,FALSE,"Ratio Analysis";#N/A,#N/A,FALSE,"Test 120 Day Accts";#N/A,#N/A,FALSE,"Tickmarks"}</definedName>
    <definedName name="aaa" localSheetId="18" hidden="1">{#N/A,#N/A,FALSE,"Aging Summary";#N/A,#N/A,FALSE,"Ratio Analysis";#N/A,#N/A,FALSE,"Test 120 Day Accts";#N/A,#N/A,FALSE,"Tickmarks"}</definedName>
    <definedName name="aaa" localSheetId="15" hidden="1">{#N/A,#N/A,FALSE,"Aging Summary";#N/A,#N/A,FALSE,"Ratio Analysis";#N/A,#N/A,FALSE,"Test 120 Day Accts";#N/A,#N/A,FALSE,"Tickmarks"}</definedName>
    <definedName name="aaa" localSheetId="10" hidden="1">{#N/A,#N/A,FALSE,"Aging Summary";#N/A,#N/A,FALSE,"Ratio Analysis";#N/A,#N/A,FALSE,"Test 120 Day Accts";#N/A,#N/A,FALSE,"Tickmarks"}</definedName>
    <definedName name="aaa" localSheetId="11" hidden="1">{#N/A,#N/A,FALSE,"Aging Summary";#N/A,#N/A,FALSE,"Ratio Analysis";#N/A,#N/A,FALSE,"Test 120 Day Accts";#N/A,#N/A,FALSE,"Tickmarks"}</definedName>
    <definedName name="aaa" localSheetId="12" hidden="1">{#N/A,#N/A,FALSE,"Aging Summary";#N/A,#N/A,FALSE,"Ratio Analysis";#N/A,#N/A,FALSE,"Test 120 Day Accts";#N/A,#N/A,FALSE,"Tickmarks"}</definedName>
    <definedName name="aaa" localSheetId="13" hidden="1">{#N/A,#N/A,FALSE,"Aging Summary";#N/A,#N/A,FALSE,"Ratio Analysis";#N/A,#N/A,FALSE,"Test 120 Day Accts";#N/A,#N/A,FALSE,"Tickmarks"}</definedName>
    <definedName name="aaa" localSheetId="8" hidden="1">{#N/A,#N/A,FALSE,"Aging Summary";#N/A,#N/A,FALSE,"Ratio Analysis";#N/A,#N/A,FALSE,"Test 120 Day Accts";#N/A,#N/A,FALSE,"Tickmarks"}</definedName>
    <definedName name="aaa" localSheetId="42" hidden="1">{#N/A,#N/A,FALSE,"Aging Summary";#N/A,#N/A,FALSE,"Ratio Analysis";#N/A,#N/A,FALSE,"Test 120 Day Accts";#N/A,#N/A,FALSE,"Tickmarks"}</definedName>
    <definedName name="aaa" localSheetId="44" hidden="1">{#N/A,#N/A,FALSE,"Aging Summary";#N/A,#N/A,FALSE,"Ratio Analysis";#N/A,#N/A,FALSE,"Test 120 Day Accts";#N/A,#N/A,FALSE,"Tickmarks"}</definedName>
    <definedName name="aaa" localSheetId="45" hidden="1">{#N/A,#N/A,FALSE,"Aging Summary";#N/A,#N/A,FALSE,"Ratio Analysis";#N/A,#N/A,FALSE,"Test 120 Day Accts";#N/A,#N/A,FALSE,"Tickmarks"}</definedName>
    <definedName name="aaa" localSheetId="47" hidden="1">{#N/A,#N/A,FALSE,"Aging Summary";#N/A,#N/A,FALSE,"Ratio Analysis";#N/A,#N/A,FALSE,"Test 120 Day Accts";#N/A,#N/A,FALSE,"Tickmarks"}</definedName>
    <definedName name="aaa" localSheetId="38" hidden="1">{#N/A,#N/A,FALSE,"Aging Summary";#N/A,#N/A,FALSE,"Ratio Analysis";#N/A,#N/A,FALSE,"Test 120 Day Accts";#N/A,#N/A,FALSE,"Tickmarks"}</definedName>
    <definedName name="aaa" localSheetId="40" hidden="1">{#N/A,#N/A,FALSE,"Aging Summary";#N/A,#N/A,FALSE,"Ratio Analysis";#N/A,#N/A,FALSE,"Test 120 Day Accts";#N/A,#N/A,FALSE,"Tickmarks"}</definedName>
    <definedName name="aaa" localSheetId="41" hidden="1">{#N/A,#N/A,FALSE,"Aging Summary";#N/A,#N/A,FALSE,"Ratio Analysis";#N/A,#N/A,FALSE,"Test 120 Day Accts";#N/A,#N/A,FALSE,"Tickmarks"}</definedName>
    <definedName name="aaa" localSheetId="19" hidden="1">{#N/A,#N/A,FALSE,"Aging Summary";#N/A,#N/A,FALSE,"Ratio Analysis";#N/A,#N/A,FALSE,"Test 120 Day Accts";#N/A,#N/A,FALSE,"Tickmarks"}</definedName>
    <definedName name="aaa" localSheetId="21" hidden="1">{#N/A,#N/A,FALSE,"Aging Summary";#N/A,#N/A,FALSE,"Ratio Analysis";#N/A,#N/A,FALSE,"Test 120 Day Accts";#N/A,#N/A,FALSE,"Tickmarks"}</definedName>
    <definedName name="aaa" localSheetId="22" hidden="1">{#N/A,#N/A,FALSE,"Aging Summary";#N/A,#N/A,FALSE,"Ratio Analysis";#N/A,#N/A,FALSE,"Test 120 Day Accts";#N/A,#N/A,FALSE,"Tickmarks"}</definedName>
    <definedName name="aaa" localSheetId="23" hidden="1">{#N/A,#N/A,FALSE,"Aging Summary";#N/A,#N/A,FALSE,"Ratio Analysis";#N/A,#N/A,FALSE,"Test 120 Day Accts";#N/A,#N/A,FALSE,"Tickmarks"}</definedName>
    <definedName name="aaa" localSheetId="25" hidden="1">{#N/A,#N/A,FALSE,"Aging Summary";#N/A,#N/A,FALSE,"Ratio Analysis";#N/A,#N/A,FALSE,"Test 120 Day Accts";#N/A,#N/A,FALSE,"Tickmarks"}</definedName>
    <definedName name="aaa" localSheetId="33" hidden="1">{#N/A,#N/A,FALSE,"Aging Summary";#N/A,#N/A,FALSE,"Ratio Analysis";#N/A,#N/A,FALSE,"Test 120 Day Accts";#N/A,#N/A,FALSE,"Tickmarks"}</definedName>
    <definedName name="aaa" localSheetId="34" hidden="1">{#N/A,#N/A,FALSE,"Aging Summary";#N/A,#N/A,FALSE,"Ratio Analysis";#N/A,#N/A,FALSE,"Test 120 Day Accts";#N/A,#N/A,FALSE,"Tickmarks"}</definedName>
    <definedName name="aaa" localSheetId="36" hidden="1">{#N/A,#N/A,FALSE,"Aging Summary";#N/A,#N/A,FALSE,"Ratio Analysis";#N/A,#N/A,FALSE,"Test 120 Day Accts";#N/A,#N/A,FALSE,"Tickmarks"}</definedName>
    <definedName name="aaa" localSheetId="55" hidden="1">{#N/A,#N/A,FALSE,"Aging Summary";#N/A,#N/A,FALSE,"Ratio Analysis";#N/A,#N/A,FALSE,"Test 120 Day Accts";#N/A,#N/A,FALSE,"Tickmarks"}</definedName>
    <definedName name="aaa" localSheetId="56" hidden="1">{#N/A,#N/A,FALSE,"Aging Summary";#N/A,#N/A,FALSE,"Ratio Analysis";#N/A,#N/A,FALSE,"Test 120 Day Accts";#N/A,#N/A,FALSE,"Tickmarks"}</definedName>
    <definedName name="aaa" localSheetId="57" hidden="1">{#N/A,#N/A,FALSE,"Aging Summary";#N/A,#N/A,FALSE,"Ratio Analysis";#N/A,#N/A,FALSE,"Test 120 Day Accts";#N/A,#N/A,FALSE,"Tickmarks"}</definedName>
    <definedName name="aaa" localSheetId="58" hidden="1">{#N/A,#N/A,FALSE,"Aging Summary";#N/A,#N/A,FALSE,"Ratio Analysis";#N/A,#N/A,FALSE,"Test 120 Day Accts";#N/A,#N/A,FALSE,"Tickmarks"}</definedName>
    <definedName name="aaa" localSheetId="59" hidden="1">{#N/A,#N/A,FALSE,"Aging Summary";#N/A,#N/A,FALSE,"Ratio Analysis";#N/A,#N/A,FALSE,"Test 120 Day Accts";#N/A,#N/A,FALSE,"Tickmarks"}</definedName>
    <definedName name="aaa" localSheetId="54" hidden="1">{#N/A,#N/A,FALSE,"Aging Summary";#N/A,#N/A,FALSE,"Ratio Analysis";#N/A,#N/A,FALSE,"Test 120 Day Accts";#N/A,#N/A,FALSE,"Tickmarks"}</definedName>
    <definedName name="aaa" hidden="1">{#N/A,#N/A,FALSE,"Aging Summary";#N/A,#N/A,FALSE,"Ratio Analysis";#N/A,#N/A,FALSE,"Test 120 Day Accts";#N/A,#N/A,FALSE,"Tickmarks"}</definedName>
    <definedName name="aaaaaaaaaaaaaaaaaaaaa" localSheetId="48">#REF!</definedName>
    <definedName name="aaaaaaaaaaaaaaaaaaaaa" localSheetId="50">#REF!</definedName>
    <definedName name="aaaaaaaaaaaaaaaaaaaaa" localSheetId="51">#REF!</definedName>
    <definedName name="aaaaaaaaaaaaaaaaaaaaa" localSheetId="52">#REF!</definedName>
    <definedName name="aaaaaaaaaaaaaaaaaaaaa" localSheetId="26">#REF!</definedName>
    <definedName name="aaaaaaaaaaaaaaaaaaaaa" localSheetId="28">#REF!</definedName>
    <definedName name="aaaaaaaaaaaaaaaaaaaaa" localSheetId="29">#REF!</definedName>
    <definedName name="aaaaaaaaaaaaaaaaaaaaa" localSheetId="30">#REF!</definedName>
    <definedName name="aaaaaaaaaaaaaaaaaaaaa" localSheetId="31">#REF!</definedName>
    <definedName name="aaaaaaaaaaaaaaaaaaaaa" localSheetId="16">#REF!</definedName>
    <definedName name="aaaaaaaaaaaaaaaaaaaaa" localSheetId="18">#REF!</definedName>
    <definedName name="aaaaaaaaaaaaaaaaaaaaa" localSheetId="15">#REF!</definedName>
    <definedName name="aaaaaaaaaaaaaaaaaaaaa" localSheetId="10">#REF!</definedName>
    <definedName name="aaaaaaaaaaaaaaaaaaaaa" localSheetId="11">#REF!</definedName>
    <definedName name="aaaaaaaaaaaaaaaaaaaaa" localSheetId="12">#REF!</definedName>
    <definedName name="aaaaaaaaaaaaaaaaaaaaa" localSheetId="13">#REF!</definedName>
    <definedName name="aaaaaaaaaaaaaaaaaaaaa" localSheetId="8">#REF!</definedName>
    <definedName name="aaaaaaaaaaaaaaaaaaaaa" localSheetId="42">#REF!</definedName>
    <definedName name="aaaaaaaaaaaaaaaaaaaaa" localSheetId="44">#REF!</definedName>
    <definedName name="aaaaaaaaaaaaaaaaaaaaa" localSheetId="45">#REF!</definedName>
    <definedName name="aaaaaaaaaaaaaaaaaaaaa" localSheetId="47">#REF!</definedName>
    <definedName name="aaaaaaaaaaaaaaaaaaaaa" localSheetId="38">#REF!</definedName>
    <definedName name="aaaaaaaaaaaaaaaaaaaaa" localSheetId="40">#REF!</definedName>
    <definedName name="aaaaaaaaaaaaaaaaaaaaa" localSheetId="41">#REF!</definedName>
    <definedName name="aaaaaaaaaaaaaaaaaaaaa" localSheetId="19">#REF!</definedName>
    <definedName name="aaaaaaaaaaaaaaaaaaaaa" localSheetId="21">#REF!</definedName>
    <definedName name="aaaaaaaaaaaaaaaaaaaaa" localSheetId="22">#REF!</definedName>
    <definedName name="aaaaaaaaaaaaaaaaaaaaa" localSheetId="23">#REF!</definedName>
    <definedName name="aaaaaaaaaaaaaaaaaaaaa" localSheetId="25">#REF!</definedName>
    <definedName name="aaaaaaaaaaaaaaaaaaaaa" localSheetId="33">#REF!</definedName>
    <definedName name="aaaaaaaaaaaaaaaaaaaaa" localSheetId="34">#REF!</definedName>
    <definedName name="aaaaaaaaaaaaaaaaaaaaa" localSheetId="36">#REF!</definedName>
    <definedName name="aaaaaaaaaaaaaaaaaaaaa" localSheetId="55">#REF!</definedName>
    <definedName name="aaaaaaaaaaaaaaaaaaaaa" localSheetId="56">#REF!</definedName>
    <definedName name="aaaaaaaaaaaaaaaaaaaaa" localSheetId="57">#REF!</definedName>
    <definedName name="aaaaaaaaaaaaaaaaaaaaa" localSheetId="58">#REF!</definedName>
    <definedName name="aaaaaaaaaaaaaaaaaaaaa" localSheetId="59">#REF!</definedName>
    <definedName name="aaaaaaaaaaaaaaaaaaaaa" localSheetId="54">#REF!</definedName>
    <definedName name="aaaaaaaaaaaaaaaaaaaaa" localSheetId="5">#REF!</definedName>
    <definedName name="aaaaaaaaaaaaaaaaaaaaa">#REF!</definedName>
    <definedName name="aaaaaaaaaaaaaaaaaaaaaaa" localSheetId="48">#REF!</definedName>
    <definedName name="aaaaaaaaaaaaaaaaaaaaaaa" localSheetId="50">#REF!</definedName>
    <definedName name="aaaaaaaaaaaaaaaaaaaaaaa" localSheetId="51">#REF!</definedName>
    <definedName name="aaaaaaaaaaaaaaaaaaaaaaa" localSheetId="52">#REF!</definedName>
    <definedName name="aaaaaaaaaaaaaaaaaaaaaaa" localSheetId="26">#REF!</definedName>
    <definedName name="aaaaaaaaaaaaaaaaaaaaaaa" localSheetId="28">#REF!</definedName>
    <definedName name="aaaaaaaaaaaaaaaaaaaaaaa" localSheetId="29">#REF!</definedName>
    <definedName name="aaaaaaaaaaaaaaaaaaaaaaa" localSheetId="30">#REF!</definedName>
    <definedName name="aaaaaaaaaaaaaaaaaaaaaaa" localSheetId="31">#REF!</definedName>
    <definedName name="aaaaaaaaaaaaaaaaaaaaaaa" localSheetId="16">#REF!</definedName>
    <definedName name="aaaaaaaaaaaaaaaaaaaaaaa" localSheetId="18">#REF!</definedName>
    <definedName name="aaaaaaaaaaaaaaaaaaaaaaa" localSheetId="15">#REF!</definedName>
    <definedName name="aaaaaaaaaaaaaaaaaaaaaaa" localSheetId="10">#REF!</definedName>
    <definedName name="aaaaaaaaaaaaaaaaaaaaaaa" localSheetId="11">#REF!</definedName>
    <definedName name="aaaaaaaaaaaaaaaaaaaaaaa" localSheetId="12">#REF!</definedName>
    <definedName name="aaaaaaaaaaaaaaaaaaaaaaa" localSheetId="13">#REF!</definedName>
    <definedName name="aaaaaaaaaaaaaaaaaaaaaaa" localSheetId="8">#REF!</definedName>
    <definedName name="aaaaaaaaaaaaaaaaaaaaaaa" localSheetId="42">#REF!</definedName>
    <definedName name="aaaaaaaaaaaaaaaaaaaaaaa" localSheetId="44">#REF!</definedName>
    <definedName name="aaaaaaaaaaaaaaaaaaaaaaa" localSheetId="45">#REF!</definedName>
    <definedName name="aaaaaaaaaaaaaaaaaaaaaaa" localSheetId="47">#REF!</definedName>
    <definedName name="aaaaaaaaaaaaaaaaaaaaaaa" localSheetId="38">#REF!</definedName>
    <definedName name="aaaaaaaaaaaaaaaaaaaaaaa" localSheetId="40">#REF!</definedName>
    <definedName name="aaaaaaaaaaaaaaaaaaaaaaa" localSheetId="41">#REF!</definedName>
    <definedName name="aaaaaaaaaaaaaaaaaaaaaaa" localSheetId="19">#REF!</definedName>
    <definedName name="aaaaaaaaaaaaaaaaaaaaaaa" localSheetId="21">#REF!</definedName>
    <definedName name="aaaaaaaaaaaaaaaaaaaaaaa" localSheetId="22">#REF!</definedName>
    <definedName name="aaaaaaaaaaaaaaaaaaaaaaa" localSheetId="23">#REF!</definedName>
    <definedName name="aaaaaaaaaaaaaaaaaaaaaaa" localSheetId="25">#REF!</definedName>
    <definedName name="aaaaaaaaaaaaaaaaaaaaaaa" localSheetId="33">#REF!</definedName>
    <definedName name="aaaaaaaaaaaaaaaaaaaaaaa" localSheetId="34">#REF!</definedName>
    <definedName name="aaaaaaaaaaaaaaaaaaaaaaa" localSheetId="36">#REF!</definedName>
    <definedName name="aaaaaaaaaaaaaaaaaaaaaaa" localSheetId="55">#REF!</definedName>
    <definedName name="aaaaaaaaaaaaaaaaaaaaaaa" localSheetId="56">#REF!</definedName>
    <definedName name="aaaaaaaaaaaaaaaaaaaaaaa" localSheetId="57">#REF!</definedName>
    <definedName name="aaaaaaaaaaaaaaaaaaaaaaa" localSheetId="58">#REF!</definedName>
    <definedName name="aaaaaaaaaaaaaaaaaaaaaaa" localSheetId="59">#REF!</definedName>
    <definedName name="aaaaaaaaaaaaaaaaaaaaaaa" localSheetId="54">#REF!</definedName>
    <definedName name="aaaaaaaaaaaaaaaaaaaaaaa" localSheetId="5">#REF!</definedName>
    <definedName name="aaaaaaaaaaaaaaaaaaaaaaa">#REF!</definedName>
    <definedName name="aaaaaaaaaaaaaaaaaaaaaaaaaaaaaaaa" localSheetId="48">#REF!</definedName>
    <definedName name="aaaaaaaaaaaaaaaaaaaaaaaaaaaaaaaa" localSheetId="50">#REF!</definedName>
    <definedName name="aaaaaaaaaaaaaaaaaaaaaaaaaaaaaaaa" localSheetId="51">#REF!</definedName>
    <definedName name="aaaaaaaaaaaaaaaaaaaaaaaaaaaaaaaa" localSheetId="52">#REF!</definedName>
    <definedName name="aaaaaaaaaaaaaaaaaaaaaaaaaaaaaaaa" localSheetId="26">#REF!</definedName>
    <definedName name="aaaaaaaaaaaaaaaaaaaaaaaaaaaaaaaa" localSheetId="28">#REF!</definedName>
    <definedName name="aaaaaaaaaaaaaaaaaaaaaaaaaaaaaaaa" localSheetId="29">#REF!</definedName>
    <definedName name="aaaaaaaaaaaaaaaaaaaaaaaaaaaaaaaa" localSheetId="30">#REF!</definedName>
    <definedName name="aaaaaaaaaaaaaaaaaaaaaaaaaaaaaaaa" localSheetId="31">#REF!</definedName>
    <definedName name="aaaaaaaaaaaaaaaaaaaaaaaaaaaaaaaa" localSheetId="16">#REF!</definedName>
    <definedName name="aaaaaaaaaaaaaaaaaaaaaaaaaaaaaaaa" localSheetId="18">#REF!</definedName>
    <definedName name="aaaaaaaaaaaaaaaaaaaaaaaaaaaaaaaa" localSheetId="15">#REF!</definedName>
    <definedName name="aaaaaaaaaaaaaaaaaaaaaaaaaaaaaaaa" localSheetId="10">#REF!</definedName>
    <definedName name="aaaaaaaaaaaaaaaaaaaaaaaaaaaaaaaa" localSheetId="11">#REF!</definedName>
    <definedName name="aaaaaaaaaaaaaaaaaaaaaaaaaaaaaaaa" localSheetId="12">#REF!</definedName>
    <definedName name="aaaaaaaaaaaaaaaaaaaaaaaaaaaaaaaa" localSheetId="13">#REF!</definedName>
    <definedName name="aaaaaaaaaaaaaaaaaaaaaaaaaaaaaaaa" localSheetId="8">#REF!</definedName>
    <definedName name="aaaaaaaaaaaaaaaaaaaaaaaaaaaaaaaa" localSheetId="42">#REF!</definedName>
    <definedName name="aaaaaaaaaaaaaaaaaaaaaaaaaaaaaaaa" localSheetId="44">#REF!</definedName>
    <definedName name="aaaaaaaaaaaaaaaaaaaaaaaaaaaaaaaa" localSheetId="45">#REF!</definedName>
    <definedName name="aaaaaaaaaaaaaaaaaaaaaaaaaaaaaaaa" localSheetId="47">#REF!</definedName>
    <definedName name="aaaaaaaaaaaaaaaaaaaaaaaaaaaaaaaa" localSheetId="38">#REF!</definedName>
    <definedName name="aaaaaaaaaaaaaaaaaaaaaaaaaaaaaaaa" localSheetId="40">#REF!</definedName>
    <definedName name="aaaaaaaaaaaaaaaaaaaaaaaaaaaaaaaa" localSheetId="41">#REF!</definedName>
    <definedName name="aaaaaaaaaaaaaaaaaaaaaaaaaaaaaaaa" localSheetId="19">#REF!</definedName>
    <definedName name="aaaaaaaaaaaaaaaaaaaaaaaaaaaaaaaa" localSheetId="21">#REF!</definedName>
    <definedName name="aaaaaaaaaaaaaaaaaaaaaaaaaaaaaaaa" localSheetId="22">#REF!</definedName>
    <definedName name="aaaaaaaaaaaaaaaaaaaaaaaaaaaaaaaa" localSheetId="23">#REF!</definedName>
    <definedName name="aaaaaaaaaaaaaaaaaaaaaaaaaaaaaaaa" localSheetId="25">#REF!</definedName>
    <definedName name="aaaaaaaaaaaaaaaaaaaaaaaaaaaaaaaa" localSheetId="33">#REF!</definedName>
    <definedName name="aaaaaaaaaaaaaaaaaaaaaaaaaaaaaaaa" localSheetId="34">#REF!</definedName>
    <definedName name="aaaaaaaaaaaaaaaaaaaaaaaaaaaaaaaa" localSheetId="36">#REF!</definedName>
    <definedName name="aaaaaaaaaaaaaaaaaaaaaaaaaaaaaaaa" localSheetId="55">#REF!</definedName>
    <definedName name="aaaaaaaaaaaaaaaaaaaaaaaaaaaaaaaa" localSheetId="56">#REF!</definedName>
    <definedName name="aaaaaaaaaaaaaaaaaaaaaaaaaaaaaaaa" localSheetId="57">#REF!</definedName>
    <definedName name="aaaaaaaaaaaaaaaaaaaaaaaaaaaaaaaa" localSheetId="58">#REF!</definedName>
    <definedName name="aaaaaaaaaaaaaaaaaaaaaaaaaaaaaaaa" localSheetId="59">#REF!</definedName>
    <definedName name="aaaaaaaaaaaaaaaaaaaaaaaaaaaaaaaa" localSheetId="54">#REF!</definedName>
    <definedName name="aaaaaaaaaaaaaaaaaaaaaaaaaaaaaaaa" localSheetId="5">#REF!</definedName>
    <definedName name="aaaaaaaaaaaaaaaaaaaaaaaaaaaaaaaa">#REF!</definedName>
    <definedName name="ahdahahdjah" localSheetId="49" hidden="1">{#N/A,#N/A,FALSE,"Aging Summary";#N/A,#N/A,FALSE,"Ratio Analysis";#N/A,#N/A,FALSE,"Test 120 Day Accts";#N/A,#N/A,FALSE,"Tickmarks"}</definedName>
    <definedName name="ahdahahdjah" localSheetId="27" hidden="1">{#N/A,#N/A,FALSE,"Aging Summary";#N/A,#N/A,FALSE,"Ratio Analysis";#N/A,#N/A,FALSE,"Test 120 Day Accts";#N/A,#N/A,FALSE,"Tickmarks"}</definedName>
    <definedName name="ahdahahdjah" localSheetId="17" hidden="1">{#N/A,#N/A,FALSE,"Aging Summary";#N/A,#N/A,FALSE,"Ratio Analysis";#N/A,#N/A,FALSE,"Test 120 Day Accts";#N/A,#N/A,FALSE,"Tickmarks"}</definedName>
    <definedName name="ahdahahdjah" localSheetId="14" hidden="1">{#N/A,#N/A,FALSE,"Aging Summary";#N/A,#N/A,FALSE,"Ratio Analysis";#N/A,#N/A,FALSE,"Test 120 Day Accts";#N/A,#N/A,FALSE,"Tickmarks"}</definedName>
    <definedName name="ahdahahdjah" localSheetId="9" hidden="1">{#N/A,#N/A,FALSE,"Aging Summary";#N/A,#N/A,FALSE,"Ratio Analysis";#N/A,#N/A,FALSE,"Test 120 Day Accts";#N/A,#N/A,FALSE,"Tickmarks"}</definedName>
    <definedName name="ahdahahdjah" localSheetId="43" hidden="1">{#N/A,#N/A,FALSE,"Aging Summary";#N/A,#N/A,FALSE,"Ratio Analysis";#N/A,#N/A,FALSE,"Test 120 Day Accts";#N/A,#N/A,FALSE,"Tickmarks"}</definedName>
    <definedName name="ahdahahdjah" localSheetId="46" hidden="1">{#N/A,#N/A,FALSE,"Aging Summary";#N/A,#N/A,FALSE,"Ratio Analysis";#N/A,#N/A,FALSE,"Test 120 Day Accts";#N/A,#N/A,FALSE,"Tickmarks"}</definedName>
    <definedName name="ahdahahdjah" localSheetId="37" hidden="1">{#N/A,#N/A,FALSE,"Aging Summary";#N/A,#N/A,FALSE,"Ratio Analysis";#N/A,#N/A,FALSE,"Test 120 Day Accts";#N/A,#N/A,FALSE,"Tickmarks"}</definedName>
    <definedName name="ahdahahdjah" localSheetId="39" hidden="1">{#N/A,#N/A,FALSE,"Aging Summary";#N/A,#N/A,FALSE,"Ratio Analysis";#N/A,#N/A,FALSE,"Test 120 Day Accts";#N/A,#N/A,FALSE,"Tickmarks"}</definedName>
    <definedName name="ahdahahdjah" localSheetId="20" hidden="1">{#N/A,#N/A,FALSE,"Aging Summary";#N/A,#N/A,FALSE,"Ratio Analysis";#N/A,#N/A,FALSE,"Test 120 Day Accts";#N/A,#N/A,FALSE,"Tickmarks"}</definedName>
    <definedName name="ahdahahdjah" localSheetId="24" hidden="1">{#N/A,#N/A,FALSE,"Aging Summary";#N/A,#N/A,FALSE,"Ratio Analysis";#N/A,#N/A,FALSE,"Test 120 Day Accts";#N/A,#N/A,FALSE,"Tickmarks"}</definedName>
    <definedName name="ahdahahdjah" localSheetId="32" hidden="1">{#N/A,#N/A,FALSE,"Aging Summary";#N/A,#N/A,FALSE,"Ratio Analysis";#N/A,#N/A,FALSE,"Test 120 Day Accts";#N/A,#N/A,FALSE,"Tickmarks"}</definedName>
    <definedName name="ahdahahdjah" localSheetId="35" hidden="1">{#N/A,#N/A,FALSE,"Aging Summary";#N/A,#N/A,FALSE,"Ratio Analysis";#N/A,#N/A,FALSE,"Test 120 Day Accts";#N/A,#N/A,FALSE,"Tickmarks"}</definedName>
    <definedName name="ahdahahdjah" localSheetId="53" hidden="1">{#N/A,#N/A,FALSE,"Aging Summary";#N/A,#N/A,FALSE,"Ratio Analysis";#N/A,#N/A,FALSE,"Test 120 Day Accts";#N/A,#N/A,FALSE,"Tickmarks"}</definedName>
    <definedName name="ahdahahdjah" localSheetId="3" hidden="1">{#N/A,#N/A,FALSE,"Aging Summary";#N/A,#N/A,FALSE,"Ratio Analysis";#N/A,#N/A,FALSE,"Test 120 Day Accts";#N/A,#N/A,FALSE,"Tickmarks"}</definedName>
    <definedName name="ahdahahdjah" localSheetId="7" hidden="1">{#N/A,#N/A,FALSE,"Aging Summary";#N/A,#N/A,FALSE,"Ratio Analysis";#N/A,#N/A,FALSE,"Test 120 Day Accts";#N/A,#N/A,FALSE,"Tickmarks"}</definedName>
    <definedName name="ahdahahdjah" localSheetId="48" hidden="1">{#N/A,#N/A,FALSE,"Aging Summary";#N/A,#N/A,FALSE,"Ratio Analysis";#N/A,#N/A,FALSE,"Test 120 Day Accts";#N/A,#N/A,FALSE,"Tickmarks"}</definedName>
    <definedName name="ahdahahdjah" localSheetId="50" hidden="1">{#N/A,#N/A,FALSE,"Aging Summary";#N/A,#N/A,FALSE,"Ratio Analysis";#N/A,#N/A,FALSE,"Test 120 Day Accts";#N/A,#N/A,FALSE,"Tickmarks"}</definedName>
    <definedName name="ahdahahdjah" localSheetId="51" hidden="1">{#N/A,#N/A,FALSE,"Aging Summary";#N/A,#N/A,FALSE,"Ratio Analysis";#N/A,#N/A,FALSE,"Test 120 Day Accts";#N/A,#N/A,FALSE,"Tickmarks"}</definedName>
    <definedName name="ahdahahdjah" localSheetId="52" hidden="1">{#N/A,#N/A,FALSE,"Aging Summary";#N/A,#N/A,FALSE,"Ratio Analysis";#N/A,#N/A,FALSE,"Test 120 Day Accts";#N/A,#N/A,FALSE,"Tickmarks"}</definedName>
    <definedName name="ahdahahdjah" localSheetId="26" hidden="1">{#N/A,#N/A,FALSE,"Aging Summary";#N/A,#N/A,FALSE,"Ratio Analysis";#N/A,#N/A,FALSE,"Test 120 Day Accts";#N/A,#N/A,FALSE,"Tickmarks"}</definedName>
    <definedName name="ahdahahdjah" localSheetId="28" hidden="1">{#N/A,#N/A,FALSE,"Aging Summary";#N/A,#N/A,FALSE,"Ratio Analysis";#N/A,#N/A,FALSE,"Test 120 Day Accts";#N/A,#N/A,FALSE,"Tickmarks"}</definedName>
    <definedName name="ahdahahdjah" localSheetId="29" hidden="1">{#N/A,#N/A,FALSE,"Aging Summary";#N/A,#N/A,FALSE,"Ratio Analysis";#N/A,#N/A,FALSE,"Test 120 Day Accts";#N/A,#N/A,FALSE,"Tickmarks"}</definedName>
    <definedName name="ahdahahdjah" localSheetId="30" hidden="1">{#N/A,#N/A,FALSE,"Aging Summary";#N/A,#N/A,FALSE,"Ratio Analysis";#N/A,#N/A,FALSE,"Test 120 Day Accts";#N/A,#N/A,FALSE,"Tickmarks"}</definedName>
    <definedName name="ahdahahdjah" localSheetId="31" hidden="1">{#N/A,#N/A,FALSE,"Aging Summary";#N/A,#N/A,FALSE,"Ratio Analysis";#N/A,#N/A,FALSE,"Test 120 Day Accts";#N/A,#N/A,FALSE,"Tickmarks"}</definedName>
    <definedName name="ahdahahdjah" localSheetId="16" hidden="1">{#N/A,#N/A,FALSE,"Aging Summary";#N/A,#N/A,FALSE,"Ratio Analysis";#N/A,#N/A,FALSE,"Test 120 Day Accts";#N/A,#N/A,FALSE,"Tickmarks"}</definedName>
    <definedName name="ahdahahdjah" localSheetId="18" hidden="1">{#N/A,#N/A,FALSE,"Aging Summary";#N/A,#N/A,FALSE,"Ratio Analysis";#N/A,#N/A,FALSE,"Test 120 Day Accts";#N/A,#N/A,FALSE,"Tickmarks"}</definedName>
    <definedName name="ahdahahdjah" localSheetId="15" hidden="1">{#N/A,#N/A,FALSE,"Aging Summary";#N/A,#N/A,FALSE,"Ratio Analysis";#N/A,#N/A,FALSE,"Test 120 Day Accts";#N/A,#N/A,FALSE,"Tickmarks"}</definedName>
    <definedName name="ahdahahdjah" localSheetId="10" hidden="1">{#N/A,#N/A,FALSE,"Aging Summary";#N/A,#N/A,FALSE,"Ratio Analysis";#N/A,#N/A,FALSE,"Test 120 Day Accts";#N/A,#N/A,FALSE,"Tickmarks"}</definedName>
    <definedName name="ahdahahdjah" localSheetId="11" hidden="1">{#N/A,#N/A,FALSE,"Aging Summary";#N/A,#N/A,FALSE,"Ratio Analysis";#N/A,#N/A,FALSE,"Test 120 Day Accts";#N/A,#N/A,FALSE,"Tickmarks"}</definedName>
    <definedName name="ahdahahdjah" localSheetId="12" hidden="1">{#N/A,#N/A,FALSE,"Aging Summary";#N/A,#N/A,FALSE,"Ratio Analysis";#N/A,#N/A,FALSE,"Test 120 Day Accts";#N/A,#N/A,FALSE,"Tickmarks"}</definedName>
    <definedName name="ahdahahdjah" localSheetId="13" hidden="1">{#N/A,#N/A,FALSE,"Aging Summary";#N/A,#N/A,FALSE,"Ratio Analysis";#N/A,#N/A,FALSE,"Test 120 Day Accts";#N/A,#N/A,FALSE,"Tickmarks"}</definedName>
    <definedName name="ahdahahdjah" localSheetId="8" hidden="1">{#N/A,#N/A,FALSE,"Aging Summary";#N/A,#N/A,FALSE,"Ratio Analysis";#N/A,#N/A,FALSE,"Test 120 Day Accts";#N/A,#N/A,FALSE,"Tickmarks"}</definedName>
    <definedName name="ahdahahdjah" localSheetId="42" hidden="1">{#N/A,#N/A,FALSE,"Aging Summary";#N/A,#N/A,FALSE,"Ratio Analysis";#N/A,#N/A,FALSE,"Test 120 Day Accts";#N/A,#N/A,FALSE,"Tickmarks"}</definedName>
    <definedName name="ahdahahdjah" localSheetId="44" hidden="1">{#N/A,#N/A,FALSE,"Aging Summary";#N/A,#N/A,FALSE,"Ratio Analysis";#N/A,#N/A,FALSE,"Test 120 Day Accts";#N/A,#N/A,FALSE,"Tickmarks"}</definedName>
    <definedName name="ahdahahdjah" localSheetId="45" hidden="1">{#N/A,#N/A,FALSE,"Aging Summary";#N/A,#N/A,FALSE,"Ratio Analysis";#N/A,#N/A,FALSE,"Test 120 Day Accts";#N/A,#N/A,FALSE,"Tickmarks"}</definedName>
    <definedName name="ahdahahdjah" localSheetId="47" hidden="1">{#N/A,#N/A,FALSE,"Aging Summary";#N/A,#N/A,FALSE,"Ratio Analysis";#N/A,#N/A,FALSE,"Test 120 Day Accts";#N/A,#N/A,FALSE,"Tickmarks"}</definedName>
    <definedName name="ahdahahdjah" localSheetId="38" hidden="1">{#N/A,#N/A,FALSE,"Aging Summary";#N/A,#N/A,FALSE,"Ratio Analysis";#N/A,#N/A,FALSE,"Test 120 Day Accts";#N/A,#N/A,FALSE,"Tickmarks"}</definedName>
    <definedName name="ahdahahdjah" localSheetId="40" hidden="1">{#N/A,#N/A,FALSE,"Aging Summary";#N/A,#N/A,FALSE,"Ratio Analysis";#N/A,#N/A,FALSE,"Test 120 Day Accts";#N/A,#N/A,FALSE,"Tickmarks"}</definedName>
    <definedName name="ahdahahdjah" localSheetId="41" hidden="1">{#N/A,#N/A,FALSE,"Aging Summary";#N/A,#N/A,FALSE,"Ratio Analysis";#N/A,#N/A,FALSE,"Test 120 Day Accts";#N/A,#N/A,FALSE,"Tickmarks"}</definedName>
    <definedName name="ahdahahdjah" localSheetId="19" hidden="1">{#N/A,#N/A,FALSE,"Aging Summary";#N/A,#N/A,FALSE,"Ratio Analysis";#N/A,#N/A,FALSE,"Test 120 Day Accts";#N/A,#N/A,FALSE,"Tickmarks"}</definedName>
    <definedName name="ahdahahdjah" localSheetId="21" hidden="1">{#N/A,#N/A,FALSE,"Aging Summary";#N/A,#N/A,FALSE,"Ratio Analysis";#N/A,#N/A,FALSE,"Test 120 Day Accts";#N/A,#N/A,FALSE,"Tickmarks"}</definedName>
    <definedName name="ahdahahdjah" localSheetId="22" hidden="1">{#N/A,#N/A,FALSE,"Aging Summary";#N/A,#N/A,FALSE,"Ratio Analysis";#N/A,#N/A,FALSE,"Test 120 Day Accts";#N/A,#N/A,FALSE,"Tickmarks"}</definedName>
    <definedName name="ahdahahdjah" localSheetId="23" hidden="1">{#N/A,#N/A,FALSE,"Aging Summary";#N/A,#N/A,FALSE,"Ratio Analysis";#N/A,#N/A,FALSE,"Test 120 Day Accts";#N/A,#N/A,FALSE,"Tickmarks"}</definedName>
    <definedName name="ahdahahdjah" localSheetId="25" hidden="1">{#N/A,#N/A,FALSE,"Aging Summary";#N/A,#N/A,FALSE,"Ratio Analysis";#N/A,#N/A,FALSE,"Test 120 Day Accts";#N/A,#N/A,FALSE,"Tickmarks"}</definedName>
    <definedName name="ahdahahdjah" localSheetId="33" hidden="1">{#N/A,#N/A,FALSE,"Aging Summary";#N/A,#N/A,FALSE,"Ratio Analysis";#N/A,#N/A,FALSE,"Test 120 Day Accts";#N/A,#N/A,FALSE,"Tickmarks"}</definedName>
    <definedName name="ahdahahdjah" localSheetId="34" hidden="1">{#N/A,#N/A,FALSE,"Aging Summary";#N/A,#N/A,FALSE,"Ratio Analysis";#N/A,#N/A,FALSE,"Test 120 Day Accts";#N/A,#N/A,FALSE,"Tickmarks"}</definedName>
    <definedName name="ahdahahdjah" localSheetId="36" hidden="1">{#N/A,#N/A,FALSE,"Aging Summary";#N/A,#N/A,FALSE,"Ratio Analysis";#N/A,#N/A,FALSE,"Test 120 Day Accts";#N/A,#N/A,FALSE,"Tickmarks"}</definedName>
    <definedName name="ahdahahdjah" localSheetId="55" hidden="1">{#N/A,#N/A,FALSE,"Aging Summary";#N/A,#N/A,FALSE,"Ratio Analysis";#N/A,#N/A,FALSE,"Test 120 Day Accts";#N/A,#N/A,FALSE,"Tickmarks"}</definedName>
    <definedName name="ahdahahdjah" localSheetId="56" hidden="1">{#N/A,#N/A,FALSE,"Aging Summary";#N/A,#N/A,FALSE,"Ratio Analysis";#N/A,#N/A,FALSE,"Test 120 Day Accts";#N/A,#N/A,FALSE,"Tickmarks"}</definedName>
    <definedName name="ahdahahdjah" localSheetId="57" hidden="1">{#N/A,#N/A,FALSE,"Aging Summary";#N/A,#N/A,FALSE,"Ratio Analysis";#N/A,#N/A,FALSE,"Test 120 Day Accts";#N/A,#N/A,FALSE,"Tickmarks"}</definedName>
    <definedName name="ahdahahdjah" localSheetId="58" hidden="1">{#N/A,#N/A,FALSE,"Aging Summary";#N/A,#N/A,FALSE,"Ratio Analysis";#N/A,#N/A,FALSE,"Test 120 Day Accts";#N/A,#N/A,FALSE,"Tickmarks"}</definedName>
    <definedName name="ahdahahdjah" localSheetId="59" hidden="1">{#N/A,#N/A,FALSE,"Aging Summary";#N/A,#N/A,FALSE,"Ratio Analysis";#N/A,#N/A,FALSE,"Test 120 Day Accts";#N/A,#N/A,FALSE,"Tickmarks"}</definedName>
    <definedName name="ahdahahdjah" localSheetId="54" hidden="1">{#N/A,#N/A,FALSE,"Aging Summary";#N/A,#N/A,FALSE,"Ratio Analysis";#N/A,#N/A,FALSE,"Test 120 Day Accts";#N/A,#N/A,FALSE,"Tickmarks"}</definedName>
    <definedName name="ahdahahdjah" hidden="1">{#N/A,#N/A,FALSE,"Aging Summary";#N/A,#N/A,FALSE,"Ratio Analysis";#N/A,#N/A,FALSE,"Test 120 Day Accts";#N/A,#N/A,FALSE,"Tickmarks"}</definedName>
    <definedName name="an" localSheetId="49" hidden="1">{#N/A,#N/A,FALSE,"Aging Summary";#N/A,#N/A,FALSE,"Ratio Analysis";#N/A,#N/A,FALSE,"Test 120 Day Accts";#N/A,#N/A,FALSE,"Tickmarks"}</definedName>
    <definedName name="an" localSheetId="27" hidden="1">{#N/A,#N/A,FALSE,"Aging Summary";#N/A,#N/A,FALSE,"Ratio Analysis";#N/A,#N/A,FALSE,"Test 120 Day Accts";#N/A,#N/A,FALSE,"Tickmarks"}</definedName>
    <definedName name="an" localSheetId="17" hidden="1">{#N/A,#N/A,FALSE,"Aging Summary";#N/A,#N/A,FALSE,"Ratio Analysis";#N/A,#N/A,FALSE,"Test 120 Day Accts";#N/A,#N/A,FALSE,"Tickmarks"}</definedName>
    <definedName name="an" localSheetId="14" hidden="1">{#N/A,#N/A,FALSE,"Aging Summary";#N/A,#N/A,FALSE,"Ratio Analysis";#N/A,#N/A,FALSE,"Test 120 Day Accts";#N/A,#N/A,FALSE,"Tickmarks"}</definedName>
    <definedName name="an" localSheetId="9" hidden="1">{#N/A,#N/A,FALSE,"Aging Summary";#N/A,#N/A,FALSE,"Ratio Analysis";#N/A,#N/A,FALSE,"Test 120 Day Accts";#N/A,#N/A,FALSE,"Tickmarks"}</definedName>
    <definedName name="an" localSheetId="43" hidden="1">{#N/A,#N/A,FALSE,"Aging Summary";#N/A,#N/A,FALSE,"Ratio Analysis";#N/A,#N/A,FALSE,"Test 120 Day Accts";#N/A,#N/A,FALSE,"Tickmarks"}</definedName>
    <definedName name="an" localSheetId="46" hidden="1">{#N/A,#N/A,FALSE,"Aging Summary";#N/A,#N/A,FALSE,"Ratio Analysis";#N/A,#N/A,FALSE,"Test 120 Day Accts";#N/A,#N/A,FALSE,"Tickmarks"}</definedName>
    <definedName name="an" localSheetId="37" hidden="1">{#N/A,#N/A,FALSE,"Aging Summary";#N/A,#N/A,FALSE,"Ratio Analysis";#N/A,#N/A,FALSE,"Test 120 Day Accts";#N/A,#N/A,FALSE,"Tickmarks"}</definedName>
    <definedName name="an" localSheetId="39" hidden="1">{#N/A,#N/A,FALSE,"Aging Summary";#N/A,#N/A,FALSE,"Ratio Analysis";#N/A,#N/A,FALSE,"Test 120 Day Accts";#N/A,#N/A,FALSE,"Tickmarks"}</definedName>
    <definedName name="an" localSheetId="20" hidden="1">{#N/A,#N/A,FALSE,"Aging Summary";#N/A,#N/A,FALSE,"Ratio Analysis";#N/A,#N/A,FALSE,"Test 120 Day Accts";#N/A,#N/A,FALSE,"Tickmarks"}</definedName>
    <definedName name="an" localSheetId="24" hidden="1">{#N/A,#N/A,FALSE,"Aging Summary";#N/A,#N/A,FALSE,"Ratio Analysis";#N/A,#N/A,FALSE,"Test 120 Day Accts";#N/A,#N/A,FALSE,"Tickmarks"}</definedName>
    <definedName name="an" localSheetId="32" hidden="1">{#N/A,#N/A,FALSE,"Aging Summary";#N/A,#N/A,FALSE,"Ratio Analysis";#N/A,#N/A,FALSE,"Test 120 Day Accts";#N/A,#N/A,FALSE,"Tickmarks"}</definedName>
    <definedName name="an" localSheetId="35" hidden="1">{#N/A,#N/A,FALSE,"Aging Summary";#N/A,#N/A,FALSE,"Ratio Analysis";#N/A,#N/A,FALSE,"Test 120 Day Accts";#N/A,#N/A,FALSE,"Tickmarks"}</definedName>
    <definedName name="an" localSheetId="53" hidden="1">{#N/A,#N/A,FALSE,"Aging Summary";#N/A,#N/A,FALSE,"Ratio Analysis";#N/A,#N/A,FALSE,"Test 120 Day Accts";#N/A,#N/A,FALSE,"Tickmarks"}</definedName>
    <definedName name="an" localSheetId="3" hidden="1">{#N/A,#N/A,FALSE,"Aging Summary";#N/A,#N/A,FALSE,"Ratio Analysis";#N/A,#N/A,FALSE,"Test 120 Day Accts";#N/A,#N/A,FALSE,"Tickmarks"}</definedName>
    <definedName name="an" localSheetId="7" hidden="1">{#N/A,#N/A,FALSE,"Aging Summary";#N/A,#N/A,FALSE,"Ratio Analysis";#N/A,#N/A,FALSE,"Test 120 Day Accts";#N/A,#N/A,FALSE,"Tickmarks"}</definedName>
    <definedName name="an" localSheetId="48" hidden="1">{#N/A,#N/A,FALSE,"Aging Summary";#N/A,#N/A,FALSE,"Ratio Analysis";#N/A,#N/A,FALSE,"Test 120 Day Accts";#N/A,#N/A,FALSE,"Tickmarks"}</definedName>
    <definedName name="an" localSheetId="50" hidden="1">{#N/A,#N/A,FALSE,"Aging Summary";#N/A,#N/A,FALSE,"Ratio Analysis";#N/A,#N/A,FALSE,"Test 120 Day Accts";#N/A,#N/A,FALSE,"Tickmarks"}</definedName>
    <definedName name="an" localSheetId="51" hidden="1">{#N/A,#N/A,FALSE,"Aging Summary";#N/A,#N/A,FALSE,"Ratio Analysis";#N/A,#N/A,FALSE,"Test 120 Day Accts";#N/A,#N/A,FALSE,"Tickmarks"}</definedName>
    <definedName name="an" localSheetId="52" hidden="1">{#N/A,#N/A,FALSE,"Aging Summary";#N/A,#N/A,FALSE,"Ratio Analysis";#N/A,#N/A,FALSE,"Test 120 Day Accts";#N/A,#N/A,FALSE,"Tickmarks"}</definedName>
    <definedName name="an" localSheetId="26" hidden="1">{#N/A,#N/A,FALSE,"Aging Summary";#N/A,#N/A,FALSE,"Ratio Analysis";#N/A,#N/A,FALSE,"Test 120 Day Accts";#N/A,#N/A,FALSE,"Tickmarks"}</definedName>
    <definedName name="an" localSheetId="28" hidden="1">{#N/A,#N/A,FALSE,"Aging Summary";#N/A,#N/A,FALSE,"Ratio Analysis";#N/A,#N/A,FALSE,"Test 120 Day Accts";#N/A,#N/A,FALSE,"Tickmarks"}</definedName>
    <definedName name="an" localSheetId="29" hidden="1">{#N/A,#N/A,FALSE,"Aging Summary";#N/A,#N/A,FALSE,"Ratio Analysis";#N/A,#N/A,FALSE,"Test 120 Day Accts";#N/A,#N/A,FALSE,"Tickmarks"}</definedName>
    <definedName name="an" localSheetId="30" hidden="1">{#N/A,#N/A,FALSE,"Aging Summary";#N/A,#N/A,FALSE,"Ratio Analysis";#N/A,#N/A,FALSE,"Test 120 Day Accts";#N/A,#N/A,FALSE,"Tickmarks"}</definedName>
    <definedName name="an" localSheetId="31" hidden="1">{#N/A,#N/A,FALSE,"Aging Summary";#N/A,#N/A,FALSE,"Ratio Analysis";#N/A,#N/A,FALSE,"Test 120 Day Accts";#N/A,#N/A,FALSE,"Tickmarks"}</definedName>
    <definedName name="an" localSheetId="16" hidden="1">{#N/A,#N/A,FALSE,"Aging Summary";#N/A,#N/A,FALSE,"Ratio Analysis";#N/A,#N/A,FALSE,"Test 120 Day Accts";#N/A,#N/A,FALSE,"Tickmarks"}</definedName>
    <definedName name="an" localSheetId="18" hidden="1">{#N/A,#N/A,FALSE,"Aging Summary";#N/A,#N/A,FALSE,"Ratio Analysis";#N/A,#N/A,FALSE,"Test 120 Day Accts";#N/A,#N/A,FALSE,"Tickmarks"}</definedName>
    <definedName name="an" localSheetId="15" hidden="1">{#N/A,#N/A,FALSE,"Aging Summary";#N/A,#N/A,FALSE,"Ratio Analysis";#N/A,#N/A,FALSE,"Test 120 Day Accts";#N/A,#N/A,FALSE,"Tickmarks"}</definedName>
    <definedName name="an" localSheetId="10" hidden="1">{#N/A,#N/A,FALSE,"Aging Summary";#N/A,#N/A,FALSE,"Ratio Analysis";#N/A,#N/A,FALSE,"Test 120 Day Accts";#N/A,#N/A,FALSE,"Tickmarks"}</definedName>
    <definedName name="an" localSheetId="11" hidden="1">{#N/A,#N/A,FALSE,"Aging Summary";#N/A,#N/A,FALSE,"Ratio Analysis";#N/A,#N/A,FALSE,"Test 120 Day Accts";#N/A,#N/A,FALSE,"Tickmarks"}</definedName>
    <definedName name="an" localSheetId="12" hidden="1">{#N/A,#N/A,FALSE,"Aging Summary";#N/A,#N/A,FALSE,"Ratio Analysis";#N/A,#N/A,FALSE,"Test 120 Day Accts";#N/A,#N/A,FALSE,"Tickmarks"}</definedName>
    <definedName name="an" localSheetId="13" hidden="1">{#N/A,#N/A,FALSE,"Aging Summary";#N/A,#N/A,FALSE,"Ratio Analysis";#N/A,#N/A,FALSE,"Test 120 Day Accts";#N/A,#N/A,FALSE,"Tickmarks"}</definedName>
    <definedName name="an" localSheetId="8" hidden="1">{#N/A,#N/A,FALSE,"Aging Summary";#N/A,#N/A,FALSE,"Ratio Analysis";#N/A,#N/A,FALSE,"Test 120 Day Accts";#N/A,#N/A,FALSE,"Tickmarks"}</definedName>
    <definedName name="an" localSheetId="42" hidden="1">{#N/A,#N/A,FALSE,"Aging Summary";#N/A,#N/A,FALSE,"Ratio Analysis";#N/A,#N/A,FALSE,"Test 120 Day Accts";#N/A,#N/A,FALSE,"Tickmarks"}</definedName>
    <definedName name="an" localSheetId="44" hidden="1">{#N/A,#N/A,FALSE,"Aging Summary";#N/A,#N/A,FALSE,"Ratio Analysis";#N/A,#N/A,FALSE,"Test 120 Day Accts";#N/A,#N/A,FALSE,"Tickmarks"}</definedName>
    <definedName name="an" localSheetId="45" hidden="1">{#N/A,#N/A,FALSE,"Aging Summary";#N/A,#N/A,FALSE,"Ratio Analysis";#N/A,#N/A,FALSE,"Test 120 Day Accts";#N/A,#N/A,FALSE,"Tickmarks"}</definedName>
    <definedName name="an" localSheetId="47" hidden="1">{#N/A,#N/A,FALSE,"Aging Summary";#N/A,#N/A,FALSE,"Ratio Analysis";#N/A,#N/A,FALSE,"Test 120 Day Accts";#N/A,#N/A,FALSE,"Tickmarks"}</definedName>
    <definedName name="an" localSheetId="38" hidden="1">{#N/A,#N/A,FALSE,"Aging Summary";#N/A,#N/A,FALSE,"Ratio Analysis";#N/A,#N/A,FALSE,"Test 120 Day Accts";#N/A,#N/A,FALSE,"Tickmarks"}</definedName>
    <definedName name="an" localSheetId="40" hidden="1">{#N/A,#N/A,FALSE,"Aging Summary";#N/A,#N/A,FALSE,"Ratio Analysis";#N/A,#N/A,FALSE,"Test 120 Day Accts";#N/A,#N/A,FALSE,"Tickmarks"}</definedName>
    <definedName name="an" localSheetId="41" hidden="1">{#N/A,#N/A,FALSE,"Aging Summary";#N/A,#N/A,FALSE,"Ratio Analysis";#N/A,#N/A,FALSE,"Test 120 Day Accts";#N/A,#N/A,FALSE,"Tickmarks"}</definedName>
    <definedName name="an" localSheetId="19" hidden="1">{#N/A,#N/A,FALSE,"Aging Summary";#N/A,#N/A,FALSE,"Ratio Analysis";#N/A,#N/A,FALSE,"Test 120 Day Accts";#N/A,#N/A,FALSE,"Tickmarks"}</definedName>
    <definedName name="an" localSheetId="21" hidden="1">{#N/A,#N/A,FALSE,"Aging Summary";#N/A,#N/A,FALSE,"Ratio Analysis";#N/A,#N/A,FALSE,"Test 120 Day Accts";#N/A,#N/A,FALSE,"Tickmarks"}</definedName>
    <definedName name="an" localSheetId="22" hidden="1">{#N/A,#N/A,FALSE,"Aging Summary";#N/A,#N/A,FALSE,"Ratio Analysis";#N/A,#N/A,FALSE,"Test 120 Day Accts";#N/A,#N/A,FALSE,"Tickmarks"}</definedName>
    <definedName name="an" localSheetId="23" hidden="1">{#N/A,#N/A,FALSE,"Aging Summary";#N/A,#N/A,FALSE,"Ratio Analysis";#N/A,#N/A,FALSE,"Test 120 Day Accts";#N/A,#N/A,FALSE,"Tickmarks"}</definedName>
    <definedName name="an" localSheetId="25" hidden="1">{#N/A,#N/A,FALSE,"Aging Summary";#N/A,#N/A,FALSE,"Ratio Analysis";#N/A,#N/A,FALSE,"Test 120 Day Accts";#N/A,#N/A,FALSE,"Tickmarks"}</definedName>
    <definedName name="an" localSheetId="33" hidden="1">{#N/A,#N/A,FALSE,"Aging Summary";#N/A,#N/A,FALSE,"Ratio Analysis";#N/A,#N/A,FALSE,"Test 120 Day Accts";#N/A,#N/A,FALSE,"Tickmarks"}</definedName>
    <definedName name="an" localSheetId="34" hidden="1">{#N/A,#N/A,FALSE,"Aging Summary";#N/A,#N/A,FALSE,"Ratio Analysis";#N/A,#N/A,FALSE,"Test 120 Day Accts";#N/A,#N/A,FALSE,"Tickmarks"}</definedName>
    <definedName name="an" localSheetId="36" hidden="1">{#N/A,#N/A,FALSE,"Aging Summary";#N/A,#N/A,FALSE,"Ratio Analysis";#N/A,#N/A,FALSE,"Test 120 Day Accts";#N/A,#N/A,FALSE,"Tickmarks"}</definedName>
    <definedName name="an" localSheetId="55" hidden="1">{#N/A,#N/A,FALSE,"Aging Summary";#N/A,#N/A,FALSE,"Ratio Analysis";#N/A,#N/A,FALSE,"Test 120 Day Accts";#N/A,#N/A,FALSE,"Tickmarks"}</definedName>
    <definedName name="an" localSheetId="56" hidden="1">{#N/A,#N/A,FALSE,"Aging Summary";#N/A,#N/A,FALSE,"Ratio Analysis";#N/A,#N/A,FALSE,"Test 120 Day Accts";#N/A,#N/A,FALSE,"Tickmarks"}</definedName>
    <definedName name="an" localSheetId="57" hidden="1">{#N/A,#N/A,FALSE,"Aging Summary";#N/A,#N/A,FALSE,"Ratio Analysis";#N/A,#N/A,FALSE,"Test 120 Day Accts";#N/A,#N/A,FALSE,"Tickmarks"}</definedName>
    <definedName name="an" localSheetId="58" hidden="1">{#N/A,#N/A,FALSE,"Aging Summary";#N/A,#N/A,FALSE,"Ratio Analysis";#N/A,#N/A,FALSE,"Test 120 Day Accts";#N/A,#N/A,FALSE,"Tickmarks"}</definedName>
    <definedName name="an" localSheetId="59" hidden="1">{#N/A,#N/A,FALSE,"Aging Summary";#N/A,#N/A,FALSE,"Ratio Analysis";#N/A,#N/A,FALSE,"Test 120 Day Accts";#N/A,#N/A,FALSE,"Tickmarks"}</definedName>
    <definedName name="an" localSheetId="54" hidden="1">{#N/A,#N/A,FALSE,"Aging Summary";#N/A,#N/A,FALSE,"Ratio Analysis";#N/A,#N/A,FALSE,"Test 120 Day Accts";#N/A,#N/A,FALSE,"Tickmarks"}</definedName>
    <definedName name="an" hidden="1">{#N/A,#N/A,FALSE,"Aging Summary";#N/A,#N/A,FALSE,"Ratio Analysis";#N/A,#N/A,FALSE,"Test 120 Day Accts";#N/A,#N/A,FALSE,"Tickmarks"}</definedName>
    <definedName name="anjar" localSheetId="48">#REF!</definedName>
    <definedName name="anjar" localSheetId="50">#REF!</definedName>
    <definedName name="anjar" localSheetId="51">#REF!</definedName>
    <definedName name="anjar" localSheetId="52">#REF!</definedName>
    <definedName name="anjar" localSheetId="26">#REF!</definedName>
    <definedName name="anjar" localSheetId="28">#REF!</definedName>
    <definedName name="anjar" localSheetId="29">#REF!</definedName>
    <definedName name="anjar" localSheetId="30">#REF!</definedName>
    <definedName name="anjar" localSheetId="31">#REF!</definedName>
    <definedName name="anjar" localSheetId="16">#REF!</definedName>
    <definedName name="anjar" localSheetId="18">#REF!</definedName>
    <definedName name="anjar" localSheetId="15">#REF!</definedName>
    <definedName name="anjar" localSheetId="10">#REF!</definedName>
    <definedName name="anjar" localSheetId="11">#REF!</definedName>
    <definedName name="anjar" localSheetId="12">#REF!</definedName>
    <definedName name="anjar" localSheetId="13">#REF!</definedName>
    <definedName name="anjar" localSheetId="8">#REF!</definedName>
    <definedName name="anjar" localSheetId="42">#REF!</definedName>
    <definedName name="anjar" localSheetId="44">#REF!</definedName>
    <definedName name="anjar" localSheetId="45">#REF!</definedName>
    <definedName name="anjar" localSheetId="47">#REF!</definedName>
    <definedName name="anjar" localSheetId="38">#REF!</definedName>
    <definedName name="anjar" localSheetId="40">#REF!</definedName>
    <definedName name="anjar" localSheetId="41">#REF!</definedName>
    <definedName name="anjar" localSheetId="19">#REF!</definedName>
    <definedName name="anjar" localSheetId="21">#REF!</definedName>
    <definedName name="anjar" localSheetId="22">#REF!</definedName>
    <definedName name="anjar" localSheetId="23">#REF!</definedName>
    <definedName name="anjar" localSheetId="25">#REF!</definedName>
    <definedName name="anjar" localSheetId="33">#REF!</definedName>
    <definedName name="anjar" localSheetId="34">#REF!</definedName>
    <definedName name="anjar" localSheetId="36">#REF!</definedName>
    <definedName name="anjar" localSheetId="55">#REF!</definedName>
    <definedName name="anjar" localSheetId="56">#REF!</definedName>
    <definedName name="anjar" localSheetId="57">#REF!</definedName>
    <definedName name="anjar" localSheetId="58">#REF!</definedName>
    <definedName name="anjar" localSheetId="59">#REF!</definedName>
    <definedName name="anjar" localSheetId="54">#REF!</definedName>
    <definedName name="anjar" localSheetId="5">#REF!</definedName>
    <definedName name="anjar">#REF!</definedName>
    <definedName name="AS2DocOpenMode" hidden="1">"AS2DocumentEdit"</definedName>
    <definedName name="asd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asd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b" localSheetId="49" hidden="1">{#N/A,#N/A,FALSE,"Aging Summary";#N/A,#N/A,FALSE,"Ratio Analysis";#N/A,#N/A,FALSE,"Test 120 Day Accts";#N/A,#N/A,FALSE,"Tickmarks"}</definedName>
    <definedName name="b" localSheetId="27" hidden="1">{#N/A,#N/A,FALSE,"Aging Summary";#N/A,#N/A,FALSE,"Ratio Analysis";#N/A,#N/A,FALSE,"Test 120 Day Accts";#N/A,#N/A,FALSE,"Tickmarks"}</definedName>
    <definedName name="b" localSheetId="17" hidden="1">{#N/A,#N/A,FALSE,"Aging Summary";#N/A,#N/A,FALSE,"Ratio Analysis";#N/A,#N/A,FALSE,"Test 120 Day Accts";#N/A,#N/A,FALSE,"Tickmarks"}</definedName>
    <definedName name="b" localSheetId="14" hidden="1">{#N/A,#N/A,FALSE,"Aging Summary";#N/A,#N/A,FALSE,"Ratio Analysis";#N/A,#N/A,FALSE,"Test 120 Day Accts";#N/A,#N/A,FALSE,"Tickmarks"}</definedName>
    <definedName name="b" localSheetId="9" hidden="1">{#N/A,#N/A,FALSE,"Aging Summary";#N/A,#N/A,FALSE,"Ratio Analysis";#N/A,#N/A,FALSE,"Test 120 Day Accts";#N/A,#N/A,FALSE,"Tickmarks"}</definedName>
    <definedName name="b" localSheetId="43" hidden="1">{#N/A,#N/A,FALSE,"Aging Summary";#N/A,#N/A,FALSE,"Ratio Analysis";#N/A,#N/A,FALSE,"Test 120 Day Accts";#N/A,#N/A,FALSE,"Tickmarks"}</definedName>
    <definedName name="b" localSheetId="46" hidden="1">{#N/A,#N/A,FALSE,"Aging Summary";#N/A,#N/A,FALSE,"Ratio Analysis";#N/A,#N/A,FALSE,"Test 120 Day Accts";#N/A,#N/A,FALSE,"Tickmarks"}</definedName>
    <definedName name="b" localSheetId="37" hidden="1">{#N/A,#N/A,FALSE,"Aging Summary";#N/A,#N/A,FALSE,"Ratio Analysis";#N/A,#N/A,FALSE,"Test 120 Day Accts";#N/A,#N/A,FALSE,"Tickmarks"}</definedName>
    <definedName name="b" localSheetId="39" hidden="1">{#N/A,#N/A,FALSE,"Aging Summary";#N/A,#N/A,FALSE,"Ratio Analysis";#N/A,#N/A,FALSE,"Test 120 Day Accts";#N/A,#N/A,FALSE,"Tickmarks"}</definedName>
    <definedName name="b" localSheetId="20" hidden="1">{#N/A,#N/A,FALSE,"Aging Summary";#N/A,#N/A,FALSE,"Ratio Analysis";#N/A,#N/A,FALSE,"Test 120 Day Accts";#N/A,#N/A,FALSE,"Tickmarks"}</definedName>
    <definedName name="b" localSheetId="24" hidden="1">{#N/A,#N/A,FALSE,"Aging Summary";#N/A,#N/A,FALSE,"Ratio Analysis";#N/A,#N/A,FALSE,"Test 120 Day Accts";#N/A,#N/A,FALSE,"Tickmarks"}</definedName>
    <definedName name="b" localSheetId="32" hidden="1">{#N/A,#N/A,FALSE,"Aging Summary";#N/A,#N/A,FALSE,"Ratio Analysis";#N/A,#N/A,FALSE,"Test 120 Day Accts";#N/A,#N/A,FALSE,"Tickmarks"}</definedName>
    <definedName name="b" localSheetId="35" hidden="1">{#N/A,#N/A,FALSE,"Aging Summary";#N/A,#N/A,FALSE,"Ratio Analysis";#N/A,#N/A,FALSE,"Test 120 Day Accts";#N/A,#N/A,FALSE,"Tickmarks"}</definedName>
    <definedName name="b" localSheetId="53" hidden="1">{#N/A,#N/A,FALSE,"Aging Summary";#N/A,#N/A,FALSE,"Ratio Analysis";#N/A,#N/A,FALSE,"Test 120 Day Accts";#N/A,#N/A,FALSE,"Tickmarks"}</definedName>
    <definedName name="b" localSheetId="3" hidden="1">{#N/A,#N/A,FALSE,"Aging Summary";#N/A,#N/A,FALSE,"Ratio Analysis";#N/A,#N/A,FALSE,"Test 120 Day Accts";#N/A,#N/A,FALSE,"Tickmarks"}</definedName>
    <definedName name="b" localSheetId="7" hidden="1">{#N/A,#N/A,FALSE,"Aging Summary";#N/A,#N/A,FALSE,"Ratio Analysis";#N/A,#N/A,FALSE,"Test 120 Day Accts";#N/A,#N/A,FALSE,"Tickmarks"}</definedName>
    <definedName name="b" localSheetId="48" hidden="1">{#N/A,#N/A,FALSE,"Aging Summary";#N/A,#N/A,FALSE,"Ratio Analysis";#N/A,#N/A,FALSE,"Test 120 Day Accts";#N/A,#N/A,FALSE,"Tickmarks"}</definedName>
    <definedName name="b" localSheetId="50" hidden="1">{#N/A,#N/A,FALSE,"Aging Summary";#N/A,#N/A,FALSE,"Ratio Analysis";#N/A,#N/A,FALSE,"Test 120 Day Accts";#N/A,#N/A,FALSE,"Tickmarks"}</definedName>
    <definedName name="b" localSheetId="51" hidden="1">{#N/A,#N/A,FALSE,"Aging Summary";#N/A,#N/A,FALSE,"Ratio Analysis";#N/A,#N/A,FALSE,"Test 120 Day Accts";#N/A,#N/A,FALSE,"Tickmarks"}</definedName>
    <definedName name="b" localSheetId="52" hidden="1">{#N/A,#N/A,FALSE,"Aging Summary";#N/A,#N/A,FALSE,"Ratio Analysis";#N/A,#N/A,FALSE,"Test 120 Day Accts";#N/A,#N/A,FALSE,"Tickmarks"}</definedName>
    <definedName name="b" localSheetId="26" hidden="1">{#N/A,#N/A,FALSE,"Aging Summary";#N/A,#N/A,FALSE,"Ratio Analysis";#N/A,#N/A,FALSE,"Test 120 Day Accts";#N/A,#N/A,FALSE,"Tickmarks"}</definedName>
    <definedName name="b" localSheetId="28" hidden="1">{#N/A,#N/A,FALSE,"Aging Summary";#N/A,#N/A,FALSE,"Ratio Analysis";#N/A,#N/A,FALSE,"Test 120 Day Accts";#N/A,#N/A,FALSE,"Tickmarks"}</definedName>
    <definedName name="b" localSheetId="29" hidden="1">{#N/A,#N/A,FALSE,"Aging Summary";#N/A,#N/A,FALSE,"Ratio Analysis";#N/A,#N/A,FALSE,"Test 120 Day Accts";#N/A,#N/A,FALSE,"Tickmarks"}</definedName>
    <definedName name="b" localSheetId="30" hidden="1">{#N/A,#N/A,FALSE,"Aging Summary";#N/A,#N/A,FALSE,"Ratio Analysis";#N/A,#N/A,FALSE,"Test 120 Day Accts";#N/A,#N/A,FALSE,"Tickmarks"}</definedName>
    <definedName name="b" localSheetId="31" hidden="1">{#N/A,#N/A,FALSE,"Aging Summary";#N/A,#N/A,FALSE,"Ratio Analysis";#N/A,#N/A,FALSE,"Test 120 Day Accts";#N/A,#N/A,FALSE,"Tickmarks"}</definedName>
    <definedName name="b" localSheetId="16" hidden="1">{#N/A,#N/A,FALSE,"Aging Summary";#N/A,#N/A,FALSE,"Ratio Analysis";#N/A,#N/A,FALSE,"Test 120 Day Accts";#N/A,#N/A,FALSE,"Tickmarks"}</definedName>
    <definedName name="b" localSheetId="18" hidden="1">{#N/A,#N/A,FALSE,"Aging Summary";#N/A,#N/A,FALSE,"Ratio Analysis";#N/A,#N/A,FALSE,"Test 120 Day Accts";#N/A,#N/A,FALSE,"Tickmarks"}</definedName>
    <definedName name="b" localSheetId="15" hidden="1">{#N/A,#N/A,FALSE,"Aging Summary";#N/A,#N/A,FALSE,"Ratio Analysis";#N/A,#N/A,FALSE,"Test 120 Day Accts";#N/A,#N/A,FALSE,"Tickmarks"}</definedName>
    <definedName name="b" localSheetId="10" hidden="1">{#N/A,#N/A,FALSE,"Aging Summary";#N/A,#N/A,FALSE,"Ratio Analysis";#N/A,#N/A,FALSE,"Test 120 Day Accts";#N/A,#N/A,FALSE,"Tickmarks"}</definedName>
    <definedName name="b" localSheetId="11" hidden="1">{#N/A,#N/A,FALSE,"Aging Summary";#N/A,#N/A,FALSE,"Ratio Analysis";#N/A,#N/A,FALSE,"Test 120 Day Accts";#N/A,#N/A,FALSE,"Tickmarks"}</definedName>
    <definedName name="b" localSheetId="12" hidden="1">{#N/A,#N/A,FALSE,"Aging Summary";#N/A,#N/A,FALSE,"Ratio Analysis";#N/A,#N/A,FALSE,"Test 120 Day Accts";#N/A,#N/A,FALSE,"Tickmarks"}</definedName>
    <definedName name="b" localSheetId="13" hidden="1">{#N/A,#N/A,FALSE,"Aging Summary";#N/A,#N/A,FALSE,"Ratio Analysis";#N/A,#N/A,FALSE,"Test 120 Day Accts";#N/A,#N/A,FALSE,"Tickmarks"}</definedName>
    <definedName name="b" localSheetId="8" hidden="1">{#N/A,#N/A,FALSE,"Aging Summary";#N/A,#N/A,FALSE,"Ratio Analysis";#N/A,#N/A,FALSE,"Test 120 Day Accts";#N/A,#N/A,FALSE,"Tickmarks"}</definedName>
    <definedName name="b" localSheetId="42" hidden="1">{#N/A,#N/A,FALSE,"Aging Summary";#N/A,#N/A,FALSE,"Ratio Analysis";#N/A,#N/A,FALSE,"Test 120 Day Accts";#N/A,#N/A,FALSE,"Tickmarks"}</definedName>
    <definedName name="b" localSheetId="44" hidden="1">{#N/A,#N/A,FALSE,"Aging Summary";#N/A,#N/A,FALSE,"Ratio Analysis";#N/A,#N/A,FALSE,"Test 120 Day Accts";#N/A,#N/A,FALSE,"Tickmarks"}</definedName>
    <definedName name="b" localSheetId="45" hidden="1">{#N/A,#N/A,FALSE,"Aging Summary";#N/A,#N/A,FALSE,"Ratio Analysis";#N/A,#N/A,FALSE,"Test 120 Day Accts";#N/A,#N/A,FALSE,"Tickmarks"}</definedName>
    <definedName name="b" localSheetId="47" hidden="1">{#N/A,#N/A,FALSE,"Aging Summary";#N/A,#N/A,FALSE,"Ratio Analysis";#N/A,#N/A,FALSE,"Test 120 Day Accts";#N/A,#N/A,FALSE,"Tickmarks"}</definedName>
    <definedName name="b" localSheetId="38" hidden="1">{#N/A,#N/A,FALSE,"Aging Summary";#N/A,#N/A,FALSE,"Ratio Analysis";#N/A,#N/A,FALSE,"Test 120 Day Accts";#N/A,#N/A,FALSE,"Tickmarks"}</definedName>
    <definedName name="b" localSheetId="40" hidden="1">{#N/A,#N/A,FALSE,"Aging Summary";#N/A,#N/A,FALSE,"Ratio Analysis";#N/A,#N/A,FALSE,"Test 120 Day Accts";#N/A,#N/A,FALSE,"Tickmarks"}</definedName>
    <definedName name="b" localSheetId="41" hidden="1">{#N/A,#N/A,FALSE,"Aging Summary";#N/A,#N/A,FALSE,"Ratio Analysis";#N/A,#N/A,FALSE,"Test 120 Day Accts";#N/A,#N/A,FALSE,"Tickmarks"}</definedName>
    <definedName name="b" localSheetId="19" hidden="1">{#N/A,#N/A,FALSE,"Aging Summary";#N/A,#N/A,FALSE,"Ratio Analysis";#N/A,#N/A,FALSE,"Test 120 Day Accts";#N/A,#N/A,FALSE,"Tickmarks"}</definedName>
    <definedName name="b" localSheetId="21" hidden="1">{#N/A,#N/A,FALSE,"Aging Summary";#N/A,#N/A,FALSE,"Ratio Analysis";#N/A,#N/A,FALSE,"Test 120 Day Accts";#N/A,#N/A,FALSE,"Tickmarks"}</definedName>
    <definedName name="b" localSheetId="22" hidden="1">{#N/A,#N/A,FALSE,"Aging Summary";#N/A,#N/A,FALSE,"Ratio Analysis";#N/A,#N/A,FALSE,"Test 120 Day Accts";#N/A,#N/A,FALSE,"Tickmarks"}</definedName>
    <definedName name="b" localSheetId="23" hidden="1">{#N/A,#N/A,FALSE,"Aging Summary";#N/A,#N/A,FALSE,"Ratio Analysis";#N/A,#N/A,FALSE,"Test 120 Day Accts";#N/A,#N/A,FALSE,"Tickmarks"}</definedName>
    <definedName name="b" localSheetId="25" hidden="1">{#N/A,#N/A,FALSE,"Aging Summary";#N/A,#N/A,FALSE,"Ratio Analysis";#N/A,#N/A,FALSE,"Test 120 Day Accts";#N/A,#N/A,FALSE,"Tickmarks"}</definedName>
    <definedName name="b" localSheetId="33" hidden="1">{#N/A,#N/A,FALSE,"Aging Summary";#N/A,#N/A,FALSE,"Ratio Analysis";#N/A,#N/A,FALSE,"Test 120 Day Accts";#N/A,#N/A,FALSE,"Tickmarks"}</definedName>
    <definedName name="b" localSheetId="34" hidden="1">{#N/A,#N/A,FALSE,"Aging Summary";#N/A,#N/A,FALSE,"Ratio Analysis";#N/A,#N/A,FALSE,"Test 120 Day Accts";#N/A,#N/A,FALSE,"Tickmarks"}</definedName>
    <definedName name="b" localSheetId="36" hidden="1">{#N/A,#N/A,FALSE,"Aging Summary";#N/A,#N/A,FALSE,"Ratio Analysis";#N/A,#N/A,FALSE,"Test 120 Day Accts";#N/A,#N/A,FALSE,"Tickmarks"}</definedName>
    <definedName name="b" localSheetId="55" hidden="1">{#N/A,#N/A,FALSE,"Aging Summary";#N/A,#N/A,FALSE,"Ratio Analysis";#N/A,#N/A,FALSE,"Test 120 Day Accts";#N/A,#N/A,FALSE,"Tickmarks"}</definedName>
    <definedName name="b" localSheetId="56" hidden="1">{#N/A,#N/A,FALSE,"Aging Summary";#N/A,#N/A,FALSE,"Ratio Analysis";#N/A,#N/A,FALSE,"Test 120 Day Accts";#N/A,#N/A,FALSE,"Tickmarks"}</definedName>
    <definedName name="b" localSheetId="57" hidden="1">{#N/A,#N/A,FALSE,"Aging Summary";#N/A,#N/A,FALSE,"Ratio Analysis";#N/A,#N/A,FALSE,"Test 120 Day Accts";#N/A,#N/A,FALSE,"Tickmarks"}</definedName>
    <definedName name="b" localSheetId="58" hidden="1">{#N/A,#N/A,FALSE,"Aging Summary";#N/A,#N/A,FALSE,"Ratio Analysis";#N/A,#N/A,FALSE,"Test 120 Day Accts";#N/A,#N/A,FALSE,"Tickmarks"}</definedName>
    <definedName name="b" localSheetId="59" hidden="1">{#N/A,#N/A,FALSE,"Aging Summary";#N/A,#N/A,FALSE,"Ratio Analysis";#N/A,#N/A,FALSE,"Test 120 Day Accts";#N/A,#N/A,FALSE,"Tickmarks"}</definedName>
    <definedName name="b" localSheetId="54" hidden="1">{#N/A,#N/A,FALSE,"Aging Summary";#N/A,#N/A,FALSE,"Ratio Analysis";#N/A,#N/A,FALSE,"Test 120 Day Accts";#N/A,#N/A,FALSE,"Tickmarks"}</definedName>
    <definedName name="b" hidden="1">{#N/A,#N/A,FALSE,"Aging Summary";#N/A,#N/A,FALSE,"Ratio Analysis";#N/A,#N/A,FALSE,"Test 120 Day Accts";#N/A,#N/A,FALSE,"Tickmarks"}</definedName>
    <definedName name="BUGET91V" localSheetId="48">#REF!</definedName>
    <definedName name="BUGET91V" localSheetId="50">#REF!</definedName>
    <definedName name="BUGET91V" localSheetId="51">#REF!</definedName>
    <definedName name="BUGET91V" localSheetId="52">#REF!</definedName>
    <definedName name="BUGET91V" localSheetId="26">#REF!</definedName>
    <definedName name="BUGET91V" localSheetId="28">#REF!</definedName>
    <definedName name="BUGET91V" localSheetId="29">#REF!</definedName>
    <definedName name="BUGET91V" localSheetId="30">#REF!</definedName>
    <definedName name="BUGET91V" localSheetId="31">#REF!</definedName>
    <definedName name="BUGET91V" localSheetId="16">#REF!</definedName>
    <definedName name="BUGET91V" localSheetId="18">#REF!</definedName>
    <definedName name="BUGET91V" localSheetId="15">#REF!</definedName>
    <definedName name="BUGET91V" localSheetId="10">#REF!</definedName>
    <definedName name="BUGET91V" localSheetId="11">#REF!</definedName>
    <definedName name="BUGET91V" localSheetId="12">#REF!</definedName>
    <definedName name="BUGET91V" localSheetId="13">#REF!</definedName>
    <definedName name="BUGET91V" localSheetId="8">#REF!</definedName>
    <definedName name="BUGET91V" localSheetId="42">#REF!</definedName>
    <definedName name="BUGET91V" localSheetId="44">#REF!</definedName>
    <definedName name="BUGET91V" localSheetId="45">#REF!</definedName>
    <definedName name="BUGET91V" localSheetId="47">#REF!</definedName>
    <definedName name="BUGET91V" localSheetId="38">#REF!</definedName>
    <definedName name="BUGET91V" localSheetId="40">#REF!</definedName>
    <definedName name="BUGET91V" localSheetId="41">#REF!</definedName>
    <definedName name="BUGET91V" localSheetId="19">#REF!</definedName>
    <definedName name="BUGET91V" localSheetId="21">#REF!</definedName>
    <definedName name="BUGET91V" localSheetId="22">#REF!</definedName>
    <definedName name="BUGET91V" localSheetId="23">#REF!</definedName>
    <definedName name="BUGET91V" localSheetId="25">#REF!</definedName>
    <definedName name="BUGET91V" localSheetId="33">#REF!</definedName>
    <definedName name="BUGET91V" localSheetId="34">#REF!</definedName>
    <definedName name="BUGET91V" localSheetId="36">#REF!</definedName>
    <definedName name="BUGET91V" localSheetId="55">#REF!</definedName>
    <definedName name="BUGET91V" localSheetId="56">#REF!</definedName>
    <definedName name="BUGET91V" localSheetId="57">#REF!</definedName>
    <definedName name="BUGET91V" localSheetId="58">#REF!</definedName>
    <definedName name="BUGET91V" localSheetId="59">#REF!</definedName>
    <definedName name="BUGET91V" localSheetId="54">#REF!</definedName>
    <definedName name="BUGET91V" localSheetId="5">#REF!</definedName>
    <definedName name="BUGET91V">#REF!</definedName>
    <definedName name="capex2" localSheetId="48" hidden="1">#REF!</definedName>
    <definedName name="capex2" localSheetId="50" hidden="1">#REF!</definedName>
    <definedName name="capex2" localSheetId="51" hidden="1">#REF!</definedName>
    <definedName name="capex2" localSheetId="52" hidden="1">#REF!</definedName>
    <definedName name="capex2" localSheetId="26" hidden="1">#REF!</definedName>
    <definedName name="capex2" localSheetId="28" hidden="1">#REF!</definedName>
    <definedName name="capex2" localSheetId="29" hidden="1">#REF!</definedName>
    <definedName name="capex2" localSheetId="30" hidden="1">#REF!</definedName>
    <definedName name="capex2" localSheetId="31" hidden="1">#REF!</definedName>
    <definedName name="capex2" localSheetId="16" hidden="1">#REF!</definedName>
    <definedName name="capex2" localSheetId="18" hidden="1">#REF!</definedName>
    <definedName name="capex2" localSheetId="15" hidden="1">#REF!</definedName>
    <definedName name="capex2" localSheetId="10" hidden="1">#REF!</definedName>
    <definedName name="capex2" localSheetId="11" hidden="1">#REF!</definedName>
    <definedName name="capex2" localSheetId="12" hidden="1">#REF!</definedName>
    <definedName name="capex2" localSheetId="13" hidden="1">#REF!</definedName>
    <definedName name="capex2" localSheetId="8" hidden="1">#REF!</definedName>
    <definedName name="capex2" localSheetId="42" hidden="1">#REF!</definedName>
    <definedName name="capex2" localSheetId="44" hidden="1">#REF!</definedName>
    <definedName name="capex2" localSheetId="45" hidden="1">#REF!</definedName>
    <definedName name="capex2" localSheetId="47" hidden="1">#REF!</definedName>
    <definedName name="capex2" localSheetId="38" hidden="1">#REF!</definedName>
    <definedName name="capex2" localSheetId="40" hidden="1">#REF!</definedName>
    <definedName name="capex2" localSheetId="41" hidden="1">#REF!</definedName>
    <definedName name="capex2" localSheetId="19" hidden="1">#REF!</definedName>
    <definedName name="capex2" localSheetId="21" hidden="1">#REF!</definedName>
    <definedName name="capex2" localSheetId="22" hidden="1">#REF!</definedName>
    <definedName name="capex2" localSheetId="23" hidden="1">#REF!</definedName>
    <definedName name="capex2" localSheetId="25" hidden="1">#REF!</definedName>
    <definedName name="capex2" localSheetId="33" hidden="1">#REF!</definedName>
    <definedName name="capex2" localSheetId="34" hidden="1">#REF!</definedName>
    <definedName name="capex2" localSheetId="36" hidden="1">#REF!</definedName>
    <definedName name="capex2" localSheetId="55" hidden="1">#REF!</definedName>
    <definedName name="capex2" localSheetId="56" hidden="1">#REF!</definedName>
    <definedName name="capex2" localSheetId="57" hidden="1">#REF!</definedName>
    <definedName name="capex2" localSheetId="58" hidden="1">#REF!</definedName>
    <definedName name="capex2" localSheetId="59" hidden="1">#REF!</definedName>
    <definedName name="capex2" localSheetId="54" hidden="1">#REF!</definedName>
    <definedName name="capex2" localSheetId="5" hidden="1">#REF!</definedName>
    <definedName name="capex2" hidden="1">#REF!</definedName>
    <definedName name="CHECK" localSheetId="48">#REF!</definedName>
    <definedName name="CHECK" localSheetId="50">#REF!</definedName>
    <definedName name="CHECK" localSheetId="51">#REF!</definedName>
    <definedName name="CHECK" localSheetId="52">#REF!</definedName>
    <definedName name="CHECK" localSheetId="26">#REF!</definedName>
    <definedName name="CHECK" localSheetId="28">#REF!</definedName>
    <definedName name="CHECK" localSheetId="29">#REF!</definedName>
    <definedName name="CHECK" localSheetId="30">#REF!</definedName>
    <definedName name="CHECK" localSheetId="31">#REF!</definedName>
    <definedName name="CHECK" localSheetId="16">#REF!</definedName>
    <definedName name="CHECK" localSheetId="18">#REF!</definedName>
    <definedName name="CHECK" localSheetId="15">#REF!</definedName>
    <definedName name="CHECK" localSheetId="10">#REF!</definedName>
    <definedName name="CHECK" localSheetId="11">#REF!</definedName>
    <definedName name="CHECK" localSheetId="12">#REF!</definedName>
    <definedName name="CHECK" localSheetId="13">#REF!</definedName>
    <definedName name="CHECK" localSheetId="8">#REF!</definedName>
    <definedName name="CHECK" localSheetId="42">#REF!</definedName>
    <definedName name="CHECK" localSheetId="44">#REF!</definedName>
    <definedName name="CHECK" localSheetId="45">#REF!</definedName>
    <definedName name="CHECK" localSheetId="47">#REF!</definedName>
    <definedName name="CHECK" localSheetId="38">#REF!</definedName>
    <definedName name="CHECK" localSheetId="40">#REF!</definedName>
    <definedName name="CHECK" localSheetId="41">#REF!</definedName>
    <definedName name="CHECK" localSheetId="19">#REF!</definedName>
    <definedName name="CHECK" localSheetId="21">#REF!</definedName>
    <definedName name="CHECK" localSheetId="22">#REF!</definedName>
    <definedName name="CHECK" localSheetId="23">#REF!</definedName>
    <definedName name="CHECK" localSheetId="25">#REF!</definedName>
    <definedName name="CHECK" localSheetId="33">#REF!</definedName>
    <definedName name="CHECK" localSheetId="34">#REF!</definedName>
    <definedName name="CHECK" localSheetId="36">#REF!</definedName>
    <definedName name="CHECK" localSheetId="55">#REF!</definedName>
    <definedName name="CHECK" localSheetId="56">#REF!</definedName>
    <definedName name="CHECK" localSheetId="57">#REF!</definedName>
    <definedName name="CHECK" localSheetId="58">#REF!</definedName>
    <definedName name="CHECK" localSheetId="59">#REF!</definedName>
    <definedName name="CHECK" localSheetId="54">#REF!</definedName>
    <definedName name="CHECK" localSheetId="5">#REF!</definedName>
    <definedName name="CHECK">#REF!</definedName>
    <definedName name="CIPHSJ" localSheetId="48" hidden="1">#REF!</definedName>
    <definedName name="CIPHSJ" localSheetId="50" hidden="1">#REF!</definedName>
    <definedName name="CIPHSJ" localSheetId="51" hidden="1">#REF!</definedName>
    <definedName name="CIPHSJ" localSheetId="52" hidden="1">#REF!</definedName>
    <definedName name="CIPHSJ" localSheetId="26" hidden="1">#REF!</definedName>
    <definedName name="CIPHSJ" localSheetId="28" hidden="1">#REF!</definedName>
    <definedName name="CIPHSJ" localSheetId="29" hidden="1">#REF!</definedName>
    <definedName name="CIPHSJ" localSheetId="30" hidden="1">#REF!</definedName>
    <definedName name="CIPHSJ" localSheetId="31" hidden="1">#REF!</definedName>
    <definedName name="CIPHSJ" localSheetId="16" hidden="1">#REF!</definedName>
    <definedName name="CIPHSJ" localSheetId="18" hidden="1">#REF!</definedName>
    <definedName name="CIPHSJ" localSheetId="15" hidden="1">#REF!</definedName>
    <definedName name="CIPHSJ" localSheetId="10" hidden="1">#REF!</definedName>
    <definedName name="CIPHSJ" localSheetId="11" hidden="1">#REF!</definedName>
    <definedName name="CIPHSJ" localSheetId="12" hidden="1">#REF!</definedName>
    <definedName name="CIPHSJ" localSheetId="13" hidden="1">#REF!</definedName>
    <definedName name="CIPHSJ" localSheetId="8" hidden="1">#REF!</definedName>
    <definedName name="CIPHSJ" localSheetId="42" hidden="1">#REF!</definedName>
    <definedName name="CIPHSJ" localSheetId="44" hidden="1">#REF!</definedName>
    <definedName name="CIPHSJ" localSheetId="45" hidden="1">#REF!</definedName>
    <definedName name="CIPHSJ" localSheetId="47" hidden="1">#REF!</definedName>
    <definedName name="CIPHSJ" localSheetId="38" hidden="1">#REF!</definedName>
    <definedName name="CIPHSJ" localSheetId="40" hidden="1">#REF!</definedName>
    <definedName name="CIPHSJ" localSheetId="41" hidden="1">#REF!</definedName>
    <definedName name="CIPHSJ" localSheetId="19" hidden="1">#REF!</definedName>
    <definedName name="CIPHSJ" localSheetId="21" hidden="1">#REF!</definedName>
    <definedName name="CIPHSJ" localSheetId="22" hidden="1">#REF!</definedName>
    <definedName name="CIPHSJ" localSheetId="23" hidden="1">#REF!</definedName>
    <definedName name="CIPHSJ" localSheetId="25" hidden="1">#REF!</definedName>
    <definedName name="CIPHSJ" localSheetId="33" hidden="1">#REF!</definedName>
    <definedName name="CIPHSJ" localSheetId="34" hidden="1">#REF!</definedName>
    <definedName name="CIPHSJ" localSheetId="36" hidden="1">#REF!</definedName>
    <definedName name="CIPHSJ" localSheetId="55" hidden="1">#REF!</definedName>
    <definedName name="CIPHSJ" localSheetId="56" hidden="1">#REF!</definedName>
    <definedName name="CIPHSJ" localSheetId="57" hidden="1">#REF!</definedName>
    <definedName name="CIPHSJ" localSheetId="58" hidden="1">#REF!</definedName>
    <definedName name="CIPHSJ" localSheetId="59" hidden="1">#REF!</definedName>
    <definedName name="CIPHSJ" localSheetId="54" hidden="1">#REF!</definedName>
    <definedName name="CIPHSJ" localSheetId="5" hidden="1">#REF!</definedName>
    <definedName name="CIPHSJ" hidden="1">#REF!</definedName>
    <definedName name="cusmasteras20102005_list_query" localSheetId="48">#REF!</definedName>
    <definedName name="cusmasteras20102005_list_query" localSheetId="50">#REF!</definedName>
    <definedName name="cusmasteras20102005_list_query" localSheetId="51">#REF!</definedName>
    <definedName name="cusmasteras20102005_list_query" localSheetId="52">#REF!</definedName>
    <definedName name="cusmasteras20102005_list_query" localSheetId="26">#REF!</definedName>
    <definedName name="cusmasteras20102005_list_query" localSheetId="28">#REF!</definedName>
    <definedName name="cusmasteras20102005_list_query" localSheetId="29">#REF!</definedName>
    <definedName name="cusmasteras20102005_list_query" localSheetId="30">#REF!</definedName>
    <definedName name="cusmasteras20102005_list_query" localSheetId="31">#REF!</definedName>
    <definedName name="cusmasteras20102005_list_query" localSheetId="16">#REF!</definedName>
    <definedName name="cusmasteras20102005_list_query" localSheetId="18">#REF!</definedName>
    <definedName name="cusmasteras20102005_list_query" localSheetId="15">#REF!</definedName>
    <definedName name="cusmasteras20102005_list_query" localSheetId="10">#REF!</definedName>
    <definedName name="cusmasteras20102005_list_query" localSheetId="11">#REF!</definedName>
    <definedName name="cusmasteras20102005_list_query" localSheetId="12">#REF!</definedName>
    <definedName name="cusmasteras20102005_list_query" localSheetId="13">#REF!</definedName>
    <definedName name="cusmasteras20102005_list_query" localSheetId="8">#REF!</definedName>
    <definedName name="cusmasteras20102005_list_query" localSheetId="42">#REF!</definedName>
    <definedName name="cusmasteras20102005_list_query" localSheetId="44">#REF!</definedName>
    <definedName name="cusmasteras20102005_list_query" localSheetId="45">#REF!</definedName>
    <definedName name="cusmasteras20102005_list_query" localSheetId="47">#REF!</definedName>
    <definedName name="cusmasteras20102005_list_query" localSheetId="38">#REF!</definedName>
    <definedName name="cusmasteras20102005_list_query" localSheetId="40">#REF!</definedName>
    <definedName name="cusmasteras20102005_list_query" localSheetId="41">#REF!</definedName>
    <definedName name="cusmasteras20102005_list_query" localSheetId="19">#REF!</definedName>
    <definedName name="cusmasteras20102005_list_query" localSheetId="21">#REF!</definedName>
    <definedName name="cusmasteras20102005_list_query" localSheetId="22">#REF!</definedName>
    <definedName name="cusmasteras20102005_list_query" localSheetId="23">#REF!</definedName>
    <definedName name="cusmasteras20102005_list_query" localSheetId="25">#REF!</definedName>
    <definedName name="cusmasteras20102005_list_query" localSheetId="33">#REF!</definedName>
    <definedName name="cusmasteras20102005_list_query" localSheetId="34">#REF!</definedName>
    <definedName name="cusmasteras20102005_list_query" localSheetId="36">#REF!</definedName>
    <definedName name="cusmasteras20102005_list_query" localSheetId="55">#REF!</definedName>
    <definedName name="cusmasteras20102005_list_query" localSheetId="56">#REF!</definedName>
    <definedName name="cusmasteras20102005_list_query" localSheetId="57">#REF!</definedName>
    <definedName name="cusmasteras20102005_list_query" localSheetId="58">#REF!</definedName>
    <definedName name="cusmasteras20102005_list_query" localSheetId="59">#REF!</definedName>
    <definedName name="cusmasteras20102005_list_query" localSheetId="54">#REF!</definedName>
    <definedName name="cusmasteras20102005_list_query" localSheetId="5">#REF!</definedName>
    <definedName name="cusmasteras20102005_list_query">#REF!</definedName>
    <definedName name="D_RPSCHS_Crosstab" localSheetId="48">#REF!</definedName>
    <definedName name="D_RPSCHS_Crosstab" localSheetId="50">#REF!</definedName>
    <definedName name="D_RPSCHS_Crosstab" localSheetId="51">#REF!</definedName>
    <definedName name="D_RPSCHS_Crosstab" localSheetId="52">#REF!</definedName>
    <definedName name="D_RPSCHS_Crosstab" localSheetId="26">#REF!</definedName>
    <definedName name="D_RPSCHS_Crosstab" localSheetId="28">#REF!</definedName>
    <definedName name="D_RPSCHS_Crosstab" localSheetId="29">#REF!</definedName>
    <definedName name="D_RPSCHS_Crosstab" localSheetId="30">#REF!</definedName>
    <definedName name="D_RPSCHS_Crosstab" localSheetId="31">#REF!</definedName>
    <definedName name="D_RPSCHS_Crosstab" localSheetId="16">#REF!</definedName>
    <definedName name="D_RPSCHS_Crosstab" localSheetId="18">#REF!</definedName>
    <definedName name="D_RPSCHS_Crosstab" localSheetId="15">#REF!</definedName>
    <definedName name="D_RPSCHS_Crosstab" localSheetId="10">#REF!</definedName>
    <definedName name="D_RPSCHS_Crosstab" localSheetId="11">#REF!</definedName>
    <definedName name="D_RPSCHS_Crosstab" localSheetId="12">#REF!</definedName>
    <definedName name="D_RPSCHS_Crosstab" localSheetId="13">#REF!</definedName>
    <definedName name="D_RPSCHS_Crosstab" localSheetId="8">#REF!</definedName>
    <definedName name="D_RPSCHS_Crosstab" localSheetId="42">#REF!</definedName>
    <definedName name="D_RPSCHS_Crosstab" localSheetId="44">#REF!</definedName>
    <definedName name="D_RPSCHS_Crosstab" localSheetId="45">#REF!</definedName>
    <definedName name="D_RPSCHS_Crosstab" localSheetId="47">#REF!</definedName>
    <definedName name="D_RPSCHS_Crosstab" localSheetId="38">#REF!</definedName>
    <definedName name="D_RPSCHS_Crosstab" localSheetId="40">#REF!</definedName>
    <definedName name="D_RPSCHS_Crosstab" localSheetId="41">#REF!</definedName>
    <definedName name="D_RPSCHS_Crosstab" localSheetId="19">#REF!</definedName>
    <definedName name="D_RPSCHS_Crosstab" localSheetId="21">#REF!</definedName>
    <definedName name="D_RPSCHS_Crosstab" localSheetId="22">#REF!</definedName>
    <definedName name="D_RPSCHS_Crosstab" localSheetId="23">#REF!</definedName>
    <definedName name="D_RPSCHS_Crosstab" localSheetId="25">#REF!</definedName>
    <definedName name="D_RPSCHS_Crosstab" localSheetId="33">#REF!</definedName>
    <definedName name="D_RPSCHS_Crosstab" localSheetId="34">#REF!</definedName>
    <definedName name="D_RPSCHS_Crosstab" localSheetId="36">#REF!</definedName>
    <definedName name="D_RPSCHS_Crosstab" localSheetId="55">#REF!</definedName>
    <definedName name="D_RPSCHS_Crosstab" localSheetId="56">#REF!</definedName>
    <definedName name="D_RPSCHS_Crosstab" localSheetId="57">#REF!</definedName>
    <definedName name="D_RPSCHS_Crosstab" localSheetId="58">#REF!</definedName>
    <definedName name="D_RPSCHS_Crosstab" localSheetId="59">#REF!</definedName>
    <definedName name="D_RPSCHS_Crosstab" localSheetId="54">#REF!</definedName>
    <definedName name="D_RPSCHS_Crosstab" localSheetId="5">#REF!</definedName>
    <definedName name="D_RPSCHS_Crosstab">#REF!</definedName>
    <definedName name="_xlnm.Database" localSheetId="48" hidden="1">#REF!</definedName>
    <definedName name="_xlnm.Database" localSheetId="50" hidden="1">#REF!</definedName>
    <definedName name="_xlnm.Database" localSheetId="51" hidden="1">#REF!</definedName>
    <definedName name="_xlnm.Database" localSheetId="52" hidden="1">#REF!</definedName>
    <definedName name="_xlnm.Database" localSheetId="26" hidden="1">#REF!</definedName>
    <definedName name="_xlnm.Database" localSheetId="28" hidden="1">#REF!</definedName>
    <definedName name="_xlnm.Database" localSheetId="29" hidden="1">#REF!</definedName>
    <definedName name="_xlnm.Database" localSheetId="30" hidden="1">#REF!</definedName>
    <definedName name="_xlnm.Database" localSheetId="31" hidden="1">#REF!</definedName>
    <definedName name="_xlnm.Database" localSheetId="16" hidden="1">#REF!</definedName>
    <definedName name="_xlnm.Database" localSheetId="18" hidden="1">#REF!</definedName>
    <definedName name="_xlnm.Database" localSheetId="15" hidden="1">#REF!</definedName>
    <definedName name="_xlnm.Database" localSheetId="10" hidden="1">#REF!</definedName>
    <definedName name="_xlnm.Database" localSheetId="11" hidden="1">#REF!</definedName>
    <definedName name="_xlnm.Database" localSheetId="12" hidden="1">#REF!</definedName>
    <definedName name="_xlnm.Database" localSheetId="13" hidden="1">#REF!</definedName>
    <definedName name="_xlnm.Database" localSheetId="8" hidden="1">#REF!</definedName>
    <definedName name="_xlnm.Database" localSheetId="42" hidden="1">#REF!</definedName>
    <definedName name="_xlnm.Database" localSheetId="44" hidden="1">#REF!</definedName>
    <definedName name="_xlnm.Database" localSheetId="45" hidden="1">#REF!</definedName>
    <definedName name="_xlnm.Database" localSheetId="47" hidden="1">#REF!</definedName>
    <definedName name="_xlnm.Database" localSheetId="38" hidden="1">#REF!</definedName>
    <definedName name="_xlnm.Database" localSheetId="40" hidden="1">#REF!</definedName>
    <definedName name="_xlnm.Database" localSheetId="41" hidden="1">#REF!</definedName>
    <definedName name="_xlnm.Database" localSheetId="19" hidden="1">#REF!</definedName>
    <definedName name="_xlnm.Database" localSheetId="21" hidden="1">#REF!</definedName>
    <definedName name="_xlnm.Database" localSheetId="22" hidden="1">#REF!</definedName>
    <definedName name="_xlnm.Database" localSheetId="23" hidden="1">#REF!</definedName>
    <definedName name="_xlnm.Database" localSheetId="25" hidden="1">#REF!</definedName>
    <definedName name="_xlnm.Database" localSheetId="33" hidden="1">#REF!</definedName>
    <definedName name="_xlnm.Database" localSheetId="34" hidden="1">#REF!</definedName>
    <definedName name="_xlnm.Database" localSheetId="36" hidden="1">#REF!</definedName>
    <definedName name="_xlnm.Database" localSheetId="55" hidden="1">#REF!</definedName>
    <definedName name="_xlnm.Database" localSheetId="56" hidden="1">#REF!</definedName>
    <definedName name="_xlnm.Database" localSheetId="57" hidden="1">#REF!</definedName>
    <definedName name="_xlnm.Database" localSheetId="58" hidden="1">#REF!</definedName>
    <definedName name="_xlnm.Database" localSheetId="59" hidden="1">#REF!</definedName>
    <definedName name="_xlnm.Database" localSheetId="54" hidden="1">#REF!</definedName>
    <definedName name="_xlnm.Database" localSheetId="5" hidden="1">#REF!</definedName>
    <definedName name="_xlnm.Database" hidden="1">#REF!</definedName>
    <definedName name="DataNowMonth">[9]Constants!$B$2</definedName>
    <definedName name="ＤＤ１" localSheetId="48">#REF!</definedName>
    <definedName name="ＤＤ１" localSheetId="50">#REF!</definedName>
    <definedName name="ＤＤ１" localSheetId="51">#REF!</definedName>
    <definedName name="ＤＤ１" localSheetId="52">#REF!</definedName>
    <definedName name="ＤＤ１" localSheetId="26">#REF!</definedName>
    <definedName name="ＤＤ１" localSheetId="28">#REF!</definedName>
    <definedName name="ＤＤ１" localSheetId="29">#REF!</definedName>
    <definedName name="ＤＤ１" localSheetId="30">#REF!</definedName>
    <definedName name="ＤＤ１" localSheetId="31">#REF!</definedName>
    <definedName name="ＤＤ１" localSheetId="16">#REF!</definedName>
    <definedName name="ＤＤ１" localSheetId="18">#REF!</definedName>
    <definedName name="ＤＤ１" localSheetId="15">#REF!</definedName>
    <definedName name="ＤＤ１" localSheetId="10">#REF!</definedName>
    <definedName name="ＤＤ１" localSheetId="11">#REF!</definedName>
    <definedName name="ＤＤ１" localSheetId="12">#REF!</definedName>
    <definedName name="ＤＤ１" localSheetId="13">#REF!</definedName>
    <definedName name="ＤＤ１" localSheetId="8">#REF!</definedName>
    <definedName name="ＤＤ１" localSheetId="42">#REF!</definedName>
    <definedName name="ＤＤ１" localSheetId="44">#REF!</definedName>
    <definedName name="ＤＤ１" localSheetId="45">#REF!</definedName>
    <definedName name="ＤＤ１" localSheetId="47">#REF!</definedName>
    <definedName name="ＤＤ１" localSheetId="38">#REF!</definedName>
    <definedName name="ＤＤ１" localSheetId="40">#REF!</definedName>
    <definedName name="ＤＤ１" localSheetId="41">#REF!</definedName>
    <definedName name="ＤＤ１" localSheetId="19">#REF!</definedName>
    <definedName name="ＤＤ１" localSheetId="21">#REF!</definedName>
    <definedName name="ＤＤ１" localSheetId="22">#REF!</definedName>
    <definedName name="ＤＤ１" localSheetId="23">#REF!</definedName>
    <definedName name="ＤＤ１" localSheetId="25">#REF!</definedName>
    <definedName name="ＤＤ１" localSheetId="33">#REF!</definedName>
    <definedName name="ＤＤ１" localSheetId="34">#REF!</definedName>
    <definedName name="ＤＤ１" localSheetId="36">#REF!</definedName>
    <definedName name="ＤＤ１" localSheetId="55">#REF!</definedName>
    <definedName name="ＤＤ１" localSheetId="56">#REF!</definedName>
    <definedName name="ＤＤ１" localSheetId="57">#REF!</definedName>
    <definedName name="ＤＤ１" localSheetId="58">#REF!</definedName>
    <definedName name="ＤＤ１" localSheetId="59">#REF!</definedName>
    <definedName name="ＤＤ１" localSheetId="54">#REF!</definedName>
    <definedName name="ＤＤ１" localSheetId="5">#REF!</definedName>
    <definedName name="ＤＤ１">#REF!</definedName>
    <definedName name="Deposit" localSheetId="49" hidden="1">{#N/A,#N/A,FALSE,"Aging Summary";#N/A,#N/A,FALSE,"Ratio Analysis";#N/A,#N/A,FALSE,"Test 120 Day Accts";#N/A,#N/A,FALSE,"Tickmarks"}</definedName>
    <definedName name="Deposit" localSheetId="27" hidden="1">{#N/A,#N/A,FALSE,"Aging Summary";#N/A,#N/A,FALSE,"Ratio Analysis";#N/A,#N/A,FALSE,"Test 120 Day Accts";#N/A,#N/A,FALSE,"Tickmarks"}</definedName>
    <definedName name="Deposit" localSheetId="17" hidden="1">{#N/A,#N/A,FALSE,"Aging Summary";#N/A,#N/A,FALSE,"Ratio Analysis";#N/A,#N/A,FALSE,"Test 120 Day Accts";#N/A,#N/A,FALSE,"Tickmarks"}</definedName>
    <definedName name="Deposit" localSheetId="14" hidden="1">{#N/A,#N/A,FALSE,"Aging Summary";#N/A,#N/A,FALSE,"Ratio Analysis";#N/A,#N/A,FALSE,"Test 120 Day Accts";#N/A,#N/A,FALSE,"Tickmarks"}</definedName>
    <definedName name="Deposit" localSheetId="9" hidden="1">{#N/A,#N/A,FALSE,"Aging Summary";#N/A,#N/A,FALSE,"Ratio Analysis";#N/A,#N/A,FALSE,"Test 120 Day Accts";#N/A,#N/A,FALSE,"Tickmarks"}</definedName>
    <definedName name="Deposit" localSheetId="43" hidden="1">{#N/A,#N/A,FALSE,"Aging Summary";#N/A,#N/A,FALSE,"Ratio Analysis";#N/A,#N/A,FALSE,"Test 120 Day Accts";#N/A,#N/A,FALSE,"Tickmarks"}</definedName>
    <definedName name="Deposit" localSheetId="46" hidden="1">{#N/A,#N/A,FALSE,"Aging Summary";#N/A,#N/A,FALSE,"Ratio Analysis";#N/A,#N/A,FALSE,"Test 120 Day Accts";#N/A,#N/A,FALSE,"Tickmarks"}</definedName>
    <definedName name="Deposit" localSheetId="37" hidden="1">{#N/A,#N/A,FALSE,"Aging Summary";#N/A,#N/A,FALSE,"Ratio Analysis";#N/A,#N/A,FALSE,"Test 120 Day Accts";#N/A,#N/A,FALSE,"Tickmarks"}</definedName>
    <definedName name="Deposit" localSheetId="39" hidden="1">{#N/A,#N/A,FALSE,"Aging Summary";#N/A,#N/A,FALSE,"Ratio Analysis";#N/A,#N/A,FALSE,"Test 120 Day Accts";#N/A,#N/A,FALSE,"Tickmarks"}</definedName>
    <definedName name="Deposit" localSheetId="20" hidden="1">{#N/A,#N/A,FALSE,"Aging Summary";#N/A,#N/A,FALSE,"Ratio Analysis";#N/A,#N/A,FALSE,"Test 120 Day Accts";#N/A,#N/A,FALSE,"Tickmarks"}</definedName>
    <definedName name="Deposit" localSheetId="24" hidden="1">{#N/A,#N/A,FALSE,"Aging Summary";#N/A,#N/A,FALSE,"Ratio Analysis";#N/A,#N/A,FALSE,"Test 120 Day Accts";#N/A,#N/A,FALSE,"Tickmarks"}</definedName>
    <definedName name="Deposit" localSheetId="32" hidden="1">{#N/A,#N/A,FALSE,"Aging Summary";#N/A,#N/A,FALSE,"Ratio Analysis";#N/A,#N/A,FALSE,"Test 120 Day Accts";#N/A,#N/A,FALSE,"Tickmarks"}</definedName>
    <definedName name="Deposit" localSheetId="35" hidden="1">{#N/A,#N/A,FALSE,"Aging Summary";#N/A,#N/A,FALSE,"Ratio Analysis";#N/A,#N/A,FALSE,"Test 120 Day Accts";#N/A,#N/A,FALSE,"Tickmarks"}</definedName>
    <definedName name="Deposit" localSheetId="53" hidden="1">{#N/A,#N/A,FALSE,"Aging Summary";#N/A,#N/A,FALSE,"Ratio Analysis";#N/A,#N/A,FALSE,"Test 120 Day Accts";#N/A,#N/A,FALSE,"Tickmarks"}</definedName>
    <definedName name="Deposit" localSheetId="3" hidden="1">{#N/A,#N/A,FALSE,"Aging Summary";#N/A,#N/A,FALSE,"Ratio Analysis";#N/A,#N/A,FALSE,"Test 120 Day Accts";#N/A,#N/A,FALSE,"Tickmarks"}</definedName>
    <definedName name="Deposit" localSheetId="7" hidden="1">{#N/A,#N/A,FALSE,"Aging Summary";#N/A,#N/A,FALSE,"Ratio Analysis";#N/A,#N/A,FALSE,"Test 120 Day Accts";#N/A,#N/A,FALSE,"Tickmarks"}</definedName>
    <definedName name="Deposit" localSheetId="48" hidden="1">{#N/A,#N/A,FALSE,"Aging Summary";#N/A,#N/A,FALSE,"Ratio Analysis";#N/A,#N/A,FALSE,"Test 120 Day Accts";#N/A,#N/A,FALSE,"Tickmarks"}</definedName>
    <definedName name="Deposit" localSheetId="50" hidden="1">{#N/A,#N/A,FALSE,"Aging Summary";#N/A,#N/A,FALSE,"Ratio Analysis";#N/A,#N/A,FALSE,"Test 120 Day Accts";#N/A,#N/A,FALSE,"Tickmarks"}</definedName>
    <definedName name="Deposit" localSheetId="51" hidden="1">{#N/A,#N/A,FALSE,"Aging Summary";#N/A,#N/A,FALSE,"Ratio Analysis";#N/A,#N/A,FALSE,"Test 120 Day Accts";#N/A,#N/A,FALSE,"Tickmarks"}</definedName>
    <definedName name="Deposit" localSheetId="52" hidden="1">{#N/A,#N/A,FALSE,"Aging Summary";#N/A,#N/A,FALSE,"Ratio Analysis";#N/A,#N/A,FALSE,"Test 120 Day Accts";#N/A,#N/A,FALSE,"Tickmarks"}</definedName>
    <definedName name="Deposit" localSheetId="26" hidden="1">{#N/A,#N/A,FALSE,"Aging Summary";#N/A,#N/A,FALSE,"Ratio Analysis";#N/A,#N/A,FALSE,"Test 120 Day Accts";#N/A,#N/A,FALSE,"Tickmarks"}</definedName>
    <definedName name="Deposit" localSheetId="28" hidden="1">{#N/A,#N/A,FALSE,"Aging Summary";#N/A,#N/A,FALSE,"Ratio Analysis";#N/A,#N/A,FALSE,"Test 120 Day Accts";#N/A,#N/A,FALSE,"Tickmarks"}</definedName>
    <definedName name="Deposit" localSheetId="29" hidden="1">{#N/A,#N/A,FALSE,"Aging Summary";#N/A,#N/A,FALSE,"Ratio Analysis";#N/A,#N/A,FALSE,"Test 120 Day Accts";#N/A,#N/A,FALSE,"Tickmarks"}</definedName>
    <definedName name="Deposit" localSheetId="30" hidden="1">{#N/A,#N/A,FALSE,"Aging Summary";#N/A,#N/A,FALSE,"Ratio Analysis";#N/A,#N/A,FALSE,"Test 120 Day Accts";#N/A,#N/A,FALSE,"Tickmarks"}</definedName>
    <definedName name="Deposit" localSheetId="31" hidden="1">{#N/A,#N/A,FALSE,"Aging Summary";#N/A,#N/A,FALSE,"Ratio Analysis";#N/A,#N/A,FALSE,"Test 120 Day Accts";#N/A,#N/A,FALSE,"Tickmarks"}</definedName>
    <definedName name="Deposit" localSheetId="16" hidden="1">{#N/A,#N/A,FALSE,"Aging Summary";#N/A,#N/A,FALSE,"Ratio Analysis";#N/A,#N/A,FALSE,"Test 120 Day Accts";#N/A,#N/A,FALSE,"Tickmarks"}</definedName>
    <definedName name="Deposit" localSheetId="18" hidden="1">{#N/A,#N/A,FALSE,"Aging Summary";#N/A,#N/A,FALSE,"Ratio Analysis";#N/A,#N/A,FALSE,"Test 120 Day Accts";#N/A,#N/A,FALSE,"Tickmarks"}</definedName>
    <definedName name="Deposit" localSheetId="15" hidden="1">{#N/A,#N/A,FALSE,"Aging Summary";#N/A,#N/A,FALSE,"Ratio Analysis";#N/A,#N/A,FALSE,"Test 120 Day Accts";#N/A,#N/A,FALSE,"Tickmarks"}</definedName>
    <definedName name="Deposit" localSheetId="10" hidden="1">{#N/A,#N/A,FALSE,"Aging Summary";#N/A,#N/A,FALSE,"Ratio Analysis";#N/A,#N/A,FALSE,"Test 120 Day Accts";#N/A,#N/A,FALSE,"Tickmarks"}</definedName>
    <definedName name="Deposit" localSheetId="11" hidden="1">{#N/A,#N/A,FALSE,"Aging Summary";#N/A,#N/A,FALSE,"Ratio Analysis";#N/A,#N/A,FALSE,"Test 120 Day Accts";#N/A,#N/A,FALSE,"Tickmarks"}</definedName>
    <definedName name="Deposit" localSheetId="12" hidden="1">{#N/A,#N/A,FALSE,"Aging Summary";#N/A,#N/A,FALSE,"Ratio Analysis";#N/A,#N/A,FALSE,"Test 120 Day Accts";#N/A,#N/A,FALSE,"Tickmarks"}</definedName>
    <definedName name="Deposit" localSheetId="13" hidden="1">{#N/A,#N/A,FALSE,"Aging Summary";#N/A,#N/A,FALSE,"Ratio Analysis";#N/A,#N/A,FALSE,"Test 120 Day Accts";#N/A,#N/A,FALSE,"Tickmarks"}</definedName>
    <definedName name="Deposit" localSheetId="8" hidden="1">{#N/A,#N/A,FALSE,"Aging Summary";#N/A,#N/A,FALSE,"Ratio Analysis";#N/A,#N/A,FALSE,"Test 120 Day Accts";#N/A,#N/A,FALSE,"Tickmarks"}</definedName>
    <definedName name="Deposit" localSheetId="42" hidden="1">{#N/A,#N/A,FALSE,"Aging Summary";#N/A,#N/A,FALSE,"Ratio Analysis";#N/A,#N/A,FALSE,"Test 120 Day Accts";#N/A,#N/A,FALSE,"Tickmarks"}</definedName>
    <definedName name="Deposit" localSheetId="44" hidden="1">{#N/A,#N/A,FALSE,"Aging Summary";#N/A,#N/A,FALSE,"Ratio Analysis";#N/A,#N/A,FALSE,"Test 120 Day Accts";#N/A,#N/A,FALSE,"Tickmarks"}</definedName>
    <definedName name="Deposit" localSheetId="45" hidden="1">{#N/A,#N/A,FALSE,"Aging Summary";#N/A,#N/A,FALSE,"Ratio Analysis";#N/A,#N/A,FALSE,"Test 120 Day Accts";#N/A,#N/A,FALSE,"Tickmarks"}</definedName>
    <definedName name="Deposit" localSheetId="47" hidden="1">{#N/A,#N/A,FALSE,"Aging Summary";#N/A,#N/A,FALSE,"Ratio Analysis";#N/A,#N/A,FALSE,"Test 120 Day Accts";#N/A,#N/A,FALSE,"Tickmarks"}</definedName>
    <definedName name="Deposit" localSheetId="38" hidden="1">{#N/A,#N/A,FALSE,"Aging Summary";#N/A,#N/A,FALSE,"Ratio Analysis";#N/A,#N/A,FALSE,"Test 120 Day Accts";#N/A,#N/A,FALSE,"Tickmarks"}</definedName>
    <definedName name="Deposit" localSheetId="40" hidden="1">{#N/A,#N/A,FALSE,"Aging Summary";#N/A,#N/A,FALSE,"Ratio Analysis";#N/A,#N/A,FALSE,"Test 120 Day Accts";#N/A,#N/A,FALSE,"Tickmarks"}</definedName>
    <definedName name="Deposit" localSheetId="41" hidden="1">{#N/A,#N/A,FALSE,"Aging Summary";#N/A,#N/A,FALSE,"Ratio Analysis";#N/A,#N/A,FALSE,"Test 120 Day Accts";#N/A,#N/A,FALSE,"Tickmarks"}</definedName>
    <definedName name="Deposit" localSheetId="19" hidden="1">{#N/A,#N/A,FALSE,"Aging Summary";#N/A,#N/A,FALSE,"Ratio Analysis";#N/A,#N/A,FALSE,"Test 120 Day Accts";#N/A,#N/A,FALSE,"Tickmarks"}</definedName>
    <definedName name="Deposit" localSheetId="21" hidden="1">{#N/A,#N/A,FALSE,"Aging Summary";#N/A,#N/A,FALSE,"Ratio Analysis";#N/A,#N/A,FALSE,"Test 120 Day Accts";#N/A,#N/A,FALSE,"Tickmarks"}</definedName>
    <definedName name="Deposit" localSheetId="22" hidden="1">{#N/A,#N/A,FALSE,"Aging Summary";#N/A,#N/A,FALSE,"Ratio Analysis";#N/A,#N/A,FALSE,"Test 120 Day Accts";#N/A,#N/A,FALSE,"Tickmarks"}</definedName>
    <definedName name="Deposit" localSheetId="23" hidden="1">{#N/A,#N/A,FALSE,"Aging Summary";#N/A,#N/A,FALSE,"Ratio Analysis";#N/A,#N/A,FALSE,"Test 120 Day Accts";#N/A,#N/A,FALSE,"Tickmarks"}</definedName>
    <definedName name="Deposit" localSheetId="25" hidden="1">{#N/A,#N/A,FALSE,"Aging Summary";#N/A,#N/A,FALSE,"Ratio Analysis";#N/A,#N/A,FALSE,"Test 120 Day Accts";#N/A,#N/A,FALSE,"Tickmarks"}</definedName>
    <definedName name="Deposit" localSheetId="33" hidden="1">{#N/A,#N/A,FALSE,"Aging Summary";#N/A,#N/A,FALSE,"Ratio Analysis";#N/A,#N/A,FALSE,"Test 120 Day Accts";#N/A,#N/A,FALSE,"Tickmarks"}</definedName>
    <definedName name="Deposit" localSheetId="34" hidden="1">{#N/A,#N/A,FALSE,"Aging Summary";#N/A,#N/A,FALSE,"Ratio Analysis";#N/A,#N/A,FALSE,"Test 120 Day Accts";#N/A,#N/A,FALSE,"Tickmarks"}</definedName>
    <definedName name="Deposit" localSheetId="36" hidden="1">{#N/A,#N/A,FALSE,"Aging Summary";#N/A,#N/A,FALSE,"Ratio Analysis";#N/A,#N/A,FALSE,"Test 120 Day Accts";#N/A,#N/A,FALSE,"Tickmarks"}</definedName>
    <definedName name="Deposit" localSheetId="55" hidden="1">{#N/A,#N/A,FALSE,"Aging Summary";#N/A,#N/A,FALSE,"Ratio Analysis";#N/A,#N/A,FALSE,"Test 120 Day Accts";#N/A,#N/A,FALSE,"Tickmarks"}</definedName>
    <definedName name="Deposit" localSheetId="56" hidden="1">{#N/A,#N/A,FALSE,"Aging Summary";#N/A,#N/A,FALSE,"Ratio Analysis";#N/A,#N/A,FALSE,"Test 120 Day Accts";#N/A,#N/A,FALSE,"Tickmarks"}</definedName>
    <definedName name="Deposit" localSheetId="57" hidden="1">{#N/A,#N/A,FALSE,"Aging Summary";#N/A,#N/A,FALSE,"Ratio Analysis";#N/A,#N/A,FALSE,"Test 120 Day Accts";#N/A,#N/A,FALSE,"Tickmarks"}</definedName>
    <definedName name="Deposit" localSheetId="58" hidden="1">{#N/A,#N/A,FALSE,"Aging Summary";#N/A,#N/A,FALSE,"Ratio Analysis";#N/A,#N/A,FALSE,"Test 120 Day Accts";#N/A,#N/A,FALSE,"Tickmarks"}</definedName>
    <definedName name="Deposit" localSheetId="59" hidden="1">{#N/A,#N/A,FALSE,"Aging Summary";#N/A,#N/A,FALSE,"Ratio Analysis";#N/A,#N/A,FALSE,"Test 120 Day Accts";#N/A,#N/A,FALSE,"Tickmarks"}</definedName>
    <definedName name="Deposit" localSheetId="54" hidden="1">{#N/A,#N/A,FALSE,"Aging Summary";#N/A,#N/A,FALSE,"Ratio Analysis";#N/A,#N/A,FALSE,"Test 120 Day Accts";#N/A,#N/A,FALSE,"Tickmarks"}</definedName>
    <definedName name="Deposit" hidden="1">{#N/A,#N/A,FALSE,"Aging Summary";#N/A,#N/A,FALSE,"Ratio Analysis";#N/A,#N/A,FALSE,"Test 120 Day Accts";#N/A,#N/A,FALSE,"Tickmarks"}</definedName>
    <definedName name="DM" localSheetId="48">[2]A!#REF!</definedName>
    <definedName name="DM" localSheetId="50">[2]A!#REF!</definedName>
    <definedName name="DM" localSheetId="51">[2]A!#REF!</definedName>
    <definedName name="DM" localSheetId="52">[2]A!#REF!</definedName>
    <definedName name="DM" localSheetId="26">[2]A!#REF!</definedName>
    <definedName name="DM" localSheetId="28">[2]A!#REF!</definedName>
    <definedName name="DM" localSheetId="29">[2]A!#REF!</definedName>
    <definedName name="DM" localSheetId="30">[2]A!#REF!</definedName>
    <definedName name="DM" localSheetId="31">[2]A!#REF!</definedName>
    <definedName name="DM" localSheetId="16">[2]A!#REF!</definedName>
    <definedName name="DM" localSheetId="18">[2]A!#REF!</definedName>
    <definedName name="DM" localSheetId="15">[2]A!#REF!</definedName>
    <definedName name="DM" localSheetId="10">[2]A!#REF!</definedName>
    <definedName name="DM" localSheetId="11">[2]A!#REF!</definedName>
    <definedName name="DM" localSheetId="12">[2]A!#REF!</definedName>
    <definedName name="DM" localSheetId="13">[2]A!#REF!</definedName>
    <definedName name="DM" localSheetId="8">[2]A!#REF!</definedName>
    <definedName name="DM" localSheetId="42">[2]A!#REF!</definedName>
    <definedName name="DM" localSheetId="44">[2]A!#REF!</definedName>
    <definedName name="DM" localSheetId="45">[2]A!#REF!</definedName>
    <definedName name="DM" localSheetId="47">[2]A!#REF!</definedName>
    <definedName name="DM" localSheetId="38">[2]A!#REF!</definedName>
    <definedName name="DM" localSheetId="40">[2]A!#REF!</definedName>
    <definedName name="DM" localSheetId="41">[2]A!#REF!</definedName>
    <definedName name="DM" localSheetId="19">[2]A!#REF!</definedName>
    <definedName name="DM" localSheetId="21">[2]A!#REF!</definedName>
    <definedName name="DM" localSheetId="22">[2]A!#REF!</definedName>
    <definedName name="DM" localSheetId="23">[2]A!#REF!</definedName>
    <definedName name="DM" localSheetId="25">[2]A!#REF!</definedName>
    <definedName name="DM" localSheetId="33">[2]A!#REF!</definedName>
    <definedName name="DM" localSheetId="34">[2]A!#REF!</definedName>
    <definedName name="DM" localSheetId="36">[2]A!#REF!</definedName>
    <definedName name="DM" localSheetId="55">[2]A!#REF!</definedName>
    <definedName name="DM" localSheetId="56">[2]A!#REF!</definedName>
    <definedName name="DM" localSheetId="57">[2]A!#REF!</definedName>
    <definedName name="DM" localSheetId="58">[2]A!#REF!</definedName>
    <definedName name="DM" localSheetId="59">[2]A!#REF!</definedName>
    <definedName name="DM" localSheetId="54">[2]A!#REF!</definedName>
    <definedName name="DM" localSheetId="5">[2]A!#REF!</definedName>
    <definedName name="DM">[2]A!#REF!</definedName>
    <definedName name="dsdsd" localSheetId="48">#REF!</definedName>
    <definedName name="dsdsd" localSheetId="50">#REF!</definedName>
    <definedName name="dsdsd" localSheetId="51">#REF!</definedName>
    <definedName name="dsdsd" localSheetId="52">#REF!</definedName>
    <definedName name="dsdsd" localSheetId="26">#REF!</definedName>
    <definedName name="dsdsd" localSheetId="28">#REF!</definedName>
    <definedName name="dsdsd" localSheetId="29">#REF!</definedName>
    <definedName name="dsdsd" localSheetId="30">#REF!</definedName>
    <definedName name="dsdsd" localSheetId="31">#REF!</definedName>
    <definedName name="dsdsd" localSheetId="16">#REF!</definedName>
    <definedName name="dsdsd" localSheetId="18">#REF!</definedName>
    <definedName name="dsdsd" localSheetId="15">#REF!</definedName>
    <definedName name="dsdsd" localSheetId="10">#REF!</definedName>
    <definedName name="dsdsd" localSheetId="11">#REF!</definedName>
    <definedName name="dsdsd" localSheetId="12">#REF!</definedName>
    <definedName name="dsdsd" localSheetId="13">#REF!</definedName>
    <definedName name="dsdsd" localSheetId="8">#REF!</definedName>
    <definedName name="dsdsd" localSheetId="42">#REF!</definedName>
    <definedName name="dsdsd" localSheetId="44">#REF!</definedName>
    <definedName name="dsdsd" localSheetId="45">#REF!</definedName>
    <definedName name="dsdsd" localSheetId="47">#REF!</definedName>
    <definedName name="dsdsd" localSheetId="38">#REF!</definedName>
    <definedName name="dsdsd" localSheetId="40">#REF!</definedName>
    <definedName name="dsdsd" localSheetId="41">#REF!</definedName>
    <definedName name="dsdsd" localSheetId="19">#REF!</definedName>
    <definedName name="dsdsd" localSheetId="21">#REF!</definedName>
    <definedName name="dsdsd" localSheetId="22">#REF!</definedName>
    <definedName name="dsdsd" localSheetId="23">#REF!</definedName>
    <definedName name="dsdsd" localSheetId="25">#REF!</definedName>
    <definedName name="dsdsd" localSheetId="33">#REF!</definedName>
    <definedName name="dsdsd" localSheetId="34">#REF!</definedName>
    <definedName name="dsdsd" localSheetId="36">#REF!</definedName>
    <definedName name="dsdsd" localSheetId="55">#REF!</definedName>
    <definedName name="dsdsd" localSheetId="56">#REF!</definedName>
    <definedName name="dsdsd" localSheetId="57">#REF!</definedName>
    <definedName name="dsdsd" localSheetId="58">#REF!</definedName>
    <definedName name="dsdsd" localSheetId="59">#REF!</definedName>
    <definedName name="dsdsd" localSheetId="54">#REF!</definedName>
    <definedName name="dsdsd" localSheetId="5">#REF!</definedName>
    <definedName name="dsdsd">#REF!</definedName>
    <definedName name="Employee" localSheetId="49" hidden="1">{#N/A,#N/A,FALSE,"Aging Summary";#N/A,#N/A,FALSE,"Ratio Analysis";#N/A,#N/A,FALSE,"Test 120 Day Accts";#N/A,#N/A,FALSE,"Tickmarks"}</definedName>
    <definedName name="Employee" localSheetId="27" hidden="1">{#N/A,#N/A,FALSE,"Aging Summary";#N/A,#N/A,FALSE,"Ratio Analysis";#N/A,#N/A,FALSE,"Test 120 Day Accts";#N/A,#N/A,FALSE,"Tickmarks"}</definedName>
    <definedName name="Employee" localSheetId="17" hidden="1">{#N/A,#N/A,FALSE,"Aging Summary";#N/A,#N/A,FALSE,"Ratio Analysis";#N/A,#N/A,FALSE,"Test 120 Day Accts";#N/A,#N/A,FALSE,"Tickmarks"}</definedName>
    <definedName name="Employee" localSheetId="14" hidden="1">{#N/A,#N/A,FALSE,"Aging Summary";#N/A,#N/A,FALSE,"Ratio Analysis";#N/A,#N/A,FALSE,"Test 120 Day Accts";#N/A,#N/A,FALSE,"Tickmarks"}</definedName>
    <definedName name="Employee" localSheetId="9" hidden="1">{#N/A,#N/A,FALSE,"Aging Summary";#N/A,#N/A,FALSE,"Ratio Analysis";#N/A,#N/A,FALSE,"Test 120 Day Accts";#N/A,#N/A,FALSE,"Tickmarks"}</definedName>
    <definedName name="Employee" localSheetId="43" hidden="1">{#N/A,#N/A,FALSE,"Aging Summary";#N/A,#N/A,FALSE,"Ratio Analysis";#N/A,#N/A,FALSE,"Test 120 Day Accts";#N/A,#N/A,FALSE,"Tickmarks"}</definedName>
    <definedName name="Employee" localSheetId="46" hidden="1">{#N/A,#N/A,FALSE,"Aging Summary";#N/A,#N/A,FALSE,"Ratio Analysis";#N/A,#N/A,FALSE,"Test 120 Day Accts";#N/A,#N/A,FALSE,"Tickmarks"}</definedName>
    <definedName name="Employee" localSheetId="37" hidden="1">{#N/A,#N/A,FALSE,"Aging Summary";#N/A,#N/A,FALSE,"Ratio Analysis";#N/A,#N/A,FALSE,"Test 120 Day Accts";#N/A,#N/A,FALSE,"Tickmarks"}</definedName>
    <definedName name="Employee" localSheetId="39" hidden="1">{#N/A,#N/A,FALSE,"Aging Summary";#N/A,#N/A,FALSE,"Ratio Analysis";#N/A,#N/A,FALSE,"Test 120 Day Accts";#N/A,#N/A,FALSE,"Tickmarks"}</definedName>
    <definedName name="Employee" localSheetId="20" hidden="1">{#N/A,#N/A,FALSE,"Aging Summary";#N/A,#N/A,FALSE,"Ratio Analysis";#N/A,#N/A,FALSE,"Test 120 Day Accts";#N/A,#N/A,FALSE,"Tickmarks"}</definedName>
    <definedName name="Employee" localSheetId="24" hidden="1">{#N/A,#N/A,FALSE,"Aging Summary";#N/A,#N/A,FALSE,"Ratio Analysis";#N/A,#N/A,FALSE,"Test 120 Day Accts";#N/A,#N/A,FALSE,"Tickmarks"}</definedName>
    <definedName name="Employee" localSheetId="32" hidden="1">{#N/A,#N/A,FALSE,"Aging Summary";#N/A,#N/A,FALSE,"Ratio Analysis";#N/A,#N/A,FALSE,"Test 120 Day Accts";#N/A,#N/A,FALSE,"Tickmarks"}</definedName>
    <definedName name="Employee" localSheetId="35" hidden="1">{#N/A,#N/A,FALSE,"Aging Summary";#N/A,#N/A,FALSE,"Ratio Analysis";#N/A,#N/A,FALSE,"Test 120 Day Accts";#N/A,#N/A,FALSE,"Tickmarks"}</definedName>
    <definedName name="Employee" localSheetId="53" hidden="1">{#N/A,#N/A,FALSE,"Aging Summary";#N/A,#N/A,FALSE,"Ratio Analysis";#N/A,#N/A,FALSE,"Test 120 Day Accts";#N/A,#N/A,FALSE,"Tickmarks"}</definedName>
    <definedName name="Employee" localSheetId="3" hidden="1">{#N/A,#N/A,FALSE,"Aging Summary";#N/A,#N/A,FALSE,"Ratio Analysis";#N/A,#N/A,FALSE,"Test 120 Day Accts";#N/A,#N/A,FALSE,"Tickmarks"}</definedName>
    <definedName name="Employee" localSheetId="7" hidden="1">{#N/A,#N/A,FALSE,"Aging Summary";#N/A,#N/A,FALSE,"Ratio Analysis";#N/A,#N/A,FALSE,"Test 120 Day Accts";#N/A,#N/A,FALSE,"Tickmarks"}</definedName>
    <definedName name="Employee" localSheetId="48" hidden="1">{#N/A,#N/A,FALSE,"Aging Summary";#N/A,#N/A,FALSE,"Ratio Analysis";#N/A,#N/A,FALSE,"Test 120 Day Accts";#N/A,#N/A,FALSE,"Tickmarks"}</definedName>
    <definedName name="Employee" localSheetId="50" hidden="1">{#N/A,#N/A,FALSE,"Aging Summary";#N/A,#N/A,FALSE,"Ratio Analysis";#N/A,#N/A,FALSE,"Test 120 Day Accts";#N/A,#N/A,FALSE,"Tickmarks"}</definedName>
    <definedName name="Employee" localSheetId="51" hidden="1">{#N/A,#N/A,FALSE,"Aging Summary";#N/A,#N/A,FALSE,"Ratio Analysis";#N/A,#N/A,FALSE,"Test 120 Day Accts";#N/A,#N/A,FALSE,"Tickmarks"}</definedName>
    <definedName name="Employee" localSheetId="52" hidden="1">{#N/A,#N/A,FALSE,"Aging Summary";#N/A,#N/A,FALSE,"Ratio Analysis";#N/A,#N/A,FALSE,"Test 120 Day Accts";#N/A,#N/A,FALSE,"Tickmarks"}</definedName>
    <definedName name="Employee" localSheetId="26" hidden="1">{#N/A,#N/A,FALSE,"Aging Summary";#N/A,#N/A,FALSE,"Ratio Analysis";#N/A,#N/A,FALSE,"Test 120 Day Accts";#N/A,#N/A,FALSE,"Tickmarks"}</definedName>
    <definedName name="Employee" localSheetId="28" hidden="1">{#N/A,#N/A,FALSE,"Aging Summary";#N/A,#N/A,FALSE,"Ratio Analysis";#N/A,#N/A,FALSE,"Test 120 Day Accts";#N/A,#N/A,FALSE,"Tickmarks"}</definedName>
    <definedName name="Employee" localSheetId="29" hidden="1">{#N/A,#N/A,FALSE,"Aging Summary";#N/A,#N/A,FALSE,"Ratio Analysis";#N/A,#N/A,FALSE,"Test 120 Day Accts";#N/A,#N/A,FALSE,"Tickmarks"}</definedName>
    <definedName name="Employee" localSheetId="30" hidden="1">{#N/A,#N/A,FALSE,"Aging Summary";#N/A,#N/A,FALSE,"Ratio Analysis";#N/A,#N/A,FALSE,"Test 120 Day Accts";#N/A,#N/A,FALSE,"Tickmarks"}</definedName>
    <definedName name="Employee" localSheetId="31" hidden="1">{#N/A,#N/A,FALSE,"Aging Summary";#N/A,#N/A,FALSE,"Ratio Analysis";#N/A,#N/A,FALSE,"Test 120 Day Accts";#N/A,#N/A,FALSE,"Tickmarks"}</definedName>
    <definedName name="Employee" localSheetId="16" hidden="1">{#N/A,#N/A,FALSE,"Aging Summary";#N/A,#N/A,FALSE,"Ratio Analysis";#N/A,#N/A,FALSE,"Test 120 Day Accts";#N/A,#N/A,FALSE,"Tickmarks"}</definedName>
    <definedName name="Employee" localSheetId="18" hidden="1">{#N/A,#N/A,FALSE,"Aging Summary";#N/A,#N/A,FALSE,"Ratio Analysis";#N/A,#N/A,FALSE,"Test 120 Day Accts";#N/A,#N/A,FALSE,"Tickmarks"}</definedName>
    <definedName name="Employee" localSheetId="15" hidden="1">{#N/A,#N/A,FALSE,"Aging Summary";#N/A,#N/A,FALSE,"Ratio Analysis";#N/A,#N/A,FALSE,"Test 120 Day Accts";#N/A,#N/A,FALSE,"Tickmarks"}</definedName>
    <definedName name="Employee" localSheetId="10" hidden="1">{#N/A,#N/A,FALSE,"Aging Summary";#N/A,#N/A,FALSE,"Ratio Analysis";#N/A,#N/A,FALSE,"Test 120 Day Accts";#N/A,#N/A,FALSE,"Tickmarks"}</definedName>
    <definedName name="Employee" localSheetId="11" hidden="1">{#N/A,#N/A,FALSE,"Aging Summary";#N/A,#N/A,FALSE,"Ratio Analysis";#N/A,#N/A,FALSE,"Test 120 Day Accts";#N/A,#N/A,FALSE,"Tickmarks"}</definedName>
    <definedName name="Employee" localSheetId="12" hidden="1">{#N/A,#N/A,FALSE,"Aging Summary";#N/A,#N/A,FALSE,"Ratio Analysis";#N/A,#N/A,FALSE,"Test 120 Day Accts";#N/A,#N/A,FALSE,"Tickmarks"}</definedName>
    <definedName name="Employee" localSheetId="13" hidden="1">{#N/A,#N/A,FALSE,"Aging Summary";#N/A,#N/A,FALSE,"Ratio Analysis";#N/A,#N/A,FALSE,"Test 120 Day Accts";#N/A,#N/A,FALSE,"Tickmarks"}</definedName>
    <definedName name="Employee" localSheetId="8" hidden="1">{#N/A,#N/A,FALSE,"Aging Summary";#N/A,#N/A,FALSE,"Ratio Analysis";#N/A,#N/A,FALSE,"Test 120 Day Accts";#N/A,#N/A,FALSE,"Tickmarks"}</definedName>
    <definedName name="Employee" localSheetId="42" hidden="1">{#N/A,#N/A,FALSE,"Aging Summary";#N/A,#N/A,FALSE,"Ratio Analysis";#N/A,#N/A,FALSE,"Test 120 Day Accts";#N/A,#N/A,FALSE,"Tickmarks"}</definedName>
    <definedName name="Employee" localSheetId="44" hidden="1">{#N/A,#N/A,FALSE,"Aging Summary";#N/A,#N/A,FALSE,"Ratio Analysis";#N/A,#N/A,FALSE,"Test 120 Day Accts";#N/A,#N/A,FALSE,"Tickmarks"}</definedName>
    <definedName name="Employee" localSheetId="45" hidden="1">{#N/A,#N/A,FALSE,"Aging Summary";#N/A,#N/A,FALSE,"Ratio Analysis";#N/A,#N/A,FALSE,"Test 120 Day Accts";#N/A,#N/A,FALSE,"Tickmarks"}</definedName>
    <definedName name="Employee" localSheetId="47" hidden="1">{#N/A,#N/A,FALSE,"Aging Summary";#N/A,#N/A,FALSE,"Ratio Analysis";#N/A,#N/A,FALSE,"Test 120 Day Accts";#N/A,#N/A,FALSE,"Tickmarks"}</definedName>
    <definedName name="Employee" localSheetId="38" hidden="1">{#N/A,#N/A,FALSE,"Aging Summary";#N/A,#N/A,FALSE,"Ratio Analysis";#N/A,#N/A,FALSE,"Test 120 Day Accts";#N/A,#N/A,FALSE,"Tickmarks"}</definedName>
    <definedName name="Employee" localSheetId="40" hidden="1">{#N/A,#N/A,FALSE,"Aging Summary";#N/A,#N/A,FALSE,"Ratio Analysis";#N/A,#N/A,FALSE,"Test 120 Day Accts";#N/A,#N/A,FALSE,"Tickmarks"}</definedName>
    <definedName name="Employee" localSheetId="41" hidden="1">{#N/A,#N/A,FALSE,"Aging Summary";#N/A,#N/A,FALSE,"Ratio Analysis";#N/A,#N/A,FALSE,"Test 120 Day Accts";#N/A,#N/A,FALSE,"Tickmarks"}</definedName>
    <definedName name="Employee" localSheetId="19" hidden="1">{#N/A,#N/A,FALSE,"Aging Summary";#N/A,#N/A,FALSE,"Ratio Analysis";#N/A,#N/A,FALSE,"Test 120 Day Accts";#N/A,#N/A,FALSE,"Tickmarks"}</definedName>
    <definedName name="Employee" localSheetId="21" hidden="1">{#N/A,#N/A,FALSE,"Aging Summary";#N/A,#N/A,FALSE,"Ratio Analysis";#N/A,#N/A,FALSE,"Test 120 Day Accts";#N/A,#N/A,FALSE,"Tickmarks"}</definedName>
    <definedName name="Employee" localSheetId="22" hidden="1">{#N/A,#N/A,FALSE,"Aging Summary";#N/A,#N/A,FALSE,"Ratio Analysis";#N/A,#N/A,FALSE,"Test 120 Day Accts";#N/A,#N/A,FALSE,"Tickmarks"}</definedName>
    <definedName name="Employee" localSheetId="23" hidden="1">{#N/A,#N/A,FALSE,"Aging Summary";#N/A,#N/A,FALSE,"Ratio Analysis";#N/A,#N/A,FALSE,"Test 120 Day Accts";#N/A,#N/A,FALSE,"Tickmarks"}</definedName>
    <definedName name="Employee" localSheetId="25" hidden="1">{#N/A,#N/A,FALSE,"Aging Summary";#N/A,#N/A,FALSE,"Ratio Analysis";#N/A,#N/A,FALSE,"Test 120 Day Accts";#N/A,#N/A,FALSE,"Tickmarks"}</definedName>
    <definedName name="Employee" localSheetId="33" hidden="1">{#N/A,#N/A,FALSE,"Aging Summary";#N/A,#N/A,FALSE,"Ratio Analysis";#N/A,#N/A,FALSE,"Test 120 Day Accts";#N/A,#N/A,FALSE,"Tickmarks"}</definedName>
    <definedName name="Employee" localSheetId="34" hidden="1">{#N/A,#N/A,FALSE,"Aging Summary";#N/A,#N/A,FALSE,"Ratio Analysis";#N/A,#N/A,FALSE,"Test 120 Day Accts";#N/A,#N/A,FALSE,"Tickmarks"}</definedName>
    <definedName name="Employee" localSheetId="36" hidden="1">{#N/A,#N/A,FALSE,"Aging Summary";#N/A,#N/A,FALSE,"Ratio Analysis";#N/A,#N/A,FALSE,"Test 120 Day Accts";#N/A,#N/A,FALSE,"Tickmarks"}</definedName>
    <definedName name="Employee" localSheetId="55" hidden="1">{#N/A,#N/A,FALSE,"Aging Summary";#N/A,#N/A,FALSE,"Ratio Analysis";#N/A,#N/A,FALSE,"Test 120 Day Accts";#N/A,#N/A,FALSE,"Tickmarks"}</definedName>
    <definedName name="Employee" localSheetId="56" hidden="1">{#N/A,#N/A,FALSE,"Aging Summary";#N/A,#N/A,FALSE,"Ratio Analysis";#N/A,#N/A,FALSE,"Test 120 Day Accts";#N/A,#N/A,FALSE,"Tickmarks"}</definedName>
    <definedName name="Employee" localSheetId="57" hidden="1">{#N/A,#N/A,FALSE,"Aging Summary";#N/A,#N/A,FALSE,"Ratio Analysis";#N/A,#N/A,FALSE,"Test 120 Day Accts";#N/A,#N/A,FALSE,"Tickmarks"}</definedName>
    <definedName name="Employee" localSheetId="58" hidden="1">{#N/A,#N/A,FALSE,"Aging Summary";#N/A,#N/A,FALSE,"Ratio Analysis";#N/A,#N/A,FALSE,"Test 120 Day Accts";#N/A,#N/A,FALSE,"Tickmarks"}</definedName>
    <definedName name="Employee" localSheetId="59" hidden="1">{#N/A,#N/A,FALSE,"Aging Summary";#N/A,#N/A,FALSE,"Ratio Analysis";#N/A,#N/A,FALSE,"Test 120 Day Accts";#N/A,#N/A,FALSE,"Tickmarks"}</definedName>
    <definedName name="Employee" localSheetId="54" hidden="1">{#N/A,#N/A,FALSE,"Aging Summary";#N/A,#N/A,FALSE,"Ratio Analysis";#N/A,#N/A,FALSE,"Test 120 Day Accts";#N/A,#N/A,FALSE,"Tickmarks"}</definedName>
    <definedName name="Employee" hidden="1">{#N/A,#N/A,FALSE,"Aging Summary";#N/A,#N/A,FALSE,"Ratio Analysis";#N/A,#N/A,FALSE,"Test 120 Day Accts";#N/A,#N/A,FALSE,"Tickmarks"}</definedName>
    <definedName name="employee1" localSheetId="49" hidden="1">{#N/A,#N/A,FALSE,"Aging Summary";#N/A,#N/A,FALSE,"Ratio Analysis";#N/A,#N/A,FALSE,"Test 120 Day Accts";#N/A,#N/A,FALSE,"Tickmarks"}</definedName>
    <definedName name="employee1" localSheetId="27" hidden="1">{#N/A,#N/A,FALSE,"Aging Summary";#N/A,#N/A,FALSE,"Ratio Analysis";#N/A,#N/A,FALSE,"Test 120 Day Accts";#N/A,#N/A,FALSE,"Tickmarks"}</definedName>
    <definedName name="employee1" localSheetId="17" hidden="1">{#N/A,#N/A,FALSE,"Aging Summary";#N/A,#N/A,FALSE,"Ratio Analysis";#N/A,#N/A,FALSE,"Test 120 Day Accts";#N/A,#N/A,FALSE,"Tickmarks"}</definedName>
    <definedName name="employee1" localSheetId="14" hidden="1">{#N/A,#N/A,FALSE,"Aging Summary";#N/A,#N/A,FALSE,"Ratio Analysis";#N/A,#N/A,FALSE,"Test 120 Day Accts";#N/A,#N/A,FALSE,"Tickmarks"}</definedName>
    <definedName name="employee1" localSheetId="9" hidden="1">{#N/A,#N/A,FALSE,"Aging Summary";#N/A,#N/A,FALSE,"Ratio Analysis";#N/A,#N/A,FALSE,"Test 120 Day Accts";#N/A,#N/A,FALSE,"Tickmarks"}</definedName>
    <definedName name="employee1" localSheetId="43" hidden="1">{#N/A,#N/A,FALSE,"Aging Summary";#N/A,#N/A,FALSE,"Ratio Analysis";#N/A,#N/A,FALSE,"Test 120 Day Accts";#N/A,#N/A,FALSE,"Tickmarks"}</definedName>
    <definedName name="employee1" localSheetId="46" hidden="1">{#N/A,#N/A,FALSE,"Aging Summary";#N/A,#N/A,FALSE,"Ratio Analysis";#N/A,#N/A,FALSE,"Test 120 Day Accts";#N/A,#N/A,FALSE,"Tickmarks"}</definedName>
    <definedName name="employee1" localSheetId="37" hidden="1">{#N/A,#N/A,FALSE,"Aging Summary";#N/A,#N/A,FALSE,"Ratio Analysis";#N/A,#N/A,FALSE,"Test 120 Day Accts";#N/A,#N/A,FALSE,"Tickmarks"}</definedName>
    <definedName name="employee1" localSheetId="39" hidden="1">{#N/A,#N/A,FALSE,"Aging Summary";#N/A,#N/A,FALSE,"Ratio Analysis";#N/A,#N/A,FALSE,"Test 120 Day Accts";#N/A,#N/A,FALSE,"Tickmarks"}</definedName>
    <definedName name="employee1" localSheetId="20" hidden="1">{#N/A,#N/A,FALSE,"Aging Summary";#N/A,#N/A,FALSE,"Ratio Analysis";#N/A,#N/A,FALSE,"Test 120 Day Accts";#N/A,#N/A,FALSE,"Tickmarks"}</definedName>
    <definedName name="employee1" localSheetId="24" hidden="1">{#N/A,#N/A,FALSE,"Aging Summary";#N/A,#N/A,FALSE,"Ratio Analysis";#N/A,#N/A,FALSE,"Test 120 Day Accts";#N/A,#N/A,FALSE,"Tickmarks"}</definedName>
    <definedName name="employee1" localSheetId="32" hidden="1">{#N/A,#N/A,FALSE,"Aging Summary";#N/A,#N/A,FALSE,"Ratio Analysis";#N/A,#N/A,FALSE,"Test 120 Day Accts";#N/A,#N/A,FALSE,"Tickmarks"}</definedName>
    <definedName name="employee1" localSheetId="35" hidden="1">{#N/A,#N/A,FALSE,"Aging Summary";#N/A,#N/A,FALSE,"Ratio Analysis";#N/A,#N/A,FALSE,"Test 120 Day Accts";#N/A,#N/A,FALSE,"Tickmarks"}</definedName>
    <definedName name="employee1" localSheetId="53" hidden="1">{#N/A,#N/A,FALSE,"Aging Summary";#N/A,#N/A,FALSE,"Ratio Analysis";#N/A,#N/A,FALSE,"Test 120 Day Accts";#N/A,#N/A,FALSE,"Tickmarks"}</definedName>
    <definedName name="employee1" localSheetId="3" hidden="1">{#N/A,#N/A,FALSE,"Aging Summary";#N/A,#N/A,FALSE,"Ratio Analysis";#N/A,#N/A,FALSE,"Test 120 Day Accts";#N/A,#N/A,FALSE,"Tickmarks"}</definedName>
    <definedName name="employee1" localSheetId="7" hidden="1">{#N/A,#N/A,FALSE,"Aging Summary";#N/A,#N/A,FALSE,"Ratio Analysis";#N/A,#N/A,FALSE,"Test 120 Day Accts";#N/A,#N/A,FALSE,"Tickmarks"}</definedName>
    <definedName name="employee1" localSheetId="48" hidden="1">{#N/A,#N/A,FALSE,"Aging Summary";#N/A,#N/A,FALSE,"Ratio Analysis";#N/A,#N/A,FALSE,"Test 120 Day Accts";#N/A,#N/A,FALSE,"Tickmarks"}</definedName>
    <definedName name="employee1" localSheetId="50" hidden="1">{#N/A,#N/A,FALSE,"Aging Summary";#N/A,#N/A,FALSE,"Ratio Analysis";#N/A,#N/A,FALSE,"Test 120 Day Accts";#N/A,#N/A,FALSE,"Tickmarks"}</definedName>
    <definedName name="employee1" localSheetId="51" hidden="1">{#N/A,#N/A,FALSE,"Aging Summary";#N/A,#N/A,FALSE,"Ratio Analysis";#N/A,#N/A,FALSE,"Test 120 Day Accts";#N/A,#N/A,FALSE,"Tickmarks"}</definedName>
    <definedName name="employee1" localSheetId="52" hidden="1">{#N/A,#N/A,FALSE,"Aging Summary";#N/A,#N/A,FALSE,"Ratio Analysis";#N/A,#N/A,FALSE,"Test 120 Day Accts";#N/A,#N/A,FALSE,"Tickmarks"}</definedName>
    <definedName name="employee1" localSheetId="26" hidden="1">{#N/A,#N/A,FALSE,"Aging Summary";#N/A,#N/A,FALSE,"Ratio Analysis";#N/A,#N/A,FALSE,"Test 120 Day Accts";#N/A,#N/A,FALSE,"Tickmarks"}</definedName>
    <definedName name="employee1" localSheetId="28" hidden="1">{#N/A,#N/A,FALSE,"Aging Summary";#N/A,#N/A,FALSE,"Ratio Analysis";#N/A,#N/A,FALSE,"Test 120 Day Accts";#N/A,#N/A,FALSE,"Tickmarks"}</definedName>
    <definedName name="employee1" localSheetId="29" hidden="1">{#N/A,#N/A,FALSE,"Aging Summary";#N/A,#N/A,FALSE,"Ratio Analysis";#N/A,#N/A,FALSE,"Test 120 Day Accts";#N/A,#N/A,FALSE,"Tickmarks"}</definedName>
    <definedName name="employee1" localSheetId="30" hidden="1">{#N/A,#N/A,FALSE,"Aging Summary";#N/A,#N/A,FALSE,"Ratio Analysis";#N/A,#N/A,FALSE,"Test 120 Day Accts";#N/A,#N/A,FALSE,"Tickmarks"}</definedName>
    <definedName name="employee1" localSheetId="31" hidden="1">{#N/A,#N/A,FALSE,"Aging Summary";#N/A,#N/A,FALSE,"Ratio Analysis";#N/A,#N/A,FALSE,"Test 120 Day Accts";#N/A,#N/A,FALSE,"Tickmarks"}</definedName>
    <definedName name="employee1" localSheetId="16" hidden="1">{#N/A,#N/A,FALSE,"Aging Summary";#N/A,#N/A,FALSE,"Ratio Analysis";#N/A,#N/A,FALSE,"Test 120 Day Accts";#N/A,#N/A,FALSE,"Tickmarks"}</definedName>
    <definedName name="employee1" localSheetId="18" hidden="1">{#N/A,#N/A,FALSE,"Aging Summary";#N/A,#N/A,FALSE,"Ratio Analysis";#N/A,#N/A,FALSE,"Test 120 Day Accts";#N/A,#N/A,FALSE,"Tickmarks"}</definedName>
    <definedName name="employee1" localSheetId="15" hidden="1">{#N/A,#N/A,FALSE,"Aging Summary";#N/A,#N/A,FALSE,"Ratio Analysis";#N/A,#N/A,FALSE,"Test 120 Day Accts";#N/A,#N/A,FALSE,"Tickmarks"}</definedName>
    <definedName name="employee1" localSheetId="10" hidden="1">{#N/A,#N/A,FALSE,"Aging Summary";#N/A,#N/A,FALSE,"Ratio Analysis";#N/A,#N/A,FALSE,"Test 120 Day Accts";#N/A,#N/A,FALSE,"Tickmarks"}</definedName>
    <definedName name="employee1" localSheetId="11" hidden="1">{#N/A,#N/A,FALSE,"Aging Summary";#N/A,#N/A,FALSE,"Ratio Analysis";#N/A,#N/A,FALSE,"Test 120 Day Accts";#N/A,#N/A,FALSE,"Tickmarks"}</definedName>
    <definedName name="employee1" localSheetId="12" hidden="1">{#N/A,#N/A,FALSE,"Aging Summary";#N/A,#N/A,FALSE,"Ratio Analysis";#N/A,#N/A,FALSE,"Test 120 Day Accts";#N/A,#N/A,FALSE,"Tickmarks"}</definedName>
    <definedName name="employee1" localSheetId="13" hidden="1">{#N/A,#N/A,FALSE,"Aging Summary";#N/A,#N/A,FALSE,"Ratio Analysis";#N/A,#N/A,FALSE,"Test 120 Day Accts";#N/A,#N/A,FALSE,"Tickmarks"}</definedName>
    <definedName name="employee1" localSheetId="8" hidden="1">{#N/A,#N/A,FALSE,"Aging Summary";#N/A,#N/A,FALSE,"Ratio Analysis";#N/A,#N/A,FALSE,"Test 120 Day Accts";#N/A,#N/A,FALSE,"Tickmarks"}</definedName>
    <definedName name="employee1" localSheetId="42" hidden="1">{#N/A,#N/A,FALSE,"Aging Summary";#N/A,#N/A,FALSE,"Ratio Analysis";#N/A,#N/A,FALSE,"Test 120 Day Accts";#N/A,#N/A,FALSE,"Tickmarks"}</definedName>
    <definedName name="employee1" localSheetId="44" hidden="1">{#N/A,#N/A,FALSE,"Aging Summary";#N/A,#N/A,FALSE,"Ratio Analysis";#N/A,#N/A,FALSE,"Test 120 Day Accts";#N/A,#N/A,FALSE,"Tickmarks"}</definedName>
    <definedName name="employee1" localSheetId="45" hidden="1">{#N/A,#N/A,FALSE,"Aging Summary";#N/A,#N/A,FALSE,"Ratio Analysis";#N/A,#N/A,FALSE,"Test 120 Day Accts";#N/A,#N/A,FALSE,"Tickmarks"}</definedName>
    <definedName name="employee1" localSheetId="47" hidden="1">{#N/A,#N/A,FALSE,"Aging Summary";#N/A,#N/A,FALSE,"Ratio Analysis";#N/A,#N/A,FALSE,"Test 120 Day Accts";#N/A,#N/A,FALSE,"Tickmarks"}</definedName>
    <definedName name="employee1" localSheetId="38" hidden="1">{#N/A,#N/A,FALSE,"Aging Summary";#N/A,#N/A,FALSE,"Ratio Analysis";#N/A,#N/A,FALSE,"Test 120 Day Accts";#N/A,#N/A,FALSE,"Tickmarks"}</definedName>
    <definedName name="employee1" localSheetId="40" hidden="1">{#N/A,#N/A,FALSE,"Aging Summary";#N/A,#N/A,FALSE,"Ratio Analysis";#N/A,#N/A,FALSE,"Test 120 Day Accts";#N/A,#N/A,FALSE,"Tickmarks"}</definedName>
    <definedName name="employee1" localSheetId="41" hidden="1">{#N/A,#N/A,FALSE,"Aging Summary";#N/A,#N/A,FALSE,"Ratio Analysis";#N/A,#N/A,FALSE,"Test 120 Day Accts";#N/A,#N/A,FALSE,"Tickmarks"}</definedName>
    <definedName name="employee1" localSheetId="19" hidden="1">{#N/A,#N/A,FALSE,"Aging Summary";#N/A,#N/A,FALSE,"Ratio Analysis";#N/A,#N/A,FALSE,"Test 120 Day Accts";#N/A,#N/A,FALSE,"Tickmarks"}</definedName>
    <definedName name="employee1" localSheetId="21" hidden="1">{#N/A,#N/A,FALSE,"Aging Summary";#N/A,#N/A,FALSE,"Ratio Analysis";#N/A,#N/A,FALSE,"Test 120 Day Accts";#N/A,#N/A,FALSE,"Tickmarks"}</definedName>
    <definedName name="employee1" localSheetId="22" hidden="1">{#N/A,#N/A,FALSE,"Aging Summary";#N/A,#N/A,FALSE,"Ratio Analysis";#N/A,#N/A,FALSE,"Test 120 Day Accts";#N/A,#N/A,FALSE,"Tickmarks"}</definedName>
    <definedName name="employee1" localSheetId="23" hidden="1">{#N/A,#N/A,FALSE,"Aging Summary";#N/A,#N/A,FALSE,"Ratio Analysis";#N/A,#N/A,FALSE,"Test 120 Day Accts";#N/A,#N/A,FALSE,"Tickmarks"}</definedName>
    <definedName name="employee1" localSheetId="25" hidden="1">{#N/A,#N/A,FALSE,"Aging Summary";#N/A,#N/A,FALSE,"Ratio Analysis";#N/A,#N/A,FALSE,"Test 120 Day Accts";#N/A,#N/A,FALSE,"Tickmarks"}</definedName>
    <definedName name="employee1" localSheetId="33" hidden="1">{#N/A,#N/A,FALSE,"Aging Summary";#N/A,#N/A,FALSE,"Ratio Analysis";#N/A,#N/A,FALSE,"Test 120 Day Accts";#N/A,#N/A,FALSE,"Tickmarks"}</definedName>
    <definedName name="employee1" localSheetId="34" hidden="1">{#N/A,#N/A,FALSE,"Aging Summary";#N/A,#N/A,FALSE,"Ratio Analysis";#N/A,#N/A,FALSE,"Test 120 Day Accts";#N/A,#N/A,FALSE,"Tickmarks"}</definedName>
    <definedName name="employee1" localSheetId="36" hidden="1">{#N/A,#N/A,FALSE,"Aging Summary";#N/A,#N/A,FALSE,"Ratio Analysis";#N/A,#N/A,FALSE,"Test 120 Day Accts";#N/A,#N/A,FALSE,"Tickmarks"}</definedName>
    <definedName name="employee1" localSheetId="55" hidden="1">{#N/A,#N/A,FALSE,"Aging Summary";#N/A,#N/A,FALSE,"Ratio Analysis";#N/A,#N/A,FALSE,"Test 120 Day Accts";#N/A,#N/A,FALSE,"Tickmarks"}</definedName>
    <definedName name="employee1" localSheetId="56" hidden="1">{#N/A,#N/A,FALSE,"Aging Summary";#N/A,#N/A,FALSE,"Ratio Analysis";#N/A,#N/A,FALSE,"Test 120 Day Accts";#N/A,#N/A,FALSE,"Tickmarks"}</definedName>
    <definedName name="employee1" localSheetId="57" hidden="1">{#N/A,#N/A,FALSE,"Aging Summary";#N/A,#N/A,FALSE,"Ratio Analysis";#N/A,#N/A,FALSE,"Test 120 Day Accts";#N/A,#N/A,FALSE,"Tickmarks"}</definedName>
    <definedName name="employee1" localSheetId="58" hidden="1">{#N/A,#N/A,FALSE,"Aging Summary";#N/A,#N/A,FALSE,"Ratio Analysis";#N/A,#N/A,FALSE,"Test 120 Day Accts";#N/A,#N/A,FALSE,"Tickmarks"}</definedName>
    <definedName name="employee1" localSheetId="59" hidden="1">{#N/A,#N/A,FALSE,"Aging Summary";#N/A,#N/A,FALSE,"Ratio Analysis";#N/A,#N/A,FALSE,"Test 120 Day Accts";#N/A,#N/A,FALSE,"Tickmarks"}</definedName>
    <definedName name="employee1" localSheetId="54" hidden="1">{#N/A,#N/A,FALSE,"Aging Summary";#N/A,#N/A,FALSE,"Ratio Analysis";#N/A,#N/A,FALSE,"Test 120 Day Accts";#N/A,#N/A,FALSE,"Tickmarks"}</definedName>
    <definedName name="employee1" hidden="1">{#N/A,#N/A,FALSE,"Aging Summary";#N/A,#N/A,FALSE,"Ratio Analysis";#N/A,#N/A,FALSE,"Test 120 Day Accts";#N/A,#N/A,FALSE,"Tickmarks"}</definedName>
    <definedName name="ENTRY" localSheetId="48">[2]A!#REF!</definedName>
    <definedName name="ENTRY" localSheetId="50">[2]A!#REF!</definedName>
    <definedName name="ENTRY" localSheetId="51">[2]A!#REF!</definedName>
    <definedName name="ENTRY" localSheetId="52">[2]A!#REF!</definedName>
    <definedName name="ENTRY" localSheetId="26">[2]A!#REF!</definedName>
    <definedName name="ENTRY" localSheetId="28">[2]A!#REF!</definedName>
    <definedName name="ENTRY" localSheetId="29">[2]A!#REF!</definedName>
    <definedName name="ENTRY" localSheetId="30">[2]A!#REF!</definedName>
    <definedName name="ENTRY" localSheetId="31">[2]A!#REF!</definedName>
    <definedName name="ENTRY" localSheetId="16">[2]A!#REF!</definedName>
    <definedName name="ENTRY" localSheetId="18">[2]A!#REF!</definedName>
    <definedName name="ENTRY" localSheetId="15">[2]A!#REF!</definedName>
    <definedName name="ENTRY" localSheetId="10">[2]A!#REF!</definedName>
    <definedName name="ENTRY" localSheetId="11">[2]A!#REF!</definedName>
    <definedName name="ENTRY" localSheetId="12">[2]A!#REF!</definedName>
    <definedName name="ENTRY" localSheetId="13">[2]A!#REF!</definedName>
    <definedName name="ENTRY" localSheetId="8">[2]A!#REF!</definedName>
    <definedName name="ENTRY" localSheetId="42">[2]A!#REF!</definedName>
    <definedName name="ENTRY" localSheetId="44">[2]A!#REF!</definedName>
    <definedName name="ENTRY" localSheetId="45">[2]A!#REF!</definedName>
    <definedName name="ENTRY" localSheetId="47">[2]A!#REF!</definedName>
    <definedName name="ENTRY" localSheetId="38">[2]A!#REF!</definedName>
    <definedName name="ENTRY" localSheetId="40">[2]A!#REF!</definedName>
    <definedName name="ENTRY" localSheetId="41">[2]A!#REF!</definedName>
    <definedName name="ENTRY" localSheetId="19">[2]A!#REF!</definedName>
    <definedName name="ENTRY" localSheetId="21">[2]A!#REF!</definedName>
    <definedName name="ENTRY" localSheetId="22">[2]A!#REF!</definedName>
    <definedName name="ENTRY" localSheetId="23">[2]A!#REF!</definedName>
    <definedName name="ENTRY" localSheetId="25">[2]A!#REF!</definedName>
    <definedName name="ENTRY" localSheetId="33">[2]A!#REF!</definedName>
    <definedName name="ENTRY" localSheetId="34">[2]A!#REF!</definedName>
    <definedName name="ENTRY" localSheetId="36">[2]A!#REF!</definedName>
    <definedName name="ENTRY" localSheetId="55">[2]A!#REF!</definedName>
    <definedName name="ENTRY" localSheetId="56">[2]A!#REF!</definedName>
    <definedName name="ENTRY" localSheetId="57">[2]A!#REF!</definedName>
    <definedName name="ENTRY" localSheetId="58">[2]A!#REF!</definedName>
    <definedName name="ENTRY" localSheetId="59">[2]A!#REF!</definedName>
    <definedName name="ENTRY" localSheetId="54">[2]A!#REF!</definedName>
    <definedName name="ENTRY" localSheetId="5">[2]A!#REF!</definedName>
    <definedName name="ENTRY">[2]A!#REF!</definedName>
    <definedName name="Excel_BuiltIn_Print_Area_1">[10]FREIGHT!$A$1:$O$26</definedName>
    <definedName name="Excel_BuiltIn_Print_Area_10" localSheetId="48">#REF!</definedName>
    <definedName name="Excel_BuiltIn_Print_Area_10" localSheetId="50">#REF!</definedName>
    <definedName name="Excel_BuiltIn_Print_Area_10" localSheetId="51">#REF!</definedName>
    <definedName name="Excel_BuiltIn_Print_Area_10" localSheetId="52">#REF!</definedName>
    <definedName name="Excel_BuiltIn_Print_Area_10" localSheetId="26">#REF!</definedName>
    <definedName name="Excel_BuiltIn_Print_Area_10" localSheetId="28">#REF!</definedName>
    <definedName name="Excel_BuiltIn_Print_Area_10" localSheetId="29">#REF!</definedName>
    <definedName name="Excel_BuiltIn_Print_Area_10" localSheetId="30">#REF!</definedName>
    <definedName name="Excel_BuiltIn_Print_Area_10" localSheetId="31">#REF!</definedName>
    <definedName name="Excel_BuiltIn_Print_Area_10" localSheetId="16">#REF!</definedName>
    <definedName name="Excel_BuiltIn_Print_Area_10" localSheetId="18">#REF!</definedName>
    <definedName name="Excel_BuiltIn_Print_Area_10" localSheetId="15">#REF!</definedName>
    <definedName name="Excel_BuiltIn_Print_Area_10" localSheetId="10">#REF!</definedName>
    <definedName name="Excel_BuiltIn_Print_Area_10" localSheetId="11">#REF!</definedName>
    <definedName name="Excel_BuiltIn_Print_Area_10" localSheetId="12">#REF!</definedName>
    <definedName name="Excel_BuiltIn_Print_Area_10" localSheetId="13">#REF!</definedName>
    <definedName name="Excel_BuiltIn_Print_Area_10" localSheetId="8">#REF!</definedName>
    <definedName name="Excel_BuiltIn_Print_Area_10" localSheetId="42">#REF!</definedName>
    <definedName name="Excel_BuiltIn_Print_Area_10" localSheetId="44">#REF!</definedName>
    <definedName name="Excel_BuiltIn_Print_Area_10" localSheetId="45">#REF!</definedName>
    <definedName name="Excel_BuiltIn_Print_Area_10" localSheetId="47">#REF!</definedName>
    <definedName name="Excel_BuiltIn_Print_Area_10" localSheetId="38">#REF!</definedName>
    <definedName name="Excel_BuiltIn_Print_Area_10" localSheetId="40">#REF!</definedName>
    <definedName name="Excel_BuiltIn_Print_Area_10" localSheetId="41">#REF!</definedName>
    <definedName name="Excel_BuiltIn_Print_Area_10" localSheetId="19">#REF!</definedName>
    <definedName name="Excel_BuiltIn_Print_Area_10" localSheetId="21">#REF!</definedName>
    <definedName name="Excel_BuiltIn_Print_Area_10" localSheetId="22">#REF!</definedName>
    <definedName name="Excel_BuiltIn_Print_Area_10" localSheetId="23">#REF!</definedName>
    <definedName name="Excel_BuiltIn_Print_Area_10" localSheetId="25">#REF!</definedName>
    <definedName name="Excel_BuiltIn_Print_Area_10" localSheetId="33">#REF!</definedName>
    <definedName name="Excel_BuiltIn_Print_Area_10" localSheetId="34">#REF!</definedName>
    <definedName name="Excel_BuiltIn_Print_Area_10" localSheetId="36">#REF!</definedName>
    <definedName name="Excel_BuiltIn_Print_Area_10" localSheetId="55">#REF!</definedName>
    <definedName name="Excel_BuiltIn_Print_Area_10" localSheetId="56">#REF!</definedName>
    <definedName name="Excel_BuiltIn_Print_Area_10" localSheetId="57">#REF!</definedName>
    <definedName name="Excel_BuiltIn_Print_Area_10" localSheetId="58">#REF!</definedName>
    <definedName name="Excel_BuiltIn_Print_Area_10" localSheetId="59">#REF!</definedName>
    <definedName name="Excel_BuiltIn_Print_Area_10" localSheetId="54">#REF!</definedName>
    <definedName name="Excel_BuiltIn_Print_Area_10" localSheetId="5">#REF!</definedName>
    <definedName name="Excel_BuiltIn_Print_Area_10">#REF!</definedName>
    <definedName name="Excel_BuiltIn_Print_Area_11" localSheetId="48">#REF!</definedName>
    <definedName name="Excel_BuiltIn_Print_Area_11" localSheetId="50">#REF!</definedName>
    <definedName name="Excel_BuiltIn_Print_Area_11" localSheetId="51">#REF!</definedName>
    <definedName name="Excel_BuiltIn_Print_Area_11" localSheetId="52">#REF!</definedName>
    <definedName name="Excel_BuiltIn_Print_Area_11" localSheetId="26">#REF!</definedName>
    <definedName name="Excel_BuiltIn_Print_Area_11" localSheetId="28">#REF!</definedName>
    <definedName name="Excel_BuiltIn_Print_Area_11" localSheetId="29">#REF!</definedName>
    <definedName name="Excel_BuiltIn_Print_Area_11" localSheetId="30">#REF!</definedName>
    <definedName name="Excel_BuiltIn_Print_Area_11" localSheetId="31">#REF!</definedName>
    <definedName name="Excel_BuiltIn_Print_Area_11" localSheetId="16">#REF!</definedName>
    <definedName name="Excel_BuiltIn_Print_Area_11" localSheetId="18">#REF!</definedName>
    <definedName name="Excel_BuiltIn_Print_Area_11" localSheetId="15">#REF!</definedName>
    <definedName name="Excel_BuiltIn_Print_Area_11" localSheetId="10">#REF!</definedName>
    <definedName name="Excel_BuiltIn_Print_Area_11" localSheetId="11">#REF!</definedName>
    <definedName name="Excel_BuiltIn_Print_Area_11" localSheetId="12">#REF!</definedName>
    <definedName name="Excel_BuiltIn_Print_Area_11" localSheetId="13">#REF!</definedName>
    <definedName name="Excel_BuiltIn_Print_Area_11" localSheetId="8">#REF!</definedName>
    <definedName name="Excel_BuiltIn_Print_Area_11" localSheetId="42">#REF!</definedName>
    <definedName name="Excel_BuiltIn_Print_Area_11" localSheetId="44">#REF!</definedName>
    <definedName name="Excel_BuiltIn_Print_Area_11" localSheetId="45">#REF!</definedName>
    <definedName name="Excel_BuiltIn_Print_Area_11" localSheetId="47">#REF!</definedName>
    <definedName name="Excel_BuiltIn_Print_Area_11" localSheetId="38">#REF!</definedName>
    <definedName name="Excel_BuiltIn_Print_Area_11" localSheetId="40">#REF!</definedName>
    <definedName name="Excel_BuiltIn_Print_Area_11" localSheetId="41">#REF!</definedName>
    <definedName name="Excel_BuiltIn_Print_Area_11" localSheetId="19">#REF!</definedName>
    <definedName name="Excel_BuiltIn_Print_Area_11" localSheetId="21">#REF!</definedName>
    <definedName name="Excel_BuiltIn_Print_Area_11" localSheetId="22">#REF!</definedName>
    <definedName name="Excel_BuiltIn_Print_Area_11" localSheetId="23">#REF!</definedName>
    <definedName name="Excel_BuiltIn_Print_Area_11" localSheetId="25">#REF!</definedName>
    <definedName name="Excel_BuiltIn_Print_Area_11" localSheetId="33">#REF!</definedName>
    <definedName name="Excel_BuiltIn_Print_Area_11" localSheetId="34">#REF!</definedName>
    <definedName name="Excel_BuiltIn_Print_Area_11" localSheetId="36">#REF!</definedName>
    <definedName name="Excel_BuiltIn_Print_Area_11" localSheetId="55">#REF!</definedName>
    <definedName name="Excel_BuiltIn_Print_Area_11" localSheetId="56">#REF!</definedName>
    <definedName name="Excel_BuiltIn_Print_Area_11" localSheetId="57">#REF!</definedName>
    <definedName name="Excel_BuiltIn_Print_Area_11" localSheetId="58">#REF!</definedName>
    <definedName name="Excel_BuiltIn_Print_Area_11" localSheetId="59">#REF!</definedName>
    <definedName name="Excel_BuiltIn_Print_Area_11" localSheetId="54">#REF!</definedName>
    <definedName name="Excel_BuiltIn_Print_Area_11" localSheetId="5">#REF!</definedName>
    <definedName name="Excel_BuiltIn_Print_Area_11">#REF!</definedName>
    <definedName name="Excel_BuiltIn_Print_Area_12" localSheetId="48">#REF!</definedName>
    <definedName name="Excel_BuiltIn_Print_Area_12" localSheetId="50">#REF!</definedName>
    <definedName name="Excel_BuiltIn_Print_Area_12" localSheetId="51">#REF!</definedName>
    <definedName name="Excel_BuiltIn_Print_Area_12" localSheetId="52">#REF!</definedName>
    <definedName name="Excel_BuiltIn_Print_Area_12" localSheetId="26">#REF!</definedName>
    <definedName name="Excel_BuiltIn_Print_Area_12" localSheetId="28">#REF!</definedName>
    <definedName name="Excel_BuiltIn_Print_Area_12" localSheetId="29">#REF!</definedName>
    <definedName name="Excel_BuiltIn_Print_Area_12" localSheetId="30">#REF!</definedName>
    <definedName name="Excel_BuiltIn_Print_Area_12" localSheetId="31">#REF!</definedName>
    <definedName name="Excel_BuiltIn_Print_Area_12" localSheetId="16">#REF!</definedName>
    <definedName name="Excel_BuiltIn_Print_Area_12" localSheetId="18">#REF!</definedName>
    <definedName name="Excel_BuiltIn_Print_Area_12" localSheetId="15">#REF!</definedName>
    <definedName name="Excel_BuiltIn_Print_Area_12" localSheetId="10">#REF!</definedName>
    <definedName name="Excel_BuiltIn_Print_Area_12" localSheetId="11">#REF!</definedName>
    <definedName name="Excel_BuiltIn_Print_Area_12" localSheetId="12">#REF!</definedName>
    <definedName name="Excel_BuiltIn_Print_Area_12" localSheetId="13">#REF!</definedName>
    <definedName name="Excel_BuiltIn_Print_Area_12" localSheetId="8">#REF!</definedName>
    <definedName name="Excel_BuiltIn_Print_Area_12" localSheetId="42">#REF!</definedName>
    <definedName name="Excel_BuiltIn_Print_Area_12" localSheetId="44">#REF!</definedName>
    <definedName name="Excel_BuiltIn_Print_Area_12" localSheetId="45">#REF!</definedName>
    <definedName name="Excel_BuiltIn_Print_Area_12" localSheetId="47">#REF!</definedName>
    <definedName name="Excel_BuiltIn_Print_Area_12" localSheetId="38">#REF!</definedName>
    <definedName name="Excel_BuiltIn_Print_Area_12" localSheetId="40">#REF!</definedName>
    <definedName name="Excel_BuiltIn_Print_Area_12" localSheetId="41">#REF!</definedName>
    <definedName name="Excel_BuiltIn_Print_Area_12" localSheetId="19">#REF!</definedName>
    <definedName name="Excel_BuiltIn_Print_Area_12" localSheetId="21">#REF!</definedName>
    <definedName name="Excel_BuiltIn_Print_Area_12" localSheetId="22">#REF!</definedName>
    <definedName name="Excel_BuiltIn_Print_Area_12" localSheetId="23">#REF!</definedName>
    <definedName name="Excel_BuiltIn_Print_Area_12" localSheetId="25">#REF!</definedName>
    <definedName name="Excel_BuiltIn_Print_Area_12" localSheetId="33">#REF!</definedName>
    <definedName name="Excel_BuiltIn_Print_Area_12" localSheetId="34">#REF!</definedName>
    <definedName name="Excel_BuiltIn_Print_Area_12" localSheetId="36">#REF!</definedName>
    <definedName name="Excel_BuiltIn_Print_Area_12" localSheetId="55">#REF!</definedName>
    <definedName name="Excel_BuiltIn_Print_Area_12" localSheetId="56">#REF!</definedName>
    <definedName name="Excel_BuiltIn_Print_Area_12" localSheetId="57">#REF!</definedName>
    <definedName name="Excel_BuiltIn_Print_Area_12" localSheetId="58">#REF!</definedName>
    <definedName name="Excel_BuiltIn_Print_Area_12" localSheetId="59">#REF!</definedName>
    <definedName name="Excel_BuiltIn_Print_Area_12" localSheetId="54">#REF!</definedName>
    <definedName name="Excel_BuiltIn_Print_Area_12" localSheetId="5">#REF!</definedName>
    <definedName name="Excel_BuiltIn_Print_Area_12">#REF!</definedName>
    <definedName name="Excel_BuiltIn_Print_Area_13" localSheetId="48">#REF!</definedName>
    <definedName name="Excel_BuiltIn_Print_Area_13" localSheetId="50">#REF!</definedName>
    <definedName name="Excel_BuiltIn_Print_Area_13" localSheetId="51">#REF!</definedName>
    <definedName name="Excel_BuiltIn_Print_Area_13" localSheetId="52">#REF!</definedName>
    <definedName name="Excel_BuiltIn_Print_Area_13" localSheetId="26">#REF!</definedName>
    <definedName name="Excel_BuiltIn_Print_Area_13" localSheetId="28">#REF!</definedName>
    <definedName name="Excel_BuiltIn_Print_Area_13" localSheetId="29">#REF!</definedName>
    <definedName name="Excel_BuiltIn_Print_Area_13" localSheetId="30">#REF!</definedName>
    <definedName name="Excel_BuiltIn_Print_Area_13" localSheetId="31">#REF!</definedName>
    <definedName name="Excel_BuiltIn_Print_Area_13" localSheetId="16">#REF!</definedName>
    <definedName name="Excel_BuiltIn_Print_Area_13" localSheetId="18">#REF!</definedName>
    <definedName name="Excel_BuiltIn_Print_Area_13" localSheetId="15">#REF!</definedName>
    <definedName name="Excel_BuiltIn_Print_Area_13" localSheetId="10">#REF!</definedName>
    <definedName name="Excel_BuiltIn_Print_Area_13" localSheetId="11">#REF!</definedName>
    <definedName name="Excel_BuiltIn_Print_Area_13" localSheetId="12">#REF!</definedName>
    <definedName name="Excel_BuiltIn_Print_Area_13" localSheetId="13">#REF!</definedName>
    <definedName name="Excel_BuiltIn_Print_Area_13" localSheetId="8">#REF!</definedName>
    <definedName name="Excel_BuiltIn_Print_Area_13" localSheetId="42">#REF!</definedName>
    <definedName name="Excel_BuiltIn_Print_Area_13" localSheetId="44">#REF!</definedName>
    <definedName name="Excel_BuiltIn_Print_Area_13" localSheetId="45">#REF!</definedName>
    <definedName name="Excel_BuiltIn_Print_Area_13" localSheetId="47">#REF!</definedName>
    <definedName name="Excel_BuiltIn_Print_Area_13" localSheetId="38">#REF!</definedName>
    <definedName name="Excel_BuiltIn_Print_Area_13" localSheetId="40">#REF!</definedName>
    <definedName name="Excel_BuiltIn_Print_Area_13" localSheetId="41">#REF!</definedName>
    <definedName name="Excel_BuiltIn_Print_Area_13" localSheetId="19">#REF!</definedName>
    <definedName name="Excel_BuiltIn_Print_Area_13" localSheetId="21">#REF!</definedName>
    <definedName name="Excel_BuiltIn_Print_Area_13" localSheetId="22">#REF!</definedName>
    <definedName name="Excel_BuiltIn_Print_Area_13" localSheetId="23">#REF!</definedName>
    <definedName name="Excel_BuiltIn_Print_Area_13" localSheetId="25">#REF!</definedName>
    <definedName name="Excel_BuiltIn_Print_Area_13" localSheetId="33">#REF!</definedName>
    <definedName name="Excel_BuiltIn_Print_Area_13" localSheetId="34">#REF!</definedName>
    <definedName name="Excel_BuiltIn_Print_Area_13" localSheetId="36">#REF!</definedName>
    <definedName name="Excel_BuiltIn_Print_Area_13" localSheetId="55">#REF!</definedName>
    <definedName name="Excel_BuiltIn_Print_Area_13" localSheetId="56">#REF!</definedName>
    <definedName name="Excel_BuiltIn_Print_Area_13" localSheetId="57">#REF!</definedName>
    <definedName name="Excel_BuiltIn_Print_Area_13" localSheetId="58">#REF!</definedName>
    <definedName name="Excel_BuiltIn_Print_Area_13" localSheetId="59">#REF!</definedName>
    <definedName name="Excel_BuiltIn_Print_Area_13" localSheetId="54">#REF!</definedName>
    <definedName name="Excel_BuiltIn_Print_Area_13" localSheetId="5">#REF!</definedName>
    <definedName name="Excel_BuiltIn_Print_Area_13">#REF!</definedName>
    <definedName name="Excel_BuiltIn_Print_Area_14" localSheetId="48">#REF!</definedName>
    <definedName name="Excel_BuiltIn_Print_Area_14" localSheetId="50">#REF!</definedName>
    <definedName name="Excel_BuiltIn_Print_Area_14" localSheetId="51">#REF!</definedName>
    <definedName name="Excel_BuiltIn_Print_Area_14" localSheetId="52">#REF!</definedName>
    <definedName name="Excel_BuiltIn_Print_Area_14" localSheetId="26">#REF!</definedName>
    <definedName name="Excel_BuiltIn_Print_Area_14" localSheetId="28">#REF!</definedName>
    <definedName name="Excel_BuiltIn_Print_Area_14" localSheetId="29">#REF!</definedName>
    <definedName name="Excel_BuiltIn_Print_Area_14" localSheetId="30">#REF!</definedName>
    <definedName name="Excel_BuiltIn_Print_Area_14" localSheetId="31">#REF!</definedName>
    <definedName name="Excel_BuiltIn_Print_Area_14" localSheetId="16">#REF!</definedName>
    <definedName name="Excel_BuiltIn_Print_Area_14" localSheetId="18">#REF!</definedName>
    <definedName name="Excel_BuiltIn_Print_Area_14" localSheetId="15">#REF!</definedName>
    <definedName name="Excel_BuiltIn_Print_Area_14" localSheetId="10">#REF!</definedName>
    <definedName name="Excel_BuiltIn_Print_Area_14" localSheetId="11">#REF!</definedName>
    <definedName name="Excel_BuiltIn_Print_Area_14" localSheetId="12">#REF!</definedName>
    <definedName name="Excel_BuiltIn_Print_Area_14" localSheetId="13">#REF!</definedName>
    <definedName name="Excel_BuiltIn_Print_Area_14" localSheetId="8">#REF!</definedName>
    <definedName name="Excel_BuiltIn_Print_Area_14" localSheetId="42">#REF!</definedName>
    <definedName name="Excel_BuiltIn_Print_Area_14" localSheetId="44">#REF!</definedName>
    <definedName name="Excel_BuiltIn_Print_Area_14" localSheetId="45">#REF!</definedName>
    <definedName name="Excel_BuiltIn_Print_Area_14" localSheetId="47">#REF!</definedName>
    <definedName name="Excel_BuiltIn_Print_Area_14" localSheetId="38">#REF!</definedName>
    <definedName name="Excel_BuiltIn_Print_Area_14" localSheetId="40">#REF!</definedName>
    <definedName name="Excel_BuiltIn_Print_Area_14" localSheetId="41">#REF!</definedName>
    <definedName name="Excel_BuiltIn_Print_Area_14" localSheetId="19">#REF!</definedName>
    <definedName name="Excel_BuiltIn_Print_Area_14" localSheetId="21">#REF!</definedName>
    <definedName name="Excel_BuiltIn_Print_Area_14" localSheetId="22">#REF!</definedName>
    <definedName name="Excel_BuiltIn_Print_Area_14" localSheetId="23">#REF!</definedName>
    <definedName name="Excel_BuiltIn_Print_Area_14" localSheetId="25">#REF!</definedName>
    <definedName name="Excel_BuiltIn_Print_Area_14" localSheetId="33">#REF!</definedName>
    <definedName name="Excel_BuiltIn_Print_Area_14" localSheetId="34">#REF!</definedName>
    <definedName name="Excel_BuiltIn_Print_Area_14" localSheetId="36">#REF!</definedName>
    <definedName name="Excel_BuiltIn_Print_Area_14" localSheetId="55">#REF!</definedName>
    <definedName name="Excel_BuiltIn_Print_Area_14" localSheetId="56">#REF!</definedName>
    <definedName name="Excel_BuiltIn_Print_Area_14" localSheetId="57">#REF!</definedName>
    <definedName name="Excel_BuiltIn_Print_Area_14" localSheetId="58">#REF!</definedName>
    <definedName name="Excel_BuiltIn_Print_Area_14" localSheetId="59">#REF!</definedName>
    <definedName name="Excel_BuiltIn_Print_Area_14" localSheetId="54">#REF!</definedName>
    <definedName name="Excel_BuiltIn_Print_Area_14" localSheetId="5">#REF!</definedName>
    <definedName name="Excel_BuiltIn_Print_Area_14">#REF!</definedName>
    <definedName name="Excel_BuiltIn_Print_Area_15" localSheetId="48">#REF!</definedName>
    <definedName name="Excel_BuiltIn_Print_Area_15" localSheetId="50">#REF!</definedName>
    <definedName name="Excel_BuiltIn_Print_Area_15" localSheetId="51">#REF!</definedName>
    <definedName name="Excel_BuiltIn_Print_Area_15" localSheetId="52">#REF!</definedName>
    <definedName name="Excel_BuiltIn_Print_Area_15" localSheetId="26">#REF!</definedName>
    <definedName name="Excel_BuiltIn_Print_Area_15" localSheetId="28">#REF!</definedName>
    <definedName name="Excel_BuiltIn_Print_Area_15" localSheetId="29">#REF!</definedName>
    <definedName name="Excel_BuiltIn_Print_Area_15" localSheetId="30">#REF!</definedName>
    <definedName name="Excel_BuiltIn_Print_Area_15" localSheetId="31">#REF!</definedName>
    <definedName name="Excel_BuiltIn_Print_Area_15" localSheetId="16">#REF!</definedName>
    <definedName name="Excel_BuiltIn_Print_Area_15" localSheetId="18">#REF!</definedName>
    <definedName name="Excel_BuiltIn_Print_Area_15" localSheetId="15">#REF!</definedName>
    <definedName name="Excel_BuiltIn_Print_Area_15" localSheetId="10">#REF!</definedName>
    <definedName name="Excel_BuiltIn_Print_Area_15" localSheetId="11">#REF!</definedName>
    <definedName name="Excel_BuiltIn_Print_Area_15" localSheetId="12">#REF!</definedName>
    <definedName name="Excel_BuiltIn_Print_Area_15" localSheetId="13">#REF!</definedName>
    <definedName name="Excel_BuiltIn_Print_Area_15" localSheetId="8">#REF!</definedName>
    <definedName name="Excel_BuiltIn_Print_Area_15" localSheetId="42">#REF!</definedName>
    <definedName name="Excel_BuiltIn_Print_Area_15" localSheetId="44">#REF!</definedName>
    <definedName name="Excel_BuiltIn_Print_Area_15" localSheetId="45">#REF!</definedName>
    <definedName name="Excel_BuiltIn_Print_Area_15" localSheetId="47">#REF!</definedName>
    <definedName name="Excel_BuiltIn_Print_Area_15" localSheetId="38">#REF!</definedName>
    <definedName name="Excel_BuiltIn_Print_Area_15" localSheetId="40">#REF!</definedName>
    <definedName name="Excel_BuiltIn_Print_Area_15" localSheetId="41">#REF!</definedName>
    <definedName name="Excel_BuiltIn_Print_Area_15" localSheetId="19">#REF!</definedName>
    <definedName name="Excel_BuiltIn_Print_Area_15" localSheetId="21">#REF!</definedName>
    <definedName name="Excel_BuiltIn_Print_Area_15" localSheetId="22">#REF!</definedName>
    <definedName name="Excel_BuiltIn_Print_Area_15" localSheetId="23">#REF!</definedName>
    <definedName name="Excel_BuiltIn_Print_Area_15" localSheetId="25">#REF!</definedName>
    <definedName name="Excel_BuiltIn_Print_Area_15" localSheetId="33">#REF!</definedName>
    <definedName name="Excel_BuiltIn_Print_Area_15" localSheetId="34">#REF!</definedName>
    <definedName name="Excel_BuiltIn_Print_Area_15" localSheetId="36">#REF!</definedName>
    <definedName name="Excel_BuiltIn_Print_Area_15" localSheetId="55">#REF!</definedName>
    <definedName name="Excel_BuiltIn_Print_Area_15" localSheetId="56">#REF!</definedName>
    <definedName name="Excel_BuiltIn_Print_Area_15" localSheetId="57">#REF!</definedName>
    <definedName name="Excel_BuiltIn_Print_Area_15" localSheetId="58">#REF!</definedName>
    <definedName name="Excel_BuiltIn_Print_Area_15" localSheetId="59">#REF!</definedName>
    <definedName name="Excel_BuiltIn_Print_Area_15" localSheetId="54">#REF!</definedName>
    <definedName name="Excel_BuiltIn_Print_Area_15" localSheetId="5">#REF!</definedName>
    <definedName name="Excel_BuiltIn_Print_Area_15">#REF!</definedName>
    <definedName name="Excel_BuiltIn_Print_Area_16" localSheetId="48">#REF!</definedName>
    <definedName name="Excel_BuiltIn_Print_Area_16" localSheetId="50">#REF!</definedName>
    <definedName name="Excel_BuiltIn_Print_Area_16" localSheetId="51">#REF!</definedName>
    <definedName name="Excel_BuiltIn_Print_Area_16" localSheetId="52">#REF!</definedName>
    <definedName name="Excel_BuiltIn_Print_Area_16" localSheetId="26">#REF!</definedName>
    <definedName name="Excel_BuiltIn_Print_Area_16" localSheetId="28">#REF!</definedName>
    <definedName name="Excel_BuiltIn_Print_Area_16" localSheetId="29">#REF!</definedName>
    <definedName name="Excel_BuiltIn_Print_Area_16" localSheetId="30">#REF!</definedName>
    <definedName name="Excel_BuiltIn_Print_Area_16" localSheetId="31">#REF!</definedName>
    <definedName name="Excel_BuiltIn_Print_Area_16" localSheetId="16">#REF!</definedName>
    <definedName name="Excel_BuiltIn_Print_Area_16" localSheetId="18">#REF!</definedName>
    <definedName name="Excel_BuiltIn_Print_Area_16" localSheetId="15">#REF!</definedName>
    <definedName name="Excel_BuiltIn_Print_Area_16" localSheetId="10">#REF!</definedName>
    <definedName name="Excel_BuiltIn_Print_Area_16" localSheetId="11">#REF!</definedName>
    <definedName name="Excel_BuiltIn_Print_Area_16" localSheetId="12">#REF!</definedName>
    <definedName name="Excel_BuiltIn_Print_Area_16" localSheetId="13">#REF!</definedName>
    <definedName name="Excel_BuiltIn_Print_Area_16" localSheetId="8">#REF!</definedName>
    <definedName name="Excel_BuiltIn_Print_Area_16" localSheetId="42">#REF!</definedName>
    <definedName name="Excel_BuiltIn_Print_Area_16" localSheetId="44">#REF!</definedName>
    <definedName name="Excel_BuiltIn_Print_Area_16" localSheetId="45">#REF!</definedName>
    <definedName name="Excel_BuiltIn_Print_Area_16" localSheetId="47">#REF!</definedName>
    <definedName name="Excel_BuiltIn_Print_Area_16" localSheetId="38">#REF!</definedName>
    <definedName name="Excel_BuiltIn_Print_Area_16" localSheetId="40">#REF!</definedName>
    <definedName name="Excel_BuiltIn_Print_Area_16" localSheetId="41">#REF!</definedName>
    <definedName name="Excel_BuiltIn_Print_Area_16" localSheetId="19">#REF!</definedName>
    <definedName name="Excel_BuiltIn_Print_Area_16" localSheetId="21">#REF!</definedName>
    <definedName name="Excel_BuiltIn_Print_Area_16" localSheetId="22">#REF!</definedName>
    <definedName name="Excel_BuiltIn_Print_Area_16" localSheetId="23">#REF!</definedName>
    <definedName name="Excel_BuiltIn_Print_Area_16" localSheetId="25">#REF!</definedName>
    <definedName name="Excel_BuiltIn_Print_Area_16" localSheetId="33">#REF!</definedName>
    <definedName name="Excel_BuiltIn_Print_Area_16" localSheetId="34">#REF!</definedName>
    <definedName name="Excel_BuiltIn_Print_Area_16" localSheetId="36">#REF!</definedName>
    <definedName name="Excel_BuiltIn_Print_Area_16" localSheetId="55">#REF!</definedName>
    <definedName name="Excel_BuiltIn_Print_Area_16" localSheetId="56">#REF!</definedName>
    <definedName name="Excel_BuiltIn_Print_Area_16" localSheetId="57">#REF!</definedName>
    <definedName name="Excel_BuiltIn_Print_Area_16" localSheetId="58">#REF!</definedName>
    <definedName name="Excel_BuiltIn_Print_Area_16" localSheetId="59">#REF!</definedName>
    <definedName name="Excel_BuiltIn_Print_Area_16" localSheetId="54">#REF!</definedName>
    <definedName name="Excel_BuiltIn_Print_Area_16" localSheetId="5">#REF!</definedName>
    <definedName name="Excel_BuiltIn_Print_Area_16">#REF!</definedName>
    <definedName name="Excel_BuiltIn_Print_Area_17" localSheetId="48">#REF!</definedName>
    <definedName name="Excel_BuiltIn_Print_Area_17" localSheetId="50">#REF!</definedName>
    <definedName name="Excel_BuiltIn_Print_Area_17" localSheetId="51">#REF!</definedName>
    <definedName name="Excel_BuiltIn_Print_Area_17" localSheetId="52">#REF!</definedName>
    <definedName name="Excel_BuiltIn_Print_Area_17" localSheetId="26">#REF!</definedName>
    <definedName name="Excel_BuiltIn_Print_Area_17" localSheetId="28">#REF!</definedName>
    <definedName name="Excel_BuiltIn_Print_Area_17" localSheetId="29">#REF!</definedName>
    <definedName name="Excel_BuiltIn_Print_Area_17" localSheetId="30">#REF!</definedName>
    <definedName name="Excel_BuiltIn_Print_Area_17" localSheetId="31">#REF!</definedName>
    <definedName name="Excel_BuiltIn_Print_Area_17" localSheetId="16">#REF!</definedName>
    <definedName name="Excel_BuiltIn_Print_Area_17" localSheetId="18">#REF!</definedName>
    <definedName name="Excel_BuiltIn_Print_Area_17" localSheetId="15">#REF!</definedName>
    <definedName name="Excel_BuiltIn_Print_Area_17" localSheetId="10">#REF!</definedName>
    <definedName name="Excel_BuiltIn_Print_Area_17" localSheetId="11">#REF!</definedName>
    <definedName name="Excel_BuiltIn_Print_Area_17" localSheetId="12">#REF!</definedName>
    <definedName name="Excel_BuiltIn_Print_Area_17" localSheetId="13">#REF!</definedName>
    <definedName name="Excel_BuiltIn_Print_Area_17" localSheetId="8">#REF!</definedName>
    <definedName name="Excel_BuiltIn_Print_Area_17" localSheetId="42">#REF!</definedName>
    <definedName name="Excel_BuiltIn_Print_Area_17" localSheetId="44">#REF!</definedName>
    <definedName name="Excel_BuiltIn_Print_Area_17" localSheetId="45">#REF!</definedName>
    <definedName name="Excel_BuiltIn_Print_Area_17" localSheetId="47">#REF!</definedName>
    <definedName name="Excel_BuiltIn_Print_Area_17" localSheetId="38">#REF!</definedName>
    <definedName name="Excel_BuiltIn_Print_Area_17" localSheetId="40">#REF!</definedName>
    <definedName name="Excel_BuiltIn_Print_Area_17" localSheetId="41">#REF!</definedName>
    <definedName name="Excel_BuiltIn_Print_Area_17" localSheetId="19">#REF!</definedName>
    <definedName name="Excel_BuiltIn_Print_Area_17" localSheetId="21">#REF!</definedName>
    <definedName name="Excel_BuiltIn_Print_Area_17" localSheetId="22">#REF!</definedName>
    <definedName name="Excel_BuiltIn_Print_Area_17" localSheetId="23">#REF!</definedName>
    <definedName name="Excel_BuiltIn_Print_Area_17" localSheetId="25">#REF!</definedName>
    <definedName name="Excel_BuiltIn_Print_Area_17" localSheetId="33">#REF!</definedName>
    <definedName name="Excel_BuiltIn_Print_Area_17" localSheetId="34">#REF!</definedName>
    <definedName name="Excel_BuiltIn_Print_Area_17" localSheetId="36">#REF!</definedName>
    <definedName name="Excel_BuiltIn_Print_Area_17" localSheetId="55">#REF!</definedName>
    <definedName name="Excel_BuiltIn_Print_Area_17" localSheetId="56">#REF!</definedName>
    <definedName name="Excel_BuiltIn_Print_Area_17" localSheetId="57">#REF!</definedName>
    <definedName name="Excel_BuiltIn_Print_Area_17" localSheetId="58">#REF!</definedName>
    <definedName name="Excel_BuiltIn_Print_Area_17" localSheetId="59">#REF!</definedName>
    <definedName name="Excel_BuiltIn_Print_Area_17" localSheetId="54">#REF!</definedName>
    <definedName name="Excel_BuiltIn_Print_Area_17" localSheetId="5">#REF!</definedName>
    <definedName name="Excel_BuiltIn_Print_Area_17">#REF!</definedName>
    <definedName name="Excel_BuiltIn_Print_Area_18" localSheetId="48">#REF!</definedName>
    <definedName name="Excel_BuiltIn_Print_Area_18" localSheetId="50">#REF!</definedName>
    <definedName name="Excel_BuiltIn_Print_Area_18" localSheetId="51">#REF!</definedName>
    <definedName name="Excel_BuiltIn_Print_Area_18" localSheetId="52">#REF!</definedName>
    <definedName name="Excel_BuiltIn_Print_Area_18" localSheetId="26">#REF!</definedName>
    <definedName name="Excel_BuiltIn_Print_Area_18" localSheetId="28">#REF!</definedName>
    <definedName name="Excel_BuiltIn_Print_Area_18" localSheetId="29">#REF!</definedName>
    <definedName name="Excel_BuiltIn_Print_Area_18" localSheetId="30">#REF!</definedName>
    <definedName name="Excel_BuiltIn_Print_Area_18" localSheetId="31">#REF!</definedName>
    <definedName name="Excel_BuiltIn_Print_Area_18" localSheetId="16">#REF!</definedName>
    <definedName name="Excel_BuiltIn_Print_Area_18" localSheetId="18">#REF!</definedName>
    <definedName name="Excel_BuiltIn_Print_Area_18" localSheetId="15">#REF!</definedName>
    <definedName name="Excel_BuiltIn_Print_Area_18" localSheetId="10">#REF!</definedName>
    <definedName name="Excel_BuiltIn_Print_Area_18" localSheetId="11">#REF!</definedName>
    <definedName name="Excel_BuiltIn_Print_Area_18" localSheetId="12">#REF!</definedName>
    <definedName name="Excel_BuiltIn_Print_Area_18" localSheetId="13">#REF!</definedName>
    <definedName name="Excel_BuiltIn_Print_Area_18" localSheetId="8">#REF!</definedName>
    <definedName name="Excel_BuiltIn_Print_Area_18" localSheetId="42">#REF!</definedName>
    <definedName name="Excel_BuiltIn_Print_Area_18" localSheetId="44">#REF!</definedName>
    <definedName name="Excel_BuiltIn_Print_Area_18" localSheetId="45">#REF!</definedName>
    <definedName name="Excel_BuiltIn_Print_Area_18" localSheetId="47">#REF!</definedName>
    <definedName name="Excel_BuiltIn_Print_Area_18" localSheetId="38">#REF!</definedName>
    <definedName name="Excel_BuiltIn_Print_Area_18" localSheetId="40">#REF!</definedName>
    <definedName name="Excel_BuiltIn_Print_Area_18" localSheetId="41">#REF!</definedName>
    <definedName name="Excel_BuiltIn_Print_Area_18" localSheetId="19">#REF!</definedName>
    <definedName name="Excel_BuiltIn_Print_Area_18" localSheetId="21">#REF!</definedName>
    <definedName name="Excel_BuiltIn_Print_Area_18" localSheetId="22">#REF!</definedName>
    <definedName name="Excel_BuiltIn_Print_Area_18" localSheetId="23">#REF!</definedName>
    <definedName name="Excel_BuiltIn_Print_Area_18" localSheetId="25">#REF!</definedName>
    <definedName name="Excel_BuiltIn_Print_Area_18" localSheetId="33">#REF!</definedName>
    <definedName name="Excel_BuiltIn_Print_Area_18" localSheetId="34">#REF!</definedName>
    <definedName name="Excel_BuiltIn_Print_Area_18" localSheetId="36">#REF!</definedName>
    <definedName name="Excel_BuiltIn_Print_Area_18" localSheetId="55">#REF!</definedName>
    <definedName name="Excel_BuiltIn_Print_Area_18" localSheetId="56">#REF!</definedName>
    <definedName name="Excel_BuiltIn_Print_Area_18" localSheetId="57">#REF!</definedName>
    <definedName name="Excel_BuiltIn_Print_Area_18" localSheetId="58">#REF!</definedName>
    <definedName name="Excel_BuiltIn_Print_Area_18" localSheetId="59">#REF!</definedName>
    <definedName name="Excel_BuiltIn_Print_Area_18" localSheetId="54">#REF!</definedName>
    <definedName name="Excel_BuiltIn_Print_Area_18" localSheetId="5">#REF!</definedName>
    <definedName name="Excel_BuiltIn_Print_Area_18">#REF!</definedName>
    <definedName name="Excel_BuiltIn_Print_Area_19" localSheetId="48">#REF!</definedName>
    <definedName name="Excel_BuiltIn_Print_Area_19" localSheetId="50">#REF!</definedName>
    <definedName name="Excel_BuiltIn_Print_Area_19" localSheetId="51">#REF!</definedName>
    <definedName name="Excel_BuiltIn_Print_Area_19" localSheetId="52">#REF!</definedName>
    <definedName name="Excel_BuiltIn_Print_Area_19" localSheetId="26">#REF!</definedName>
    <definedName name="Excel_BuiltIn_Print_Area_19" localSheetId="28">#REF!</definedName>
    <definedName name="Excel_BuiltIn_Print_Area_19" localSheetId="29">#REF!</definedName>
    <definedName name="Excel_BuiltIn_Print_Area_19" localSheetId="30">#REF!</definedName>
    <definedName name="Excel_BuiltIn_Print_Area_19" localSheetId="31">#REF!</definedName>
    <definedName name="Excel_BuiltIn_Print_Area_19" localSheetId="16">#REF!</definedName>
    <definedName name="Excel_BuiltIn_Print_Area_19" localSheetId="18">#REF!</definedName>
    <definedName name="Excel_BuiltIn_Print_Area_19" localSheetId="15">#REF!</definedName>
    <definedName name="Excel_BuiltIn_Print_Area_19" localSheetId="10">#REF!</definedName>
    <definedName name="Excel_BuiltIn_Print_Area_19" localSheetId="11">#REF!</definedName>
    <definedName name="Excel_BuiltIn_Print_Area_19" localSheetId="12">#REF!</definedName>
    <definedName name="Excel_BuiltIn_Print_Area_19" localSheetId="13">#REF!</definedName>
    <definedName name="Excel_BuiltIn_Print_Area_19" localSheetId="8">#REF!</definedName>
    <definedName name="Excel_BuiltIn_Print_Area_19" localSheetId="42">#REF!</definedName>
    <definedName name="Excel_BuiltIn_Print_Area_19" localSheetId="44">#REF!</definedName>
    <definedName name="Excel_BuiltIn_Print_Area_19" localSheetId="45">#REF!</definedName>
    <definedName name="Excel_BuiltIn_Print_Area_19" localSheetId="47">#REF!</definedName>
    <definedName name="Excel_BuiltIn_Print_Area_19" localSheetId="38">#REF!</definedName>
    <definedName name="Excel_BuiltIn_Print_Area_19" localSheetId="40">#REF!</definedName>
    <definedName name="Excel_BuiltIn_Print_Area_19" localSheetId="41">#REF!</definedName>
    <definedName name="Excel_BuiltIn_Print_Area_19" localSheetId="19">#REF!</definedName>
    <definedName name="Excel_BuiltIn_Print_Area_19" localSheetId="21">#REF!</definedName>
    <definedName name="Excel_BuiltIn_Print_Area_19" localSheetId="22">#REF!</definedName>
    <definedName name="Excel_BuiltIn_Print_Area_19" localSheetId="23">#REF!</definedName>
    <definedName name="Excel_BuiltIn_Print_Area_19" localSheetId="25">#REF!</definedName>
    <definedName name="Excel_BuiltIn_Print_Area_19" localSheetId="33">#REF!</definedName>
    <definedName name="Excel_BuiltIn_Print_Area_19" localSheetId="34">#REF!</definedName>
    <definedName name="Excel_BuiltIn_Print_Area_19" localSheetId="36">#REF!</definedName>
    <definedName name="Excel_BuiltIn_Print_Area_19" localSheetId="55">#REF!</definedName>
    <definedName name="Excel_BuiltIn_Print_Area_19" localSheetId="56">#REF!</definedName>
    <definedName name="Excel_BuiltIn_Print_Area_19" localSheetId="57">#REF!</definedName>
    <definedName name="Excel_BuiltIn_Print_Area_19" localSheetId="58">#REF!</definedName>
    <definedName name="Excel_BuiltIn_Print_Area_19" localSheetId="59">#REF!</definedName>
    <definedName name="Excel_BuiltIn_Print_Area_19" localSheetId="54">#REF!</definedName>
    <definedName name="Excel_BuiltIn_Print_Area_19" localSheetId="5">#REF!</definedName>
    <definedName name="Excel_BuiltIn_Print_Area_19">#REF!</definedName>
    <definedName name="Excel_BuiltIn_Print_Area_2" localSheetId="48">#REF!</definedName>
    <definedName name="Excel_BuiltIn_Print_Area_2" localSheetId="50">#REF!</definedName>
    <definedName name="Excel_BuiltIn_Print_Area_2" localSheetId="51">#REF!</definedName>
    <definedName name="Excel_BuiltIn_Print_Area_2" localSheetId="52">#REF!</definedName>
    <definedName name="Excel_BuiltIn_Print_Area_2" localSheetId="26">#REF!</definedName>
    <definedName name="Excel_BuiltIn_Print_Area_2" localSheetId="28">#REF!</definedName>
    <definedName name="Excel_BuiltIn_Print_Area_2" localSheetId="29">#REF!</definedName>
    <definedName name="Excel_BuiltIn_Print_Area_2" localSheetId="30">#REF!</definedName>
    <definedName name="Excel_BuiltIn_Print_Area_2" localSheetId="31">#REF!</definedName>
    <definedName name="Excel_BuiltIn_Print_Area_2" localSheetId="16">#REF!</definedName>
    <definedName name="Excel_BuiltIn_Print_Area_2" localSheetId="18">#REF!</definedName>
    <definedName name="Excel_BuiltIn_Print_Area_2" localSheetId="15">#REF!</definedName>
    <definedName name="Excel_BuiltIn_Print_Area_2" localSheetId="10">#REF!</definedName>
    <definedName name="Excel_BuiltIn_Print_Area_2" localSheetId="11">#REF!</definedName>
    <definedName name="Excel_BuiltIn_Print_Area_2" localSheetId="12">#REF!</definedName>
    <definedName name="Excel_BuiltIn_Print_Area_2" localSheetId="13">#REF!</definedName>
    <definedName name="Excel_BuiltIn_Print_Area_2" localSheetId="8">#REF!</definedName>
    <definedName name="Excel_BuiltIn_Print_Area_2" localSheetId="42">#REF!</definedName>
    <definedName name="Excel_BuiltIn_Print_Area_2" localSheetId="44">#REF!</definedName>
    <definedName name="Excel_BuiltIn_Print_Area_2" localSheetId="45">#REF!</definedName>
    <definedName name="Excel_BuiltIn_Print_Area_2" localSheetId="47">#REF!</definedName>
    <definedName name="Excel_BuiltIn_Print_Area_2" localSheetId="38">#REF!</definedName>
    <definedName name="Excel_BuiltIn_Print_Area_2" localSheetId="40">#REF!</definedName>
    <definedName name="Excel_BuiltIn_Print_Area_2" localSheetId="41">#REF!</definedName>
    <definedName name="Excel_BuiltIn_Print_Area_2" localSheetId="19">#REF!</definedName>
    <definedName name="Excel_BuiltIn_Print_Area_2" localSheetId="21">#REF!</definedName>
    <definedName name="Excel_BuiltIn_Print_Area_2" localSheetId="22">#REF!</definedName>
    <definedName name="Excel_BuiltIn_Print_Area_2" localSheetId="23">#REF!</definedName>
    <definedName name="Excel_BuiltIn_Print_Area_2" localSheetId="25">#REF!</definedName>
    <definedName name="Excel_BuiltIn_Print_Area_2" localSheetId="33">#REF!</definedName>
    <definedName name="Excel_BuiltIn_Print_Area_2" localSheetId="34">#REF!</definedName>
    <definedName name="Excel_BuiltIn_Print_Area_2" localSheetId="36">#REF!</definedName>
    <definedName name="Excel_BuiltIn_Print_Area_2" localSheetId="55">#REF!</definedName>
    <definedName name="Excel_BuiltIn_Print_Area_2" localSheetId="56">#REF!</definedName>
    <definedName name="Excel_BuiltIn_Print_Area_2" localSheetId="57">#REF!</definedName>
    <definedName name="Excel_BuiltIn_Print_Area_2" localSheetId="58">#REF!</definedName>
    <definedName name="Excel_BuiltIn_Print_Area_2" localSheetId="59">#REF!</definedName>
    <definedName name="Excel_BuiltIn_Print_Area_2" localSheetId="54">#REF!</definedName>
    <definedName name="Excel_BuiltIn_Print_Area_2" localSheetId="5">#REF!</definedName>
    <definedName name="Excel_BuiltIn_Print_Area_2">#REF!</definedName>
    <definedName name="Excel_BuiltIn_Print_Area_20" localSheetId="48">#REF!</definedName>
    <definedName name="Excel_BuiltIn_Print_Area_20" localSheetId="50">#REF!</definedName>
    <definedName name="Excel_BuiltIn_Print_Area_20" localSheetId="51">#REF!</definedName>
    <definedName name="Excel_BuiltIn_Print_Area_20" localSheetId="52">#REF!</definedName>
    <definedName name="Excel_BuiltIn_Print_Area_20" localSheetId="26">#REF!</definedName>
    <definedName name="Excel_BuiltIn_Print_Area_20" localSheetId="28">#REF!</definedName>
    <definedName name="Excel_BuiltIn_Print_Area_20" localSheetId="29">#REF!</definedName>
    <definedName name="Excel_BuiltIn_Print_Area_20" localSheetId="30">#REF!</definedName>
    <definedName name="Excel_BuiltIn_Print_Area_20" localSheetId="31">#REF!</definedName>
    <definedName name="Excel_BuiltIn_Print_Area_20" localSheetId="16">#REF!</definedName>
    <definedName name="Excel_BuiltIn_Print_Area_20" localSheetId="18">#REF!</definedName>
    <definedName name="Excel_BuiltIn_Print_Area_20" localSheetId="15">#REF!</definedName>
    <definedName name="Excel_BuiltIn_Print_Area_20" localSheetId="10">#REF!</definedName>
    <definedName name="Excel_BuiltIn_Print_Area_20" localSheetId="11">#REF!</definedName>
    <definedName name="Excel_BuiltIn_Print_Area_20" localSheetId="12">#REF!</definedName>
    <definedName name="Excel_BuiltIn_Print_Area_20" localSheetId="13">#REF!</definedName>
    <definedName name="Excel_BuiltIn_Print_Area_20" localSheetId="8">#REF!</definedName>
    <definedName name="Excel_BuiltIn_Print_Area_20" localSheetId="42">#REF!</definedName>
    <definedName name="Excel_BuiltIn_Print_Area_20" localSheetId="44">#REF!</definedName>
    <definedName name="Excel_BuiltIn_Print_Area_20" localSheetId="45">#REF!</definedName>
    <definedName name="Excel_BuiltIn_Print_Area_20" localSheetId="47">#REF!</definedName>
    <definedName name="Excel_BuiltIn_Print_Area_20" localSheetId="38">#REF!</definedName>
    <definedName name="Excel_BuiltIn_Print_Area_20" localSheetId="40">#REF!</definedName>
    <definedName name="Excel_BuiltIn_Print_Area_20" localSheetId="41">#REF!</definedName>
    <definedName name="Excel_BuiltIn_Print_Area_20" localSheetId="19">#REF!</definedName>
    <definedName name="Excel_BuiltIn_Print_Area_20" localSheetId="21">#REF!</definedName>
    <definedName name="Excel_BuiltIn_Print_Area_20" localSheetId="22">#REF!</definedName>
    <definedName name="Excel_BuiltIn_Print_Area_20" localSheetId="23">#REF!</definedName>
    <definedName name="Excel_BuiltIn_Print_Area_20" localSheetId="25">#REF!</definedName>
    <definedName name="Excel_BuiltIn_Print_Area_20" localSheetId="33">#REF!</definedName>
    <definedName name="Excel_BuiltIn_Print_Area_20" localSheetId="34">#REF!</definedName>
    <definedName name="Excel_BuiltIn_Print_Area_20" localSheetId="36">#REF!</definedName>
    <definedName name="Excel_BuiltIn_Print_Area_20" localSheetId="55">#REF!</definedName>
    <definedName name="Excel_BuiltIn_Print_Area_20" localSheetId="56">#REF!</definedName>
    <definedName name="Excel_BuiltIn_Print_Area_20" localSheetId="57">#REF!</definedName>
    <definedName name="Excel_BuiltIn_Print_Area_20" localSheetId="58">#REF!</definedName>
    <definedName name="Excel_BuiltIn_Print_Area_20" localSheetId="59">#REF!</definedName>
    <definedName name="Excel_BuiltIn_Print_Area_20" localSheetId="54">#REF!</definedName>
    <definedName name="Excel_BuiltIn_Print_Area_20" localSheetId="5">#REF!</definedName>
    <definedName name="Excel_BuiltIn_Print_Area_20">#REF!</definedName>
    <definedName name="Excel_BuiltIn_Print_Area_21" localSheetId="48">#REF!</definedName>
    <definedName name="Excel_BuiltIn_Print_Area_21" localSheetId="50">#REF!</definedName>
    <definedName name="Excel_BuiltIn_Print_Area_21" localSheetId="51">#REF!</definedName>
    <definedName name="Excel_BuiltIn_Print_Area_21" localSheetId="52">#REF!</definedName>
    <definedName name="Excel_BuiltIn_Print_Area_21" localSheetId="26">#REF!</definedName>
    <definedName name="Excel_BuiltIn_Print_Area_21" localSheetId="28">#REF!</definedName>
    <definedName name="Excel_BuiltIn_Print_Area_21" localSheetId="29">#REF!</definedName>
    <definedName name="Excel_BuiltIn_Print_Area_21" localSheetId="30">#REF!</definedName>
    <definedName name="Excel_BuiltIn_Print_Area_21" localSheetId="31">#REF!</definedName>
    <definedName name="Excel_BuiltIn_Print_Area_21" localSheetId="16">#REF!</definedName>
    <definedName name="Excel_BuiltIn_Print_Area_21" localSheetId="18">#REF!</definedName>
    <definedName name="Excel_BuiltIn_Print_Area_21" localSheetId="15">#REF!</definedName>
    <definedName name="Excel_BuiltIn_Print_Area_21" localSheetId="10">#REF!</definedName>
    <definedName name="Excel_BuiltIn_Print_Area_21" localSheetId="11">#REF!</definedName>
    <definedName name="Excel_BuiltIn_Print_Area_21" localSheetId="12">#REF!</definedName>
    <definedName name="Excel_BuiltIn_Print_Area_21" localSheetId="13">#REF!</definedName>
    <definedName name="Excel_BuiltIn_Print_Area_21" localSheetId="8">#REF!</definedName>
    <definedName name="Excel_BuiltIn_Print_Area_21" localSheetId="42">#REF!</definedName>
    <definedName name="Excel_BuiltIn_Print_Area_21" localSheetId="44">#REF!</definedName>
    <definedName name="Excel_BuiltIn_Print_Area_21" localSheetId="45">#REF!</definedName>
    <definedName name="Excel_BuiltIn_Print_Area_21" localSheetId="47">#REF!</definedName>
    <definedName name="Excel_BuiltIn_Print_Area_21" localSheetId="38">#REF!</definedName>
    <definedName name="Excel_BuiltIn_Print_Area_21" localSheetId="40">#REF!</definedName>
    <definedName name="Excel_BuiltIn_Print_Area_21" localSheetId="41">#REF!</definedName>
    <definedName name="Excel_BuiltIn_Print_Area_21" localSheetId="19">#REF!</definedName>
    <definedName name="Excel_BuiltIn_Print_Area_21" localSheetId="21">#REF!</definedName>
    <definedName name="Excel_BuiltIn_Print_Area_21" localSheetId="22">#REF!</definedName>
    <definedName name="Excel_BuiltIn_Print_Area_21" localSheetId="23">#REF!</definedName>
    <definedName name="Excel_BuiltIn_Print_Area_21" localSheetId="25">#REF!</definedName>
    <definedName name="Excel_BuiltIn_Print_Area_21" localSheetId="33">#REF!</definedName>
    <definedName name="Excel_BuiltIn_Print_Area_21" localSheetId="34">#REF!</definedName>
    <definedName name="Excel_BuiltIn_Print_Area_21" localSheetId="36">#REF!</definedName>
    <definedName name="Excel_BuiltIn_Print_Area_21" localSheetId="55">#REF!</definedName>
    <definedName name="Excel_BuiltIn_Print_Area_21" localSheetId="56">#REF!</definedName>
    <definedName name="Excel_BuiltIn_Print_Area_21" localSheetId="57">#REF!</definedName>
    <definedName name="Excel_BuiltIn_Print_Area_21" localSheetId="58">#REF!</definedName>
    <definedName name="Excel_BuiltIn_Print_Area_21" localSheetId="59">#REF!</definedName>
    <definedName name="Excel_BuiltIn_Print_Area_21" localSheetId="54">#REF!</definedName>
    <definedName name="Excel_BuiltIn_Print_Area_21" localSheetId="5">#REF!</definedName>
    <definedName name="Excel_BuiltIn_Print_Area_21">#REF!</definedName>
    <definedName name="Excel_BuiltIn_Print_Area_22" localSheetId="48">#REF!</definedName>
    <definedName name="Excel_BuiltIn_Print_Area_22" localSheetId="50">#REF!</definedName>
    <definedName name="Excel_BuiltIn_Print_Area_22" localSheetId="51">#REF!</definedName>
    <definedName name="Excel_BuiltIn_Print_Area_22" localSheetId="52">#REF!</definedName>
    <definedName name="Excel_BuiltIn_Print_Area_22" localSheetId="26">#REF!</definedName>
    <definedName name="Excel_BuiltIn_Print_Area_22" localSheetId="28">#REF!</definedName>
    <definedName name="Excel_BuiltIn_Print_Area_22" localSheetId="29">#REF!</definedName>
    <definedName name="Excel_BuiltIn_Print_Area_22" localSheetId="30">#REF!</definedName>
    <definedName name="Excel_BuiltIn_Print_Area_22" localSheetId="31">#REF!</definedName>
    <definedName name="Excel_BuiltIn_Print_Area_22" localSheetId="16">#REF!</definedName>
    <definedName name="Excel_BuiltIn_Print_Area_22" localSheetId="18">#REF!</definedName>
    <definedName name="Excel_BuiltIn_Print_Area_22" localSheetId="15">#REF!</definedName>
    <definedName name="Excel_BuiltIn_Print_Area_22" localSheetId="10">#REF!</definedName>
    <definedName name="Excel_BuiltIn_Print_Area_22" localSheetId="11">#REF!</definedName>
    <definedName name="Excel_BuiltIn_Print_Area_22" localSheetId="12">#REF!</definedName>
    <definedName name="Excel_BuiltIn_Print_Area_22" localSheetId="13">#REF!</definedName>
    <definedName name="Excel_BuiltIn_Print_Area_22" localSheetId="8">#REF!</definedName>
    <definedName name="Excel_BuiltIn_Print_Area_22" localSheetId="42">#REF!</definedName>
    <definedName name="Excel_BuiltIn_Print_Area_22" localSheetId="44">#REF!</definedName>
    <definedName name="Excel_BuiltIn_Print_Area_22" localSheetId="45">#REF!</definedName>
    <definedName name="Excel_BuiltIn_Print_Area_22" localSheetId="47">#REF!</definedName>
    <definedName name="Excel_BuiltIn_Print_Area_22" localSheetId="38">#REF!</definedName>
    <definedName name="Excel_BuiltIn_Print_Area_22" localSheetId="40">#REF!</definedName>
    <definedName name="Excel_BuiltIn_Print_Area_22" localSheetId="41">#REF!</definedName>
    <definedName name="Excel_BuiltIn_Print_Area_22" localSheetId="19">#REF!</definedName>
    <definedName name="Excel_BuiltIn_Print_Area_22" localSheetId="21">#REF!</definedName>
    <definedName name="Excel_BuiltIn_Print_Area_22" localSheetId="22">#REF!</definedName>
    <definedName name="Excel_BuiltIn_Print_Area_22" localSheetId="23">#REF!</definedName>
    <definedName name="Excel_BuiltIn_Print_Area_22" localSheetId="25">#REF!</definedName>
    <definedName name="Excel_BuiltIn_Print_Area_22" localSheetId="33">#REF!</definedName>
    <definedName name="Excel_BuiltIn_Print_Area_22" localSheetId="34">#REF!</definedName>
    <definedName name="Excel_BuiltIn_Print_Area_22" localSheetId="36">#REF!</definedName>
    <definedName name="Excel_BuiltIn_Print_Area_22" localSheetId="55">#REF!</definedName>
    <definedName name="Excel_BuiltIn_Print_Area_22" localSheetId="56">#REF!</definedName>
    <definedName name="Excel_BuiltIn_Print_Area_22" localSheetId="57">#REF!</definedName>
    <definedName name="Excel_BuiltIn_Print_Area_22" localSheetId="58">#REF!</definedName>
    <definedName name="Excel_BuiltIn_Print_Area_22" localSheetId="59">#REF!</definedName>
    <definedName name="Excel_BuiltIn_Print_Area_22" localSheetId="54">#REF!</definedName>
    <definedName name="Excel_BuiltIn_Print_Area_22" localSheetId="5">#REF!</definedName>
    <definedName name="Excel_BuiltIn_Print_Area_22">#REF!</definedName>
    <definedName name="Excel_BuiltIn_Print_Area_23" localSheetId="48">#REF!</definedName>
    <definedName name="Excel_BuiltIn_Print_Area_23" localSheetId="50">#REF!</definedName>
    <definedName name="Excel_BuiltIn_Print_Area_23" localSheetId="51">#REF!</definedName>
    <definedName name="Excel_BuiltIn_Print_Area_23" localSheetId="52">#REF!</definedName>
    <definedName name="Excel_BuiltIn_Print_Area_23" localSheetId="26">#REF!</definedName>
    <definedName name="Excel_BuiltIn_Print_Area_23" localSheetId="28">#REF!</definedName>
    <definedName name="Excel_BuiltIn_Print_Area_23" localSheetId="29">#REF!</definedName>
    <definedName name="Excel_BuiltIn_Print_Area_23" localSheetId="30">#REF!</definedName>
    <definedName name="Excel_BuiltIn_Print_Area_23" localSheetId="31">#REF!</definedName>
    <definedName name="Excel_BuiltIn_Print_Area_23" localSheetId="16">#REF!</definedName>
    <definedName name="Excel_BuiltIn_Print_Area_23" localSheetId="18">#REF!</definedName>
    <definedName name="Excel_BuiltIn_Print_Area_23" localSheetId="15">#REF!</definedName>
    <definedName name="Excel_BuiltIn_Print_Area_23" localSheetId="10">#REF!</definedName>
    <definedName name="Excel_BuiltIn_Print_Area_23" localSheetId="11">#REF!</definedName>
    <definedName name="Excel_BuiltIn_Print_Area_23" localSheetId="12">#REF!</definedName>
    <definedName name="Excel_BuiltIn_Print_Area_23" localSheetId="13">#REF!</definedName>
    <definedName name="Excel_BuiltIn_Print_Area_23" localSheetId="8">#REF!</definedName>
    <definedName name="Excel_BuiltIn_Print_Area_23" localSheetId="42">#REF!</definedName>
    <definedName name="Excel_BuiltIn_Print_Area_23" localSheetId="44">#REF!</definedName>
    <definedName name="Excel_BuiltIn_Print_Area_23" localSheetId="45">#REF!</definedName>
    <definedName name="Excel_BuiltIn_Print_Area_23" localSheetId="47">#REF!</definedName>
    <definedName name="Excel_BuiltIn_Print_Area_23" localSheetId="38">#REF!</definedName>
    <definedName name="Excel_BuiltIn_Print_Area_23" localSheetId="40">#REF!</definedName>
    <definedName name="Excel_BuiltIn_Print_Area_23" localSheetId="41">#REF!</definedName>
    <definedName name="Excel_BuiltIn_Print_Area_23" localSheetId="19">#REF!</definedName>
    <definedName name="Excel_BuiltIn_Print_Area_23" localSheetId="21">#REF!</definedName>
    <definedName name="Excel_BuiltIn_Print_Area_23" localSheetId="22">#REF!</definedName>
    <definedName name="Excel_BuiltIn_Print_Area_23" localSheetId="23">#REF!</definedName>
    <definedName name="Excel_BuiltIn_Print_Area_23" localSheetId="25">#REF!</definedName>
    <definedName name="Excel_BuiltIn_Print_Area_23" localSheetId="33">#REF!</definedName>
    <definedName name="Excel_BuiltIn_Print_Area_23" localSheetId="34">#REF!</definedName>
    <definedName name="Excel_BuiltIn_Print_Area_23" localSheetId="36">#REF!</definedName>
    <definedName name="Excel_BuiltIn_Print_Area_23" localSheetId="55">#REF!</definedName>
    <definedName name="Excel_BuiltIn_Print_Area_23" localSheetId="56">#REF!</definedName>
    <definedName name="Excel_BuiltIn_Print_Area_23" localSheetId="57">#REF!</definedName>
    <definedName name="Excel_BuiltIn_Print_Area_23" localSheetId="58">#REF!</definedName>
    <definedName name="Excel_BuiltIn_Print_Area_23" localSheetId="59">#REF!</definedName>
    <definedName name="Excel_BuiltIn_Print_Area_23" localSheetId="54">#REF!</definedName>
    <definedName name="Excel_BuiltIn_Print_Area_23" localSheetId="5">#REF!</definedName>
    <definedName name="Excel_BuiltIn_Print_Area_23">#REF!</definedName>
    <definedName name="Excel_BuiltIn_Print_Area_24" localSheetId="48">#REF!</definedName>
    <definedName name="Excel_BuiltIn_Print_Area_24" localSheetId="50">#REF!</definedName>
    <definedName name="Excel_BuiltIn_Print_Area_24" localSheetId="51">#REF!</definedName>
    <definedName name="Excel_BuiltIn_Print_Area_24" localSheetId="52">#REF!</definedName>
    <definedName name="Excel_BuiltIn_Print_Area_24" localSheetId="26">#REF!</definedName>
    <definedName name="Excel_BuiltIn_Print_Area_24" localSheetId="28">#REF!</definedName>
    <definedName name="Excel_BuiltIn_Print_Area_24" localSheetId="29">#REF!</definedName>
    <definedName name="Excel_BuiltIn_Print_Area_24" localSheetId="30">#REF!</definedName>
    <definedName name="Excel_BuiltIn_Print_Area_24" localSheetId="31">#REF!</definedName>
    <definedName name="Excel_BuiltIn_Print_Area_24" localSheetId="16">#REF!</definedName>
    <definedName name="Excel_BuiltIn_Print_Area_24" localSheetId="18">#REF!</definedName>
    <definedName name="Excel_BuiltIn_Print_Area_24" localSheetId="15">#REF!</definedName>
    <definedName name="Excel_BuiltIn_Print_Area_24" localSheetId="10">#REF!</definedName>
    <definedName name="Excel_BuiltIn_Print_Area_24" localSheetId="11">#REF!</definedName>
    <definedName name="Excel_BuiltIn_Print_Area_24" localSheetId="12">#REF!</definedName>
    <definedName name="Excel_BuiltIn_Print_Area_24" localSheetId="13">#REF!</definedName>
    <definedName name="Excel_BuiltIn_Print_Area_24" localSheetId="8">#REF!</definedName>
    <definedName name="Excel_BuiltIn_Print_Area_24" localSheetId="42">#REF!</definedName>
    <definedName name="Excel_BuiltIn_Print_Area_24" localSheetId="44">#REF!</definedName>
    <definedName name="Excel_BuiltIn_Print_Area_24" localSheetId="45">#REF!</definedName>
    <definedName name="Excel_BuiltIn_Print_Area_24" localSheetId="47">#REF!</definedName>
    <definedName name="Excel_BuiltIn_Print_Area_24" localSheetId="38">#REF!</definedName>
    <definedName name="Excel_BuiltIn_Print_Area_24" localSheetId="40">#REF!</definedName>
    <definedName name="Excel_BuiltIn_Print_Area_24" localSheetId="41">#REF!</definedName>
    <definedName name="Excel_BuiltIn_Print_Area_24" localSheetId="19">#REF!</definedName>
    <definedName name="Excel_BuiltIn_Print_Area_24" localSheetId="21">#REF!</definedName>
    <definedName name="Excel_BuiltIn_Print_Area_24" localSheetId="22">#REF!</definedName>
    <definedName name="Excel_BuiltIn_Print_Area_24" localSheetId="23">#REF!</definedName>
    <definedName name="Excel_BuiltIn_Print_Area_24" localSheetId="25">#REF!</definedName>
    <definedName name="Excel_BuiltIn_Print_Area_24" localSheetId="33">#REF!</definedName>
    <definedName name="Excel_BuiltIn_Print_Area_24" localSheetId="34">#REF!</definedName>
    <definedName name="Excel_BuiltIn_Print_Area_24" localSheetId="36">#REF!</definedName>
    <definedName name="Excel_BuiltIn_Print_Area_24" localSheetId="55">#REF!</definedName>
    <definedName name="Excel_BuiltIn_Print_Area_24" localSheetId="56">#REF!</definedName>
    <definedName name="Excel_BuiltIn_Print_Area_24" localSheetId="57">#REF!</definedName>
    <definedName name="Excel_BuiltIn_Print_Area_24" localSheetId="58">#REF!</definedName>
    <definedName name="Excel_BuiltIn_Print_Area_24" localSheetId="59">#REF!</definedName>
    <definedName name="Excel_BuiltIn_Print_Area_24" localSheetId="54">#REF!</definedName>
    <definedName name="Excel_BuiltIn_Print_Area_24" localSheetId="5">#REF!</definedName>
    <definedName name="Excel_BuiltIn_Print_Area_24">#REF!</definedName>
    <definedName name="Excel_BuiltIn_Print_Area_25" localSheetId="48">#REF!</definedName>
    <definedName name="Excel_BuiltIn_Print_Area_25" localSheetId="50">#REF!</definedName>
    <definedName name="Excel_BuiltIn_Print_Area_25" localSheetId="51">#REF!</definedName>
    <definedName name="Excel_BuiltIn_Print_Area_25" localSheetId="52">#REF!</definedName>
    <definedName name="Excel_BuiltIn_Print_Area_25" localSheetId="26">#REF!</definedName>
    <definedName name="Excel_BuiltIn_Print_Area_25" localSheetId="28">#REF!</definedName>
    <definedName name="Excel_BuiltIn_Print_Area_25" localSheetId="29">#REF!</definedName>
    <definedName name="Excel_BuiltIn_Print_Area_25" localSheetId="30">#REF!</definedName>
    <definedName name="Excel_BuiltIn_Print_Area_25" localSheetId="31">#REF!</definedName>
    <definedName name="Excel_BuiltIn_Print_Area_25" localSheetId="16">#REF!</definedName>
    <definedName name="Excel_BuiltIn_Print_Area_25" localSheetId="18">#REF!</definedName>
    <definedName name="Excel_BuiltIn_Print_Area_25" localSheetId="15">#REF!</definedName>
    <definedName name="Excel_BuiltIn_Print_Area_25" localSheetId="10">#REF!</definedName>
    <definedName name="Excel_BuiltIn_Print_Area_25" localSheetId="11">#REF!</definedName>
    <definedName name="Excel_BuiltIn_Print_Area_25" localSheetId="12">#REF!</definedName>
    <definedName name="Excel_BuiltIn_Print_Area_25" localSheetId="13">#REF!</definedName>
    <definedName name="Excel_BuiltIn_Print_Area_25" localSheetId="8">#REF!</definedName>
    <definedName name="Excel_BuiltIn_Print_Area_25" localSheetId="42">#REF!</definedName>
    <definedName name="Excel_BuiltIn_Print_Area_25" localSheetId="44">#REF!</definedName>
    <definedName name="Excel_BuiltIn_Print_Area_25" localSheetId="45">#REF!</definedName>
    <definedName name="Excel_BuiltIn_Print_Area_25" localSheetId="47">#REF!</definedName>
    <definedName name="Excel_BuiltIn_Print_Area_25" localSheetId="38">#REF!</definedName>
    <definedName name="Excel_BuiltIn_Print_Area_25" localSheetId="40">#REF!</definedName>
    <definedName name="Excel_BuiltIn_Print_Area_25" localSheetId="41">#REF!</definedName>
    <definedName name="Excel_BuiltIn_Print_Area_25" localSheetId="19">#REF!</definedName>
    <definedName name="Excel_BuiltIn_Print_Area_25" localSheetId="21">#REF!</definedName>
    <definedName name="Excel_BuiltIn_Print_Area_25" localSheetId="22">#REF!</definedName>
    <definedName name="Excel_BuiltIn_Print_Area_25" localSheetId="23">#REF!</definedName>
    <definedName name="Excel_BuiltIn_Print_Area_25" localSheetId="25">#REF!</definedName>
    <definedName name="Excel_BuiltIn_Print_Area_25" localSheetId="33">#REF!</definedName>
    <definedName name="Excel_BuiltIn_Print_Area_25" localSheetId="34">#REF!</definedName>
    <definedName name="Excel_BuiltIn_Print_Area_25" localSheetId="36">#REF!</definedName>
    <definedName name="Excel_BuiltIn_Print_Area_25" localSheetId="55">#REF!</definedName>
    <definedName name="Excel_BuiltIn_Print_Area_25" localSheetId="56">#REF!</definedName>
    <definedName name="Excel_BuiltIn_Print_Area_25" localSheetId="57">#REF!</definedName>
    <definedName name="Excel_BuiltIn_Print_Area_25" localSheetId="58">#REF!</definedName>
    <definedName name="Excel_BuiltIn_Print_Area_25" localSheetId="59">#REF!</definedName>
    <definedName name="Excel_BuiltIn_Print_Area_25" localSheetId="54">#REF!</definedName>
    <definedName name="Excel_BuiltIn_Print_Area_25" localSheetId="5">#REF!</definedName>
    <definedName name="Excel_BuiltIn_Print_Area_25">#REF!</definedName>
    <definedName name="Excel_BuiltIn_Print_Area_26" localSheetId="48">#REF!</definedName>
    <definedName name="Excel_BuiltIn_Print_Area_26" localSheetId="50">#REF!</definedName>
    <definedName name="Excel_BuiltIn_Print_Area_26" localSheetId="51">#REF!</definedName>
    <definedName name="Excel_BuiltIn_Print_Area_26" localSheetId="52">#REF!</definedName>
    <definedName name="Excel_BuiltIn_Print_Area_26" localSheetId="26">#REF!</definedName>
    <definedName name="Excel_BuiltIn_Print_Area_26" localSheetId="28">#REF!</definedName>
    <definedName name="Excel_BuiltIn_Print_Area_26" localSheetId="29">#REF!</definedName>
    <definedName name="Excel_BuiltIn_Print_Area_26" localSheetId="30">#REF!</definedName>
    <definedName name="Excel_BuiltIn_Print_Area_26" localSheetId="31">#REF!</definedName>
    <definedName name="Excel_BuiltIn_Print_Area_26" localSheetId="16">#REF!</definedName>
    <definedName name="Excel_BuiltIn_Print_Area_26" localSheetId="18">#REF!</definedName>
    <definedName name="Excel_BuiltIn_Print_Area_26" localSheetId="15">#REF!</definedName>
    <definedName name="Excel_BuiltIn_Print_Area_26" localSheetId="10">#REF!</definedName>
    <definedName name="Excel_BuiltIn_Print_Area_26" localSheetId="11">#REF!</definedName>
    <definedName name="Excel_BuiltIn_Print_Area_26" localSheetId="12">#REF!</definedName>
    <definedName name="Excel_BuiltIn_Print_Area_26" localSheetId="13">#REF!</definedName>
    <definedName name="Excel_BuiltIn_Print_Area_26" localSheetId="8">#REF!</definedName>
    <definedName name="Excel_BuiltIn_Print_Area_26" localSheetId="42">#REF!</definedName>
    <definedName name="Excel_BuiltIn_Print_Area_26" localSheetId="44">#REF!</definedName>
    <definedName name="Excel_BuiltIn_Print_Area_26" localSheetId="45">#REF!</definedName>
    <definedName name="Excel_BuiltIn_Print_Area_26" localSheetId="47">#REF!</definedName>
    <definedName name="Excel_BuiltIn_Print_Area_26" localSheetId="38">#REF!</definedName>
    <definedName name="Excel_BuiltIn_Print_Area_26" localSheetId="40">#REF!</definedName>
    <definedName name="Excel_BuiltIn_Print_Area_26" localSheetId="41">#REF!</definedName>
    <definedName name="Excel_BuiltIn_Print_Area_26" localSheetId="19">#REF!</definedName>
    <definedName name="Excel_BuiltIn_Print_Area_26" localSheetId="21">#REF!</definedName>
    <definedName name="Excel_BuiltIn_Print_Area_26" localSheetId="22">#REF!</definedName>
    <definedName name="Excel_BuiltIn_Print_Area_26" localSheetId="23">#REF!</definedName>
    <definedName name="Excel_BuiltIn_Print_Area_26" localSheetId="25">#REF!</definedName>
    <definedName name="Excel_BuiltIn_Print_Area_26" localSheetId="33">#REF!</definedName>
    <definedName name="Excel_BuiltIn_Print_Area_26" localSheetId="34">#REF!</definedName>
    <definedName name="Excel_BuiltIn_Print_Area_26" localSheetId="36">#REF!</definedName>
    <definedName name="Excel_BuiltIn_Print_Area_26" localSheetId="55">#REF!</definedName>
    <definedName name="Excel_BuiltIn_Print_Area_26" localSheetId="56">#REF!</definedName>
    <definedName name="Excel_BuiltIn_Print_Area_26" localSheetId="57">#REF!</definedName>
    <definedName name="Excel_BuiltIn_Print_Area_26" localSheetId="58">#REF!</definedName>
    <definedName name="Excel_BuiltIn_Print_Area_26" localSheetId="59">#REF!</definedName>
    <definedName name="Excel_BuiltIn_Print_Area_26" localSheetId="54">#REF!</definedName>
    <definedName name="Excel_BuiltIn_Print_Area_26" localSheetId="5">#REF!</definedName>
    <definedName name="Excel_BuiltIn_Print_Area_26">#REF!</definedName>
    <definedName name="Excel_BuiltIn_Print_Area_27" localSheetId="48">#REF!</definedName>
    <definedName name="Excel_BuiltIn_Print_Area_27" localSheetId="50">#REF!</definedName>
    <definedName name="Excel_BuiltIn_Print_Area_27" localSheetId="51">#REF!</definedName>
    <definedName name="Excel_BuiltIn_Print_Area_27" localSheetId="52">#REF!</definedName>
    <definedName name="Excel_BuiltIn_Print_Area_27" localSheetId="26">#REF!</definedName>
    <definedName name="Excel_BuiltIn_Print_Area_27" localSheetId="28">#REF!</definedName>
    <definedName name="Excel_BuiltIn_Print_Area_27" localSheetId="29">#REF!</definedName>
    <definedName name="Excel_BuiltIn_Print_Area_27" localSheetId="30">#REF!</definedName>
    <definedName name="Excel_BuiltIn_Print_Area_27" localSheetId="31">#REF!</definedName>
    <definedName name="Excel_BuiltIn_Print_Area_27" localSheetId="16">#REF!</definedName>
    <definedName name="Excel_BuiltIn_Print_Area_27" localSheetId="18">#REF!</definedName>
    <definedName name="Excel_BuiltIn_Print_Area_27" localSheetId="15">#REF!</definedName>
    <definedName name="Excel_BuiltIn_Print_Area_27" localSheetId="10">#REF!</definedName>
    <definedName name="Excel_BuiltIn_Print_Area_27" localSheetId="11">#REF!</definedName>
    <definedName name="Excel_BuiltIn_Print_Area_27" localSheetId="12">#REF!</definedName>
    <definedName name="Excel_BuiltIn_Print_Area_27" localSheetId="13">#REF!</definedName>
    <definedName name="Excel_BuiltIn_Print_Area_27" localSheetId="8">#REF!</definedName>
    <definedName name="Excel_BuiltIn_Print_Area_27" localSheetId="42">#REF!</definedName>
    <definedName name="Excel_BuiltIn_Print_Area_27" localSheetId="44">#REF!</definedName>
    <definedName name="Excel_BuiltIn_Print_Area_27" localSheetId="45">#REF!</definedName>
    <definedName name="Excel_BuiltIn_Print_Area_27" localSheetId="47">#REF!</definedName>
    <definedName name="Excel_BuiltIn_Print_Area_27" localSheetId="38">#REF!</definedName>
    <definedName name="Excel_BuiltIn_Print_Area_27" localSheetId="40">#REF!</definedName>
    <definedName name="Excel_BuiltIn_Print_Area_27" localSheetId="41">#REF!</definedName>
    <definedName name="Excel_BuiltIn_Print_Area_27" localSheetId="19">#REF!</definedName>
    <definedName name="Excel_BuiltIn_Print_Area_27" localSheetId="21">#REF!</definedName>
    <definedName name="Excel_BuiltIn_Print_Area_27" localSheetId="22">#REF!</definedName>
    <definedName name="Excel_BuiltIn_Print_Area_27" localSheetId="23">#REF!</definedName>
    <definedName name="Excel_BuiltIn_Print_Area_27" localSheetId="25">#REF!</definedName>
    <definedName name="Excel_BuiltIn_Print_Area_27" localSheetId="33">#REF!</definedName>
    <definedName name="Excel_BuiltIn_Print_Area_27" localSheetId="34">#REF!</definedName>
    <definedName name="Excel_BuiltIn_Print_Area_27" localSheetId="36">#REF!</definedName>
    <definedName name="Excel_BuiltIn_Print_Area_27" localSheetId="55">#REF!</definedName>
    <definedName name="Excel_BuiltIn_Print_Area_27" localSheetId="56">#REF!</definedName>
    <definedName name="Excel_BuiltIn_Print_Area_27" localSheetId="57">#REF!</definedName>
    <definedName name="Excel_BuiltIn_Print_Area_27" localSheetId="58">#REF!</definedName>
    <definedName name="Excel_BuiltIn_Print_Area_27" localSheetId="59">#REF!</definedName>
    <definedName name="Excel_BuiltIn_Print_Area_27" localSheetId="54">#REF!</definedName>
    <definedName name="Excel_BuiltIn_Print_Area_27" localSheetId="5">#REF!</definedName>
    <definedName name="Excel_BuiltIn_Print_Area_27">#REF!</definedName>
    <definedName name="Excel_BuiltIn_Print_Area_28" localSheetId="48">#REF!</definedName>
    <definedName name="Excel_BuiltIn_Print_Area_28" localSheetId="50">#REF!</definedName>
    <definedName name="Excel_BuiltIn_Print_Area_28" localSheetId="51">#REF!</definedName>
    <definedName name="Excel_BuiltIn_Print_Area_28" localSheetId="52">#REF!</definedName>
    <definedName name="Excel_BuiltIn_Print_Area_28" localSheetId="26">#REF!</definedName>
    <definedName name="Excel_BuiltIn_Print_Area_28" localSheetId="28">#REF!</definedName>
    <definedName name="Excel_BuiltIn_Print_Area_28" localSheetId="29">#REF!</definedName>
    <definedName name="Excel_BuiltIn_Print_Area_28" localSheetId="30">#REF!</definedName>
    <definedName name="Excel_BuiltIn_Print_Area_28" localSheetId="31">#REF!</definedName>
    <definedName name="Excel_BuiltIn_Print_Area_28" localSheetId="16">#REF!</definedName>
    <definedName name="Excel_BuiltIn_Print_Area_28" localSheetId="18">#REF!</definedName>
    <definedName name="Excel_BuiltIn_Print_Area_28" localSheetId="15">#REF!</definedName>
    <definedName name="Excel_BuiltIn_Print_Area_28" localSheetId="10">#REF!</definedName>
    <definedName name="Excel_BuiltIn_Print_Area_28" localSheetId="11">#REF!</definedName>
    <definedName name="Excel_BuiltIn_Print_Area_28" localSheetId="12">#REF!</definedName>
    <definedName name="Excel_BuiltIn_Print_Area_28" localSheetId="13">#REF!</definedName>
    <definedName name="Excel_BuiltIn_Print_Area_28" localSheetId="8">#REF!</definedName>
    <definedName name="Excel_BuiltIn_Print_Area_28" localSheetId="42">#REF!</definedName>
    <definedName name="Excel_BuiltIn_Print_Area_28" localSheetId="44">#REF!</definedName>
    <definedName name="Excel_BuiltIn_Print_Area_28" localSheetId="45">#REF!</definedName>
    <definedName name="Excel_BuiltIn_Print_Area_28" localSheetId="47">#REF!</definedName>
    <definedName name="Excel_BuiltIn_Print_Area_28" localSheetId="38">#REF!</definedName>
    <definedName name="Excel_BuiltIn_Print_Area_28" localSheetId="40">#REF!</definedName>
    <definedName name="Excel_BuiltIn_Print_Area_28" localSheetId="41">#REF!</definedName>
    <definedName name="Excel_BuiltIn_Print_Area_28" localSheetId="19">#REF!</definedName>
    <definedName name="Excel_BuiltIn_Print_Area_28" localSheetId="21">#REF!</definedName>
    <definedName name="Excel_BuiltIn_Print_Area_28" localSheetId="22">#REF!</definedName>
    <definedName name="Excel_BuiltIn_Print_Area_28" localSheetId="23">#REF!</definedName>
    <definedName name="Excel_BuiltIn_Print_Area_28" localSheetId="25">#REF!</definedName>
    <definedName name="Excel_BuiltIn_Print_Area_28" localSheetId="33">#REF!</definedName>
    <definedName name="Excel_BuiltIn_Print_Area_28" localSheetId="34">#REF!</definedName>
    <definedName name="Excel_BuiltIn_Print_Area_28" localSheetId="36">#REF!</definedName>
    <definedName name="Excel_BuiltIn_Print_Area_28" localSheetId="55">#REF!</definedName>
    <definedName name="Excel_BuiltIn_Print_Area_28" localSheetId="56">#REF!</definedName>
    <definedName name="Excel_BuiltIn_Print_Area_28" localSheetId="57">#REF!</definedName>
    <definedName name="Excel_BuiltIn_Print_Area_28" localSheetId="58">#REF!</definedName>
    <definedName name="Excel_BuiltIn_Print_Area_28" localSheetId="59">#REF!</definedName>
    <definedName name="Excel_BuiltIn_Print_Area_28" localSheetId="54">#REF!</definedName>
    <definedName name="Excel_BuiltIn_Print_Area_28" localSheetId="5">#REF!</definedName>
    <definedName name="Excel_BuiltIn_Print_Area_28">#REF!</definedName>
    <definedName name="Excel_BuiltIn_Print_Area_29" localSheetId="48">#REF!</definedName>
    <definedName name="Excel_BuiltIn_Print_Area_29" localSheetId="50">#REF!</definedName>
    <definedName name="Excel_BuiltIn_Print_Area_29" localSheetId="51">#REF!</definedName>
    <definedName name="Excel_BuiltIn_Print_Area_29" localSheetId="52">#REF!</definedName>
    <definedName name="Excel_BuiltIn_Print_Area_29" localSheetId="26">#REF!</definedName>
    <definedName name="Excel_BuiltIn_Print_Area_29" localSheetId="28">#REF!</definedName>
    <definedName name="Excel_BuiltIn_Print_Area_29" localSheetId="29">#REF!</definedName>
    <definedName name="Excel_BuiltIn_Print_Area_29" localSheetId="30">#REF!</definedName>
    <definedName name="Excel_BuiltIn_Print_Area_29" localSheetId="31">#REF!</definedName>
    <definedName name="Excel_BuiltIn_Print_Area_29" localSheetId="16">#REF!</definedName>
    <definedName name="Excel_BuiltIn_Print_Area_29" localSheetId="18">#REF!</definedName>
    <definedName name="Excel_BuiltIn_Print_Area_29" localSheetId="15">#REF!</definedName>
    <definedName name="Excel_BuiltIn_Print_Area_29" localSheetId="10">#REF!</definedName>
    <definedName name="Excel_BuiltIn_Print_Area_29" localSheetId="11">#REF!</definedName>
    <definedName name="Excel_BuiltIn_Print_Area_29" localSheetId="12">#REF!</definedName>
    <definedName name="Excel_BuiltIn_Print_Area_29" localSheetId="13">#REF!</definedName>
    <definedName name="Excel_BuiltIn_Print_Area_29" localSheetId="8">#REF!</definedName>
    <definedName name="Excel_BuiltIn_Print_Area_29" localSheetId="42">#REF!</definedName>
    <definedName name="Excel_BuiltIn_Print_Area_29" localSheetId="44">#REF!</definedName>
    <definedName name="Excel_BuiltIn_Print_Area_29" localSheetId="45">#REF!</definedName>
    <definedName name="Excel_BuiltIn_Print_Area_29" localSheetId="47">#REF!</definedName>
    <definedName name="Excel_BuiltIn_Print_Area_29" localSheetId="38">#REF!</definedName>
    <definedName name="Excel_BuiltIn_Print_Area_29" localSheetId="40">#REF!</definedName>
    <definedName name="Excel_BuiltIn_Print_Area_29" localSheetId="41">#REF!</definedName>
    <definedName name="Excel_BuiltIn_Print_Area_29" localSheetId="19">#REF!</definedName>
    <definedName name="Excel_BuiltIn_Print_Area_29" localSheetId="21">#REF!</definedName>
    <definedName name="Excel_BuiltIn_Print_Area_29" localSheetId="22">#REF!</definedName>
    <definedName name="Excel_BuiltIn_Print_Area_29" localSheetId="23">#REF!</definedName>
    <definedName name="Excel_BuiltIn_Print_Area_29" localSheetId="25">#REF!</definedName>
    <definedName name="Excel_BuiltIn_Print_Area_29" localSheetId="33">#REF!</definedName>
    <definedName name="Excel_BuiltIn_Print_Area_29" localSheetId="34">#REF!</definedName>
    <definedName name="Excel_BuiltIn_Print_Area_29" localSheetId="36">#REF!</definedName>
    <definedName name="Excel_BuiltIn_Print_Area_29" localSheetId="55">#REF!</definedName>
    <definedName name="Excel_BuiltIn_Print_Area_29" localSheetId="56">#REF!</definedName>
    <definedName name="Excel_BuiltIn_Print_Area_29" localSheetId="57">#REF!</definedName>
    <definedName name="Excel_BuiltIn_Print_Area_29" localSheetId="58">#REF!</definedName>
    <definedName name="Excel_BuiltIn_Print_Area_29" localSheetId="59">#REF!</definedName>
    <definedName name="Excel_BuiltIn_Print_Area_29" localSheetId="54">#REF!</definedName>
    <definedName name="Excel_BuiltIn_Print_Area_29" localSheetId="5">#REF!</definedName>
    <definedName name="Excel_BuiltIn_Print_Area_29">#REF!</definedName>
    <definedName name="Excel_BuiltIn_Print_Area_29_1" localSheetId="48">#REF!</definedName>
    <definedName name="Excel_BuiltIn_Print_Area_29_1" localSheetId="50">#REF!</definedName>
    <definedName name="Excel_BuiltIn_Print_Area_29_1" localSheetId="51">#REF!</definedName>
    <definedName name="Excel_BuiltIn_Print_Area_29_1" localSheetId="52">#REF!</definedName>
    <definedName name="Excel_BuiltIn_Print_Area_29_1" localSheetId="26">#REF!</definedName>
    <definedName name="Excel_BuiltIn_Print_Area_29_1" localSheetId="28">#REF!</definedName>
    <definedName name="Excel_BuiltIn_Print_Area_29_1" localSheetId="29">#REF!</definedName>
    <definedName name="Excel_BuiltIn_Print_Area_29_1" localSheetId="30">#REF!</definedName>
    <definedName name="Excel_BuiltIn_Print_Area_29_1" localSheetId="31">#REF!</definedName>
    <definedName name="Excel_BuiltIn_Print_Area_29_1" localSheetId="16">#REF!</definedName>
    <definedName name="Excel_BuiltIn_Print_Area_29_1" localSheetId="18">#REF!</definedName>
    <definedName name="Excel_BuiltIn_Print_Area_29_1" localSheetId="15">#REF!</definedName>
    <definedName name="Excel_BuiltIn_Print_Area_29_1" localSheetId="10">#REF!</definedName>
    <definedName name="Excel_BuiltIn_Print_Area_29_1" localSheetId="11">#REF!</definedName>
    <definedName name="Excel_BuiltIn_Print_Area_29_1" localSheetId="12">#REF!</definedName>
    <definedName name="Excel_BuiltIn_Print_Area_29_1" localSheetId="13">#REF!</definedName>
    <definedName name="Excel_BuiltIn_Print_Area_29_1" localSheetId="8">#REF!</definedName>
    <definedName name="Excel_BuiltIn_Print_Area_29_1" localSheetId="42">#REF!</definedName>
    <definedName name="Excel_BuiltIn_Print_Area_29_1" localSheetId="44">#REF!</definedName>
    <definedName name="Excel_BuiltIn_Print_Area_29_1" localSheetId="45">#REF!</definedName>
    <definedName name="Excel_BuiltIn_Print_Area_29_1" localSheetId="47">#REF!</definedName>
    <definedName name="Excel_BuiltIn_Print_Area_29_1" localSheetId="38">#REF!</definedName>
    <definedName name="Excel_BuiltIn_Print_Area_29_1" localSheetId="40">#REF!</definedName>
    <definedName name="Excel_BuiltIn_Print_Area_29_1" localSheetId="41">#REF!</definedName>
    <definedName name="Excel_BuiltIn_Print_Area_29_1" localSheetId="19">#REF!</definedName>
    <definedName name="Excel_BuiltIn_Print_Area_29_1" localSheetId="21">#REF!</definedName>
    <definedName name="Excel_BuiltIn_Print_Area_29_1" localSheetId="22">#REF!</definedName>
    <definedName name="Excel_BuiltIn_Print_Area_29_1" localSheetId="23">#REF!</definedName>
    <definedName name="Excel_BuiltIn_Print_Area_29_1" localSheetId="25">#REF!</definedName>
    <definedName name="Excel_BuiltIn_Print_Area_29_1" localSheetId="33">#REF!</definedName>
    <definedName name="Excel_BuiltIn_Print_Area_29_1" localSheetId="34">#REF!</definedName>
    <definedName name="Excel_BuiltIn_Print_Area_29_1" localSheetId="36">#REF!</definedName>
    <definedName name="Excel_BuiltIn_Print_Area_29_1" localSheetId="55">#REF!</definedName>
    <definedName name="Excel_BuiltIn_Print_Area_29_1" localSheetId="56">#REF!</definedName>
    <definedName name="Excel_BuiltIn_Print_Area_29_1" localSheetId="57">#REF!</definedName>
    <definedName name="Excel_BuiltIn_Print_Area_29_1" localSheetId="58">#REF!</definedName>
    <definedName name="Excel_BuiltIn_Print_Area_29_1" localSheetId="59">#REF!</definedName>
    <definedName name="Excel_BuiltIn_Print_Area_29_1" localSheetId="54">#REF!</definedName>
    <definedName name="Excel_BuiltIn_Print_Area_29_1" localSheetId="5">#REF!</definedName>
    <definedName name="Excel_BuiltIn_Print_Area_29_1">#REF!</definedName>
    <definedName name="Excel_BuiltIn_Print_Area_29_1_31" localSheetId="48">#REF!</definedName>
    <definedName name="Excel_BuiltIn_Print_Area_29_1_31" localSheetId="50">#REF!</definedName>
    <definedName name="Excel_BuiltIn_Print_Area_29_1_31" localSheetId="51">#REF!</definedName>
    <definedName name="Excel_BuiltIn_Print_Area_29_1_31" localSheetId="52">#REF!</definedName>
    <definedName name="Excel_BuiltIn_Print_Area_29_1_31" localSheetId="26">#REF!</definedName>
    <definedName name="Excel_BuiltIn_Print_Area_29_1_31" localSheetId="28">#REF!</definedName>
    <definedName name="Excel_BuiltIn_Print_Area_29_1_31" localSheetId="29">#REF!</definedName>
    <definedName name="Excel_BuiltIn_Print_Area_29_1_31" localSheetId="30">#REF!</definedName>
    <definedName name="Excel_BuiltIn_Print_Area_29_1_31" localSheetId="31">#REF!</definedName>
    <definedName name="Excel_BuiltIn_Print_Area_29_1_31" localSheetId="16">#REF!</definedName>
    <definedName name="Excel_BuiltIn_Print_Area_29_1_31" localSheetId="18">#REF!</definedName>
    <definedName name="Excel_BuiltIn_Print_Area_29_1_31" localSheetId="15">#REF!</definedName>
    <definedName name="Excel_BuiltIn_Print_Area_29_1_31" localSheetId="10">#REF!</definedName>
    <definedName name="Excel_BuiltIn_Print_Area_29_1_31" localSheetId="11">#REF!</definedName>
    <definedName name="Excel_BuiltIn_Print_Area_29_1_31" localSheetId="12">#REF!</definedName>
    <definedName name="Excel_BuiltIn_Print_Area_29_1_31" localSheetId="13">#REF!</definedName>
    <definedName name="Excel_BuiltIn_Print_Area_29_1_31" localSheetId="8">#REF!</definedName>
    <definedName name="Excel_BuiltIn_Print_Area_29_1_31" localSheetId="42">#REF!</definedName>
    <definedName name="Excel_BuiltIn_Print_Area_29_1_31" localSheetId="44">#REF!</definedName>
    <definedName name="Excel_BuiltIn_Print_Area_29_1_31" localSheetId="45">#REF!</definedName>
    <definedName name="Excel_BuiltIn_Print_Area_29_1_31" localSheetId="47">#REF!</definedName>
    <definedName name="Excel_BuiltIn_Print_Area_29_1_31" localSheetId="38">#REF!</definedName>
    <definedName name="Excel_BuiltIn_Print_Area_29_1_31" localSheetId="40">#REF!</definedName>
    <definedName name="Excel_BuiltIn_Print_Area_29_1_31" localSheetId="41">#REF!</definedName>
    <definedName name="Excel_BuiltIn_Print_Area_29_1_31" localSheetId="19">#REF!</definedName>
    <definedName name="Excel_BuiltIn_Print_Area_29_1_31" localSheetId="21">#REF!</definedName>
    <definedName name="Excel_BuiltIn_Print_Area_29_1_31" localSheetId="22">#REF!</definedName>
    <definedName name="Excel_BuiltIn_Print_Area_29_1_31" localSheetId="23">#REF!</definedName>
    <definedName name="Excel_BuiltIn_Print_Area_29_1_31" localSheetId="25">#REF!</definedName>
    <definedName name="Excel_BuiltIn_Print_Area_29_1_31" localSheetId="33">#REF!</definedName>
    <definedName name="Excel_BuiltIn_Print_Area_29_1_31" localSheetId="34">#REF!</definedName>
    <definedName name="Excel_BuiltIn_Print_Area_29_1_31" localSheetId="36">#REF!</definedName>
    <definedName name="Excel_BuiltIn_Print_Area_29_1_31" localSheetId="55">#REF!</definedName>
    <definedName name="Excel_BuiltIn_Print_Area_29_1_31" localSheetId="56">#REF!</definedName>
    <definedName name="Excel_BuiltIn_Print_Area_29_1_31" localSheetId="57">#REF!</definedName>
    <definedName name="Excel_BuiltIn_Print_Area_29_1_31" localSheetId="58">#REF!</definedName>
    <definedName name="Excel_BuiltIn_Print_Area_29_1_31" localSheetId="59">#REF!</definedName>
    <definedName name="Excel_BuiltIn_Print_Area_29_1_31" localSheetId="54">#REF!</definedName>
    <definedName name="Excel_BuiltIn_Print_Area_29_1_31" localSheetId="5">#REF!</definedName>
    <definedName name="Excel_BuiltIn_Print_Area_29_1_31">#REF!</definedName>
    <definedName name="Excel_BuiltIn_Print_Area_29_1_33" localSheetId="48">#REF!</definedName>
    <definedName name="Excel_BuiltIn_Print_Area_29_1_33" localSheetId="50">#REF!</definedName>
    <definedName name="Excel_BuiltIn_Print_Area_29_1_33" localSheetId="51">#REF!</definedName>
    <definedName name="Excel_BuiltIn_Print_Area_29_1_33" localSheetId="52">#REF!</definedName>
    <definedName name="Excel_BuiltIn_Print_Area_29_1_33" localSheetId="26">#REF!</definedName>
    <definedName name="Excel_BuiltIn_Print_Area_29_1_33" localSheetId="28">#REF!</definedName>
    <definedName name="Excel_BuiltIn_Print_Area_29_1_33" localSheetId="29">#REF!</definedName>
    <definedName name="Excel_BuiltIn_Print_Area_29_1_33" localSheetId="30">#REF!</definedName>
    <definedName name="Excel_BuiltIn_Print_Area_29_1_33" localSheetId="31">#REF!</definedName>
    <definedName name="Excel_BuiltIn_Print_Area_29_1_33" localSheetId="16">#REF!</definedName>
    <definedName name="Excel_BuiltIn_Print_Area_29_1_33" localSheetId="18">#REF!</definedName>
    <definedName name="Excel_BuiltIn_Print_Area_29_1_33" localSheetId="15">#REF!</definedName>
    <definedName name="Excel_BuiltIn_Print_Area_29_1_33" localSheetId="10">#REF!</definedName>
    <definedName name="Excel_BuiltIn_Print_Area_29_1_33" localSheetId="11">#REF!</definedName>
    <definedName name="Excel_BuiltIn_Print_Area_29_1_33" localSheetId="12">#REF!</definedName>
    <definedName name="Excel_BuiltIn_Print_Area_29_1_33" localSheetId="13">#REF!</definedName>
    <definedName name="Excel_BuiltIn_Print_Area_29_1_33" localSheetId="8">#REF!</definedName>
    <definedName name="Excel_BuiltIn_Print_Area_29_1_33" localSheetId="42">#REF!</definedName>
    <definedName name="Excel_BuiltIn_Print_Area_29_1_33" localSheetId="44">#REF!</definedName>
    <definedName name="Excel_BuiltIn_Print_Area_29_1_33" localSheetId="45">#REF!</definedName>
    <definedName name="Excel_BuiltIn_Print_Area_29_1_33" localSheetId="47">#REF!</definedName>
    <definedName name="Excel_BuiltIn_Print_Area_29_1_33" localSheetId="38">#REF!</definedName>
    <definedName name="Excel_BuiltIn_Print_Area_29_1_33" localSheetId="40">#REF!</definedName>
    <definedName name="Excel_BuiltIn_Print_Area_29_1_33" localSheetId="41">#REF!</definedName>
    <definedName name="Excel_BuiltIn_Print_Area_29_1_33" localSheetId="19">#REF!</definedName>
    <definedName name="Excel_BuiltIn_Print_Area_29_1_33" localSheetId="21">#REF!</definedName>
    <definedName name="Excel_BuiltIn_Print_Area_29_1_33" localSheetId="22">#REF!</definedName>
    <definedName name="Excel_BuiltIn_Print_Area_29_1_33" localSheetId="23">#REF!</definedName>
    <definedName name="Excel_BuiltIn_Print_Area_29_1_33" localSheetId="25">#REF!</definedName>
    <definedName name="Excel_BuiltIn_Print_Area_29_1_33" localSheetId="33">#REF!</definedName>
    <definedName name="Excel_BuiltIn_Print_Area_29_1_33" localSheetId="34">#REF!</definedName>
    <definedName name="Excel_BuiltIn_Print_Area_29_1_33" localSheetId="36">#REF!</definedName>
    <definedName name="Excel_BuiltIn_Print_Area_29_1_33" localSheetId="55">#REF!</definedName>
    <definedName name="Excel_BuiltIn_Print_Area_29_1_33" localSheetId="56">#REF!</definedName>
    <definedName name="Excel_BuiltIn_Print_Area_29_1_33" localSheetId="57">#REF!</definedName>
    <definedName name="Excel_BuiltIn_Print_Area_29_1_33" localSheetId="58">#REF!</definedName>
    <definedName name="Excel_BuiltIn_Print_Area_29_1_33" localSheetId="59">#REF!</definedName>
    <definedName name="Excel_BuiltIn_Print_Area_29_1_33" localSheetId="54">#REF!</definedName>
    <definedName name="Excel_BuiltIn_Print_Area_29_1_33" localSheetId="5">#REF!</definedName>
    <definedName name="Excel_BuiltIn_Print_Area_29_1_33">#REF!</definedName>
    <definedName name="Excel_BuiltIn_Print_Area_29_1_35" localSheetId="48">#REF!</definedName>
    <definedName name="Excel_BuiltIn_Print_Area_29_1_35" localSheetId="50">#REF!</definedName>
    <definedName name="Excel_BuiltIn_Print_Area_29_1_35" localSheetId="51">#REF!</definedName>
    <definedName name="Excel_BuiltIn_Print_Area_29_1_35" localSheetId="52">#REF!</definedName>
    <definedName name="Excel_BuiltIn_Print_Area_29_1_35" localSheetId="26">#REF!</definedName>
    <definedName name="Excel_BuiltIn_Print_Area_29_1_35" localSheetId="28">#REF!</definedName>
    <definedName name="Excel_BuiltIn_Print_Area_29_1_35" localSheetId="29">#REF!</definedName>
    <definedName name="Excel_BuiltIn_Print_Area_29_1_35" localSheetId="30">#REF!</definedName>
    <definedName name="Excel_BuiltIn_Print_Area_29_1_35" localSheetId="31">#REF!</definedName>
    <definedName name="Excel_BuiltIn_Print_Area_29_1_35" localSheetId="16">#REF!</definedName>
    <definedName name="Excel_BuiltIn_Print_Area_29_1_35" localSheetId="18">#REF!</definedName>
    <definedName name="Excel_BuiltIn_Print_Area_29_1_35" localSheetId="15">#REF!</definedName>
    <definedName name="Excel_BuiltIn_Print_Area_29_1_35" localSheetId="10">#REF!</definedName>
    <definedName name="Excel_BuiltIn_Print_Area_29_1_35" localSheetId="11">#REF!</definedName>
    <definedName name="Excel_BuiltIn_Print_Area_29_1_35" localSheetId="12">#REF!</definedName>
    <definedName name="Excel_BuiltIn_Print_Area_29_1_35" localSheetId="13">#REF!</definedName>
    <definedName name="Excel_BuiltIn_Print_Area_29_1_35" localSheetId="8">#REF!</definedName>
    <definedName name="Excel_BuiltIn_Print_Area_29_1_35" localSheetId="42">#REF!</definedName>
    <definedName name="Excel_BuiltIn_Print_Area_29_1_35" localSheetId="44">#REF!</definedName>
    <definedName name="Excel_BuiltIn_Print_Area_29_1_35" localSheetId="45">#REF!</definedName>
    <definedName name="Excel_BuiltIn_Print_Area_29_1_35" localSheetId="47">#REF!</definedName>
    <definedName name="Excel_BuiltIn_Print_Area_29_1_35" localSheetId="38">#REF!</definedName>
    <definedName name="Excel_BuiltIn_Print_Area_29_1_35" localSheetId="40">#REF!</definedName>
    <definedName name="Excel_BuiltIn_Print_Area_29_1_35" localSheetId="41">#REF!</definedName>
    <definedName name="Excel_BuiltIn_Print_Area_29_1_35" localSheetId="19">#REF!</definedName>
    <definedName name="Excel_BuiltIn_Print_Area_29_1_35" localSheetId="21">#REF!</definedName>
    <definedName name="Excel_BuiltIn_Print_Area_29_1_35" localSheetId="22">#REF!</definedName>
    <definedName name="Excel_BuiltIn_Print_Area_29_1_35" localSheetId="23">#REF!</definedName>
    <definedName name="Excel_BuiltIn_Print_Area_29_1_35" localSheetId="25">#REF!</definedName>
    <definedName name="Excel_BuiltIn_Print_Area_29_1_35" localSheetId="33">#REF!</definedName>
    <definedName name="Excel_BuiltIn_Print_Area_29_1_35" localSheetId="34">#REF!</definedName>
    <definedName name="Excel_BuiltIn_Print_Area_29_1_35" localSheetId="36">#REF!</definedName>
    <definedName name="Excel_BuiltIn_Print_Area_29_1_35" localSheetId="55">#REF!</definedName>
    <definedName name="Excel_BuiltIn_Print_Area_29_1_35" localSheetId="56">#REF!</definedName>
    <definedName name="Excel_BuiltIn_Print_Area_29_1_35" localSheetId="57">#REF!</definedName>
    <definedName name="Excel_BuiltIn_Print_Area_29_1_35" localSheetId="58">#REF!</definedName>
    <definedName name="Excel_BuiltIn_Print_Area_29_1_35" localSheetId="59">#REF!</definedName>
    <definedName name="Excel_BuiltIn_Print_Area_29_1_35" localSheetId="54">#REF!</definedName>
    <definedName name="Excel_BuiltIn_Print_Area_29_1_35" localSheetId="5">#REF!</definedName>
    <definedName name="Excel_BuiltIn_Print_Area_29_1_35">#REF!</definedName>
    <definedName name="Excel_BuiltIn_Print_Area_29_1_37" localSheetId="48">#REF!</definedName>
    <definedName name="Excel_BuiltIn_Print_Area_29_1_37" localSheetId="50">#REF!</definedName>
    <definedName name="Excel_BuiltIn_Print_Area_29_1_37" localSheetId="51">#REF!</definedName>
    <definedName name="Excel_BuiltIn_Print_Area_29_1_37" localSheetId="52">#REF!</definedName>
    <definedName name="Excel_BuiltIn_Print_Area_29_1_37" localSheetId="26">#REF!</definedName>
    <definedName name="Excel_BuiltIn_Print_Area_29_1_37" localSheetId="28">#REF!</definedName>
    <definedName name="Excel_BuiltIn_Print_Area_29_1_37" localSheetId="29">#REF!</definedName>
    <definedName name="Excel_BuiltIn_Print_Area_29_1_37" localSheetId="30">#REF!</definedName>
    <definedName name="Excel_BuiltIn_Print_Area_29_1_37" localSheetId="31">#REF!</definedName>
    <definedName name="Excel_BuiltIn_Print_Area_29_1_37" localSheetId="16">#REF!</definedName>
    <definedName name="Excel_BuiltIn_Print_Area_29_1_37" localSheetId="18">#REF!</definedName>
    <definedName name="Excel_BuiltIn_Print_Area_29_1_37" localSheetId="15">#REF!</definedName>
    <definedName name="Excel_BuiltIn_Print_Area_29_1_37" localSheetId="10">#REF!</definedName>
    <definedName name="Excel_BuiltIn_Print_Area_29_1_37" localSheetId="11">#REF!</definedName>
    <definedName name="Excel_BuiltIn_Print_Area_29_1_37" localSheetId="12">#REF!</definedName>
    <definedName name="Excel_BuiltIn_Print_Area_29_1_37" localSheetId="13">#REF!</definedName>
    <definedName name="Excel_BuiltIn_Print_Area_29_1_37" localSheetId="8">#REF!</definedName>
    <definedName name="Excel_BuiltIn_Print_Area_29_1_37" localSheetId="42">#REF!</definedName>
    <definedName name="Excel_BuiltIn_Print_Area_29_1_37" localSheetId="44">#REF!</definedName>
    <definedName name="Excel_BuiltIn_Print_Area_29_1_37" localSheetId="45">#REF!</definedName>
    <definedName name="Excel_BuiltIn_Print_Area_29_1_37" localSheetId="47">#REF!</definedName>
    <definedName name="Excel_BuiltIn_Print_Area_29_1_37" localSheetId="38">#REF!</definedName>
    <definedName name="Excel_BuiltIn_Print_Area_29_1_37" localSheetId="40">#REF!</definedName>
    <definedName name="Excel_BuiltIn_Print_Area_29_1_37" localSheetId="41">#REF!</definedName>
    <definedName name="Excel_BuiltIn_Print_Area_29_1_37" localSheetId="19">#REF!</definedName>
    <definedName name="Excel_BuiltIn_Print_Area_29_1_37" localSheetId="21">#REF!</definedName>
    <definedName name="Excel_BuiltIn_Print_Area_29_1_37" localSheetId="22">#REF!</definedName>
    <definedName name="Excel_BuiltIn_Print_Area_29_1_37" localSheetId="23">#REF!</definedName>
    <definedName name="Excel_BuiltIn_Print_Area_29_1_37" localSheetId="25">#REF!</definedName>
    <definedName name="Excel_BuiltIn_Print_Area_29_1_37" localSheetId="33">#REF!</definedName>
    <definedName name="Excel_BuiltIn_Print_Area_29_1_37" localSheetId="34">#REF!</definedName>
    <definedName name="Excel_BuiltIn_Print_Area_29_1_37" localSheetId="36">#REF!</definedName>
    <definedName name="Excel_BuiltIn_Print_Area_29_1_37" localSheetId="55">#REF!</definedName>
    <definedName name="Excel_BuiltIn_Print_Area_29_1_37" localSheetId="56">#REF!</definedName>
    <definedName name="Excel_BuiltIn_Print_Area_29_1_37" localSheetId="57">#REF!</definedName>
    <definedName name="Excel_BuiltIn_Print_Area_29_1_37" localSheetId="58">#REF!</definedName>
    <definedName name="Excel_BuiltIn_Print_Area_29_1_37" localSheetId="59">#REF!</definedName>
    <definedName name="Excel_BuiltIn_Print_Area_29_1_37" localSheetId="54">#REF!</definedName>
    <definedName name="Excel_BuiltIn_Print_Area_29_1_37" localSheetId="5">#REF!</definedName>
    <definedName name="Excel_BuiltIn_Print_Area_29_1_37">#REF!</definedName>
    <definedName name="Excel_BuiltIn_Print_Area_29_1_39" localSheetId="48">#REF!</definedName>
    <definedName name="Excel_BuiltIn_Print_Area_29_1_39" localSheetId="50">#REF!</definedName>
    <definedName name="Excel_BuiltIn_Print_Area_29_1_39" localSheetId="51">#REF!</definedName>
    <definedName name="Excel_BuiltIn_Print_Area_29_1_39" localSheetId="52">#REF!</definedName>
    <definedName name="Excel_BuiltIn_Print_Area_29_1_39" localSheetId="26">#REF!</definedName>
    <definedName name="Excel_BuiltIn_Print_Area_29_1_39" localSheetId="28">#REF!</definedName>
    <definedName name="Excel_BuiltIn_Print_Area_29_1_39" localSheetId="29">#REF!</definedName>
    <definedName name="Excel_BuiltIn_Print_Area_29_1_39" localSheetId="30">#REF!</definedName>
    <definedName name="Excel_BuiltIn_Print_Area_29_1_39" localSheetId="31">#REF!</definedName>
    <definedName name="Excel_BuiltIn_Print_Area_29_1_39" localSheetId="16">#REF!</definedName>
    <definedName name="Excel_BuiltIn_Print_Area_29_1_39" localSheetId="18">#REF!</definedName>
    <definedName name="Excel_BuiltIn_Print_Area_29_1_39" localSheetId="15">#REF!</definedName>
    <definedName name="Excel_BuiltIn_Print_Area_29_1_39" localSheetId="10">#REF!</definedName>
    <definedName name="Excel_BuiltIn_Print_Area_29_1_39" localSheetId="11">#REF!</definedName>
    <definedName name="Excel_BuiltIn_Print_Area_29_1_39" localSheetId="12">#REF!</definedName>
    <definedName name="Excel_BuiltIn_Print_Area_29_1_39" localSheetId="13">#REF!</definedName>
    <definedName name="Excel_BuiltIn_Print_Area_29_1_39" localSheetId="8">#REF!</definedName>
    <definedName name="Excel_BuiltIn_Print_Area_29_1_39" localSheetId="42">#REF!</definedName>
    <definedName name="Excel_BuiltIn_Print_Area_29_1_39" localSheetId="44">#REF!</definedName>
    <definedName name="Excel_BuiltIn_Print_Area_29_1_39" localSheetId="45">#REF!</definedName>
    <definedName name="Excel_BuiltIn_Print_Area_29_1_39" localSheetId="47">#REF!</definedName>
    <definedName name="Excel_BuiltIn_Print_Area_29_1_39" localSheetId="38">#REF!</definedName>
    <definedName name="Excel_BuiltIn_Print_Area_29_1_39" localSheetId="40">#REF!</definedName>
    <definedName name="Excel_BuiltIn_Print_Area_29_1_39" localSheetId="41">#REF!</definedName>
    <definedName name="Excel_BuiltIn_Print_Area_29_1_39" localSheetId="19">#REF!</definedName>
    <definedName name="Excel_BuiltIn_Print_Area_29_1_39" localSheetId="21">#REF!</definedName>
    <definedName name="Excel_BuiltIn_Print_Area_29_1_39" localSheetId="22">#REF!</definedName>
    <definedName name="Excel_BuiltIn_Print_Area_29_1_39" localSheetId="23">#REF!</definedName>
    <definedName name="Excel_BuiltIn_Print_Area_29_1_39" localSheetId="25">#REF!</definedName>
    <definedName name="Excel_BuiltIn_Print_Area_29_1_39" localSheetId="33">#REF!</definedName>
    <definedName name="Excel_BuiltIn_Print_Area_29_1_39" localSheetId="34">#REF!</definedName>
    <definedName name="Excel_BuiltIn_Print_Area_29_1_39" localSheetId="36">#REF!</definedName>
    <definedName name="Excel_BuiltIn_Print_Area_29_1_39" localSheetId="55">#REF!</definedName>
    <definedName name="Excel_BuiltIn_Print_Area_29_1_39" localSheetId="56">#REF!</definedName>
    <definedName name="Excel_BuiltIn_Print_Area_29_1_39" localSheetId="57">#REF!</definedName>
    <definedName name="Excel_BuiltIn_Print_Area_29_1_39" localSheetId="58">#REF!</definedName>
    <definedName name="Excel_BuiltIn_Print_Area_29_1_39" localSheetId="59">#REF!</definedName>
    <definedName name="Excel_BuiltIn_Print_Area_29_1_39" localSheetId="54">#REF!</definedName>
    <definedName name="Excel_BuiltIn_Print_Area_29_1_39" localSheetId="5">#REF!</definedName>
    <definedName name="Excel_BuiltIn_Print_Area_29_1_39">#REF!</definedName>
    <definedName name="Excel_BuiltIn_Print_Area_29_1_42" localSheetId="48">#REF!</definedName>
    <definedName name="Excel_BuiltIn_Print_Area_29_1_42" localSheetId="50">#REF!</definedName>
    <definedName name="Excel_BuiltIn_Print_Area_29_1_42" localSheetId="51">#REF!</definedName>
    <definedName name="Excel_BuiltIn_Print_Area_29_1_42" localSheetId="52">#REF!</definedName>
    <definedName name="Excel_BuiltIn_Print_Area_29_1_42" localSheetId="26">#REF!</definedName>
    <definedName name="Excel_BuiltIn_Print_Area_29_1_42" localSheetId="28">#REF!</definedName>
    <definedName name="Excel_BuiltIn_Print_Area_29_1_42" localSheetId="29">#REF!</definedName>
    <definedName name="Excel_BuiltIn_Print_Area_29_1_42" localSheetId="30">#REF!</definedName>
    <definedName name="Excel_BuiltIn_Print_Area_29_1_42" localSheetId="31">#REF!</definedName>
    <definedName name="Excel_BuiltIn_Print_Area_29_1_42" localSheetId="16">#REF!</definedName>
    <definedName name="Excel_BuiltIn_Print_Area_29_1_42" localSheetId="18">#REF!</definedName>
    <definedName name="Excel_BuiltIn_Print_Area_29_1_42" localSheetId="15">#REF!</definedName>
    <definedName name="Excel_BuiltIn_Print_Area_29_1_42" localSheetId="10">#REF!</definedName>
    <definedName name="Excel_BuiltIn_Print_Area_29_1_42" localSheetId="11">#REF!</definedName>
    <definedName name="Excel_BuiltIn_Print_Area_29_1_42" localSheetId="12">#REF!</definedName>
    <definedName name="Excel_BuiltIn_Print_Area_29_1_42" localSheetId="13">#REF!</definedName>
    <definedName name="Excel_BuiltIn_Print_Area_29_1_42" localSheetId="8">#REF!</definedName>
    <definedName name="Excel_BuiltIn_Print_Area_29_1_42" localSheetId="42">#REF!</definedName>
    <definedName name="Excel_BuiltIn_Print_Area_29_1_42" localSheetId="44">#REF!</definedName>
    <definedName name="Excel_BuiltIn_Print_Area_29_1_42" localSheetId="45">#REF!</definedName>
    <definedName name="Excel_BuiltIn_Print_Area_29_1_42" localSheetId="47">#REF!</definedName>
    <definedName name="Excel_BuiltIn_Print_Area_29_1_42" localSheetId="38">#REF!</definedName>
    <definedName name="Excel_BuiltIn_Print_Area_29_1_42" localSheetId="40">#REF!</definedName>
    <definedName name="Excel_BuiltIn_Print_Area_29_1_42" localSheetId="41">#REF!</definedName>
    <definedName name="Excel_BuiltIn_Print_Area_29_1_42" localSheetId="19">#REF!</definedName>
    <definedName name="Excel_BuiltIn_Print_Area_29_1_42" localSheetId="21">#REF!</definedName>
    <definedName name="Excel_BuiltIn_Print_Area_29_1_42" localSheetId="22">#REF!</definedName>
    <definedName name="Excel_BuiltIn_Print_Area_29_1_42" localSheetId="23">#REF!</definedName>
    <definedName name="Excel_BuiltIn_Print_Area_29_1_42" localSheetId="25">#REF!</definedName>
    <definedName name="Excel_BuiltIn_Print_Area_29_1_42" localSheetId="33">#REF!</definedName>
    <definedName name="Excel_BuiltIn_Print_Area_29_1_42" localSheetId="34">#REF!</definedName>
    <definedName name="Excel_BuiltIn_Print_Area_29_1_42" localSheetId="36">#REF!</definedName>
    <definedName name="Excel_BuiltIn_Print_Area_29_1_42" localSheetId="55">#REF!</definedName>
    <definedName name="Excel_BuiltIn_Print_Area_29_1_42" localSheetId="56">#REF!</definedName>
    <definedName name="Excel_BuiltIn_Print_Area_29_1_42" localSheetId="57">#REF!</definedName>
    <definedName name="Excel_BuiltIn_Print_Area_29_1_42" localSheetId="58">#REF!</definedName>
    <definedName name="Excel_BuiltIn_Print_Area_29_1_42" localSheetId="59">#REF!</definedName>
    <definedName name="Excel_BuiltIn_Print_Area_29_1_42" localSheetId="54">#REF!</definedName>
    <definedName name="Excel_BuiltIn_Print_Area_29_1_42" localSheetId="5">#REF!</definedName>
    <definedName name="Excel_BuiltIn_Print_Area_29_1_42">#REF!</definedName>
    <definedName name="Excel_BuiltIn_Print_Area_29_1_44" localSheetId="48">#REF!</definedName>
    <definedName name="Excel_BuiltIn_Print_Area_29_1_44" localSheetId="50">#REF!</definedName>
    <definedName name="Excel_BuiltIn_Print_Area_29_1_44" localSheetId="51">#REF!</definedName>
    <definedName name="Excel_BuiltIn_Print_Area_29_1_44" localSheetId="52">#REF!</definedName>
    <definedName name="Excel_BuiltIn_Print_Area_29_1_44" localSheetId="26">#REF!</definedName>
    <definedName name="Excel_BuiltIn_Print_Area_29_1_44" localSheetId="28">#REF!</definedName>
    <definedName name="Excel_BuiltIn_Print_Area_29_1_44" localSheetId="29">#REF!</definedName>
    <definedName name="Excel_BuiltIn_Print_Area_29_1_44" localSheetId="30">#REF!</definedName>
    <definedName name="Excel_BuiltIn_Print_Area_29_1_44" localSheetId="31">#REF!</definedName>
    <definedName name="Excel_BuiltIn_Print_Area_29_1_44" localSheetId="16">#REF!</definedName>
    <definedName name="Excel_BuiltIn_Print_Area_29_1_44" localSheetId="18">#REF!</definedName>
    <definedName name="Excel_BuiltIn_Print_Area_29_1_44" localSheetId="15">#REF!</definedName>
    <definedName name="Excel_BuiltIn_Print_Area_29_1_44" localSheetId="10">#REF!</definedName>
    <definedName name="Excel_BuiltIn_Print_Area_29_1_44" localSheetId="11">#REF!</definedName>
    <definedName name="Excel_BuiltIn_Print_Area_29_1_44" localSheetId="12">#REF!</definedName>
    <definedName name="Excel_BuiltIn_Print_Area_29_1_44" localSheetId="13">#REF!</definedName>
    <definedName name="Excel_BuiltIn_Print_Area_29_1_44" localSheetId="8">#REF!</definedName>
    <definedName name="Excel_BuiltIn_Print_Area_29_1_44" localSheetId="42">#REF!</definedName>
    <definedName name="Excel_BuiltIn_Print_Area_29_1_44" localSheetId="44">#REF!</definedName>
    <definedName name="Excel_BuiltIn_Print_Area_29_1_44" localSheetId="45">#REF!</definedName>
    <definedName name="Excel_BuiltIn_Print_Area_29_1_44" localSheetId="47">#REF!</definedName>
    <definedName name="Excel_BuiltIn_Print_Area_29_1_44" localSheetId="38">#REF!</definedName>
    <definedName name="Excel_BuiltIn_Print_Area_29_1_44" localSheetId="40">#REF!</definedName>
    <definedName name="Excel_BuiltIn_Print_Area_29_1_44" localSheetId="41">#REF!</definedName>
    <definedName name="Excel_BuiltIn_Print_Area_29_1_44" localSheetId="19">#REF!</definedName>
    <definedName name="Excel_BuiltIn_Print_Area_29_1_44" localSheetId="21">#REF!</definedName>
    <definedName name="Excel_BuiltIn_Print_Area_29_1_44" localSheetId="22">#REF!</definedName>
    <definedName name="Excel_BuiltIn_Print_Area_29_1_44" localSheetId="23">#REF!</definedName>
    <definedName name="Excel_BuiltIn_Print_Area_29_1_44" localSheetId="25">#REF!</definedName>
    <definedName name="Excel_BuiltIn_Print_Area_29_1_44" localSheetId="33">#REF!</definedName>
    <definedName name="Excel_BuiltIn_Print_Area_29_1_44" localSheetId="34">#REF!</definedName>
    <definedName name="Excel_BuiltIn_Print_Area_29_1_44" localSheetId="36">#REF!</definedName>
    <definedName name="Excel_BuiltIn_Print_Area_29_1_44" localSheetId="55">#REF!</definedName>
    <definedName name="Excel_BuiltIn_Print_Area_29_1_44" localSheetId="56">#REF!</definedName>
    <definedName name="Excel_BuiltIn_Print_Area_29_1_44" localSheetId="57">#REF!</definedName>
    <definedName name="Excel_BuiltIn_Print_Area_29_1_44" localSheetId="58">#REF!</definedName>
    <definedName name="Excel_BuiltIn_Print_Area_29_1_44" localSheetId="59">#REF!</definedName>
    <definedName name="Excel_BuiltIn_Print_Area_29_1_44" localSheetId="54">#REF!</definedName>
    <definedName name="Excel_BuiltIn_Print_Area_29_1_44" localSheetId="5">#REF!</definedName>
    <definedName name="Excel_BuiltIn_Print_Area_29_1_44">#REF!</definedName>
    <definedName name="Excel_BuiltIn_Print_Area_3" localSheetId="48">#REF!</definedName>
    <definedName name="Excel_BuiltIn_Print_Area_3" localSheetId="50">#REF!</definedName>
    <definedName name="Excel_BuiltIn_Print_Area_3" localSheetId="51">#REF!</definedName>
    <definedName name="Excel_BuiltIn_Print_Area_3" localSheetId="52">#REF!</definedName>
    <definedName name="Excel_BuiltIn_Print_Area_3" localSheetId="26">#REF!</definedName>
    <definedName name="Excel_BuiltIn_Print_Area_3" localSheetId="28">#REF!</definedName>
    <definedName name="Excel_BuiltIn_Print_Area_3" localSheetId="29">#REF!</definedName>
    <definedName name="Excel_BuiltIn_Print_Area_3" localSheetId="30">#REF!</definedName>
    <definedName name="Excel_BuiltIn_Print_Area_3" localSheetId="31">#REF!</definedName>
    <definedName name="Excel_BuiltIn_Print_Area_3" localSheetId="16">#REF!</definedName>
    <definedName name="Excel_BuiltIn_Print_Area_3" localSheetId="18">#REF!</definedName>
    <definedName name="Excel_BuiltIn_Print_Area_3" localSheetId="15">#REF!</definedName>
    <definedName name="Excel_BuiltIn_Print_Area_3" localSheetId="10">#REF!</definedName>
    <definedName name="Excel_BuiltIn_Print_Area_3" localSheetId="11">#REF!</definedName>
    <definedName name="Excel_BuiltIn_Print_Area_3" localSheetId="12">#REF!</definedName>
    <definedName name="Excel_BuiltIn_Print_Area_3" localSheetId="13">#REF!</definedName>
    <definedName name="Excel_BuiltIn_Print_Area_3" localSheetId="8">#REF!</definedName>
    <definedName name="Excel_BuiltIn_Print_Area_3" localSheetId="42">#REF!</definedName>
    <definedName name="Excel_BuiltIn_Print_Area_3" localSheetId="44">#REF!</definedName>
    <definedName name="Excel_BuiltIn_Print_Area_3" localSheetId="45">#REF!</definedName>
    <definedName name="Excel_BuiltIn_Print_Area_3" localSheetId="47">#REF!</definedName>
    <definedName name="Excel_BuiltIn_Print_Area_3" localSheetId="38">#REF!</definedName>
    <definedName name="Excel_BuiltIn_Print_Area_3" localSheetId="40">#REF!</definedName>
    <definedName name="Excel_BuiltIn_Print_Area_3" localSheetId="41">#REF!</definedName>
    <definedName name="Excel_BuiltIn_Print_Area_3" localSheetId="19">#REF!</definedName>
    <definedName name="Excel_BuiltIn_Print_Area_3" localSheetId="21">#REF!</definedName>
    <definedName name="Excel_BuiltIn_Print_Area_3" localSheetId="22">#REF!</definedName>
    <definedName name="Excel_BuiltIn_Print_Area_3" localSheetId="23">#REF!</definedName>
    <definedName name="Excel_BuiltIn_Print_Area_3" localSheetId="25">#REF!</definedName>
    <definedName name="Excel_BuiltIn_Print_Area_3" localSheetId="33">#REF!</definedName>
    <definedName name="Excel_BuiltIn_Print_Area_3" localSheetId="34">#REF!</definedName>
    <definedName name="Excel_BuiltIn_Print_Area_3" localSheetId="36">#REF!</definedName>
    <definedName name="Excel_BuiltIn_Print_Area_3" localSheetId="55">#REF!</definedName>
    <definedName name="Excel_BuiltIn_Print_Area_3" localSheetId="56">#REF!</definedName>
    <definedName name="Excel_BuiltIn_Print_Area_3" localSheetId="57">#REF!</definedName>
    <definedName name="Excel_BuiltIn_Print_Area_3" localSheetId="58">#REF!</definedName>
    <definedName name="Excel_BuiltIn_Print_Area_3" localSheetId="59">#REF!</definedName>
    <definedName name="Excel_BuiltIn_Print_Area_3" localSheetId="54">#REF!</definedName>
    <definedName name="Excel_BuiltIn_Print_Area_3" localSheetId="5">#REF!</definedName>
    <definedName name="Excel_BuiltIn_Print_Area_3">#REF!</definedName>
    <definedName name="Excel_BuiltIn_Print_Area_30" localSheetId="48">#REF!</definedName>
    <definedName name="Excel_BuiltIn_Print_Area_30" localSheetId="50">#REF!</definedName>
    <definedName name="Excel_BuiltIn_Print_Area_30" localSheetId="51">#REF!</definedName>
    <definedName name="Excel_BuiltIn_Print_Area_30" localSheetId="52">#REF!</definedName>
    <definedName name="Excel_BuiltIn_Print_Area_30" localSheetId="26">#REF!</definedName>
    <definedName name="Excel_BuiltIn_Print_Area_30" localSheetId="28">#REF!</definedName>
    <definedName name="Excel_BuiltIn_Print_Area_30" localSheetId="29">#REF!</definedName>
    <definedName name="Excel_BuiltIn_Print_Area_30" localSheetId="30">#REF!</definedName>
    <definedName name="Excel_BuiltIn_Print_Area_30" localSheetId="31">#REF!</definedName>
    <definedName name="Excel_BuiltIn_Print_Area_30" localSheetId="16">#REF!</definedName>
    <definedName name="Excel_BuiltIn_Print_Area_30" localSheetId="18">#REF!</definedName>
    <definedName name="Excel_BuiltIn_Print_Area_30" localSheetId="15">#REF!</definedName>
    <definedName name="Excel_BuiltIn_Print_Area_30" localSheetId="10">#REF!</definedName>
    <definedName name="Excel_BuiltIn_Print_Area_30" localSheetId="11">#REF!</definedName>
    <definedName name="Excel_BuiltIn_Print_Area_30" localSheetId="12">#REF!</definedName>
    <definedName name="Excel_BuiltIn_Print_Area_30" localSheetId="13">#REF!</definedName>
    <definedName name="Excel_BuiltIn_Print_Area_30" localSheetId="8">#REF!</definedName>
    <definedName name="Excel_BuiltIn_Print_Area_30" localSheetId="42">#REF!</definedName>
    <definedName name="Excel_BuiltIn_Print_Area_30" localSheetId="44">#REF!</definedName>
    <definedName name="Excel_BuiltIn_Print_Area_30" localSheetId="45">#REF!</definedName>
    <definedName name="Excel_BuiltIn_Print_Area_30" localSheetId="47">#REF!</definedName>
    <definedName name="Excel_BuiltIn_Print_Area_30" localSheetId="38">#REF!</definedName>
    <definedName name="Excel_BuiltIn_Print_Area_30" localSheetId="40">#REF!</definedName>
    <definedName name="Excel_BuiltIn_Print_Area_30" localSheetId="41">#REF!</definedName>
    <definedName name="Excel_BuiltIn_Print_Area_30" localSheetId="19">#REF!</definedName>
    <definedName name="Excel_BuiltIn_Print_Area_30" localSheetId="21">#REF!</definedName>
    <definedName name="Excel_BuiltIn_Print_Area_30" localSheetId="22">#REF!</definedName>
    <definedName name="Excel_BuiltIn_Print_Area_30" localSheetId="23">#REF!</definedName>
    <definedName name="Excel_BuiltIn_Print_Area_30" localSheetId="25">#REF!</definedName>
    <definedName name="Excel_BuiltIn_Print_Area_30" localSheetId="33">#REF!</definedName>
    <definedName name="Excel_BuiltIn_Print_Area_30" localSheetId="34">#REF!</definedName>
    <definedName name="Excel_BuiltIn_Print_Area_30" localSheetId="36">#REF!</definedName>
    <definedName name="Excel_BuiltIn_Print_Area_30" localSheetId="55">#REF!</definedName>
    <definedName name="Excel_BuiltIn_Print_Area_30" localSheetId="56">#REF!</definedName>
    <definedName name="Excel_BuiltIn_Print_Area_30" localSheetId="57">#REF!</definedName>
    <definedName name="Excel_BuiltIn_Print_Area_30" localSheetId="58">#REF!</definedName>
    <definedName name="Excel_BuiltIn_Print_Area_30" localSheetId="59">#REF!</definedName>
    <definedName name="Excel_BuiltIn_Print_Area_30" localSheetId="54">#REF!</definedName>
    <definedName name="Excel_BuiltIn_Print_Area_30" localSheetId="5">#REF!</definedName>
    <definedName name="Excel_BuiltIn_Print_Area_30">#REF!</definedName>
    <definedName name="Excel_BuiltIn_Print_Area_31" localSheetId="48">#REF!</definedName>
    <definedName name="Excel_BuiltIn_Print_Area_31" localSheetId="50">#REF!</definedName>
    <definedName name="Excel_BuiltIn_Print_Area_31" localSheetId="51">#REF!</definedName>
    <definedName name="Excel_BuiltIn_Print_Area_31" localSheetId="52">#REF!</definedName>
    <definedName name="Excel_BuiltIn_Print_Area_31" localSheetId="26">#REF!</definedName>
    <definedName name="Excel_BuiltIn_Print_Area_31" localSheetId="28">#REF!</definedName>
    <definedName name="Excel_BuiltIn_Print_Area_31" localSheetId="29">#REF!</definedName>
    <definedName name="Excel_BuiltIn_Print_Area_31" localSheetId="30">#REF!</definedName>
    <definedName name="Excel_BuiltIn_Print_Area_31" localSheetId="31">#REF!</definedName>
    <definedName name="Excel_BuiltIn_Print_Area_31" localSheetId="16">#REF!</definedName>
    <definedName name="Excel_BuiltIn_Print_Area_31" localSheetId="18">#REF!</definedName>
    <definedName name="Excel_BuiltIn_Print_Area_31" localSheetId="15">#REF!</definedName>
    <definedName name="Excel_BuiltIn_Print_Area_31" localSheetId="10">#REF!</definedName>
    <definedName name="Excel_BuiltIn_Print_Area_31" localSheetId="11">#REF!</definedName>
    <definedName name="Excel_BuiltIn_Print_Area_31" localSheetId="12">#REF!</definedName>
    <definedName name="Excel_BuiltIn_Print_Area_31" localSheetId="13">#REF!</definedName>
    <definedName name="Excel_BuiltIn_Print_Area_31" localSheetId="8">#REF!</definedName>
    <definedName name="Excel_BuiltIn_Print_Area_31" localSheetId="42">#REF!</definedName>
    <definedName name="Excel_BuiltIn_Print_Area_31" localSheetId="44">#REF!</definedName>
    <definedName name="Excel_BuiltIn_Print_Area_31" localSheetId="45">#REF!</definedName>
    <definedName name="Excel_BuiltIn_Print_Area_31" localSheetId="47">#REF!</definedName>
    <definedName name="Excel_BuiltIn_Print_Area_31" localSheetId="38">#REF!</definedName>
    <definedName name="Excel_BuiltIn_Print_Area_31" localSheetId="40">#REF!</definedName>
    <definedName name="Excel_BuiltIn_Print_Area_31" localSheetId="41">#REF!</definedName>
    <definedName name="Excel_BuiltIn_Print_Area_31" localSheetId="19">#REF!</definedName>
    <definedName name="Excel_BuiltIn_Print_Area_31" localSheetId="21">#REF!</definedName>
    <definedName name="Excel_BuiltIn_Print_Area_31" localSheetId="22">#REF!</definedName>
    <definedName name="Excel_BuiltIn_Print_Area_31" localSheetId="23">#REF!</definedName>
    <definedName name="Excel_BuiltIn_Print_Area_31" localSheetId="25">#REF!</definedName>
    <definedName name="Excel_BuiltIn_Print_Area_31" localSheetId="33">#REF!</definedName>
    <definedName name="Excel_BuiltIn_Print_Area_31" localSheetId="34">#REF!</definedName>
    <definedName name="Excel_BuiltIn_Print_Area_31" localSheetId="36">#REF!</definedName>
    <definedName name="Excel_BuiltIn_Print_Area_31" localSheetId="55">#REF!</definedName>
    <definedName name="Excel_BuiltIn_Print_Area_31" localSheetId="56">#REF!</definedName>
    <definedName name="Excel_BuiltIn_Print_Area_31" localSheetId="57">#REF!</definedName>
    <definedName name="Excel_BuiltIn_Print_Area_31" localSheetId="58">#REF!</definedName>
    <definedName name="Excel_BuiltIn_Print_Area_31" localSheetId="59">#REF!</definedName>
    <definedName name="Excel_BuiltIn_Print_Area_31" localSheetId="54">#REF!</definedName>
    <definedName name="Excel_BuiltIn_Print_Area_31" localSheetId="5">#REF!</definedName>
    <definedName name="Excel_BuiltIn_Print_Area_31">#REF!</definedName>
    <definedName name="Excel_BuiltIn_Print_Area_32" localSheetId="48">#REF!</definedName>
    <definedName name="Excel_BuiltIn_Print_Area_32" localSheetId="50">#REF!</definedName>
    <definedName name="Excel_BuiltIn_Print_Area_32" localSheetId="51">#REF!</definedName>
    <definedName name="Excel_BuiltIn_Print_Area_32" localSheetId="52">#REF!</definedName>
    <definedName name="Excel_BuiltIn_Print_Area_32" localSheetId="26">#REF!</definedName>
    <definedName name="Excel_BuiltIn_Print_Area_32" localSheetId="28">#REF!</definedName>
    <definedName name="Excel_BuiltIn_Print_Area_32" localSheetId="29">#REF!</definedName>
    <definedName name="Excel_BuiltIn_Print_Area_32" localSheetId="30">#REF!</definedName>
    <definedName name="Excel_BuiltIn_Print_Area_32" localSheetId="31">#REF!</definedName>
    <definedName name="Excel_BuiltIn_Print_Area_32" localSheetId="16">#REF!</definedName>
    <definedName name="Excel_BuiltIn_Print_Area_32" localSheetId="18">#REF!</definedName>
    <definedName name="Excel_BuiltIn_Print_Area_32" localSheetId="15">#REF!</definedName>
    <definedName name="Excel_BuiltIn_Print_Area_32" localSheetId="10">#REF!</definedName>
    <definedName name="Excel_BuiltIn_Print_Area_32" localSheetId="11">#REF!</definedName>
    <definedName name="Excel_BuiltIn_Print_Area_32" localSheetId="12">#REF!</definedName>
    <definedName name="Excel_BuiltIn_Print_Area_32" localSheetId="13">#REF!</definedName>
    <definedName name="Excel_BuiltIn_Print_Area_32" localSheetId="8">#REF!</definedName>
    <definedName name="Excel_BuiltIn_Print_Area_32" localSheetId="42">#REF!</definedName>
    <definedName name="Excel_BuiltIn_Print_Area_32" localSheetId="44">#REF!</definedName>
    <definedName name="Excel_BuiltIn_Print_Area_32" localSheetId="45">#REF!</definedName>
    <definedName name="Excel_BuiltIn_Print_Area_32" localSheetId="47">#REF!</definedName>
    <definedName name="Excel_BuiltIn_Print_Area_32" localSheetId="38">#REF!</definedName>
    <definedName name="Excel_BuiltIn_Print_Area_32" localSheetId="40">#REF!</definedName>
    <definedName name="Excel_BuiltIn_Print_Area_32" localSheetId="41">#REF!</definedName>
    <definedName name="Excel_BuiltIn_Print_Area_32" localSheetId="19">#REF!</definedName>
    <definedName name="Excel_BuiltIn_Print_Area_32" localSheetId="21">#REF!</definedName>
    <definedName name="Excel_BuiltIn_Print_Area_32" localSheetId="22">#REF!</definedName>
    <definedName name="Excel_BuiltIn_Print_Area_32" localSheetId="23">#REF!</definedName>
    <definedName name="Excel_BuiltIn_Print_Area_32" localSheetId="25">#REF!</definedName>
    <definedName name="Excel_BuiltIn_Print_Area_32" localSheetId="33">#REF!</definedName>
    <definedName name="Excel_BuiltIn_Print_Area_32" localSheetId="34">#REF!</definedName>
    <definedName name="Excel_BuiltIn_Print_Area_32" localSheetId="36">#REF!</definedName>
    <definedName name="Excel_BuiltIn_Print_Area_32" localSheetId="55">#REF!</definedName>
    <definedName name="Excel_BuiltIn_Print_Area_32" localSheetId="56">#REF!</definedName>
    <definedName name="Excel_BuiltIn_Print_Area_32" localSheetId="57">#REF!</definedName>
    <definedName name="Excel_BuiltIn_Print_Area_32" localSheetId="58">#REF!</definedName>
    <definedName name="Excel_BuiltIn_Print_Area_32" localSheetId="59">#REF!</definedName>
    <definedName name="Excel_BuiltIn_Print_Area_32" localSheetId="54">#REF!</definedName>
    <definedName name="Excel_BuiltIn_Print_Area_32" localSheetId="5">#REF!</definedName>
    <definedName name="Excel_BuiltIn_Print_Area_32">#REF!</definedName>
    <definedName name="Excel_BuiltIn_Print_Area_33" localSheetId="48">#REF!</definedName>
    <definedName name="Excel_BuiltIn_Print_Area_33" localSheetId="50">#REF!</definedName>
    <definedName name="Excel_BuiltIn_Print_Area_33" localSheetId="51">#REF!</definedName>
    <definedName name="Excel_BuiltIn_Print_Area_33" localSheetId="52">#REF!</definedName>
    <definedName name="Excel_BuiltIn_Print_Area_33" localSheetId="26">#REF!</definedName>
    <definedName name="Excel_BuiltIn_Print_Area_33" localSheetId="28">#REF!</definedName>
    <definedName name="Excel_BuiltIn_Print_Area_33" localSheetId="29">#REF!</definedName>
    <definedName name="Excel_BuiltIn_Print_Area_33" localSheetId="30">#REF!</definedName>
    <definedName name="Excel_BuiltIn_Print_Area_33" localSheetId="31">#REF!</definedName>
    <definedName name="Excel_BuiltIn_Print_Area_33" localSheetId="16">#REF!</definedName>
    <definedName name="Excel_BuiltIn_Print_Area_33" localSheetId="18">#REF!</definedName>
    <definedName name="Excel_BuiltIn_Print_Area_33" localSheetId="15">#REF!</definedName>
    <definedName name="Excel_BuiltIn_Print_Area_33" localSheetId="10">#REF!</definedName>
    <definedName name="Excel_BuiltIn_Print_Area_33" localSheetId="11">#REF!</definedName>
    <definedName name="Excel_BuiltIn_Print_Area_33" localSheetId="12">#REF!</definedName>
    <definedName name="Excel_BuiltIn_Print_Area_33" localSheetId="13">#REF!</definedName>
    <definedName name="Excel_BuiltIn_Print_Area_33" localSheetId="8">#REF!</definedName>
    <definedName name="Excel_BuiltIn_Print_Area_33" localSheetId="42">#REF!</definedName>
    <definedName name="Excel_BuiltIn_Print_Area_33" localSheetId="44">#REF!</definedName>
    <definedName name="Excel_BuiltIn_Print_Area_33" localSheetId="45">#REF!</definedName>
    <definedName name="Excel_BuiltIn_Print_Area_33" localSheetId="47">#REF!</definedName>
    <definedName name="Excel_BuiltIn_Print_Area_33" localSheetId="38">#REF!</definedName>
    <definedName name="Excel_BuiltIn_Print_Area_33" localSheetId="40">#REF!</definedName>
    <definedName name="Excel_BuiltIn_Print_Area_33" localSheetId="41">#REF!</definedName>
    <definedName name="Excel_BuiltIn_Print_Area_33" localSheetId="19">#REF!</definedName>
    <definedName name="Excel_BuiltIn_Print_Area_33" localSheetId="21">#REF!</definedName>
    <definedName name="Excel_BuiltIn_Print_Area_33" localSheetId="22">#REF!</definedName>
    <definedName name="Excel_BuiltIn_Print_Area_33" localSheetId="23">#REF!</definedName>
    <definedName name="Excel_BuiltIn_Print_Area_33" localSheetId="25">#REF!</definedName>
    <definedName name="Excel_BuiltIn_Print_Area_33" localSheetId="33">#REF!</definedName>
    <definedName name="Excel_BuiltIn_Print_Area_33" localSheetId="34">#REF!</definedName>
    <definedName name="Excel_BuiltIn_Print_Area_33" localSheetId="36">#REF!</definedName>
    <definedName name="Excel_BuiltIn_Print_Area_33" localSheetId="55">#REF!</definedName>
    <definedName name="Excel_BuiltIn_Print_Area_33" localSheetId="56">#REF!</definedName>
    <definedName name="Excel_BuiltIn_Print_Area_33" localSheetId="57">#REF!</definedName>
    <definedName name="Excel_BuiltIn_Print_Area_33" localSheetId="58">#REF!</definedName>
    <definedName name="Excel_BuiltIn_Print_Area_33" localSheetId="59">#REF!</definedName>
    <definedName name="Excel_BuiltIn_Print_Area_33" localSheetId="54">#REF!</definedName>
    <definedName name="Excel_BuiltIn_Print_Area_33" localSheetId="5">#REF!</definedName>
    <definedName name="Excel_BuiltIn_Print_Area_33">#REF!</definedName>
    <definedName name="Excel_BuiltIn_Print_Area_34" localSheetId="48">#REF!</definedName>
    <definedName name="Excel_BuiltIn_Print_Area_34" localSheetId="50">#REF!</definedName>
    <definedName name="Excel_BuiltIn_Print_Area_34" localSheetId="51">#REF!</definedName>
    <definedName name="Excel_BuiltIn_Print_Area_34" localSheetId="52">#REF!</definedName>
    <definedName name="Excel_BuiltIn_Print_Area_34" localSheetId="26">#REF!</definedName>
    <definedName name="Excel_BuiltIn_Print_Area_34" localSheetId="28">#REF!</definedName>
    <definedName name="Excel_BuiltIn_Print_Area_34" localSheetId="29">#REF!</definedName>
    <definedName name="Excel_BuiltIn_Print_Area_34" localSheetId="30">#REF!</definedName>
    <definedName name="Excel_BuiltIn_Print_Area_34" localSheetId="31">#REF!</definedName>
    <definedName name="Excel_BuiltIn_Print_Area_34" localSheetId="16">#REF!</definedName>
    <definedName name="Excel_BuiltIn_Print_Area_34" localSheetId="18">#REF!</definedName>
    <definedName name="Excel_BuiltIn_Print_Area_34" localSheetId="15">#REF!</definedName>
    <definedName name="Excel_BuiltIn_Print_Area_34" localSheetId="10">#REF!</definedName>
    <definedName name="Excel_BuiltIn_Print_Area_34" localSheetId="11">#REF!</definedName>
    <definedName name="Excel_BuiltIn_Print_Area_34" localSheetId="12">#REF!</definedName>
    <definedName name="Excel_BuiltIn_Print_Area_34" localSheetId="13">#REF!</definedName>
    <definedName name="Excel_BuiltIn_Print_Area_34" localSheetId="8">#REF!</definedName>
    <definedName name="Excel_BuiltIn_Print_Area_34" localSheetId="42">#REF!</definedName>
    <definedName name="Excel_BuiltIn_Print_Area_34" localSheetId="44">#REF!</definedName>
    <definedName name="Excel_BuiltIn_Print_Area_34" localSheetId="45">#REF!</definedName>
    <definedName name="Excel_BuiltIn_Print_Area_34" localSheetId="47">#REF!</definedName>
    <definedName name="Excel_BuiltIn_Print_Area_34" localSheetId="38">#REF!</definedName>
    <definedName name="Excel_BuiltIn_Print_Area_34" localSheetId="40">#REF!</definedName>
    <definedName name="Excel_BuiltIn_Print_Area_34" localSheetId="41">#REF!</definedName>
    <definedName name="Excel_BuiltIn_Print_Area_34" localSheetId="19">#REF!</definedName>
    <definedName name="Excel_BuiltIn_Print_Area_34" localSheetId="21">#REF!</definedName>
    <definedName name="Excel_BuiltIn_Print_Area_34" localSheetId="22">#REF!</definedName>
    <definedName name="Excel_BuiltIn_Print_Area_34" localSheetId="23">#REF!</definedName>
    <definedName name="Excel_BuiltIn_Print_Area_34" localSheetId="25">#REF!</definedName>
    <definedName name="Excel_BuiltIn_Print_Area_34" localSheetId="33">#REF!</definedName>
    <definedName name="Excel_BuiltIn_Print_Area_34" localSheetId="34">#REF!</definedName>
    <definedName name="Excel_BuiltIn_Print_Area_34" localSheetId="36">#REF!</definedName>
    <definedName name="Excel_BuiltIn_Print_Area_34" localSheetId="55">#REF!</definedName>
    <definedName name="Excel_BuiltIn_Print_Area_34" localSheetId="56">#REF!</definedName>
    <definedName name="Excel_BuiltIn_Print_Area_34" localSheetId="57">#REF!</definedName>
    <definedName name="Excel_BuiltIn_Print_Area_34" localSheetId="58">#REF!</definedName>
    <definedName name="Excel_BuiltIn_Print_Area_34" localSheetId="59">#REF!</definedName>
    <definedName name="Excel_BuiltIn_Print_Area_34" localSheetId="54">#REF!</definedName>
    <definedName name="Excel_BuiltIn_Print_Area_34" localSheetId="5">#REF!</definedName>
    <definedName name="Excel_BuiltIn_Print_Area_34">#REF!</definedName>
    <definedName name="Excel_BuiltIn_Print_Area_35" localSheetId="48">#REF!</definedName>
    <definedName name="Excel_BuiltIn_Print_Area_35" localSheetId="50">#REF!</definedName>
    <definedName name="Excel_BuiltIn_Print_Area_35" localSheetId="51">#REF!</definedName>
    <definedName name="Excel_BuiltIn_Print_Area_35" localSheetId="52">#REF!</definedName>
    <definedName name="Excel_BuiltIn_Print_Area_35" localSheetId="26">#REF!</definedName>
    <definedName name="Excel_BuiltIn_Print_Area_35" localSheetId="28">#REF!</definedName>
    <definedName name="Excel_BuiltIn_Print_Area_35" localSheetId="29">#REF!</definedName>
    <definedName name="Excel_BuiltIn_Print_Area_35" localSheetId="30">#REF!</definedName>
    <definedName name="Excel_BuiltIn_Print_Area_35" localSheetId="31">#REF!</definedName>
    <definedName name="Excel_BuiltIn_Print_Area_35" localSheetId="16">#REF!</definedName>
    <definedName name="Excel_BuiltIn_Print_Area_35" localSheetId="18">#REF!</definedName>
    <definedName name="Excel_BuiltIn_Print_Area_35" localSheetId="15">#REF!</definedName>
    <definedName name="Excel_BuiltIn_Print_Area_35" localSheetId="10">#REF!</definedName>
    <definedName name="Excel_BuiltIn_Print_Area_35" localSheetId="11">#REF!</definedName>
    <definedName name="Excel_BuiltIn_Print_Area_35" localSheetId="12">#REF!</definedName>
    <definedName name="Excel_BuiltIn_Print_Area_35" localSheetId="13">#REF!</definedName>
    <definedName name="Excel_BuiltIn_Print_Area_35" localSheetId="8">#REF!</definedName>
    <definedName name="Excel_BuiltIn_Print_Area_35" localSheetId="42">#REF!</definedName>
    <definedName name="Excel_BuiltIn_Print_Area_35" localSheetId="44">#REF!</definedName>
    <definedName name="Excel_BuiltIn_Print_Area_35" localSheetId="45">#REF!</definedName>
    <definedName name="Excel_BuiltIn_Print_Area_35" localSheetId="47">#REF!</definedName>
    <definedName name="Excel_BuiltIn_Print_Area_35" localSheetId="38">#REF!</definedName>
    <definedName name="Excel_BuiltIn_Print_Area_35" localSheetId="40">#REF!</definedName>
    <definedName name="Excel_BuiltIn_Print_Area_35" localSheetId="41">#REF!</definedName>
    <definedName name="Excel_BuiltIn_Print_Area_35" localSheetId="19">#REF!</definedName>
    <definedName name="Excel_BuiltIn_Print_Area_35" localSheetId="21">#REF!</definedName>
    <definedName name="Excel_BuiltIn_Print_Area_35" localSheetId="22">#REF!</definedName>
    <definedName name="Excel_BuiltIn_Print_Area_35" localSheetId="23">#REF!</definedName>
    <definedName name="Excel_BuiltIn_Print_Area_35" localSheetId="25">#REF!</definedName>
    <definedName name="Excel_BuiltIn_Print_Area_35" localSheetId="33">#REF!</definedName>
    <definedName name="Excel_BuiltIn_Print_Area_35" localSheetId="34">#REF!</definedName>
    <definedName name="Excel_BuiltIn_Print_Area_35" localSheetId="36">#REF!</definedName>
    <definedName name="Excel_BuiltIn_Print_Area_35" localSheetId="55">#REF!</definedName>
    <definedName name="Excel_BuiltIn_Print_Area_35" localSheetId="56">#REF!</definedName>
    <definedName name="Excel_BuiltIn_Print_Area_35" localSheetId="57">#REF!</definedName>
    <definedName name="Excel_BuiltIn_Print_Area_35" localSheetId="58">#REF!</definedName>
    <definedName name="Excel_BuiltIn_Print_Area_35" localSheetId="59">#REF!</definedName>
    <definedName name="Excel_BuiltIn_Print_Area_35" localSheetId="54">#REF!</definedName>
    <definedName name="Excel_BuiltIn_Print_Area_35" localSheetId="5">#REF!</definedName>
    <definedName name="Excel_BuiltIn_Print_Area_35">#REF!</definedName>
    <definedName name="Excel_BuiltIn_Print_Area_36" localSheetId="48">#REF!</definedName>
    <definedName name="Excel_BuiltIn_Print_Area_36" localSheetId="50">#REF!</definedName>
    <definedName name="Excel_BuiltIn_Print_Area_36" localSheetId="51">#REF!</definedName>
    <definedName name="Excel_BuiltIn_Print_Area_36" localSheetId="52">#REF!</definedName>
    <definedName name="Excel_BuiltIn_Print_Area_36" localSheetId="26">#REF!</definedName>
    <definedName name="Excel_BuiltIn_Print_Area_36" localSheetId="28">#REF!</definedName>
    <definedName name="Excel_BuiltIn_Print_Area_36" localSheetId="29">#REF!</definedName>
    <definedName name="Excel_BuiltIn_Print_Area_36" localSheetId="30">#REF!</definedName>
    <definedName name="Excel_BuiltIn_Print_Area_36" localSheetId="31">#REF!</definedName>
    <definedName name="Excel_BuiltIn_Print_Area_36" localSheetId="16">#REF!</definedName>
    <definedName name="Excel_BuiltIn_Print_Area_36" localSheetId="18">#REF!</definedName>
    <definedName name="Excel_BuiltIn_Print_Area_36" localSheetId="15">#REF!</definedName>
    <definedName name="Excel_BuiltIn_Print_Area_36" localSheetId="10">#REF!</definedName>
    <definedName name="Excel_BuiltIn_Print_Area_36" localSheetId="11">#REF!</definedName>
    <definedName name="Excel_BuiltIn_Print_Area_36" localSheetId="12">#REF!</definedName>
    <definedName name="Excel_BuiltIn_Print_Area_36" localSheetId="13">#REF!</definedName>
    <definedName name="Excel_BuiltIn_Print_Area_36" localSheetId="8">#REF!</definedName>
    <definedName name="Excel_BuiltIn_Print_Area_36" localSheetId="42">#REF!</definedName>
    <definedName name="Excel_BuiltIn_Print_Area_36" localSheetId="44">#REF!</definedName>
    <definedName name="Excel_BuiltIn_Print_Area_36" localSheetId="45">#REF!</definedName>
    <definedName name="Excel_BuiltIn_Print_Area_36" localSheetId="47">#REF!</definedName>
    <definedName name="Excel_BuiltIn_Print_Area_36" localSheetId="38">#REF!</definedName>
    <definedName name="Excel_BuiltIn_Print_Area_36" localSheetId="40">#REF!</definedName>
    <definedName name="Excel_BuiltIn_Print_Area_36" localSheetId="41">#REF!</definedName>
    <definedName name="Excel_BuiltIn_Print_Area_36" localSheetId="19">#REF!</definedName>
    <definedName name="Excel_BuiltIn_Print_Area_36" localSheetId="21">#REF!</definedName>
    <definedName name="Excel_BuiltIn_Print_Area_36" localSheetId="22">#REF!</definedName>
    <definedName name="Excel_BuiltIn_Print_Area_36" localSheetId="23">#REF!</definedName>
    <definedName name="Excel_BuiltIn_Print_Area_36" localSheetId="25">#REF!</definedName>
    <definedName name="Excel_BuiltIn_Print_Area_36" localSheetId="33">#REF!</definedName>
    <definedName name="Excel_BuiltIn_Print_Area_36" localSheetId="34">#REF!</definedName>
    <definedName name="Excel_BuiltIn_Print_Area_36" localSheetId="36">#REF!</definedName>
    <definedName name="Excel_BuiltIn_Print_Area_36" localSheetId="55">#REF!</definedName>
    <definedName name="Excel_BuiltIn_Print_Area_36" localSheetId="56">#REF!</definedName>
    <definedName name="Excel_BuiltIn_Print_Area_36" localSheetId="57">#REF!</definedName>
    <definedName name="Excel_BuiltIn_Print_Area_36" localSheetId="58">#REF!</definedName>
    <definedName name="Excel_BuiltIn_Print_Area_36" localSheetId="59">#REF!</definedName>
    <definedName name="Excel_BuiltIn_Print_Area_36" localSheetId="54">#REF!</definedName>
    <definedName name="Excel_BuiltIn_Print_Area_36" localSheetId="5">#REF!</definedName>
    <definedName name="Excel_BuiltIn_Print_Area_36">#REF!</definedName>
    <definedName name="Excel_BuiltIn_Print_Area_37" localSheetId="48">#REF!</definedName>
    <definedName name="Excel_BuiltIn_Print_Area_37" localSheetId="50">#REF!</definedName>
    <definedName name="Excel_BuiltIn_Print_Area_37" localSheetId="51">#REF!</definedName>
    <definedName name="Excel_BuiltIn_Print_Area_37" localSheetId="52">#REF!</definedName>
    <definedName name="Excel_BuiltIn_Print_Area_37" localSheetId="26">#REF!</definedName>
    <definedName name="Excel_BuiltIn_Print_Area_37" localSheetId="28">#REF!</definedName>
    <definedName name="Excel_BuiltIn_Print_Area_37" localSheetId="29">#REF!</definedName>
    <definedName name="Excel_BuiltIn_Print_Area_37" localSheetId="30">#REF!</definedName>
    <definedName name="Excel_BuiltIn_Print_Area_37" localSheetId="31">#REF!</definedName>
    <definedName name="Excel_BuiltIn_Print_Area_37" localSheetId="16">#REF!</definedName>
    <definedName name="Excel_BuiltIn_Print_Area_37" localSheetId="18">#REF!</definedName>
    <definedName name="Excel_BuiltIn_Print_Area_37" localSheetId="15">#REF!</definedName>
    <definedName name="Excel_BuiltIn_Print_Area_37" localSheetId="10">#REF!</definedName>
    <definedName name="Excel_BuiltIn_Print_Area_37" localSheetId="11">#REF!</definedName>
    <definedName name="Excel_BuiltIn_Print_Area_37" localSheetId="12">#REF!</definedName>
    <definedName name="Excel_BuiltIn_Print_Area_37" localSheetId="13">#REF!</definedName>
    <definedName name="Excel_BuiltIn_Print_Area_37" localSheetId="8">#REF!</definedName>
    <definedName name="Excel_BuiltIn_Print_Area_37" localSheetId="42">#REF!</definedName>
    <definedName name="Excel_BuiltIn_Print_Area_37" localSheetId="44">#REF!</definedName>
    <definedName name="Excel_BuiltIn_Print_Area_37" localSheetId="45">#REF!</definedName>
    <definedName name="Excel_BuiltIn_Print_Area_37" localSheetId="47">#REF!</definedName>
    <definedName name="Excel_BuiltIn_Print_Area_37" localSheetId="38">#REF!</definedName>
    <definedName name="Excel_BuiltIn_Print_Area_37" localSheetId="40">#REF!</definedName>
    <definedName name="Excel_BuiltIn_Print_Area_37" localSheetId="41">#REF!</definedName>
    <definedName name="Excel_BuiltIn_Print_Area_37" localSheetId="19">#REF!</definedName>
    <definedName name="Excel_BuiltIn_Print_Area_37" localSheetId="21">#REF!</definedName>
    <definedName name="Excel_BuiltIn_Print_Area_37" localSheetId="22">#REF!</definedName>
    <definedName name="Excel_BuiltIn_Print_Area_37" localSheetId="23">#REF!</definedName>
    <definedName name="Excel_BuiltIn_Print_Area_37" localSheetId="25">#REF!</definedName>
    <definedName name="Excel_BuiltIn_Print_Area_37" localSheetId="33">#REF!</definedName>
    <definedName name="Excel_BuiltIn_Print_Area_37" localSheetId="34">#REF!</definedName>
    <definedName name="Excel_BuiltIn_Print_Area_37" localSheetId="36">#REF!</definedName>
    <definedName name="Excel_BuiltIn_Print_Area_37" localSheetId="55">#REF!</definedName>
    <definedName name="Excel_BuiltIn_Print_Area_37" localSheetId="56">#REF!</definedName>
    <definedName name="Excel_BuiltIn_Print_Area_37" localSheetId="57">#REF!</definedName>
    <definedName name="Excel_BuiltIn_Print_Area_37" localSheetId="58">#REF!</definedName>
    <definedName name="Excel_BuiltIn_Print_Area_37" localSheetId="59">#REF!</definedName>
    <definedName name="Excel_BuiltIn_Print_Area_37" localSheetId="54">#REF!</definedName>
    <definedName name="Excel_BuiltIn_Print_Area_37" localSheetId="5">#REF!</definedName>
    <definedName name="Excel_BuiltIn_Print_Area_37">#REF!</definedName>
    <definedName name="Excel_BuiltIn_Print_Area_38" localSheetId="48">#REF!</definedName>
    <definedName name="Excel_BuiltIn_Print_Area_38" localSheetId="50">#REF!</definedName>
    <definedName name="Excel_BuiltIn_Print_Area_38" localSheetId="51">#REF!</definedName>
    <definedName name="Excel_BuiltIn_Print_Area_38" localSheetId="52">#REF!</definedName>
    <definedName name="Excel_BuiltIn_Print_Area_38" localSheetId="26">#REF!</definedName>
    <definedName name="Excel_BuiltIn_Print_Area_38" localSheetId="28">#REF!</definedName>
    <definedName name="Excel_BuiltIn_Print_Area_38" localSheetId="29">#REF!</definedName>
    <definedName name="Excel_BuiltIn_Print_Area_38" localSheetId="30">#REF!</definedName>
    <definedName name="Excel_BuiltIn_Print_Area_38" localSheetId="31">#REF!</definedName>
    <definedName name="Excel_BuiltIn_Print_Area_38" localSheetId="16">#REF!</definedName>
    <definedName name="Excel_BuiltIn_Print_Area_38" localSheetId="18">#REF!</definedName>
    <definedName name="Excel_BuiltIn_Print_Area_38" localSheetId="15">#REF!</definedName>
    <definedName name="Excel_BuiltIn_Print_Area_38" localSheetId="10">#REF!</definedName>
    <definedName name="Excel_BuiltIn_Print_Area_38" localSheetId="11">#REF!</definedName>
    <definedName name="Excel_BuiltIn_Print_Area_38" localSheetId="12">#REF!</definedName>
    <definedName name="Excel_BuiltIn_Print_Area_38" localSheetId="13">#REF!</definedName>
    <definedName name="Excel_BuiltIn_Print_Area_38" localSheetId="8">#REF!</definedName>
    <definedName name="Excel_BuiltIn_Print_Area_38" localSheetId="42">#REF!</definedName>
    <definedName name="Excel_BuiltIn_Print_Area_38" localSheetId="44">#REF!</definedName>
    <definedName name="Excel_BuiltIn_Print_Area_38" localSheetId="45">#REF!</definedName>
    <definedName name="Excel_BuiltIn_Print_Area_38" localSheetId="47">#REF!</definedName>
    <definedName name="Excel_BuiltIn_Print_Area_38" localSheetId="38">#REF!</definedName>
    <definedName name="Excel_BuiltIn_Print_Area_38" localSheetId="40">#REF!</definedName>
    <definedName name="Excel_BuiltIn_Print_Area_38" localSheetId="41">#REF!</definedName>
    <definedName name="Excel_BuiltIn_Print_Area_38" localSheetId="19">#REF!</definedName>
    <definedName name="Excel_BuiltIn_Print_Area_38" localSheetId="21">#REF!</definedName>
    <definedName name="Excel_BuiltIn_Print_Area_38" localSheetId="22">#REF!</definedName>
    <definedName name="Excel_BuiltIn_Print_Area_38" localSheetId="23">#REF!</definedName>
    <definedName name="Excel_BuiltIn_Print_Area_38" localSheetId="25">#REF!</definedName>
    <definedName name="Excel_BuiltIn_Print_Area_38" localSheetId="33">#REF!</definedName>
    <definedName name="Excel_BuiltIn_Print_Area_38" localSheetId="34">#REF!</definedName>
    <definedName name="Excel_BuiltIn_Print_Area_38" localSheetId="36">#REF!</definedName>
    <definedName name="Excel_BuiltIn_Print_Area_38" localSheetId="55">#REF!</definedName>
    <definedName name="Excel_BuiltIn_Print_Area_38" localSheetId="56">#REF!</definedName>
    <definedName name="Excel_BuiltIn_Print_Area_38" localSheetId="57">#REF!</definedName>
    <definedName name="Excel_BuiltIn_Print_Area_38" localSheetId="58">#REF!</definedName>
    <definedName name="Excel_BuiltIn_Print_Area_38" localSheetId="59">#REF!</definedName>
    <definedName name="Excel_BuiltIn_Print_Area_38" localSheetId="54">#REF!</definedName>
    <definedName name="Excel_BuiltIn_Print_Area_38" localSheetId="5">#REF!</definedName>
    <definedName name="Excel_BuiltIn_Print_Area_38">#REF!</definedName>
    <definedName name="Excel_BuiltIn_Print_Area_39" localSheetId="48">#REF!</definedName>
    <definedName name="Excel_BuiltIn_Print_Area_39" localSheetId="50">#REF!</definedName>
    <definedName name="Excel_BuiltIn_Print_Area_39" localSheetId="51">#REF!</definedName>
    <definedName name="Excel_BuiltIn_Print_Area_39" localSheetId="52">#REF!</definedName>
    <definedName name="Excel_BuiltIn_Print_Area_39" localSheetId="26">#REF!</definedName>
    <definedName name="Excel_BuiltIn_Print_Area_39" localSheetId="28">#REF!</definedName>
    <definedName name="Excel_BuiltIn_Print_Area_39" localSheetId="29">#REF!</definedName>
    <definedName name="Excel_BuiltIn_Print_Area_39" localSheetId="30">#REF!</definedName>
    <definedName name="Excel_BuiltIn_Print_Area_39" localSheetId="31">#REF!</definedName>
    <definedName name="Excel_BuiltIn_Print_Area_39" localSheetId="16">#REF!</definedName>
    <definedName name="Excel_BuiltIn_Print_Area_39" localSheetId="18">#REF!</definedName>
    <definedName name="Excel_BuiltIn_Print_Area_39" localSheetId="15">#REF!</definedName>
    <definedName name="Excel_BuiltIn_Print_Area_39" localSheetId="10">#REF!</definedName>
    <definedName name="Excel_BuiltIn_Print_Area_39" localSheetId="11">#REF!</definedName>
    <definedName name="Excel_BuiltIn_Print_Area_39" localSheetId="12">#REF!</definedName>
    <definedName name="Excel_BuiltIn_Print_Area_39" localSheetId="13">#REF!</definedName>
    <definedName name="Excel_BuiltIn_Print_Area_39" localSheetId="8">#REF!</definedName>
    <definedName name="Excel_BuiltIn_Print_Area_39" localSheetId="42">#REF!</definedName>
    <definedName name="Excel_BuiltIn_Print_Area_39" localSheetId="44">#REF!</definedName>
    <definedName name="Excel_BuiltIn_Print_Area_39" localSheetId="45">#REF!</definedName>
    <definedName name="Excel_BuiltIn_Print_Area_39" localSheetId="47">#REF!</definedName>
    <definedName name="Excel_BuiltIn_Print_Area_39" localSheetId="38">#REF!</definedName>
    <definedName name="Excel_BuiltIn_Print_Area_39" localSheetId="40">#REF!</definedName>
    <definedName name="Excel_BuiltIn_Print_Area_39" localSheetId="41">#REF!</definedName>
    <definedName name="Excel_BuiltIn_Print_Area_39" localSheetId="19">#REF!</definedName>
    <definedName name="Excel_BuiltIn_Print_Area_39" localSheetId="21">#REF!</definedName>
    <definedName name="Excel_BuiltIn_Print_Area_39" localSheetId="22">#REF!</definedName>
    <definedName name="Excel_BuiltIn_Print_Area_39" localSheetId="23">#REF!</definedName>
    <definedName name="Excel_BuiltIn_Print_Area_39" localSheetId="25">#REF!</definedName>
    <definedName name="Excel_BuiltIn_Print_Area_39" localSheetId="33">#REF!</definedName>
    <definedName name="Excel_BuiltIn_Print_Area_39" localSheetId="34">#REF!</definedName>
    <definedName name="Excel_BuiltIn_Print_Area_39" localSheetId="36">#REF!</definedName>
    <definedName name="Excel_BuiltIn_Print_Area_39" localSheetId="55">#REF!</definedName>
    <definedName name="Excel_BuiltIn_Print_Area_39" localSheetId="56">#REF!</definedName>
    <definedName name="Excel_BuiltIn_Print_Area_39" localSheetId="57">#REF!</definedName>
    <definedName name="Excel_BuiltIn_Print_Area_39" localSheetId="58">#REF!</definedName>
    <definedName name="Excel_BuiltIn_Print_Area_39" localSheetId="59">#REF!</definedName>
    <definedName name="Excel_BuiltIn_Print_Area_39" localSheetId="54">#REF!</definedName>
    <definedName name="Excel_BuiltIn_Print_Area_39" localSheetId="5">#REF!</definedName>
    <definedName name="Excel_BuiltIn_Print_Area_39">#REF!</definedName>
    <definedName name="Excel_BuiltIn_Print_Area_4" localSheetId="48">#REF!</definedName>
    <definedName name="Excel_BuiltIn_Print_Area_4" localSheetId="50">#REF!</definedName>
    <definedName name="Excel_BuiltIn_Print_Area_4" localSheetId="51">#REF!</definedName>
    <definedName name="Excel_BuiltIn_Print_Area_4" localSheetId="52">#REF!</definedName>
    <definedName name="Excel_BuiltIn_Print_Area_4" localSheetId="26">#REF!</definedName>
    <definedName name="Excel_BuiltIn_Print_Area_4" localSheetId="28">#REF!</definedName>
    <definedName name="Excel_BuiltIn_Print_Area_4" localSheetId="29">#REF!</definedName>
    <definedName name="Excel_BuiltIn_Print_Area_4" localSheetId="30">#REF!</definedName>
    <definedName name="Excel_BuiltIn_Print_Area_4" localSheetId="31">#REF!</definedName>
    <definedName name="Excel_BuiltIn_Print_Area_4" localSheetId="16">#REF!</definedName>
    <definedName name="Excel_BuiltIn_Print_Area_4" localSheetId="18">#REF!</definedName>
    <definedName name="Excel_BuiltIn_Print_Area_4" localSheetId="15">#REF!</definedName>
    <definedName name="Excel_BuiltIn_Print_Area_4" localSheetId="10">#REF!</definedName>
    <definedName name="Excel_BuiltIn_Print_Area_4" localSheetId="11">#REF!</definedName>
    <definedName name="Excel_BuiltIn_Print_Area_4" localSheetId="12">#REF!</definedName>
    <definedName name="Excel_BuiltIn_Print_Area_4" localSheetId="13">#REF!</definedName>
    <definedName name="Excel_BuiltIn_Print_Area_4" localSheetId="8">#REF!</definedName>
    <definedName name="Excel_BuiltIn_Print_Area_4" localSheetId="42">#REF!</definedName>
    <definedName name="Excel_BuiltIn_Print_Area_4" localSheetId="44">#REF!</definedName>
    <definedName name="Excel_BuiltIn_Print_Area_4" localSheetId="45">#REF!</definedName>
    <definedName name="Excel_BuiltIn_Print_Area_4" localSheetId="47">#REF!</definedName>
    <definedName name="Excel_BuiltIn_Print_Area_4" localSheetId="38">#REF!</definedName>
    <definedName name="Excel_BuiltIn_Print_Area_4" localSheetId="40">#REF!</definedName>
    <definedName name="Excel_BuiltIn_Print_Area_4" localSheetId="41">#REF!</definedName>
    <definedName name="Excel_BuiltIn_Print_Area_4" localSheetId="19">#REF!</definedName>
    <definedName name="Excel_BuiltIn_Print_Area_4" localSheetId="21">#REF!</definedName>
    <definedName name="Excel_BuiltIn_Print_Area_4" localSheetId="22">#REF!</definedName>
    <definedName name="Excel_BuiltIn_Print_Area_4" localSheetId="23">#REF!</definedName>
    <definedName name="Excel_BuiltIn_Print_Area_4" localSheetId="25">#REF!</definedName>
    <definedName name="Excel_BuiltIn_Print_Area_4" localSheetId="33">#REF!</definedName>
    <definedName name="Excel_BuiltIn_Print_Area_4" localSheetId="34">#REF!</definedName>
    <definedName name="Excel_BuiltIn_Print_Area_4" localSheetId="36">#REF!</definedName>
    <definedName name="Excel_BuiltIn_Print_Area_4" localSheetId="55">#REF!</definedName>
    <definedName name="Excel_BuiltIn_Print_Area_4" localSheetId="56">#REF!</definedName>
    <definedName name="Excel_BuiltIn_Print_Area_4" localSheetId="57">#REF!</definedName>
    <definedName name="Excel_BuiltIn_Print_Area_4" localSheetId="58">#REF!</definedName>
    <definedName name="Excel_BuiltIn_Print_Area_4" localSheetId="59">#REF!</definedName>
    <definedName name="Excel_BuiltIn_Print_Area_4" localSheetId="54">#REF!</definedName>
    <definedName name="Excel_BuiltIn_Print_Area_4" localSheetId="5">#REF!</definedName>
    <definedName name="Excel_BuiltIn_Print_Area_4">#REF!</definedName>
    <definedName name="Excel_BuiltIn_Print_Area_40" localSheetId="48">#REF!</definedName>
    <definedName name="Excel_BuiltIn_Print_Area_40" localSheetId="50">#REF!</definedName>
    <definedName name="Excel_BuiltIn_Print_Area_40" localSheetId="51">#REF!</definedName>
    <definedName name="Excel_BuiltIn_Print_Area_40" localSheetId="52">#REF!</definedName>
    <definedName name="Excel_BuiltIn_Print_Area_40" localSheetId="26">#REF!</definedName>
    <definedName name="Excel_BuiltIn_Print_Area_40" localSheetId="28">#REF!</definedName>
    <definedName name="Excel_BuiltIn_Print_Area_40" localSheetId="29">#REF!</definedName>
    <definedName name="Excel_BuiltIn_Print_Area_40" localSheetId="30">#REF!</definedName>
    <definedName name="Excel_BuiltIn_Print_Area_40" localSheetId="31">#REF!</definedName>
    <definedName name="Excel_BuiltIn_Print_Area_40" localSheetId="16">#REF!</definedName>
    <definedName name="Excel_BuiltIn_Print_Area_40" localSheetId="18">#REF!</definedName>
    <definedName name="Excel_BuiltIn_Print_Area_40" localSheetId="15">#REF!</definedName>
    <definedName name="Excel_BuiltIn_Print_Area_40" localSheetId="10">#REF!</definedName>
    <definedName name="Excel_BuiltIn_Print_Area_40" localSheetId="11">#REF!</definedName>
    <definedName name="Excel_BuiltIn_Print_Area_40" localSheetId="12">#REF!</definedName>
    <definedName name="Excel_BuiltIn_Print_Area_40" localSheetId="13">#REF!</definedName>
    <definedName name="Excel_BuiltIn_Print_Area_40" localSheetId="8">#REF!</definedName>
    <definedName name="Excel_BuiltIn_Print_Area_40" localSheetId="42">#REF!</definedName>
    <definedName name="Excel_BuiltIn_Print_Area_40" localSheetId="44">#REF!</definedName>
    <definedName name="Excel_BuiltIn_Print_Area_40" localSheetId="45">#REF!</definedName>
    <definedName name="Excel_BuiltIn_Print_Area_40" localSheetId="47">#REF!</definedName>
    <definedName name="Excel_BuiltIn_Print_Area_40" localSheetId="38">#REF!</definedName>
    <definedName name="Excel_BuiltIn_Print_Area_40" localSheetId="40">#REF!</definedName>
    <definedName name="Excel_BuiltIn_Print_Area_40" localSheetId="41">#REF!</definedName>
    <definedName name="Excel_BuiltIn_Print_Area_40" localSheetId="19">#REF!</definedName>
    <definedName name="Excel_BuiltIn_Print_Area_40" localSheetId="21">#REF!</definedName>
    <definedName name="Excel_BuiltIn_Print_Area_40" localSheetId="22">#REF!</definedName>
    <definedName name="Excel_BuiltIn_Print_Area_40" localSheetId="23">#REF!</definedName>
    <definedName name="Excel_BuiltIn_Print_Area_40" localSheetId="25">#REF!</definedName>
    <definedName name="Excel_BuiltIn_Print_Area_40" localSheetId="33">#REF!</definedName>
    <definedName name="Excel_BuiltIn_Print_Area_40" localSheetId="34">#REF!</definedName>
    <definedName name="Excel_BuiltIn_Print_Area_40" localSheetId="36">#REF!</definedName>
    <definedName name="Excel_BuiltIn_Print_Area_40" localSheetId="55">#REF!</definedName>
    <definedName name="Excel_BuiltIn_Print_Area_40" localSheetId="56">#REF!</definedName>
    <definedName name="Excel_BuiltIn_Print_Area_40" localSheetId="57">#REF!</definedName>
    <definedName name="Excel_BuiltIn_Print_Area_40" localSheetId="58">#REF!</definedName>
    <definedName name="Excel_BuiltIn_Print_Area_40" localSheetId="59">#REF!</definedName>
    <definedName name="Excel_BuiltIn_Print_Area_40" localSheetId="54">#REF!</definedName>
    <definedName name="Excel_BuiltIn_Print_Area_40" localSheetId="5">#REF!</definedName>
    <definedName name="Excel_BuiltIn_Print_Area_40">#REF!</definedName>
    <definedName name="Excel_BuiltIn_Print_Area_41" localSheetId="48">#REF!</definedName>
    <definedName name="Excel_BuiltIn_Print_Area_41" localSheetId="50">#REF!</definedName>
    <definedName name="Excel_BuiltIn_Print_Area_41" localSheetId="51">#REF!</definedName>
    <definedName name="Excel_BuiltIn_Print_Area_41" localSheetId="52">#REF!</definedName>
    <definedName name="Excel_BuiltIn_Print_Area_41" localSheetId="26">#REF!</definedName>
    <definedName name="Excel_BuiltIn_Print_Area_41" localSheetId="28">#REF!</definedName>
    <definedName name="Excel_BuiltIn_Print_Area_41" localSheetId="29">#REF!</definedName>
    <definedName name="Excel_BuiltIn_Print_Area_41" localSheetId="30">#REF!</definedName>
    <definedName name="Excel_BuiltIn_Print_Area_41" localSheetId="31">#REF!</definedName>
    <definedName name="Excel_BuiltIn_Print_Area_41" localSheetId="16">#REF!</definedName>
    <definedName name="Excel_BuiltIn_Print_Area_41" localSheetId="18">#REF!</definedName>
    <definedName name="Excel_BuiltIn_Print_Area_41" localSheetId="15">#REF!</definedName>
    <definedName name="Excel_BuiltIn_Print_Area_41" localSheetId="10">#REF!</definedName>
    <definedName name="Excel_BuiltIn_Print_Area_41" localSheetId="11">#REF!</definedName>
    <definedName name="Excel_BuiltIn_Print_Area_41" localSheetId="12">#REF!</definedName>
    <definedName name="Excel_BuiltIn_Print_Area_41" localSheetId="13">#REF!</definedName>
    <definedName name="Excel_BuiltIn_Print_Area_41" localSheetId="8">#REF!</definedName>
    <definedName name="Excel_BuiltIn_Print_Area_41" localSheetId="42">#REF!</definedName>
    <definedName name="Excel_BuiltIn_Print_Area_41" localSheetId="44">#REF!</definedName>
    <definedName name="Excel_BuiltIn_Print_Area_41" localSheetId="45">#REF!</definedName>
    <definedName name="Excel_BuiltIn_Print_Area_41" localSheetId="47">#REF!</definedName>
    <definedName name="Excel_BuiltIn_Print_Area_41" localSheetId="38">#REF!</definedName>
    <definedName name="Excel_BuiltIn_Print_Area_41" localSheetId="40">#REF!</definedName>
    <definedName name="Excel_BuiltIn_Print_Area_41" localSheetId="41">#REF!</definedName>
    <definedName name="Excel_BuiltIn_Print_Area_41" localSheetId="19">#REF!</definedName>
    <definedName name="Excel_BuiltIn_Print_Area_41" localSheetId="21">#REF!</definedName>
    <definedName name="Excel_BuiltIn_Print_Area_41" localSheetId="22">#REF!</definedName>
    <definedName name="Excel_BuiltIn_Print_Area_41" localSheetId="23">#REF!</definedName>
    <definedName name="Excel_BuiltIn_Print_Area_41" localSheetId="25">#REF!</definedName>
    <definedName name="Excel_BuiltIn_Print_Area_41" localSheetId="33">#REF!</definedName>
    <definedName name="Excel_BuiltIn_Print_Area_41" localSheetId="34">#REF!</definedName>
    <definedName name="Excel_BuiltIn_Print_Area_41" localSheetId="36">#REF!</definedName>
    <definedName name="Excel_BuiltIn_Print_Area_41" localSheetId="55">#REF!</definedName>
    <definedName name="Excel_BuiltIn_Print_Area_41" localSheetId="56">#REF!</definedName>
    <definedName name="Excel_BuiltIn_Print_Area_41" localSheetId="57">#REF!</definedName>
    <definedName name="Excel_BuiltIn_Print_Area_41" localSheetId="58">#REF!</definedName>
    <definedName name="Excel_BuiltIn_Print_Area_41" localSheetId="59">#REF!</definedName>
    <definedName name="Excel_BuiltIn_Print_Area_41" localSheetId="54">#REF!</definedName>
    <definedName name="Excel_BuiltIn_Print_Area_41" localSheetId="5">#REF!</definedName>
    <definedName name="Excel_BuiltIn_Print_Area_41">#REF!</definedName>
    <definedName name="Excel_BuiltIn_Print_Area_42" localSheetId="48">#REF!</definedName>
    <definedName name="Excel_BuiltIn_Print_Area_42" localSheetId="50">#REF!</definedName>
    <definedName name="Excel_BuiltIn_Print_Area_42" localSheetId="51">#REF!</definedName>
    <definedName name="Excel_BuiltIn_Print_Area_42" localSheetId="52">#REF!</definedName>
    <definedName name="Excel_BuiltIn_Print_Area_42" localSheetId="26">#REF!</definedName>
    <definedName name="Excel_BuiltIn_Print_Area_42" localSheetId="28">#REF!</definedName>
    <definedName name="Excel_BuiltIn_Print_Area_42" localSheetId="29">#REF!</definedName>
    <definedName name="Excel_BuiltIn_Print_Area_42" localSheetId="30">#REF!</definedName>
    <definedName name="Excel_BuiltIn_Print_Area_42" localSheetId="31">#REF!</definedName>
    <definedName name="Excel_BuiltIn_Print_Area_42" localSheetId="16">#REF!</definedName>
    <definedName name="Excel_BuiltIn_Print_Area_42" localSheetId="18">#REF!</definedName>
    <definedName name="Excel_BuiltIn_Print_Area_42" localSheetId="15">#REF!</definedName>
    <definedName name="Excel_BuiltIn_Print_Area_42" localSheetId="10">#REF!</definedName>
    <definedName name="Excel_BuiltIn_Print_Area_42" localSheetId="11">#REF!</definedName>
    <definedName name="Excel_BuiltIn_Print_Area_42" localSheetId="12">#REF!</definedName>
    <definedName name="Excel_BuiltIn_Print_Area_42" localSheetId="13">#REF!</definedName>
    <definedName name="Excel_BuiltIn_Print_Area_42" localSheetId="8">#REF!</definedName>
    <definedName name="Excel_BuiltIn_Print_Area_42" localSheetId="42">#REF!</definedName>
    <definedName name="Excel_BuiltIn_Print_Area_42" localSheetId="44">#REF!</definedName>
    <definedName name="Excel_BuiltIn_Print_Area_42" localSheetId="45">#REF!</definedName>
    <definedName name="Excel_BuiltIn_Print_Area_42" localSheetId="47">#REF!</definedName>
    <definedName name="Excel_BuiltIn_Print_Area_42" localSheetId="38">#REF!</definedName>
    <definedName name="Excel_BuiltIn_Print_Area_42" localSheetId="40">#REF!</definedName>
    <definedName name="Excel_BuiltIn_Print_Area_42" localSheetId="41">#REF!</definedName>
    <definedName name="Excel_BuiltIn_Print_Area_42" localSheetId="19">#REF!</definedName>
    <definedName name="Excel_BuiltIn_Print_Area_42" localSheetId="21">#REF!</definedName>
    <definedName name="Excel_BuiltIn_Print_Area_42" localSheetId="22">#REF!</definedName>
    <definedName name="Excel_BuiltIn_Print_Area_42" localSheetId="23">#REF!</definedName>
    <definedName name="Excel_BuiltIn_Print_Area_42" localSheetId="25">#REF!</definedName>
    <definedName name="Excel_BuiltIn_Print_Area_42" localSheetId="33">#REF!</definedName>
    <definedName name="Excel_BuiltIn_Print_Area_42" localSheetId="34">#REF!</definedName>
    <definedName name="Excel_BuiltIn_Print_Area_42" localSheetId="36">#REF!</definedName>
    <definedName name="Excel_BuiltIn_Print_Area_42" localSheetId="55">#REF!</definedName>
    <definedName name="Excel_BuiltIn_Print_Area_42" localSheetId="56">#REF!</definedName>
    <definedName name="Excel_BuiltIn_Print_Area_42" localSheetId="57">#REF!</definedName>
    <definedName name="Excel_BuiltIn_Print_Area_42" localSheetId="58">#REF!</definedName>
    <definedName name="Excel_BuiltIn_Print_Area_42" localSheetId="59">#REF!</definedName>
    <definedName name="Excel_BuiltIn_Print_Area_42" localSheetId="54">#REF!</definedName>
    <definedName name="Excel_BuiltIn_Print_Area_42" localSheetId="5">#REF!</definedName>
    <definedName name="Excel_BuiltIn_Print_Area_42">#REF!</definedName>
    <definedName name="Excel_BuiltIn_Print_Area_43" localSheetId="48">#REF!</definedName>
    <definedName name="Excel_BuiltIn_Print_Area_43" localSheetId="50">#REF!</definedName>
    <definedName name="Excel_BuiltIn_Print_Area_43" localSheetId="51">#REF!</definedName>
    <definedName name="Excel_BuiltIn_Print_Area_43" localSheetId="52">#REF!</definedName>
    <definedName name="Excel_BuiltIn_Print_Area_43" localSheetId="26">#REF!</definedName>
    <definedName name="Excel_BuiltIn_Print_Area_43" localSheetId="28">#REF!</definedName>
    <definedName name="Excel_BuiltIn_Print_Area_43" localSheetId="29">#REF!</definedName>
    <definedName name="Excel_BuiltIn_Print_Area_43" localSheetId="30">#REF!</definedName>
    <definedName name="Excel_BuiltIn_Print_Area_43" localSheetId="31">#REF!</definedName>
    <definedName name="Excel_BuiltIn_Print_Area_43" localSheetId="16">#REF!</definedName>
    <definedName name="Excel_BuiltIn_Print_Area_43" localSheetId="18">#REF!</definedName>
    <definedName name="Excel_BuiltIn_Print_Area_43" localSheetId="15">#REF!</definedName>
    <definedName name="Excel_BuiltIn_Print_Area_43" localSheetId="10">#REF!</definedName>
    <definedName name="Excel_BuiltIn_Print_Area_43" localSheetId="11">#REF!</definedName>
    <definedName name="Excel_BuiltIn_Print_Area_43" localSheetId="12">#REF!</definedName>
    <definedName name="Excel_BuiltIn_Print_Area_43" localSheetId="13">#REF!</definedName>
    <definedName name="Excel_BuiltIn_Print_Area_43" localSheetId="8">#REF!</definedName>
    <definedName name="Excel_BuiltIn_Print_Area_43" localSheetId="42">#REF!</definedName>
    <definedName name="Excel_BuiltIn_Print_Area_43" localSheetId="44">#REF!</definedName>
    <definedName name="Excel_BuiltIn_Print_Area_43" localSheetId="45">#REF!</definedName>
    <definedName name="Excel_BuiltIn_Print_Area_43" localSheetId="47">#REF!</definedName>
    <definedName name="Excel_BuiltIn_Print_Area_43" localSheetId="38">#REF!</definedName>
    <definedName name="Excel_BuiltIn_Print_Area_43" localSheetId="40">#REF!</definedName>
    <definedName name="Excel_BuiltIn_Print_Area_43" localSheetId="41">#REF!</definedName>
    <definedName name="Excel_BuiltIn_Print_Area_43" localSheetId="19">#REF!</definedName>
    <definedName name="Excel_BuiltIn_Print_Area_43" localSheetId="21">#REF!</definedName>
    <definedName name="Excel_BuiltIn_Print_Area_43" localSheetId="22">#REF!</definedName>
    <definedName name="Excel_BuiltIn_Print_Area_43" localSheetId="23">#REF!</definedName>
    <definedName name="Excel_BuiltIn_Print_Area_43" localSheetId="25">#REF!</definedName>
    <definedName name="Excel_BuiltIn_Print_Area_43" localSheetId="33">#REF!</definedName>
    <definedName name="Excel_BuiltIn_Print_Area_43" localSheetId="34">#REF!</definedName>
    <definedName name="Excel_BuiltIn_Print_Area_43" localSheetId="36">#REF!</definedName>
    <definedName name="Excel_BuiltIn_Print_Area_43" localSheetId="55">#REF!</definedName>
    <definedName name="Excel_BuiltIn_Print_Area_43" localSheetId="56">#REF!</definedName>
    <definedName name="Excel_BuiltIn_Print_Area_43" localSheetId="57">#REF!</definedName>
    <definedName name="Excel_BuiltIn_Print_Area_43" localSheetId="58">#REF!</definedName>
    <definedName name="Excel_BuiltIn_Print_Area_43" localSheetId="59">#REF!</definedName>
    <definedName name="Excel_BuiltIn_Print_Area_43" localSheetId="54">#REF!</definedName>
    <definedName name="Excel_BuiltIn_Print_Area_43" localSheetId="5">#REF!</definedName>
    <definedName name="Excel_BuiltIn_Print_Area_43">#REF!</definedName>
    <definedName name="Excel_BuiltIn_Print_Area_44" localSheetId="48">#REF!</definedName>
    <definedName name="Excel_BuiltIn_Print_Area_44" localSheetId="50">#REF!</definedName>
    <definedName name="Excel_BuiltIn_Print_Area_44" localSheetId="51">#REF!</definedName>
    <definedName name="Excel_BuiltIn_Print_Area_44" localSheetId="52">#REF!</definedName>
    <definedName name="Excel_BuiltIn_Print_Area_44" localSheetId="26">#REF!</definedName>
    <definedName name="Excel_BuiltIn_Print_Area_44" localSheetId="28">#REF!</definedName>
    <definedName name="Excel_BuiltIn_Print_Area_44" localSheetId="29">#REF!</definedName>
    <definedName name="Excel_BuiltIn_Print_Area_44" localSheetId="30">#REF!</definedName>
    <definedName name="Excel_BuiltIn_Print_Area_44" localSheetId="31">#REF!</definedName>
    <definedName name="Excel_BuiltIn_Print_Area_44" localSheetId="16">#REF!</definedName>
    <definedName name="Excel_BuiltIn_Print_Area_44" localSheetId="18">#REF!</definedName>
    <definedName name="Excel_BuiltIn_Print_Area_44" localSheetId="15">#REF!</definedName>
    <definedName name="Excel_BuiltIn_Print_Area_44" localSheetId="10">#REF!</definedName>
    <definedName name="Excel_BuiltIn_Print_Area_44" localSheetId="11">#REF!</definedName>
    <definedName name="Excel_BuiltIn_Print_Area_44" localSheetId="12">#REF!</definedName>
    <definedName name="Excel_BuiltIn_Print_Area_44" localSheetId="13">#REF!</definedName>
    <definedName name="Excel_BuiltIn_Print_Area_44" localSheetId="8">#REF!</definedName>
    <definedName name="Excel_BuiltIn_Print_Area_44" localSheetId="42">#REF!</definedName>
    <definedName name="Excel_BuiltIn_Print_Area_44" localSheetId="44">#REF!</definedName>
    <definedName name="Excel_BuiltIn_Print_Area_44" localSheetId="45">#REF!</definedName>
    <definedName name="Excel_BuiltIn_Print_Area_44" localSheetId="47">#REF!</definedName>
    <definedName name="Excel_BuiltIn_Print_Area_44" localSheetId="38">#REF!</definedName>
    <definedName name="Excel_BuiltIn_Print_Area_44" localSheetId="40">#REF!</definedName>
    <definedName name="Excel_BuiltIn_Print_Area_44" localSheetId="41">#REF!</definedName>
    <definedName name="Excel_BuiltIn_Print_Area_44" localSheetId="19">#REF!</definedName>
    <definedName name="Excel_BuiltIn_Print_Area_44" localSheetId="21">#REF!</definedName>
    <definedName name="Excel_BuiltIn_Print_Area_44" localSheetId="22">#REF!</definedName>
    <definedName name="Excel_BuiltIn_Print_Area_44" localSheetId="23">#REF!</definedName>
    <definedName name="Excel_BuiltIn_Print_Area_44" localSheetId="25">#REF!</definedName>
    <definedName name="Excel_BuiltIn_Print_Area_44" localSheetId="33">#REF!</definedName>
    <definedName name="Excel_BuiltIn_Print_Area_44" localSheetId="34">#REF!</definedName>
    <definedName name="Excel_BuiltIn_Print_Area_44" localSheetId="36">#REF!</definedName>
    <definedName name="Excel_BuiltIn_Print_Area_44" localSheetId="55">#REF!</definedName>
    <definedName name="Excel_BuiltIn_Print_Area_44" localSheetId="56">#REF!</definedName>
    <definedName name="Excel_BuiltIn_Print_Area_44" localSheetId="57">#REF!</definedName>
    <definedName name="Excel_BuiltIn_Print_Area_44" localSheetId="58">#REF!</definedName>
    <definedName name="Excel_BuiltIn_Print_Area_44" localSheetId="59">#REF!</definedName>
    <definedName name="Excel_BuiltIn_Print_Area_44" localSheetId="54">#REF!</definedName>
    <definedName name="Excel_BuiltIn_Print_Area_44" localSheetId="5">#REF!</definedName>
    <definedName name="Excel_BuiltIn_Print_Area_44">#REF!</definedName>
    <definedName name="Excel_BuiltIn_Print_Area_45" localSheetId="48">#REF!</definedName>
    <definedName name="Excel_BuiltIn_Print_Area_45" localSheetId="50">#REF!</definedName>
    <definedName name="Excel_BuiltIn_Print_Area_45" localSheetId="51">#REF!</definedName>
    <definedName name="Excel_BuiltIn_Print_Area_45" localSheetId="52">#REF!</definedName>
    <definedName name="Excel_BuiltIn_Print_Area_45" localSheetId="26">#REF!</definedName>
    <definedName name="Excel_BuiltIn_Print_Area_45" localSheetId="28">#REF!</definedName>
    <definedName name="Excel_BuiltIn_Print_Area_45" localSheetId="29">#REF!</definedName>
    <definedName name="Excel_BuiltIn_Print_Area_45" localSheetId="30">#REF!</definedName>
    <definedName name="Excel_BuiltIn_Print_Area_45" localSheetId="31">#REF!</definedName>
    <definedName name="Excel_BuiltIn_Print_Area_45" localSheetId="16">#REF!</definedName>
    <definedName name="Excel_BuiltIn_Print_Area_45" localSheetId="18">#REF!</definedName>
    <definedName name="Excel_BuiltIn_Print_Area_45" localSheetId="15">#REF!</definedName>
    <definedName name="Excel_BuiltIn_Print_Area_45" localSheetId="10">#REF!</definedName>
    <definedName name="Excel_BuiltIn_Print_Area_45" localSheetId="11">#REF!</definedName>
    <definedName name="Excel_BuiltIn_Print_Area_45" localSheetId="12">#REF!</definedName>
    <definedName name="Excel_BuiltIn_Print_Area_45" localSheetId="13">#REF!</definedName>
    <definedName name="Excel_BuiltIn_Print_Area_45" localSheetId="8">#REF!</definedName>
    <definedName name="Excel_BuiltIn_Print_Area_45" localSheetId="42">#REF!</definedName>
    <definedName name="Excel_BuiltIn_Print_Area_45" localSheetId="44">#REF!</definedName>
    <definedName name="Excel_BuiltIn_Print_Area_45" localSheetId="45">#REF!</definedName>
    <definedName name="Excel_BuiltIn_Print_Area_45" localSheetId="47">#REF!</definedName>
    <definedName name="Excel_BuiltIn_Print_Area_45" localSheetId="38">#REF!</definedName>
    <definedName name="Excel_BuiltIn_Print_Area_45" localSheetId="40">#REF!</definedName>
    <definedName name="Excel_BuiltIn_Print_Area_45" localSheetId="41">#REF!</definedName>
    <definedName name="Excel_BuiltIn_Print_Area_45" localSheetId="19">#REF!</definedName>
    <definedName name="Excel_BuiltIn_Print_Area_45" localSheetId="21">#REF!</definedName>
    <definedName name="Excel_BuiltIn_Print_Area_45" localSheetId="22">#REF!</definedName>
    <definedName name="Excel_BuiltIn_Print_Area_45" localSheetId="23">#REF!</definedName>
    <definedName name="Excel_BuiltIn_Print_Area_45" localSheetId="25">#REF!</definedName>
    <definedName name="Excel_BuiltIn_Print_Area_45" localSheetId="33">#REF!</definedName>
    <definedName name="Excel_BuiltIn_Print_Area_45" localSheetId="34">#REF!</definedName>
    <definedName name="Excel_BuiltIn_Print_Area_45" localSheetId="36">#REF!</definedName>
    <definedName name="Excel_BuiltIn_Print_Area_45" localSheetId="55">#REF!</definedName>
    <definedName name="Excel_BuiltIn_Print_Area_45" localSheetId="56">#REF!</definedName>
    <definedName name="Excel_BuiltIn_Print_Area_45" localSheetId="57">#REF!</definedName>
    <definedName name="Excel_BuiltIn_Print_Area_45" localSheetId="58">#REF!</definedName>
    <definedName name="Excel_BuiltIn_Print_Area_45" localSheetId="59">#REF!</definedName>
    <definedName name="Excel_BuiltIn_Print_Area_45" localSheetId="54">#REF!</definedName>
    <definedName name="Excel_BuiltIn_Print_Area_45" localSheetId="5">#REF!</definedName>
    <definedName name="Excel_BuiltIn_Print_Area_45">#REF!</definedName>
    <definedName name="Excel_BuiltIn_Print_Area_46" localSheetId="48">#REF!</definedName>
    <definedName name="Excel_BuiltIn_Print_Area_46" localSheetId="50">#REF!</definedName>
    <definedName name="Excel_BuiltIn_Print_Area_46" localSheetId="51">#REF!</definedName>
    <definedName name="Excel_BuiltIn_Print_Area_46" localSheetId="52">#REF!</definedName>
    <definedName name="Excel_BuiltIn_Print_Area_46" localSheetId="26">#REF!</definedName>
    <definedName name="Excel_BuiltIn_Print_Area_46" localSheetId="28">#REF!</definedName>
    <definedName name="Excel_BuiltIn_Print_Area_46" localSheetId="29">#REF!</definedName>
    <definedName name="Excel_BuiltIn_Print_Area_46" localSheetId="30">#REF!</definedName>
    <definedName name="Excel_BuiltIn_Print_Area_46" localSheetId="31">#REF!</definedName>
    <definedName name="Excel_BuiltIn_Print_Area_46" localSheetId="16">#REF!</definedName>
    <definedName name="Excel_BuiltIn_Print_Area_46" localSheetId="18">#REF!</definedName>
    <definedName name="Excel_BuiltIn_Print_Area_46" localSheetId="15">#REF!</definedName>
    <definedName name="Excel_BuiltIn_Print_Area_46" localSheetId="10">#REF!</definedName>
    <definedName name="Excel_BuiltIn_Print_Area_46" localSheetId="11">#REF!</definedName>
    <definedName name="Excel_BuiltIn_Print_Area_46" localSheetId="12">#REF!</definedName>
    <definedName name="Excel_BuiltIn_Print_Area_46" localSheetId="13">#REF!</definedName>
    <definedName name="Excel_BuiltIn_Print_Area_46" localSheetId="8">#REF!</definedName>
    <definedName name="Excel_BuiltIn_Print_Area_46" localSheetId="42">#REF!</definedName>
    <definedName name="Excel_BuiltIn_Print_Area_46" localSheetId="44">#REF!</definedName>
    <definedName name="Excel_BuiltIn_Print_Area_46" localSheetId="45">#REF!</definedName>
    <definedName name="Excel_BuiltIn_Print_Area_46" localSheetId="47">#REF!</definedName>
    <definedName name="Excel_BuiltIn_Print_Area_46" localSheetId="38">#REF!</definedName>
    <definedName name="Excel_BuiltIn_Print_Area_46" localSheetId="40">#REF!</definedName>
    <definedName name="Excel_BuiltIn_Print_Area_46" localSheetId="41">#REF!</definedName>
    <definedName name="Excel_BuiltIn_Print_Area_46" localSheetId="19">#REF!</definedName>
    <definedName name="Excel_BuiltIn_Print_Area_46" localSheetId="21">#REF!</definedName>
    <definedName name="Excel_BuiltIn_Print_Area_46" localSheetId="22">#REF!</definedName>
    <definedName name="Excel_BuiltIn_Print_Area_46" localSheetId="23">#REF!</definedName>
    <definedName name="Excel_BuiltIn_Print_Area_46" localSheetId="25">#REF!</definedName>
    <definedName name="Excel_BuiltIn_Print_Area_46" localSheetId="33">#REF!</definedName>
    <definedName name="Excel_BuiltIn_Print_Area_46" localSheetId="34">#REF!</definedName>
    <definedName name="Excel_BuiltIn_Print_Area_46" localSheetId="36">#REF!</definedName>
    <definedName name="Excel_BuiltIn_Print_Area_46" localSheetId="55">#REF!</definedName>
    <definedName name="Excel_BuiltIn_Print_Area_46" localSheetId="56">#REF!</definedName>
    <definedName name="Excel_BuiltIn_Print_Area_46" localSheetId="57">#REF!</definedName>
    <definedName name="Excel_BuiltIn_Print_Area_46" localSheetId="58">#REF!</definedName>
    <definedName name="Excel_BuiltIn_Print_Area_46" localSheetId="59">#REF!</definedName>
    <definedName name="Excel_BuiltIn_Print_Area_46" localSheetId="54">#REF!</definedName>
    <definedName name="Excel_BuiltIn_Print_Area_46" localSheetId="5">#REF!</definedName>
    <definedName name="Excel_BuiltIn_Print_Area_46">#REF!</definedName>
    <definedName name="Excel_BuiltIn_Print_Area_47" localSheetId="48">#REF!</definedName>
    <definedName name="Excel_BuiltIn_Print_Area_47" localSheetId="50">#REF!</definedName>
    <definedName name="Excel_BuiltIn_Print_Area_47" localSheetId="51">#REF!</definedName>
    <definedName name="Excel_BuiltIn_Print_Area_47" localSheetId="52">#REF!</definedName>
    <definedName name="Excel_BuiltIn_Print_Area_47" localSheetId="26">#REF!</definedName>
    <definedName name="Excel_BuiltIn_Print_Area_47" localSheetId="28">#REF!</definedName>
    <definedName name="Excel_BuiltIn_Print_Area_47" localSheetId="29">#REF!</definedName>
    <definedName name="Excel_BuiltIn_Print_Area_47" localSheetId="30">#REF!</definedName>
    <definedName name="Excel_BuiltIn_Print_Area_47" localSheetId="31">#REF!</definedName>
    <definedName name="Excel_BuiltIn_Print_Area_47" localSheetId="16">#REF!</definedName>
    <definedName name="Excel_BuiltIn_Print_Area_47" localSheetId="18">#REF!</definedName>
    <definedName name="Excel_BuiltIn_Print_Area_47" localSheetId="15">#REF!</definedName>
    <definedName name="Excel_BuiltIn_Print_Area_47" localSheetId="10">#REF!</definedName>
    <definedName name="Excel_BuiltIn_Print_Area_47" localSheetId="11">#REF!</definedName>
    <definedName name="Excel_BuiltIn_Print_Area_47" localSheetId="12">#REF!</definedName>
    <definedName name="Excel_BuiltIn_Print_Area_47" localSheetId="13">#REF!</definedName>
    <definedName name="Excel_BuiltIn_Print_Area_47" localSheetId="8">#REF!</definedName>
    <definedName name="Excel_BuiltIn_Print_Area_47" localSheetId="42">#REF!</definedName>
    <definedName name="Excel_BuiltIn_Print_Area_47" localSheetId="44">#REF!</definedName>
    <definedName name="Excel_BuiltIn_Print_Area_47" localSheetId="45">#REF!</definedName>
    <definedName name="Excel_BuiltIn_Print_Area_47" localSheetId="47">#REF!</definedName>
    <definedName name="Excel_BuiltIn_Print_Area_47" localSheetId="38">#REF!</definedName>
    <definedName name="Excel_BuiltIn_Print_Area_47" localSheetId="40">#REF!</definedName>
    <definedName name="Excel_BuiltIn_Print_Area_47" localSheetId="41">#REF!</definedName>
    <definedName name="Excel_BuiltIn_Print_Area_47" localSheetId="19">#REF!</definedName>
    <definedName name="Excel_BuiltIn_Print_Area_47" localSheetId="21">#REF!</definedName>
    <definedName name="Excel_BuiltIn_Print_Area_47" localSheetId="22">#REF!</definedName>
    <definedName name="Excel_BuiltIn_Print_Area_47" localSheetId="23">#REF!</definedName>
    <definedName name="Excel_BuiltIn_Print_Area_47" localSheetId="25">#REF!</definedName>
    <definedName name="Excel_BuiltIn_Print_Area_47" localSheetId="33">#REF!</definedName>
    <definedName name="Excel_BuiltIn_Print_Area_47" localSheetId="34">#REF!</definedName>
    <definedName name="Excel_BuiltIn_Print_Area_47" localSheetId="36">#REF!</definedName>
    <definedName name="Excel_BuiltIn_Print_Area_47" localSheetId="55">#REF!</definedName>
    <definedName name="Excel_BuiltIn_Print_Area_47" localSheetId="56">#REF!</definedName>
    <definedName name="Excel_BuiltIn_Print_Area_47" localSheetId="57">#REF!</definedName>
    <definedName name="Excel_BuiltIn_Print_Area_47" localSheetId="58">#REF!</definedName>
    <definedName name="Excel_BuiltIn_Print_Area_47" localSheetId="59">#REF!</definedName>
    <definedName name="Excel_BuiltIn_Print_Area_47" localSheetId="54">#REF!</definedName>
    <definedName name="Excel_BuiltIn_Print_Area_47" localSheetId="5">#REF!</definedName>
    <definedName name="Excel_BuiltIn_Print_Area_47">#REF!</definedName>
    <definedName name="Excel_BuiltIn_Print_Area_48" localSheetId="48">#REF!</definedName>
    <definedName name="Excel_BuiltIn_Print_Area_48" localSheetId="50">#REF!</definedName>
    <definedName name="Excel_BuiltIn_Print_Area_48" localSheetId="51">#REF!</definedName>
    <definedName name="Excel_BuiltIn_Print_Area_48" localSheetId="52">#REF!</definedName>
    <definedName name="Excel_BuiltIn_Print_Area_48" localSheetId="26">#REF!</definedName>
    <definedName name="Excel_BuiltIn_Print_Area_48" localSheetId="28">#REF!</definedName>
    <definedName name="Excel_BuiltIn_Print_Area_48" localSheetId="29">#REF!</definedName>
    <definedName name="Excel_BuiltIn_Print_Area_48" localSheetId="30">#REF!</definedName>
    <definedName name="Excel_BuiltIn_Print_Area_48" localSheetId="31">#REF!</definedName>
    <definedName name="Excel_BuiltIn_Print_Area_48" localSheetId="16">#REF!</definedName>
    <definedName name="Excel_BuiltIn_Print_Area_48" localSheetId="18">#REF!</definedName>
    <definedName name="Excel_BuiltIn_Print_Area_48" localSheetId="15">#REF!</definedName>
    <definedName name="Excel_BuiltIn_Print_Area_48" localSheetId="10">#REF!</definedName>
    <definedName name="Excel_BuiltIn_Print_Area_48" localSheetId="11">#REF!</definedName>
    <definedName name="Excel_BuiltIn_Print_Area_48" localSheetId="12">#REF!</definedName>
    <definedName name="Excel_BuiltIn_Print_Area_48" localSheetId="13">#REF!</definedName>
    <definedName name="Excel_BuiltIn_Print_Area_48" localSheetId="8">#REF!</definedName>
    <definedName name="Excel_BuiltIn_Print_Area_48" localSheetId="42">#REF!</definedName>
    <definedName name="Excel_BuiltIn_Print_Area_48" localSheetId="44">#REF!</definedName>
    <definedName name="Excel_BuiltIn_Print_Area_48" localSheetId="45">#REF!</definedName>
    <definedName name="Excel_BuiltIn_Print_Area_48" localSheetId="47">#REF!</definedName>
    <definedName name="Excel_BuiltIn_Print_Area_48" localSheetId="38">#REF!</definedName>
    <definedName name="Excel_BuiltIn_Print_Area_48" localSheetId="40">#REF!</definedName>
    <definedName name="Excel_BuiltIn_Print_Area_48" localSheetId="41">#REF!</definedName>
    <definedName name="Excel_BuiltIn_Print_Area_48" localSheetId="19">#REF!</definedName>
    <definedName name="Excel_BuiltIn_Print_Area_48" localSheetId="21">#REF!</definedName>
    <definedName name="Excel_BuiltIn_Print_Area_48" localSheetId="22">#REF!</definedName>
    <definedName name="Excel_BuiltIn_Print_Area_48" localSheetId="23">#REF!</definedName>
    <definedName name="Excel_BuiltIn_Print_Area_48" localSheetId="25">#REF!</definedName>
    <definedName name="Excel_BuiltIn_Print_Area_48" localSheetId="33">#REF!</definedName>
    <definedName name="Excel_BuiltIn_Print_Area_48" localSheetId="34">#REF!</definedName>
    <definedName name="Excel_BuiltIn_Print_Area_48" localSheetId="36">#REF!</definedName>
    <definedName name="Excel_BuiltIn_Print_Area_48" localSheetId="55">#REF!</definedName>
    <definedName name="Excel_BuiltIn_Print_Area_48" localSheetId="56">#REF!</definedName>
    <definedName name="Excel_BuiltIn_Print_Area_48" localSheetId="57">#REF!</definedName>
    <definedName name="Excel_BuiltIn_Print_Area_48" localSheetId="58">#REF!</definedName>
    <definedName name="Excel_BuiltIn_Print_Area_48" localSheetId="59">#REF!</definedName>
    <definedName name="Excel_BuiltIn_Print_Area_48" localSheetId="54">#REF!</definedName>
    <definedName name="Excel_BuiltIn_Print_Area_48" localSheetId="5">#REF!</definedName>
    <definedName name="Excel_BuiltIn_Print_Area_48">#REF!</definedName>
    <definedName name="Excel_BuiltIn_Print_Area_49" localSheetId="48">#REF!</definedName>
    <definedName name="Excel_BuiltIn_Print_Area_49" localSheetId="50">#REF!</definedName>
    <definedName name="Excel_BuiltIn_Print_Area_49" localSheetId="51">#REF!</definedName>
    <definedName name="Excel_BuiltIn_Print_Area_49" localSheetId="52">#REF!</definedName>
    <definedName name="Excel_BuiltIn_Print_Area_49" localSheetId="26">#REF!</definedName>
    <definedName name="Excel_BuiltIn_Print_Area_49" localSheetId="28">#REF!</definedName>
    <definedName name="Excel_BuiltIn_Print_Area_49" localSheetId="29">#REF!</definedName>
    <definedName name="Excel_BuiltIn_Print_Area_49" localSheetId="30">#REF!</definedName>
    <definedName name="Excel_BuiltIn_Print_Area_49" localSheetId="31">#REF!</definedName>
    <definedName name="Excel_BuiltIn_Print_Area_49" localSheetId="16">#REF!</definedName>
    <definedName name="Excel_BuiltIn_Print_Area_49" localSheetId="18">#REF!</definedName>
    <definedName name="Excel_BuiltIn_Print_Area_49" localSheetId="15">#REF!</definedName>
    <definedName name="Excel_BuiltIn_Print_Area_49" localSheetId="10">#REF!</definedName>
    <definedName name="Excel_BuiltIn_Print_Area_49" localSheetId="11">#REF!</definedName>
    <definedName name="Excel_BuiltIn_Print_Area_49" localSheetId="12">#REF!</definedName>
    <definedName name="Excel_BuiltIn_Print_Area_49" localSheetId="13">#REF!</definedName>
    <definedName name="Excel_BuiltIn_Print_Area_49" localSheetId="8">#REF!</definedName>
    <definedName name="Excel_BuiltIn_Print_Area_49" localSheetId="42">#REF!</definedName>
    <definedName name="Excel_BuiltIn_Print_Area_49" localSheetId="44">#REF!</definedName>
    <definedName name="Excel_BuiltIn_Print_Area_49" localSheetId="45">#REF!</definedName>
    <definedName name="Excel_BuiltIn_Print_Area_49" localSheetId="47">#REF!</definedName>
    <definedName name="Excel_BuiltIn_Print_Area_49" localSheetId="38">#REF!</definedName>
    <definedName name="Excel_BuiltIn_Print_Area_49" localSheetId="40">#REF!</definedName>
    <definedName name="Excel_BuiltIn_Print_Area_49" localSheetId="41">#REF!</definedName>
    <definedName name="Excel_BuiltIn_Print_Area_49" localSheetId="19">#REF!</definedName>
    <definedName name="Excel_BuiltIn_Print_Area_49" localSheetId="21">#REF!</definedName>
    <definedName name="Excel_BuiltIn_Print_Area_49" localSheetId="22">#REF!</definedName>
    <definedName name="Excel_BuiltIn_Print_Area_49" localSheetId="23">#REF!</definedName>
    <definedName name="Excel_BuiltIn_Print_Area_49" localSheetId="25">#REF!</definedName>
    <definedName name="Excel_BuiltIn_Print_Area_49" localSheetId="33">#REF!</definedName>
    <definedName name="Excel_BuiltIn_Print_Area_49" localSheetId="34">#REF!</definedName>
    <definedName name="Excel_BuiltIn_Print_Area_49" localSheetId="36">#REF!</definedName>
    <definedName name="Excel_BuiltIn_Print_Area_49" localSheetId="55">#REF!</definedName>
    <definedName name="Excel_BuiltIn_Print_Area_49" localSheetId="56">#REF!</definedName>
    <definedName name="Excel_BuiltIn_Print_Area_49" localSheetId="57">#REF!</definedName>
    <definedName name="Excel_BuiltIn_Print_Area_49" localSheetId="58">#REF!</definedName>
    <definedName name="Excel_BuiltIn_Print_Area_49" localSheetId="59">#REF!</definedName>
    <definedName name="Excel_BuiltIn_Print_Area_49" localSheetId="54">#REF!</definedName>
    <definedName name="Excel_BuiltIn_Print_Area_49" localSheetId="5">#REF!</definedName>
    <definedName name="Excel_BuiltIn_Print_Area_49">#REF!</definedName>
    <definedName name="Excel_BuiltIn_Print_Area_5" localSheetId="48">#REF!</definedName>
    <definedName name="Excel_BuiltIn_Print_Area_5" localSheetId="50">#REF!</definedName>
    <definedName name="Excel_BuiltIn_Print_Area_5" localSheetId="51">#REF!</definedName>
    <definedName name="Excel_BuiltIn_Print_Area_5" localSheetId="52">#REF!</definedName>
    <definedName name="Excel_BuiltIn_Print_Area_5" localSheetId="26">#REF!</definedName>
    <definedName name="Excel_BuiltIn_Print_Area_5" localSheetId="28">#REF!</definedName>
    <definedName name="Excel_BuiltIn_Print_Area_5" localSheetId="29">#REF!</definedName>
    <definedName name="Excel_BuiltIn_Print_Area_5" localSheetId="30">#REF!</definedName>
    <definedName name="Excel_BuiltIn_Print_Area_5" localSheetId="31">#REF!</definedName>
    <definedName name="Excel_BuiltIn_Print_Area_5" localSheetId="16">#REF!</definedName>
    <definedName name="Excel_BuiltIn_Print_Area_5" localSheetId="18">#REF!</definedName>
    <definedName name="Excel_BuiltIn_Print_Area_5" localSheetId="15">#REF!</definedName>
    <definedName name="Excel_BuiltIn_Print_Area_5" localSheetId="10">#REF!</definedName>
    <definedName name="Excel_BuiltIn_Print_Area_5" localSheetId="11">#REF!</definedName>
    <definedName name="Excel_BuiltIn_Print_Area_5" localSheetId="12">#REF!</definedName>
    <definedName name="Excel_BuiltIn_Print_Area_5" localSheetId="13">#REF!</definedName>
    <definedName name="Excel_BuiltIn_Print_Area_5" localSheetId="8">#REF!</definedName>
    <definedName name="Excel_BuiltIn_Print_Area_5" localSheetId="42">#REF!</definedName>
    <definedName name="Excel_BuiltIn_Print_Area_5" localSheetId="44">#REF!</definedName>
    <definedName name="Excel_BuiltIn_Print_Area_5" localSheetId="45">#REF!</definedName>
    <definedName name="Excel_BuiltIn_Print_Area_5" localSheetId="47">#REF!</definedName>
    <definedName name="Excel_BuiltIn_Print_Area_5" localSheetId="38">#REF!</definedName>
    <definedName name="Excel_BuiltIn_Print_Area_5" localSheetId="40">#REF!</definedName>
    <definedName name="Excel_BuiltIn_Print_Area_5" localSheetId="41">#REF!</definedName>
    <definedName name="Excel_BuiltIn_Print_Area_5" localSheetId="19">#REF!</definedName>
    <definedName name="Excel_BuiltIn_Print_Area_5" localSheetId="21">#REF!</definedName>
    <definedName name="Excel_BuiltIn_Print_Area_5" localSheetId="22">#REF!</definedName>
    <definedName name="Excel_BuiltIn_Print_Area_5" localSheetId="23">#REF!</definedName>
    <definedName name="Excel_BuiltIn_Print_Area_5" localSheetId="25">#REF!</definedName>
    <definedName name="Excel_BuiltIn_Print_Area_5" localSheetId="33">#REF!</definedName>
    <definedName name="Excel_BuiltIn_Print_Area_5" localSheetId="34">#REF!</definedName>
    <definedName name="Excel_BuiltIn_Print_Area_5" localSheetId="36">#REF!</definedName>
    <definedName name="Excel_BuiltIn_Print_Area_5" localSheetId="55">#REF!</definedName>
    <definedName name="Excel_BuiltIn_Print_Area_5" localSheetId="56">#REF!</definedName>
    <definedName name="Excel_BuiltIn_Print_Area_5" localSheetId="57">#REF!</definedName>
    <definedName name="Excel_BuiltIn_Print_Area_5" localSheetId="58">#REF!</definedName>
    <definedName name="Excel_BuiltIn_Print_Area_5" localSheetId="59">#REF!</definedName>
    <definedName name="Excel_BuiltIn_Print_Area_5" localSheetId="54">#REF!</definedName>
    <definedName name="Excel_BuiltIn_Print_Area_5" localSheetId="5">#REF!</definedName>
    <definedName name="Excel_BuiltIn_Print_Area_5">#REF!</definedName>
    <definedName name="Excel_BuiltIn_Print_Area_50" localSheetId="48">#REF!</definedName>
    <definedName name="Excel_BuiltIn_Print_Area_50" localSheetId="50">#REF!</definedName>
    <definedName name="Excel_BuiltIn_Print_Area_50" localSheetId="51">#REF!</definedName>
    <definedName name="Excel_BuiltIn_Print_Area_50" localSheetId="52">#REF!</definedName>
    <definedName name="Excel_BuiltIn_Print_Area_50" localSheetId="26">#REF!</definedName>
    <definedName name="Excel_BuiltIn_Print_Area_50" localSheetId="28">#REF!</definedName>
    <definedName name="Excel_BuiltIn_Print_Area_50" localSheetId="29">#REF!</definedName>
    <definedName name="Excel_BuiltIn_Print_Area_50" localSheetId="30">#REF!</definedName>
    <definedName name="Excel_BuiltIn_Print_Area_50" localSheetId="31">#REF!</definedName>
    <definedName name="Excel_BuiltIn_Print_Area_50" localSheetId="16">#REF!</definedName>
    <definedName name="Excel_BuiltIn_Print_Area_50" localSheetId="18">#REF!</definedName>
    <definedName name="Excel_BuiltIn_Print_Area_50" localSheetId="15">#REF!</definedName>
    <definedName name="Excel_BuiltIn_Print_Area_50" localSheetId="10">#REF!</definedName>
    <definedName name="Excel_BuiltIn_Print_Area_50" localSheetId="11">#REF!</definedName>
    <definedName name="Excel_BuiltIn_Print_Area_50" localSheetId="12">#REF!</definedName>
    <definedName name="Excel_BuiltIn_Print_Area_50" localSheetId="13">#REF!</definedName>
    <definedName name="Excel_BuiltIn_Print_Area_50" localSheetId="8">#REF!</definedName>
    <definedName name="Excel_BuiltIn_Print_Area_50" localSheetId="42">#REF!</definedName>
    <definedName name="Excel_BuiltIn_Print_Area_50" localSheetId="44">#REF!</definedName>
    <definedName name="Excel_BuiltIn_Print_Area_50" localSheetId="45">#REF!</definedName>
    <definedName name="Excel_BuiltIn_Print_Area_50" localSheetId="47">#REF!</definedName>
    <definedName name="Excel_BuiltIn_Print_Area_50" localSheetId="38">#REF!</definedName>
    <definedName name="Excel_BuiltIn_Print_Area_50" localSheetId="40">#REF!</definedName>
    <definedName name="Excel_BuiltIn_Print_Area_50" localSheetId="41">#REF!</definedName>
    <definedName name="Excel_BuiltIn_Print_Area_50" localSheetId="19">#REF!</definedName>
    <definedName name="Excel_BuiltIn_Print_Area_50" localSheetId="21">#REF!</definedName>
    <definedName name="Excel_BuiltIn_Print_Area_50" localSheetId="22">#REF!</definedName>
    <definedName name="Excel_BuiltIn_Print_Area_50" localSheetId="23">#REF!</definedName>
    <definedName name="Excel_BuiltIn_Print_Area_50" localSheetId="25">#REF!</definedName>
    <definedName name="Excel_BuiltIn_Print_Area_50" localSheetId="33">#REF!</definedName>
    <definedName name="Excel_BuiltIn_Print_Area_50" localSheetId="34">#REF!</definedName>
    <definedName name="Excel_BuiltIn_Print_Area_50" localSheetId="36">#REF!</definedName>
    <definedName name="Excel_BuiltIn_Print_Area_50" localSheetId="55">#REF!</definedName>
    <definedName name="Excel_BuiltIn_Print_Area_50" localSheetId="56">#REF!</definedName>
    <definedName name="Excel_BuiltIn_Print_Area_50" localSheetId="57">#REF!</definedName>
    <definedName name="Excel_BuiltIn_Print_Area_50" localSheetId="58">#REF!</definedName>
    <definedName name="Excel_BuiltIn_Print_Area_50" localSheetId="59">#REF!</definedName>
    <definedName name="Excel_BuiltIn_Print_Area_50" localSheetId="54">#REF!</definedName>
    <definedName name="Excel_BuiltIn_Print_Area_50" localSheetId="5">#REF!</definedName>
    <definedName name="Excel_BuiltIn_Print_Area_50">#REF!</definedName>
    <definedName name="Excel_BuiltIn_Print_Area_51" localSheetId="48">#REF!</definedName>
    <definedName name="Excel_BuiltIn_Print_Area_51" localSheetId="50">#REF!</definedName>
    <definedName name="Excel_BuiltIn_Print_Area_51" localSheetId="51">#REF!</definedName>
    <definedName name="Excel_BuiltIn_Print_Area_51" localSheetId="52">#REF!</definedName>
    <definedName name="Excel_BuiltIn_Print_Area_51" localSheetId="26">#REF!</definedName>
    <definedName name="Excel_BuiltIn_Print_Area_51" localSheetId="28">#REF!</definedName>
    <definedName name="Excel_BuiltIn_Print_Area_51" localSheetId="29">#REF!</definedName>
    <definedName name="Excel_BuiltIn_Print_Area_51" localSheetId="30">#REF!</definedName>
    <definedName name="Excel_BuiltIn_Print_Area_51" localSheetId="31">#REF!</definedName>
    <definedName name="Excel_BuiltIn_Print_Area_51" localSheetId="16">#REF!</definedName>
    <definedName name="Excel_BuiltIn_Print_Area_51" localSheetId="18">#REF!</definedName>
    <definedName name="Excel_BuiltIn_Print_Area_51" localSheetId="15">#REF!</definedName>
    <definedName name="Excel_BuiltIn_Print_Area_51" localSheetId="10">#REF!</definedName>
    <definedName name="Excel_BuiltIn_Print_Area_51" localSheetId="11">#REF!</definedName>
    <definedName name="Excel_BuiltIn_Print_Area_51" localSheetId="12">#REF!</definedName>
    <definedName name="Excel_BuiltIn_Print_Area_51" localSheetId="13">#REF!</definedName>
    <definedName name="Excel_BuiltIn_Print_Area_51" localSheetId="8">#REF!</definedName>
    <definedName name="Excel_BuiltIn_Print_Area_51" localSheetId="42">#REF!</definedName>
    <definedName name="Excel_BuiltIn_Print_Area_51" localSheetId="44">#REF!</definedName>
    <definedName name="Excel_BuiltIn_Print_Area_51" localSheetId="45">#REF!</definedName>
    <definedName name="Excel_BuiltIn_Print_Area_51" localSheetId="47">#REF!</definedName>
    <definedName name="Excel_BuiltIn_Print_Area_51" localSheetId="38">#REF!</definedName>
    <definedName name="Excel_BuiltIn_Print_Area_51" localSheetId="40">#REF!</definedName>
    <definedName name="Excel_BuiltIn_Print_Area_51" localSheetId="41">#REF!</definedName>
    <definedName name="Excel_BuiltIn_Print_Area_51" localSheetId="19">#REF!</definedName>
    <definedName name="Excel_BuiltIn_Print_Area_51" localSheetId="21">#REF!</definedName>
    <definedName name="Excel_BuiltIn_Print_Area_51" localSheetId="22">#REF!</definedName>
    <definedName name="Excel_BuiltIn_Print_Area_51" localSheetId="23">#REF!</definedName>
    <definedName name="Excel_BuiltIn_Print_Area_51" localSheetId="25">#REF!</definedName>
    <definedName name="Excel_BuiltIn_Print_Area_51" localSheetId="33">#REF!</definedName>
    <definedName name="Excel_BuiltIn_Print_Area_51" localSheetId="34">#REF!</definedName>
    <definedName name="Excel_BuiltIn_Print_Area_51" localSheetId="36">#REF!</definedName>
    <definedName name="Excel_BuiltIn_Print_Area_51" localSheetId="55">#REF!</definedName>
    <definedName name="Excel_BuiltIn_Print_Area_51" localSheetId="56">#REF!</definedName>
    <definedName name="Excel_BuiltIn_Print_Area_51" localSheetId="57">#REF!</definedName>
    <definedName name="Excel_BuiltIn_Print_Area_51" localSheetId="58">#REF!</definedName>
    <definedName name="Excel_BuiltIn_Print_Area_51" localSheetId="59">#REF!</definedName>
    <definedName name="Excel_BuiltIn_Print_Area_51" localSheetId="54">#REF!</definedName>
    <definedName name="Excel_BuiltIn_Print_Area_51" localSheetId="5">#REF!</definedName>
    <definedName name="Excel_BuiltIn_Print_Area_51">#REF!</definedName>
    <definedName name="Excel_BuiltIn_Print_Area_52" localSheetId="48">#REF!</definedName>
    <definedName name="Excel_BuiltIn_Print_Area_52" localSheetId="50">#REF!</definedName>
    <definedName name="Excel_BuiltIn_Print_Area_52" localSheetId="51">#REF!</definedName>
    <definedName name="Excel_BuiltIn_Print_Area_52" localSheetId="52">#REF!</definedName>
    <definedName name="Excel_BuiltIn_Print_Area_52" localSheetId="26">#REF!</definedName>
    <definedName name="Excel_BuiltIn_Print_Area_52" localSheetId="28">#REF!</definedName>
    <definedName name="Excel_BuiltIn_Print_Area_52" localSheetId="29">#REF!</definedName>
    <definedName name="Excel_BuiltIn_Print_Area_52" localSheetId="30">#REF!</definedName>
    <definedName name="Excel_BuiltIn_Print_Area_52" localSheetId="31">#REF!</definedName>
    <definedName name="Excel_BuiltIn_Print_Area_52" localSheetId="16">#REF!</definedName>
    <definedName name="Excel_BuiltIn_Print_Area_52" localSheetId="18">#REF!</definedName>
    <definedName name="Excel_BuiltIn_Print_Area_52" localSheetId="15">#REF!</definedName>
    <definedName name="Excel_BuiltIn_Print_Area_52" localSheetId="10">#REF!</definedName>
    <definedName name="Excel_BuiltIn_Print_Area_52" localSheetId="11">#REF!</definedName>
    <definedName name="Excel_BuiltIn_Print_Area_52" localSheetId="12">#REF!</definedName>
    <definedName name="Excel_BuiltIn_Print_Area_52" localSheetId="13">#REF!</definedName>
    <definedName name="Excel_BuiltIn_Print_Area_52" localSheetId="8">#REF!</definedName>
    <definedName name="Excel_BuiltIn_Print_Area_52" localSheetId="42">#REF!</definedName>
    <definedName name="Excel_BuiltIn_Print_Area_52" localSheetId="44">#REF!</definedName>
    <definedName name="Excel_BuiltIn_Print_Area_52" localSheetId="45">#REF!</definedName>
    <definedName name="Excel_BuiltIn_Print_Area_52" localSheetId="47">#REF!</definedName>
    <definedName name="Excel_BuiltIn_Print_Area_52" localSheetId="38">#REF!</definedName>
    <definedName name="Excel_BuiltIn_Print_Area_52" localSheetId="40">#REF!</definedName>
    <definedName name="Excel_BuiltIn_Print_Area_52" localSheetId="41">#REF!</definedName>
    <definedName name="Excel_BuiltIn_Print_Area_52" localSheetId="19">#REF!</definedName>
    <definedName name="Excel_BuiltIn_Print_Area_52" localSheetId="21">#REF!</definedName>
    <definedName name="Excel_BuiltIn_Print_Area_52" localSheetId="22">#REF!</definedName>
    <definedName name="Excel_BuiltIn_Print_Area_52" localSheetId="23">#REF!</definedName>
    <definedName name="Excel_BuiltIn_Print_Area_52" localSheetId="25">#REF!</definedName>
    <definedName name="Excel_BuiltIn_Print_Area_52" localSheetId="33">#REF!</definedName>
    <definedName name="Excel_BuiltIn_Print_Area_52" localSheetId="34">#REF!</definedName>
    <definedName name="Excel_BuiltIn_Print_Area_52" localSheetId="36">#REF!</definedName>
    <definedName name="Excel_BuiltIn_Print_Area_52" localSheetId="55">#REF!</definedName>
    <definedName name="Excel_BuiltIn_Print_Area_52" localSheetId="56">#REF!</definedName>
    <definedName name="Excel_BuiltIn_Print_Area_52" localSheetId="57">#REF!</definedName>
    <definedName name="Excel_BuiltIn_Print_Area_52" localSheetId="58">#REF!</definedName>
    <definedName name="Excel_BuiltIn_Print_Area_52" localSheetId="59">#REF!</definedName>
    <definedName name="Excel_BuiltIn_Print_Area_52" localSheetId="54">#REF!</definedName>
    <definedName name="Excel_BuiltIn_Print_Area_52" localSheetId="5">#REF!</definedName>
    <definedName name="Excel_BuiltIn_Print_Area_52">#REF!</definedName>
    <definedName name="Excel_BuiltIn_Print_Area_53" localSheetId="48">#REF!</definedName>
    <definedName name="Excel_BuiltIn_Print_Area_53" localSheetId="50">#REF!</definedName>
    <definedName name="Excel_BuiltIn_Print_Area_53" localSheetId="51">#REF!</definedName>
    <definedName name="Excel_BuiltIn_Print_Area_53" localSheetId="52">#REF!</definedName>
    <definedName name="Excel_BuiltIn_Print_Area_53" localSheetId="26">#REF!</definedName>
    <definedName name="Excel_BuiltIn_Print_Area_53" localSheetId="28">#REF!</definedName>
    <definedName name="Excel_BuiltIn_Print_Area_53" localSheetId="29">#REF!</definedName>
    <definedName name="Excel_BuiltIn_Print_Area_53" localSheetId="30">#REF!</definedName>
    <definedName name="Excel_BuiltIn_Print_Area_53" localSheetId="31">#REF!</definedName>
    <definedName name="Excel_BuiltIn_Print_Area_53" localSheetId="16">#REF!</definedName>
    <definedName name="Excel_BuiltIn_Print_Area_53" localSheetId="18">#REF!</definedName>
    <definedName name="Excel_BuiltIn_Print_Area_53" localSheetId="15">#REF!</definedName>
    <definedName name="Excel_BuiltIn_Print_Area_53" localSheetId="10">#REF!</definedName>
    <definedName name="Excel_BuiltIn_Print_Area_53" localSheetId="11">#REF!</definedName>
    <definedName name="Excel_BuiltIn_Print_Area_53" localSheetId="12">#REF!</definedName>
    <definedName name="Excel_BuiltIn_Print_Area_53" localSheetId="13">#REF!</definedName>
    <definedName name="Excel_BuiltIn_Print_Area_53" localSheetId="8">#REF!</definedName>
    <definedName name="Excel_BuiltIn_Print_Area_53" localSheetId="42">#REF!</definedName>
    <definedName name="Excel_BuiltIn_Print_Area_53" localSheetId="44">#REF!</definedName>
    <definedName name="Excel_BuiltIn_Print_Area_53" localSheetId="45">#REF!</definedName>
    <definedName name="Excel_BuiltIn_Print_Area_53" localSheetId="47">#REF!</definedName>
    <definedName name="Excel_BuiltIn_Print_Area_53" localSheetId="38">#REF!</definedName>
    <definedName name="Excel_BuiltIn_Print_Area_53" localSheetId="40">#REF!</definedName>
    <definedName name="Excel_BuiltIn_Print_Area_53" localSheetId="41">#REF!</definedName>
    <definedName name="Excel_BuiltIn_Print_Area_53" localSheetId="19">#REF!</definedName>
    <definedName name="Excel_BuiltIn_Print_Area_53" localSheetId="21">#REF!</definedName>
    <definedName name="Excel_BuiltIn_Print_Area_53" localSheetId="22">#REF!</definedName>
    <definedName name="Excel_BuiltIn_Print_Area_53" localSheetId="23">#REF!</definedName>
    <definedName name="Excel_BuiltIn_Print_Area_53" localSheetId="25">#REF!</definedName>
    <definedName name="Excel_BuiltIn_Print_Area_53" localSheetId="33">#REF!</definedName>
    <definedName name="Excel_BuiltIn_Print_Area_53" localSheetId="34">#REF!</definedName>
    <definedName name="Excel_BuiltIn_Print_Area_53" localSheetId="36">#REF!</definedName>
    <definedName name="Excel_BuiltIn_Print_Area_53" localSheetId="55">#REF!</definedName>
    <definedName name="Excel_BuiltIn_Print_Area_53" localSheetId="56">#REF!</definedName>
    <definedName name="Excel_BuiltIn_Print_Area_53" localSheetId="57">#REF!</definedName>
    <definedName name="Excel_BuiltIn_Print_Area_53" localSheetId="58">#REF!</definedName>
    <definedName name="Excel_BuiltIn_Print_Area_53" localSheetId="59">#REF!</definedName>
    <definedName name="Excel_BuiltIn_Print_Area_53" localSheetId="54">#REF!</definedName>
    <definedName name="Excel_BuiltIn_Print_Area_53" localSheetId="5">#REF!</definedName>
    <definedName name="Excel_BuiltIn_Print_Area_53">#REF!</definedName>
    <definedName name="Excel_BuiltIn_Print_Area_54" localSheetId="48">#REF!</definedName>
    <definedName name="Excel_BuiltIn_Print_Area_54" localSheetId="50">#REF!</definedName>
    <definedName name="Excel_BuiltIn_Print_Area_54" localSheetId="51">#REF!</definedName>
    <definedName name="Excel_BuiltIn_Print_Area_54" localSheetId="52">#REF!</definedName>
    <definedName name="Excel_BuiltIn_Print_Area_54" localSheetId="26">#REF!</definedName>
    <definedName name="Excel_BuiltIn_Print_Area_54" localSheetId="28">#REF!</definedName>
    <definedName name="Excel_BuiltIn_Print_Area_54" localSheetId="29">#REF!</definedName>
    <definedName name="Excel_BuiltIn_Print_Area_54" localSheetId="30">#REF!</definedName>
    <definedName name="Excel_BuiltIn_Print_Area_54" localSheetId="31">#REF!</definedName>
    <definedName name="Excel_BuiltIn_Print_Area_54" localSheetId="16">#REF!</definedName>
    <definedName name="Excel_BuiltIn_Print_Area_54" localSheetId="18">#REF!</definedName>
    <definedName name="Excel_BuiltIn_Print_Area_54" localSheetId="15">#REF!</definedName>
    <definedName name="Excel_BuiltIn_Print_Area_54" localSheetId="10">#REF!</definedName>
    <definedName name="Excel_BuiltIn_Print_Area_54" localSheetId="11">#REF!</definedName>
    <definedName name="Excel_BuiltIn_Print_Area_54" localSheetId="12">#REF!</definedName>
    <definedName name="Excel_BuiltIn_Print_Area_54" localSheetId="13">#REF!</definedName>
    <definedName name="Excel_BuiltIn_Print_Area_54" localSheetId="8">#REF!</definedName>
    <definedName name="Excel_BuiltIn_Print_Area_54" localSheetId="42">#REF!</definedName>
    <definedName name="Excel_BuiltIn_Print_Area_54" localSheetId="44">#REF!</definedName>
    <definedName name="Excel_BuiltIn_Print_Area_54" localSheetId="45">#REF!</definedName>
    <definedName name="Excel_BuiltIn_Print_Area_54" localSheetId="47">#REF!</definedName>
    <definedName name="Excel_BuiltIn_Print_Area_54" localSheetId="38">#REF!</definedName>
    <definedName name="Excel_BuiltIn_Print_Area_54" localSheetId="40">#REF!</definedName>
    <definedName name="Excel_BuiltIn_Print_Area_54" localSheetId="41">#REF!</definedName>
    <definedName name="Excel_BuiltIn_Print_Area_54" localSheetId="19">#REF!</definedName>
    <definedName name="Excel_BuiltIn_Print_Area_54" localSheetId="21">#REF!</definedName>
    <definedName name="Excel_BuiltIn_Print_Area_54" localSheetId="22">#REF!</definedName>
    <definedName name="Excel_BuiltIn_Print_Area_54" localSheetId="23">#REF!</definedName>
    <definedName name="Excel_BuiltIn_Print_Area_54" localSheetId="25">#REF!</definedName>
    <definedName name="Excel_BuiltIn_Print_Area_54" localSheetId="33">#REF!</definedName>
    <definedName name="Excel_BuiltIn_Print_Area_54" localSheetId="34">#REF!</definedName>
    <definedName name="Excel_BuiltIn_Print_Area_54" localSheetId="36">#REF!</definedName>
    <definedName name="Excel_BuiltIn_Print_Area_54" localSheetId="55">#REF!</definedName>
    <definedName name="Excel_BuiltIn_Print_Area_54" localSheetId="56">#REF!</definedName>
    <definedName name="Excel_BuiltIn_Print_Area_54" localSheetId="57">#REF!</definedName>
    <definedName name="Excel_BuiltIn_Print_Area_54" localSheetId="58">#REF!</definedName>
    <definedName name="Excel_BuiltIn_Print_Area_54" localSheetId="59">#REF!</definedName>
    <definedName name="Excel_BuiltIn_Print_Area_54" localSheetId="54">#REF!</definedName>
    <definedName name="Excel_BuiltIn_Print_Area_54" localSheetId="5">#REF!</definedName>
    <definedName name="Excel_BuiltIn_Print_Area_54">#REF!</definedName>
    <definedName name="Excel_BuiltIn_Print_Area_55" localSheetId="48">#REF!</definedName>
    <definedName name="Excel_BuiltIn_Print_Area_55" localSheetId="50">#REF!</definedName>
    <definedName name="Excel_BuiltIn_Print_Area_55" localSheetId="51">#REF!</definedName>
    <definedName name="Excel_BuiltIn_Print_Area_55" localSheetId="52">#REF!</definedName>
    <definedName name="Excel_BuiltIn_Print_Area_55" localSheetId="26">#REF!</definedName>
    <definedName name="Excel_BuiltIn_Print_Area_55" localSheetId="28">#REF!</definedName>
    <definedName name="Excel_BuiltIn_Print_Area_55" localSheetId="29">#REF!</definedName>
    <definedName name="Excel_BuiltIn_Print_Area_55" localSheetId="30">#REF!</definedName>
    <definedName name="Excel_BuiltIn_Print_Area_55" localSheetId="31">#REF!</definedName>
    <definedName name="Excel_BuiltIn_Print_Area_55" localSheetId="16">#REF!</definedName>
    <definedName name="Excel_BuiltIn_Print_Area_55" localSheetId="18">#REF!</definedName>
    <definedName name="Excel_BuiltIn_Print_Area_55" localSheetId="15">#REF!</definedName>
    <definedName name="Excel_BuiltIn_Print_Area_55" localSheetId="10">#REF!</definedName>
    <definedName name="Excel_BuiltIn_Print_Area_55" localSheetId="11">#REF!</definedName>
    <definedName name="Excel_BuiltIn_Print_Area_55" localSheetId="12">#REF!</definedName>
    <definedName name="Excel_BuiltIn_Print_Area_55" localSheetId="13">#REF!</definedName>
    <definedName name="Excel_BuiltIn_Print_Area_55" localSheetId="8">#REF!</definedName>
    <definedName name="Excel_BuiltIn_Print_Area_55" localSheetId="42">#REF!</definedName>
    <definedName name="Excel_BuiltIn_Print_Area_55" localSheetId="44">#REF!</definedName>
    <definedName name="Excel_BuiltIn_Print_Area_55" localSheetId="45">#REF!</definedName>
    <definedName name="Excel_BuiltIn_Print_Area_55" localSheetId="47">#REF!</definedName>
    <definedName name="Excel_BuiltIn_Print_Area_55" localSheetId="38">#REF!</definedName>
    <definedName name="Excel_BuiltIn_Print_Area_55" localSheetId="40">#REF!</definedName>
    <definedName name="Excel_BuiltIn_Print_Area_55" localSheetId="41">#REF!</definedName>
    <definedName name="Excel_BuiltIn_Print_Area_55" localSheetId="19">#REF!</definedName>
    <definedName name="Excel_BuiltIn_Print_Area_55" localSheetId="21">#REF!</definedName>
    <definedName name="Excel_BuiltIn_Print_Area_55" localSheetId="22">#REF!</definedName>
    <definedName name="Excel_BuiltIn_Print_Area_55" localSheetId="23">#REF!</definedName>
    <definedName name="Excel_BuiltIn_Print_Area_55" localSheetId="25">#REF!</definedName>
    <definedName name="Excel_BuiltIn_Print_Area_55" localSheetId="33">#REF!</definedName>
    <definedName name="Excel_BuiltIn_Print_Area_55" localSheetId="34">#REF!</definedName>
    <definedName name="Excel_BuiltIn_Print_Area_55" localSheetId="36">#REF!</definedName>
    <definedName name="Excel_BuiltIn_Print_Area_55" localSheetId="55">#REF!</definedName>
    <definedName name="Excel_BuiltIn_Print_Area_55" localSheetId="56">#REF!</definedName>
    <definedName name="Excel_BuiltIn_Print_Area_55" localSheetId="57">#REF!</definedName>
    <definedName name="Excel_BuiltIn_Print_Area_55" localSheetId="58">#REF!</definedName>
    <definedName name="Excel_BuiltIn_Print_Area_55" localSheetId="59">#REF!</definedName>
    <definedName name="Excel_BuiltIn_Print_Area_55" localSheetId="54">#REF!</definedName>
    <definedName name="Excel_BuiltIn_Print_Area_55" localSheetId="5">#REF!</definedName>
    <definedName name="Excel_BuiltIn_Print_Area_55">#REF!</definedName>
    <definedName name="Excel_BuiltIn_Print_Area_56" localSheetId="48">#REF!</definedName>
    <definedName name="Excel_BuiltIn_Print_Area_56" localSheetId="50">#REF!</definedName>
    <definedName name="Excel_BuiltIn_Print_Area_56" localSheetId="51">#REF!</definedName>
    <definedName name="Excel_BuiltIn_Print_Area_56" localSheetId="52">#REF!</definedName>
    <definedName name="Excel_BuiltIn_Print_Area_56" localSheetId="26">#REF!</definedName>
    <definedName name="Excel_BuiltIn_Print_Area_56" localSheetId="28">#REF!</definedName>
    <definedName name="Excel_BuiltIn_Print_Area_56" localSheetId="29">#REF!</definedName>
    <definedName name="Excel_BuiltIn_Print_Area_56" localSheetId="30">#REF!</definedName>
    <definedName name="Excel_BuiltIn_Print_Area_56" localSheetId="31">#REF!</definedName>
    <definedName name="Excel_BuiltIn_Print_Area_56" localSheetId="16">#REF!</definedName>
    <definedName name="Excel_BuiltIn_Print_Area_56" localSheetId="18">#REF!</definedName>
    <definedName name="Excel_BuiltIn_Print_Area_56" localSheetId="15">#REF!</definedName>
    <definedName name="Excel_BuiltIn_Print_Area_56" localSheetId="10">#REF!</definedName>
    <definedName name="Excel_BuiltIn_Print_Area_56" localSheetId="11">#REF!</definedName>
    <definedName name="Excel_BuiltIn_Print_Area_56" localSheetId="12">#REF!</definedName>
    <definedName name="Excel_BuiltIn_Print_Area_56" localSheetId="13">#REF!</definedName>
    <definedName name="Excel_BuiltIn_Print_Area_56" localSheetId="8">#REF!</definedName>
    <definedName name="Excel_BuiltIn_Print_Area_56" localSheetId="42">#REF!</definedName>
    <definedName name="Excel_BuiltIn_Print_Area_56" localSheetId="44">#REF!</definedName>
    <definedName name="Excel_BuiltIn_Print_Area_56" localSheetId="45">#REF!</definedName>
    <definedName name="Excel_BuiltIn_Print_Area_56" localSheetId="47">#REF!</definedName>
    <definedName name="Excel_BuiltIn_Print_Area_56" localSheetId="38">#REF!</definedName>
    <definedName name="Excel_BuiltIn_Print_Area_56" localSheetId="40">#REF!</definedName>
    <definedName name="Excel_BuiltIn_Print_Area_56" localSheetId="41">#REF!</definedName>
    <definedName name="Excel_BuiltIn_Print_Area_56" localSheetId="19">#REF!</definedName>
    <definedName name="Excel_BuiltIn_Print_Area_56" localSheetId="21">#REF!</definedName>
    <definedName name="Excel_BuiltIn_Print_Area_56" localSheetId="22">#REF!</definedName>
    <definedName name="Excel_BuiltIn_Print_Area_56" localSheetId="23">#REF!</definedName>
    <definedName name="Excel_BuiltIn_Print_Area_56" localSheetId="25">#REF!</definedName>
    <definedName name="Excel_BuiltIn_Print_Area_56" localSheetId="33">#REF!</definedName>
    <definedName name="Excel_BuiltIn_Print_Area_56" localSheetId="34">#REF!</definedName>
    <definedName name="Excel_BuiltIn_Print_Area_56" localSheetId="36">#REF!</definedName>
    <definedName name="Excel_BuiltIn_Print_Area_56" localSheetId="55">#REF!</definedName>
    <definedName name="Excel_BuiltIn_Print_Area_56" localSheetId="56">#REF!</definedName>
    <definedName name="Excel_BuiltIn_Print_Area_56" localSheetId="57">#REF!</definedName>
    <definedName name="Excel_BuiltIn_Print_Area_56" localSheetId="58">#REF!</definedName>
    <definedName name="Excel_BuiltIn_Print_Area_56" localSheetId="59">#REF!</definedName>
    <definedName name="Excel_BuiltIn_Print_Area_56" localSheetId="54">#REF!</definedName>
    <definedName name="Excel_BuiltIn_Print_Area_56" localSheetId="5">#REF!</definedName>
    <definedName name="Excel_BuiltIn_Print_Area_56">#REF!</definedName>
    <definedName name="Excel_BuiltIn_Print_Area_57" localSheetId="48">#REF!</definedName>
    <definedName name="Excel_BuiltIn_Print_Area_57" localSheetId="50">#REF!</definedName>
    <definedName name="Excel_BuiltIn_Print_Area_57" localSheetId="51">#REF!</definedName>
    <definedName name="Excel_BuiltIn_Print_Area_57" localSheetId="52">#REF!</definedName>
    <definedName name="Excel_BuiltIn_Print_Area_57" localSheetId="26">#REF!</definedName>
    <definedName name="Excel_BuiltIn_Print_Area_57" localSheetId="28">#REF!</definedName>
    <definedName name="Excel_BuiltIn_Print_Area_57" localSheetId="29">#REF!</definedName>
    <definedName name="Excel_BuiltIn_Print_Area_57" localSheetId="30">#REF!</definedName>
    <definedName name="Excel_BuiltIn_Print_Area_57" localSheetId="31">#REF!</definedName>
    <definedName name="Excel_BuiltIn_Print_Area_57" localSheetId="16">#REF!</definedName>
    <definedName name="Excel_BuiltIn_Print_Area_57" localSheetId="18">#REF!</definedName>
    <definedName name="Excel_BuiltIn_Print_Area_57" localSheetId="15">#REF!</definedName>
    <definedName name="Excel_BuiltIn_Print_Area_57" localSheetId="10">#REF!</definedName>
    <definedName name="Excel_BuiltIn_Print_Area_57" localSheetId="11">#REF!</definedName>
    <definedName name="Excel_BuiltIn_Print_Area_57" localSheetId="12">#REF!</definedName>
    <definedName name="Excel_BuiltIn_Print_Area_57" localSheetId="13">#REF!</definedName>
    <definedName name="Excel_BuiltIn_Print_Area_57" localSheetId="8">#REF!</definedName>
    <definedName name="Excel_BuiltIn_Print_Area_57" localSheetId="42">#REF!</definedName>
    <definedName name="Excel_BuiltIn_Print_Area_57" localSheetId="44">#REF!</definedName>
    <definedName name="Excel_BuiltIn_Print_Area_57" localSheetId="45">#REF!</definedName>
    <definedName name="Excel_BuiltIn_Print_Area_57" localSheetId="47">#REF!</definedName>
    <definedName name="Excel_BuiltIn_Print_Area_57" localSheetId="38">#REF!</definedName>
    <definedName name="Excel_BuiltIn_Print_Area_57" localSheetId="40">#REF!</definedName>
    <definedName name="Excel_BuiltIn_Print_Area_57" localSheetId="41">#REF!</definedName>
    <definedName name="Excel_BuiltIn_Print_Area_57" localSheetId="19">#REF!</definedName>
    <definedName name="Excel_BuiltIn_Print_Area_57" localSheetId="21">#REF!</definedName>
    <definedName name="Excel_BuiltIn_Print_Area_57" localSheetId="22">#REF!</definedName>
    <definedName name="Excel_BuiltIn_Print_Area_57" localSheetId="23">#REF!</definedName>
    <definedName name="Excel_BuiltIn_Print_Area_57" localSheetId="25">#REF!</definedName>
    <definedName name="Excel_BuiltIn_Print_Area_57" localSheetId="33">#REF!</definedName>
    <definedName name="Excel_BuiltIn_Print_Area_57" localSheetId="34">#REF!</definedName>
    <definedName name="Excel_BuiltIn_Print_Area_57" localSheetId="36">#REF!</definedName>
    <definedName name="Excel_BuiltIn_Print_Area_57" localSheetId="55">#REF!</definedName>
    <definedName name="Excel_BuiltIn_Print_Area_57" localSheetId="56">#REF!</definedName>
    <definedName name="Excel_BuiltIn_Print_Area_57" localSheetId="57">#REF!</definedName>
    <definedName name="Excel_BuiltIn_Print_Area_57" localSheetId="58">#REF!</definedName>
    <definedName name="Excel_BuiltIn_Print_Area_57" localSheetId="59">#REF!</definedName>
    <definedName name="Excel_BuiltIn_Print_Area_57" localSheetId="54">#REF!</definedName>
    <definedName name="Excel_BuiltIn_Print_Area_57" localSheetId="5">#REF!</definedName>
    <definedName name="Excel_BuiltIn_Print_Area_57">#REF!</definedName>
    <definedName name="Excel_BuiltIn_Print_Area_58" localSheetId="48">#REF!</definedName>
    <definedName name="Excel_BuiltIn_Print_Area_58" localSheetId="50">#REF!</definedName>
    <definedName name="Excel_BuiltIn_Print_Area_58" localSheetId="51">#REF!</definedName>
    <definedName name="Excel_BuiltIn_Print_Area_58" localSheetId="52">#REF!</definedName>
    <definedName name="Excel_BuiltIn_Print_Area_58" localSheetId="26">#REF!</definedName>
    <definedName name="Excel_BuiltIn_Print_Area_58" localSheetId="28">#REF!</definedName>
    <definedName name="Excel_BuiltIn_Print_Area_58" localSheetId="29">#REF!</definedName>
    <definedName name="Excel_BuiltIn_Print_Area_58" localSheetId="30">#REF!</definedName>
    <definedName name="Excel_BuiltIn_Print_Area_58" localSheetId="31">#REF!</definedName>
    <definedName name="Excel_BuiltIn_Print_Area_58" localSheetId="16">#REF!</definedName>
    <definedName name="Excel_BuiltIn_Print_Area_58" localSheetId="18">#REF!</definedName>
    <definedName name="Excel_BuiltIn_Print_Area_58" localSheetId="15">#REF!</definedName>
    <definedName name="Excel_BuiltIn_Print_Area_58" localSheetId="10">#REF!</definedName>
    <definedName name="Excel_BuiltIn_Print_Area_58" localSheetId="11">#REF!</definedName>
    <definedName name="Excel_BuiltIn_Print_Area_58" localSheetId="12">#REF!</definedName>
    <definedName name="Excel_BuiltIn_Print_Area_58" localSheetId="13">#REF!</definedName>
    <definedName name="Excel_BuiltIn_Print_Area_58" localSheetId="8">#REF!</definedName>
    <definedName name="Excel_BuiltIn_Print_Area_58" localSheetId="42">#REF!</definedName>
    <definedName name="Excel_BuiltIn_Print_Area_58" localSheetId="44">#REF!</definedName>
    <definedName name="Excel_BuiltIn_Print_Area_58" localSheetId="45">#REF!</definedName>
    <definedName name="Excel_BuiltIn_Print_Area_58" localSheetId="47">#REF!</definedName>
    <definedName name="Excel_BuiltIn_Print_Area_58" localSheetId="38">#REF!</definedName>
    <definedName name="Excel_BuiltIn_Print_Area_58" localSheetId="40">#REF!</definedName>
    <definedName name="Excel_BuiltIn_Print_Area_58" localSheetId="41">#REF!</definedName>
    <definedName name="Excel_BuiltIn_Print_Area_58" localSheetId="19">#REF!</definedName>
    <definedName name="Excel_BuiltIn_Print_Area_58" localSheetId="21">#REF!</definedName>
    <definedName name="Excel_BuiltIn_Print_Area_58" localSheetId="22">#REF!</definedName>
    <definedName name="Excel_BuiltIn_Print_Area_58" localSheetId="23">#REF!</definedName>
    <definedName name="Excel_BuiltIn_Print_Area_58" localSheetId="25">#REF!</definedName>
    <definedName name="Excel_BuiltIn_Print_Area_58" localSheetId="33">#REF!</definedName>
    <definedName name="Excel_BuiltIn_Print_Area_58" localSheetId="34">#REF!</definedName>
    <definedName name="Excel_BuiltIn_Print_Area_58" localSheetId="36">#REF!</definedName>
    <definedName name="Excel_BuiltIn_Print_Area_58" localSheetId="55">#REF!</definedName>
    <definedName name="Excel_BuiltIn_Print_Area_58" localSheetId="56">#REF!</definedName>
    <definedName name="Excel_BuiltIn_Print_Area_58" localSheetId="57">#REF!</definedName>
    <definedName name="Excel_BuiltIn_Print_Area_58" localSheetId="58">#REF!</definedName>
    <definedName name="Excel_BuiltIn_Print_Area_58" localSheetId="59">#REF!</definedName>
    <definedName name="Excel_BuiltIn_Print_Area_58" localSheetId="54">#REF!</definedName>
    <definedName name="Excel_BuiltIn_Print_Area_58" localSheetId="5">#REF!</definedName>
    <definedName name="Excel_BuiltIn_Print_Area_58">#REF!</definedName>
    <definedName name="Excel_BuiltIn_Print_Area_6" localSheetId="48">#REF!</definedName>
    <definedName name="Excel_BuiltIn_Print_Area_6" localSheetId="50">#REF!</definedName>
    <definedName name="Excel_BuiltIn_Print_Area_6" localSheetId="51">#REF!</definedName>
    <definedName name="Excel_BuiltIn_Print_Area_6" localSheetId="52">#REF!</definedName>
    <definedName name="Excel_BuiltIn_Print_Area_6" localSheetId="26">#REF!</definedName>
    <definedName name="Excel_BuiltIn_Print_Area_6" localSheetId="28">#REF!</definedName>
    <definedName name="Excel_BuiltIn_Print_Area_6" localSheetId="29">#REF!</definedName>
    <definedName name="Excel_BuiltIn_Print_Area_6" localSheetId="30">#REF!</definedName>
    <definedName name="Excel_BuiltIn_Print_Area_6" localSheetId="31">#REF!</definedName>
    <definedName name="Excel_BuiltIn_Print_Area_6" localSheetId="16">#REF!</definedName>
    <definedName name="Excel_BuiltIn_Print_Area_6" localSheetId="18">#REF!</definedName>
    <definedName name="Excel_BuiltIn_Print_Area_6" localSheetId="15">#REF!</definedName>
    <definedName name="Excel_BuiltIn_Print_Area_6" localSheetId="10">#REF!</definedName>
    <definedName name="Excel_BuiltIn_Print_Area_6" localSheetId="11">#REF!</definedName>
    <definedName name="Excel_BuiltIn_Print_Area_6" localSheetId="12">#REF!</definedName>
    <definedName name="Excel_BuiltIn_Print_Area_6" localSheetId="13">#REF!</definedName>
    <definedName name="Excel_BuiltIn_Print_Area_6" localSheetId="8">#REF!</definedName>
    <definedName name="Excel_BuiltIn_Print_Area_6" localSheetId="42">#REF!</definedName>
    <definedName name="Excel_BuiltIn_Print_Area_6" localSheetId="44">#REF!</definedName>
    <definedName name="Excel_BuiltIn_Print_Area_6" localSheetId="45">#REF!</definedName>
    <definedName name="Excel_BuiltIn_Print_Area_6" localSheetId="47">#REF!</definedName>
    <definedName name="Excel_BuiltIn_Print_Area_6" localSheetId="38">#REF!</definedName>
    <definedName name="Excel_BuiltIn_Print_Area_6" localSheetId="40">#REF!</definedName>
    <definedName name="Excel_BuiltIn_Print_Area_6" localSheetId="41">#REF!</definedName>
    <definedName name="Excel_BuiltIn_Print_Area_6" localSheetId="19">#REF!</definedName>
    <definedName name="Excel_BuiltIn_Print_Area_6" localSheetId="21">#REF!</definedName>
    <definedName name="Excel_BuiltIn_Print_Area_6" localSheetId="22">#REF!</definedName>
    <definedName name="Excel_BuiltIn_Print_Area_6" localSheetId="23">#REF!</definedName>
    <definedName name="Excel_BuiltIn_Print_Area_6" localSheetId="25">#REF!</definedName>
    <definedName name="Excel_BuiltIn_Print_Area_6" localSheetId="33">#REF!</definedName>
    <definedName name="Excel_BuiltIn_Print_Area_6" localSheetId="34">#REF!</definedName>
    <definedName name="Excel_BuiltIn_Print_Area_6" localSheetId="36">#REF!</definedName>
    <definedName name="Excel_BuiltIn_Print_Area_6" localSheetId="55">#REF!</definedName>
    <definedName name="Excel_BuiltIn_Print_Area_6" localSheetId="56">#REF!</definedName>
    <definedName name="Excel_BuiltIn_Print_Area_6" localSheetId="57">#REF!</definedName>
    <definedName name="Excel_BuiltIn_Print_Area_6" localSheetId="58">#REF!</definedName>
    <definedName name="Excel_BuiltIn_Print_Area_6" localSheetId="59">#REF!</definedName>
    <definedName name="Excel_BuiltIn_Print_Area_6" localSheetId="54">#REF!</definedName>
    <definedName name="Excel_BuiltIn_Print_Area_6" localSheetId="5">#REF!</definedName>
    <definedName name="Excel_BuiltIn_Print_Area_6">#REF!</definedName>
    <definedName name="Excel_BuiltIn_Print_Area_60">"$GEN.$#REF!$#REF!:$#REF!$#REF!"</definedName>
    <definedName name="Excel_BuiltIn_Print_Area_7" localSheetId="48">#REF!</definedName>
    <definedName name="Excel_BuiltIn_Print_Area_7" localSheetId="50">#REF!</definedName>
    <definedName name="Excel_BuiltIn_Print_Area_7" localSheetId="51">#REF!</definedName>
    <definedName name="Excel_BuiltIn_Print_Area_7" localSheetId="52">#REF!</definedName>
    <definedName name="Excel_BuiltIn_Print_Area_7" localSheetId="26">#REF!</definedName>
    <definedName name="Excel_BuiltIn_Print_Area_7" localSheetId="28">#REF!</definedName>
    <definedName name="Excel_BuiltIn_Print_Area_7" localSheetId="29">#REF!</definedName>
    <definedName name="Excel_BuiltIn_Print_Area_7" localSheetId="30">#REF!</definedName>
    <definedName name="Excel_BuiltIn_Print_Area_7" localSheetId="31">#REF!</definedName>
    <definedName name="Excel_BuiltIn_Print_Area_7" localSheetId="16">#REF!</definedName>
    <definedName name="Excel_BuiltIn_Print_Area_7" localSheetId="18">#REF!</definedName>
    <definedName name="Excel_BuiltIn_Print_Area_7" localSheetId="15">#REF!</definedName>
    <definedName name="Excel_BuiltIn_Print_Area_7" localSheetId="10">#REF!</definedName>
    <definedName name="Excel_BuiltIn_Print_Area_7" localSheetId="11">#REF!</definedName>
    <definedName name="Excel_BuiltIn_Print_Area_7" localSheetId="12">#REF!</definedName>
    <definedName name="Excel_BuiltIn_Print_Area_7" localSheetId="13">#REF!</definedName>
    <definedName name="Excel_BuiltIn_Print_Area_7" localSheetId="8">#REF!</definedName>
    <definedName name="Excel_BuiltIn_Print_Area_7" localSheetId="42">#REF!</definedName>
    <definedName name="Excel_BuiltIn_Print_Area_7" localSheetId="44">#REF!</definedName>
    <definedName name="Excel_BuiltIn_Print_Area_7" localSheetId="45">#REF!</definedName>
    <definedName name="Excel_BuiltIn_Print_Area_7" localSheetId="47">#REF!</definedName>
    <definedName name="Excel_BuiltIn_Print_Area_7" localSheetId="38">#REF!</definedName>
    <definedName name="Excel_BuiltIn_Print_Area_7" localSheetId="40">#REF!</definedName>
    <definedName name="Excel_BuiltIn_Print_Area_7" localSheetId="41">#REF!</definedName>
    <definedName name="Excel_BuiltIn_Print_Area_7" localSheetId="19">#REF!</definedName>
    <definedName name="Excel_BuiltIn_Print_Area_7" localSheetId="21">#REF!</definedName>
    <definedName name="Excel_BuiltIn_Print_Area_7" localSheetId="22">#REF!</definedName>
    <definedName name="Excel_BuiltIn_Print_Area_7" localSheetId="23">#REF!</definedName>
    <definedName name="Excel_BuiltIn_Print_Area_7" localSheetId="25">#REF!</definedName>
    <definedName name="Excel_BuiltIn_Print_Area_7" localSheetId="33">#REF!</definedName>
    <definedName name="Excel_BuiltIn_Print_Area_7" localSheetId="34">#REF!</definedName>
    <definedName name="Excel_BuiltIn_Print_Area_7" localSheetId="36">#REF!</definedName>
    <definedName name="Excel_BuiltIn_Print_Area_7" localSheetId="55">#REF!</definedName>
    <definedName name="Excel_BuiltIn_Print_Area_7" localSheetId="56">#REF!</definedName>
    <definedName name="Excel_BuiltIn_Print_Area_7" localSheetId="57">#REF!</definedName>
    <definedName name="Excel_BuiltIn_Print_Area_7" localSheetId="58">#REF!</definedName>
    <definedName name="Excel_BuiltIn_Print_Area_7" localSheetId="59">#REF!</definedName>
    <definedName name="Excel_BuiltIn_Print_Area_7" localSheetId="54">#REF!</definedName>
    <definedName name="Excel_BuiltIn_Print_Area_7" localSheetId="5">#REF!</definedName>
    <definedName name="Excel_BuiltIn_Print_Area_7">#REF!</definedName>
    <definedName name="Excel_BuiltIn_Print_Area_8" localSheetId="48">#REF!</definedName>
    <definedName name="Excel_BuiltIn_Print_Area_8" localSheetId="50">#REF!</definedName>
    <definedName name="Excel_BuiltIn_Print_Area_8" localSheetId="51">#REF!</definedName>
    <definedName name="Excel_BuiltIn_Print_Area_8" localSheetId="52">#REF!</definedName>
    <definedName name="Excel_BuiltIn_Print_Area_8" localSheetId="26">#REF!</definedName>
    <definedName name="Excel_BuiltIn_Print_Area_8" localSheetId="28">#REF!</definedName>
    <definedName name="Excel_BuiltIn_Print_Area_8" localSheetId="29">#REF!</definedName>
    <definedName name="Excel_BuiltIn_Print_Area_8" localSheetId="30">#REF!</definedName>
    <definedName name="Excel_BuiltIn_Print_Area_8" localSheetId="31">#REF!</definedName>
    <definedName name="Excel_BuiltIn_Print_Area_8" localSheetId="16">#REF!</definedName>
    <definedName name="Excel_BuiltIn_Print_Area_8" localSheetId="18">#REF!</definedName>
    <definedName name="Excel_BuiltIn_Print_Area_8" localSheetId="15">#REF!</definedName>
    <definedName name="Excel_BuiltIn_Print_Area_8" localSheetId="10">#REF!</definedName>
    <definedName name="Excel_BuiltIn_Print_Area_8" localSheetId="11">#REF!</definedName>
    <definedName name="Excel_BuiltIn_Print_Area_8" localSheetId="12">#REF!</definedName>
    <definedName name="Excel_BuiltIn_Print_Area_8" localSheetId="13">#REF!</definedName>
    <definedName name="Excel_BuiltIn_Print_Area_8" localSheetId="8">#REF!</definedName>
    <definedName name="Excel_BuiltIn_Print_Area_8" localSheetId="42">#REF!</definedName>
    <definedName name="Excel_BuiltIn_Print_Area_8" localSheetId="44">#REF!</definedName>
    <definedName name="Excel_BuiltIn_Print_Area_8" localSheetId="45">#REF!</definedName>
    <definedName name="Excel_BuiltIn_Print_Area_8" localSheetId="47">#REF!</definedName>
    <definedName name="Excel_BuiltIn_Print_Area_8" localSheetId="38">#REF!</definedName>
    <definedName name="Excel_BuiltIn_Print_Area_8" localSheetId="40">#REF!</definedName>
    <definedName name="Excel_BuiltIn_Print_Area_8" localSheetId="41">#REF!</definedName>
    <definedName name="Excel_BuiltIn_Print_Area_8" localSheetId="19">#REF!</definedName>
    <definedName name="Excel_BuiltIn_Print_Area_8" localSheetId="21">#REF!</definedName>
    <definedName name="Excel_BuiltIn_Print_Area_8" localSheetId="22">#REF!</definedName>
    <definedName name="Excel_BuiltIn_Print_Area_8" localSheetId="23">#REF!</definedName>
    <definedName name="Excel_BuiltIn_Print_Area_8" localSheetId="25">#REF!</definedName>
    <definedName name="Excel_BuiltIn_Print_Area_8" localSheetId="33">#REF!</definedName>
    <definedName name="Excel_BuiltIn_Print_Area_8" localSheetId="34">#REF!</definedName>
    <definedName name="Excel_BuiltIn_Print_Area_8" localSheetId="36">#REF!</definedName>
    <definedName name="Excel_BuiltIn_Print_Area_8" localSheetId="55">#REF!</definedName>
    <definedName name="Excel_BuiltIn_Print_Area_8" localSheetId="56">#REF!</definedName>
    <definedName name="Excel_BuiltIn_Print_Area_8" localSheetId="57">#REF!</definedName>
    <definedName name="Excel_BuiltIn_Print_Area_8" localSheetId="58">#REF!</definedName>
    <definedName name="Excel_BuiltIn_Print_Area_8" localSheetId="59">#REF!</definedName>
    <definedName name="Excel_BuiltIn_Print_Area_8" localSheetId="54">#REF!</definedName>
    <definedName name="Excel_BuiltIn_Print_Area_8" localSheetId="5">#REF!</definedName>
    <definedName name="Excel_BuiltIn_Print_Area_8">#REF!</definedName>
    <definedName name="Excel_BuiltIn_Print_Area_9" localSheetId="48">#REF!</definedName>
    <definedName name="Excel_BuiltIn_Print_Area_9" localSheetId="50">#REF!</definedName>
    <definedName name="Excel_BuiltIn_Print_Area_9" localSheetId="51">#REF!</definedName>
    <definedName name="Excel_BuiltIn_Print_Area_9" localSheetId="52">#REF!</definedName>
    <definedName name="Excel_BuiltIn_Print_Area_9" localSheetId="26">#REF!</definedName>
    <definedName name="Excel_BuiltIn_Print_Area_9" localSheetId="28">#REF!</definedName>
    <definedName name="Excel_BuiltIn_Print_Area_9" localSheetId="29">#REF!</definedName>
    <definedName name="Excel_BuiltIn_Print_Area_9" localSheetId="30">#REF!</definedName>
    <definedName name="Excel_BuiltIn_Print_Area_9" localSheetId="31">#REF!</definedName>
    <definedName name="Excel_BuiltIn_Print_Area_9" localSheetId="16">#REF!</definedName>
    <definedName name="Excel_BuiltIn_Print_Area_9" localSheetId="18">#REF!</definedName>
    <definedName name="Excel_BuiltIn_Print_Area_9" localSheetId="15">#REF!</definedName>
    <definedName name="Excel_BuiltIn_Print_Area_9" localSheetId="10">#REF!</definedName>
    <definedName name="Excel_BuiltIn_Print_Area_9" localSheetId="11">#REF!</definedName>
    <definedName name="Excel_BuiltIn_Print_Area_9" localSheetId="12">#REF!</definedName>
    <definedName name="Excel_BuiltIn_Print_Area_9" localSheetId="13">#REF!</definedName>
    <definedName name="Excel_BuiltIn_Print_Area_9" localSheetId="8">#REF!</definedName>
    <definedName name="Excel_BuiltIn_Print_Area_9" localSheetId="42">#REF!</definedName>
    <definedName name="Excel_BuiltIn_Print_Area_9" localSheetId="44">#REF!</definedName>
    <definedName name="Excel_BuiltIn_Print_Area_9" localSheetId="45">#REF!</definedName>
    <definedName name="Excel_BuiltIn_Print_Area_9" localSheetId="47">#REF!</definedName>
    <definedName name="Excel_BuiltIn_Print_Area_9" localSheetId="38">#REF!</definedName>
    <definedName name="Excel_BuiltIn_Print_Area_9" localSheetId="40">#REF!</definedName>
    <definedName name="Excel_BuiltIn_Print_Area_9" localSheetId="41">#REF!</definedName>
    <definedName name="Excel_BuiltIn_Print_Area_9" localSheetId="19">#REF!</definedName>
    <definedName name="Excel_BuiltIn_Print_Area_9" localSheetId="21">#REF!</definedName>
    <definedName name="Excel_BuiltIn_Print_Area_9" localSheetId="22">#REF!</definedName>
    <definedName name="Excel_BuiltIn_Print_Area_9" localSheetId="23">#REF!</definedName>
    <definedName name="Excel_BuiltIn_Print_Area_9" localSheetId="25">#REF!</definedName>
    <definedName name="Excel_BuiltIn_Print_Area_9" localSheetId="33">#REF!</definedName>
    <definedName name="Excel_BuiltIn_Print_Area_9" localSheetId="34">#REF!</definedName>
    <definedName name="Excel_BuiltIn_Print_Area_9" localSheetId="36">#REF!</definedName>
    <definedName name="Excel_BuiltIn_Print_Area_9" localSheetId="55">#REF!</definedName>
    <definedName name="Excel_BuiltIn_Print_Area_9" localSheetId="56">#REF!</definedName>
    <definedName name="Excel_BuiltIn_Print_Area_9" localSheetId="57">#REF!</definedName>
    <definedName name="Excel_BuiltIn_Print_Area_9" localSheetId="58">#REF!</definedName>
    <definedName name="Excel_BuiltIn_Print_Area_9" localSheetId="59">#REF!</definedName>
    <definedName name="Excel_BuiltIn_Print_Area_9" localSheetId="54">#REF!</definedName>
    <definedName name="Excel_BuiltIn_Print_Area_9" localSheetId="5">#REF!</definedName>
    <definedName name="Excel_BuiltIn_Print_Area_9">#REF!</definedName>
    <definedName name="Excel_BuiltIn_Print_Titles_10" localSheetId="48">#REF!</definedName>
    <definedName name="Excel_BuiltIn_Print_Titles_10" localSheetId="50">#REF!</definedName>
    <definedName name="Excel_BuiltIn_Print_Titles_10" localSheetId="51">#REF!</definedName>
    <definedName name="Excel_BuiltIn_Print_Titles_10" localSheetId="52">#REF!</definedName>
    <definedName name="Excel_BuiltIn_Print_Titles_10" localSheetId="26">#REF!</definedName>
    <definedName name="Excel_BuiltIn_Print_Titles_10" localSheetId="28">#REF!</definedName>
    <definedName name="Excel_BuiltIn_Print_Titles_10" localSheetId="29">#REF!</definedName>
    <definedName name="Excel_BuiltIn_Print_Titles_10" localSheetId="30">#REF!</definedName>
    <definedName name="Excel_BuiltIn_Print_Titles_10" localSheetId="31">#REF!</definedName>
    <definedName name="Excel_BuiltIn_Print_Titles_10" localSheetId="16">#REF!</definedName>
    <definedName name="Excel_BuiltIn_Print_Titles_10" localSheetId="18">#REF!</definedName>
    <definedName name="Excel_BuiltIn_Print_Titles_10" localSheetId="15">#REF!</definedName>
    <definedName name="Excel_BuiltIn_Print_Titles_10" localSheetId="10">#REF!</definedName>
    <definedName name="Excel_BuiltIn_Print_Titles_10" localSheetId="11">#REF!</definedName>
    <definedName name="Excel_BuiltIn_Print_Titles_10" localSheetId="12">#REF!</definedName>
    <definedName name="Excel_BuiltIn_Print_Titles_10" localSheetId="13">#REF!</definedName>
    <definedName name="Excel_BuiltIn_Print_Titles_10" localSheetId="8">#REF!</definedName>
    <definedName name="Excel_BuiltIn_Print_Titles_10" localSheetId="42">#REF!</definedName>
    <definedName name="Excel_BuiltIn_Print_Titles_10" localSheetId="44">#REF!</definedName>
    <definedName name="Excel_BuiltIn_Print_Titles_10" localSheetId="45">#REF!</definedName>
    <definedName name="Excel_BuiltIn_Print_Titles_10" localSheetId="47">#REF!</definedName>
    <definedName name="Excel_BuiltIn_Print_Titles_10" localSheetId="38">#REF!</definedName>
    <definedName name="Excel_BuiltIn_Print_Titles_10" localSheetId="40">#REF!</definedName>
    <definedName name="Excel_BuiltIn_Print_Titles_10" localSheetId="41">#REF!</definedName>
    <definedName name="Excel_BuiltIn_Print_Titles_10" localSheetId="19">#REF!</definedName>
    <definedName name="Excel_BuiltIn_Print_Titles_10" localSheetId="21">#REF!</definedName>
    <definedName name="Excel_BuiltIn_Print_Titles_10" localSheetId="22">#REF!</definedName>
    <definedName name="Excel_BuiltIn_Print_Titles_10" localSheetId="23">#REF!</definedName>
    <definedName name="Excel_BuiltIn_Print_Titles_10" localSheetId="25">#REF!</definedName>
    <definedName name="Excel_BuiltIn_Print_Titles_10" localSheetId="33">#REF!</definedName>
    <definedName name="Excel_BuiltIn_Print_Titles_10" localSheetId="34">#REF!</definedName>
    <definedName name="Excel_BuiltIn_Print_Titles_10" localSheetId="36">#REF!</definedName>
    <definedName name="Excel_BuiltIn_Print_Titles_10" localSheetId="55">#REF!</definedName>
    <definedName name="Excel_BuiltIn_Print_Titles_10" localSheetId="56">#REF!</definedName>
    <definedName name="Excel_BuiltIn_Print_Titles_10" localSheetId="57">#REF!</definedName>
    <definedName name="Excel_BuiltIn_Print_Titles_10" localSheetId="58">#REF!</definedName>
    <definedName name="Excel_BuiltIn_Print_Titles_10" localSheetId="59">#REF!</definedName>
    <definedName name="Excel_BuiltIn_Print_Titles_10" localSheetId="54">#REF!</definedName>
    <definedName name="Excel_BuiltIn_Print_Titles_10" localSheetId="5">#REF!</definedName>
    <definedName name="Excel_BuiltIn_Print_Titles_10">#REF!</definedName>
    <definedName name="Excel_BuiltIn_Print_Titles_12" localSheetId="48">#REF!</definedName>
    <definedName name="Excel_BuiltIn_Print_Titles_12" localSheetId="50">#REF!</definedName>
    <definedName name="Excel_BuiltIn_Print_Titles_12" localSheetId="51">#REF!</definedName>
    <definedName name="Excel_BuiltIn_Print_Titles_12" localSheetId="52">#REF!</definedName>
    <definedName name="Excel_BuiltIn_Print_Titles_12" localSheetId="26">#REF!</definedName>
    <definedName name="Excel_BuiltIn_Print_Titles_12" localSheetId="28">#REF!</definedName>
    <definedName name="Excel_BuiltIn_Print_Titles_12" localSheetId="29">#REF!</definedName>
    <definedName name="Excel_BuiltIn_Print_Titles_12" localSheetId="30">#REF!</definedName>
    <definedName name="Excel_BuiltIn_Print_Titles_12" localSheetId="31">#REF!</definedName>
    <definedName name="Excel_BuiltIn_Print_Titles_12" localSheetId="16">#REF!</definedName>
    <definedName name="Excel_BuiltIn_Print_Titles_12" localSheetId="18">#REF!</definedName>
    <definedName name="Excel_BuiltIn_Print_Titles_12" localSheetId="15">#REF!</definedName>
    <definedName name="Excel_BuiltIn_Print_Titles_12" localSheetId="10">#REF!</definedName>
    <definedName name="Excel_BuiltIn_Print_Titles_12" localSheetId="11">#REF!</definedName>
    <definedName name="Excel_BuiltIn_Print_Titles_12" localSheetId="12">#REF!</definedName>
    <definedName name="Excel_BuiltIn_Print_Titles_12" localSheetId="13">#REF!</definedName>
    <definedName name="Excel_BuiltIn_Print_Titles_12" localSheetId="8">#REF!</definedName>
    <definedName name="Excel_BuiltIn_Print_Titles_12" localSheetId="42">#REF!</definedName>
    <definedName name="Excel_BuiltIn_Print_Titles_12" localSheetId="44">#REF!</definedName>
    <definedName name="Excel_BuiltIn_Print_Titles_12" localSheetId="45">#REF!</definedName>
    <definedName name="Excel_BuiltIn_Print_Titles_12" localSheetId="47">#REF!</definedName>
    <definedName name="Excel_BuiltIn_Print_Titles_12" localSheetId="38">#REF!</definedName>
    <definedName name="Excel_BuiltIn_Print_Titles_12" localSheetId="40">#REF!</definedName>
    <definedName name="Excel_BuiltIn_Print_Titles_12" localSheetId="41">#REF!</definedName>
    <definedName name="Excel_BuiltIn_Print_Titles_12" localSheetId="19">#REF!</definedName>
    <definedName name="Excel_BuiltIn_Print_Titles_12" localSheetId="21">#REF!</definedName>
    <definedName name="Excel_BuiltIn_Print_Titles_12" localSheetId="22">#REF!</definedName>
    <definedName name="Excel_BuiltIn_Print_Titles_12" localSheetId="23">#REF!</definedName>
    <definedName name="Excel_BuiltIn_Print_Titles_12" localSheetId="25">#REF!</definedName>
    <definedName name="Excel_BuiltIn_Print_Titles_12" localSheetId="33">#REF!</definedName>
    <definedName name="Excel_BuiltIn_Print_Titles_12" localSheetId="34">#REF!</definedName>
    <definedName name="Excel_BuiltIn_Print_Titles_12" localSheetId="36">#REF!</definedName>
    <definedName name="Excel_BuiltIn_Print_Titles_12" localSheetId="55">#REF!</definedName>
    <definedName name="Excel_BuiltIn_Print_Titles_12" localSheetId="56">#REF!</definedName>
    <definedName name="Excel_BuiltIn_Print_Titles_12" localSheetId="57">#REF!</definedName>
    <definedName name="Excel_BuiltIn_Print_Titles_12" localSheetId="58">#REF!</definedName>
    <definedName name="Excel_BuiltIn_Print_Titles_12" localSheetId="59">#REF!</definedName>
    <definedName name="Excel_BuiltIn_Print_Titles_12" localSheetId="54">#REF!</definedName>
    <definedName name="Excel_BuiltIn_Print_Titles_12" localSheetId="5">#REF!</definedName>
    <definedName name="Excel_BuiltIn_Print_Titles_12">#REF!</definedName>
    <definedName name="Excel_BuiltIn_Print_Titles_14" localSheetId="48">#REF!</definedName>
    <definedName name="Excel_BuiltIn_Print_Titles_14" localSheetId="50">#REF!</definedName>
    <definedName name="Excel_BuiltIn_Print_Titles_14" localSheetId="51">#REF!</definedName>
    <definedName name="Excel_BuiltIn_Print_Titles_14" localSheetId="52">#REF!</definedName>
    <definedName name="Excel_BuiltIn_Print_Titles_14" localSheetId="26">#REF!</definedName>
    <definedName name="Excel_BuiltIn_Print_Titles_14" localSheetId="28">#REF!</definedName>
    <definedName name="Excel_BuiltIn_Print_Titles_14" localSheetId="29">#REF!</definedName>
    <definedName name="Excel_BuiltIn_Print_Titles_14" localSheetId="30">#REF!</definedName>
    <definedName name="Excel_BuiltIn_Print_Titles_14" localSheetId="31">#REF!</definedName>
    <definedName name="Excel_BuiltIn_Print_Titles_14" localSheetId="16">#REF!</definedName>
    <definedName name="Excel_BuiltIn_Print_Titles_14" localSheetId="18">#REF!</definedName>
    <definedName name="Excel_BuiltIn_Print_Titles_14" localSheetId="15">#REF!</definedName>
    <definedName name="Excel_BuiltIn_Print_Titles_14" localSheetId="10">#REF!</definedName>
    <definedName name="Excel_BuiltIn_Print_Titles_14" localSheetId="11">#REF!</definedName>
    <definedName name="Excel_BuiltIn_Print_Titles_14" localSheetId="12">#REF!</definedName>
    <definedName name="Excel_BuiltIn_Print_Titles_14" localSheetId="13">#REF!</definedName>
    <definedName name="Excel_BuiltIn_Print_Titles_14" localSheetId="8">#REF!</definedName>
    <definedName name="Excel_BuiltIn_Print_Titles_14" localSheetId="42">#REF!</definedName>
    <definedName name="Excel_BuiltIn_Print_Titles_14" localSheetId="44">#REF!</definedName>
    <definedName name="Excel_BuiltIn_Print_Titles_14" localSheetId="45">#REF!</definedName>
    <definedName name="Excel_BuiltIn_Print_Titles_14" localSheetId="47">#REF!</definedName>
    <definedName name="Excel_BuiltIn_Print_Titles_14" localSheetId="38">#REF!</definedName>
    <definedName name="Excel_BuiltIn_Print_Titles_14" localSheetId="40">#REF!</definedName>
    <definedName name="Excel_BuiltIn_Print_Titles_14" localSheetId="41">#REF!</definedName>
    <definedName name="Excel_BuiltIn_Print_Titles_14" localSheetId="19">#REF!</definedName>
    <definedName name="Excel_BuiltIn_Print_Titles_14" localSheetId="21">#REF!</definedName>
    <definedName name="Excel_BuiltIn_Print_Titles_14" localSheetId="22">#REF!</definedName>
    <definedName name="Excel_BuiltIn_Print_Titles_14" localSheetId="23">#REF!</definedName>
    <definedName name="Excel_BuiltIn_Print_Titles_14" localSheetId="25">#REF!</definedName>
    <definedName name="Excel_BuiltIn_Print_Titles_14" localSheetId="33">#REF!</definedName>
    <definedName name="Excel_BuiltIn_Print_Titles_14" localSheetId="34">#REF!</definedName>
    <definedName name="Excel_BuiltIn_Print_Titles_14" localSheetId="36">#REF!</definedName>
    <definedName name="Excel_BuiltIn_Print_Titles_14" localSheetId="55">#REF!</definedName>
    <definedName name="Excel_BuiltIn_Print_Titles_14" localSheetId="56">#REF!</definedName>
    <definedName name="Excel_BuiltIn_Print_Titles_14" localSheetId="57">#REF!</definedName>
    <definedName name="Excel_BuiltIn_Print_Titles_14" localSheetId="58">#REF!</definedName>
    <definedName name="Excel_BuiltIn_Print_Titles_14" localSheetId="59">#REF!</definedName>
    <definedName name="Excel_BuiltIn_Print_Titles_14" localSheetId="54">#REF!</definedName>
    <definedName name="Excel_BuiltIn_Print_Titles_14" localSheetId="5">#REF!</definedName>
    <definedName name="Excel_BuiltIn_Print_Titles_14">#REF!</definedName>
    <definedName name="Excel_BuiltIn_Print_Titles_15" localSheetId="48">#REF!</definedName>
    <definedName name="Excel_BuiltIn_Print_Titles_15" localSheetId="50">#REF!</definedName>
    <definedName name="Excel_BuiltIn_Print_Titles_15" localSheetId="51">#REF!</definedName>
    <definedName name="Excel_BuiltIn_Print_Titles_15" localSheetId="52">#REF!</definedName>
    <definedName name="Excel_BuiltIn_Print_Titles_15" localSheetId="26">#REF!</definedName>
    <definedName name="Excel_BuiltIn_Print_Titles_15" localSheetId="28">#REF!</definedName>
    <definedName name="Excel_BuiltIn_Print_Titles_15" localSheetId="29">#REF!</definedName>
    <definedName name="Excel_BuiltIn_Print_Titles_15" localSheetId="30">#REF!</definedName>
    <definedName name="Excel_BuiltIn_Print_Titles_15" localSheetId="31">#REF!</definedName>
    <definedName name="Excel_BuiltIn_Print_Titles_15" localSheetId="16">#REF!</definedName>
    <definedName name="Excel_BuiltIn_Print_Titles_15" localSheetId="18">#REF!</definedName>
    <definedName name="Excel_BuiltIn_Print_Titles_15" localSheetId="15">#REF!</definedName>
    <definedName name="Excel_BuiltIn_Print_Titles_15" localSheetId="10">#REF!</definedName>
    <definedName name="Excel_BuiltIn_Print_Titles_15" localSheetId="11">#REF!</definedName>
    <definedName name="Excel_BuiltIn_Print_Titles_15" localSheetId="12">#REF!</definedName>
    <definedName name="Excel_BuiltIn_Print_Titles_15" localSheetId="13">#REF!</definedName>
    <definedName name="Excel_BuiltIn_Print_Titles_15" localSheetId="8">#REF!</definedName>
    <definedName name="Excel_BuiltIn_Print_Titles_15" localSheetId="42">#REF!</definedName>
    <definedName name="Excel_BuiltIn_Print_Titles_15" localSheetId="44">#REF!</definedName>
    <definedName name="Excel_BuiltIn_Print_Titles_15" localSheetId="45">#REF!</definedName>
    <definedName name="Excel_BuiltIn_Print_Titles_15" localSheetId="47">#REF!</definedName>
    <definedName name="Excel_BuiltIn_Print_Titles_15" localSheetId="38">#REF!</definedName>
    <definedName name="Excel_BuiltIn_Print_Titles_15" localSheetId="40">#REF!</definedName>
    <definedName name="Excel_BuiltIn_Print_Titles_15" localSheetId="41">#REF!</definedName>
    <definedName name="Excel_BuiltIn_Print_Titles_15" localSheetId="19">#REF!</definedName>
    <definedName name="Excel_BuiltIn_Print_Titles_15" localSheetId="21">#REF!</definedName>
    <definedName name="Excel_BuiltIn_Print_Titles_15" localSheetId="22">#REF!</definedName>
    <definedName name="Excel_BuiltIn_Print_Titles_15" localSheetId="23">#REF!</definedName>
    <definedName name="Excel_BuiltIn_Print_Titles_15" localSheetId="25">#REF!</definedName>
    <definedName name="Excel_BuiltIn_Print_Titles_15" localSheetId="33">#REF!</definedName>
    <definedName name="Excel_BuiltIn_Print_Titles_15" localSheetId="34">#REF!</definedName>
    <definedName name="Excel_BuiltIn_Print_Titles_15" localSheetId="36">#REF!</definedName>
    <definedName name="Excel_BuiltIn_Print_Titles_15" localSheetId="55">#REF!</definedName>
    <definedName name="Excel_BuiltIn_Print_Titles_15" localSheetId="56">#REF!</definedName>
    <definedName name="Excel_BuiltIn_Print_Titles_15" localSheetId="57">#REF!</definedName>
    <definedName name="Excel_BuiltIn_Print_Titles_15" localSheetId="58">#REF!</definedName>
    <definedName name="Excel_BuiltIn_Print_Titles_15" localSheetId="59">#REF!</definedName>
    <definedName name="Excel_BuiltIn_Print_Titles_15" localSheetId="54">#REF!</definedName>
    <definedName name="Excel_BuiltIn_Print_Titles_15" localSheetId="5">#REF!</definedName>
    <definedName name="Excel_BuiltIn_Print_Titles_15">#REF!</definedName>
    <definedName name="Excel_BuiltIn_Print_Titles_18" localSheetId="48">#REF!</definedName>
    <definedName name="Excel_BuiltIn_Print_Titles_18" localSheetId="50">#REF!</definedName>
    <definedName name="Excel_BuiltIn_Print_Titles_18" localSheetId="51">#REF!</definedName>
    <definedName name="Excel_BuiltIn_Print_Titles_18" localSheetId="52">#REF!</definedName>
    <definedName name="Excel_BuiltIn_Print_Titles_18" localSheetId="26">#REF!</definedName>
    <definedName name="Excel_BuiltIn_Print_Titles_18" localSheetId="28">#REF!</definedName>
    <definedName name="Excel_BuiltIn_Print_Titles_18" localSheetId="29">#REF!</definedName>
    <definedName name="Excel_BuiltIn_Print_Titles_18" localSheetId="30">#REF!</definedName>
    <definedName name="Excel_BuiltIn_Print_Titles_18" localSheetId="31">#REF!</definedName>
    <definedName name="Excel_BuiltIn_Print_Titles_18" localSheetId="16">#REF!</definedName>
    <definedName name="Excel_BuiltIn_Print_Titles_18" localSheetId="18">#REF!</definedName>
    <definedName name="Excel_BuiltIn_Print_Titles_18" localSheetId="15">#REF!</definedName>
    <definedName name="Excel_BuiltIn_Print_Titles_18" localSheetId="10">#REF!</definedName>
    <definedName name="Excel_BuiltIn_Print_Titles_18" localSheetId="11">#REF!</definedName>
    <definedName name="Excel_BuiltIn_Print_Titles_18" localSheetId="12">#REF!</definedName>
    <definedName name="Excel_BuiltIn_Print_Titles_18" localSheetId="13">#REF!</definedName>
    <definedName name="Excel_BuiltIn_Print_Titles_18" localSheetId="8">#REF!</definedName>
    <definedName name="Excel_BuiltIn_Print_Titles_18" localSheetId="42">#REF!</definedName>
    <definedName name="Excel_BuiltIn_Print_Titles_18" localSheetId="44">#REF!</definedName>
    <definedName name="Excel_BuiltIn_Print_Titles_18" localSheetId="45">#REF!</definedName>
    <definedName name="Excel_BuiltIn_Print_Titles_18" localSheetId="47">#REF!</definedName>
    <definedName name="Excel_BuiltIn_Print_Titles_18" localSheetId="38">#REF!</definedName>
    <definedName name="Excel_BuiltIn_Print_Titles_18" localSheetId="40">#REF!</definedName>
    <definedName name="Excel_BuiltIn_Print_Titles_18" localSheetId="41">#REF!</definedName>
    <definedName name="Excel_BuiltIn_Print_Titles_18" localSheetId="19">#REF!</definedName>
    <definedName name="Excel_BuiltIn_Print_Titles_18" localSheetId="21">#REF!</definedName>
    <definedName name="Excel_BuiltIn_Print_Titles_18" localSheetId="22">#REF!</definedName>
    <definedName name="Excel_BuiltIn_Print_Titles_18" localSheetId="23">#REF!</definedName>
    <definedName name="Excel_BuiltIn_Print_Titles_18" localSheetId="25">#REF!</definedName>
    <definedName name="Excel_BuiltIn_Print_Titles_18" localSheetId="33">#REF!</definedName>
    <definedName name="Excel_BuiltIn_Print_Titles_18" localSheetId="34">#REF!</definedName>
    <definedName name="Excel_BuiltIn_Print_Titles_18" localSheetId="36">#REF!</definedName>
    <definedName name="Excel_BuiltIn_Print_Titles_18" localSheetId="55">#REF!</definedName>
    <definedName name="Excel_BuiltIn_Print_Titles_18" localSheetId="56">#REF!</definedName>
    <definedName name="Excel_BuiltIn_Print_Titles_18" localSheetId="57">#REF!</definedName>
    <definedName name="Excel_BuiltIn_Print_Titles_18" localSheetId="58">#REF!</definedName>
    <definedName name="Excel_BuiltIn_Print_Titles_18" localSheetId="59">#REF!</definedName>
    <definedName name="Excel_BuiltIn_Print_Titles_18" localSheetId="54">#REF!</definedName>
    <definedName name="Excel_BuiltIn_Print_Titles_18" localSheetId="5">#REF!</definedName>
    <definedName name="Excel_BuiltIn_Print_Titles_18">#REF!</definedName>
    <definedName name="Excel_BuiltIn_Print_Titles_20" localSheetId="48">#REF!</definedName>
    <definedName name="Excel_BuiltIn_Print_Titles_20" localSheetId="50">#REF!</definedName>
    <definedName name="Excel_BuiltIn_Print_Titles_20" localSheetId="51">#REF!</definedName>
    <definedName name="Excel_BuiltIn_Print_Titles_20" localSheetId="52">#REF!</definedName>
    <definedName name="Excel_BuiltIn_Print_Titles_20" localSheetId="26">#REF!</definedName>
    <definedName name="Excel_BuiltIn_Print_Titles_20" localSheetId="28">#REF!</definedName>
    <definedName name="Excel_BuiltIn_Print_Titles_20" localSheetId="29">#REF!</definedName>
    <definedName name="Excel_BuiltIn_Print_Titles_20" localSheetId="30">#REF!</definedName>
    <definedName name="Excel_BuiltIn_Print_Titles_20" localSheetId="31">#REF!</definedName>
    <definedName name="Excel_BuiltIn_Print_Titles_20" localSheetId="16">#REF!</definedName>
    <definedName name="Excel_BuiltIn_Print_Titles_20" localSheetId="18">#REF!</definedName>
    <definedName name="Excel_BuiltIn_Print_Titles_20" localSheetId="15">#REF!</definedName>
    <definedName name="Excel_BuiltIn_Print_Titles_20" localSheetId="10">#REF!</definedName>
    <definedName name="Excel_BuiltIn_Print_Titles_20" localSheetId="11">#REF!</definedName>
    <definedName name="Excel_BuiltIn_Print_Titles_20" localSheetId="12">#REF!</definedName>
    <definedName name="Excel_BuiltIn_Print_Titles_20" localSheetId="13">#REF!</definedName>
    <definedName name="Excel_BuiltIn_Print_Titles_20" localSheetId="8">#REF!</definedName>
    <definedName name="Excel_BuiltIn_Print_Titles_20" localSheetId="42">#REF!</definedName>
    <definedName name="Excel_BuiltIn_Print_Titles_20" localSheetId="44">#REF!</definedName>
    <definedName name="Excel_BuiltIn_Print_Titles_20" localSheetId="45">#REF!</definedName>
    <definedName name="Excel_BuiltIn_Print_Titles_20" localSheetId="47">#REF!</definedName>
    <definedName name="Excel_BuiltIn_Print_Titles_20" localSheetId="38">#REF!</definedName>
    <definedName name="Excel_BuiltIn_Print_Titles_20" localSheetId="40">#REF!</definedName>
    <definedName name="Excel_BuiltIn_Print_Titles_20" localSheetId="41">#REF!</definedName>
    <definedName name="Excel_BuiltIn_Print_Titles_20" localSheetId="19">#REF!</definedName>
    <definedName name="Excel_BuiltIn_Print_Titles_20" localSheetId="21">#REF!</definedName>
    <definedName name="Excel_BuiltIn_Print_Titles_20" localSheetId="22">#REF!</definedName>
    <definedName name="Excel_BuiltIn_Print_Titles_20" localSheetId="23">#REF!</definedName>
    <definedName name="Excel_BuiltIn_Print_Titles_20" localSheetId="25">#REF!</definedName>
    <definedName name="Excel_BuiltIn_Print_Titles_20" localSheetId="33">#REF!</definedName>
    <definedName name="Excel_BuiltIn_Print_Titles_20" localSheetId="34">#REF!</definedName>
    <definedName name="Excel_BuiltIn_Print_Titles_20" localSheetId="36">#REF!</definedName>
    <definedName name="Excel_BuiltIn_Print_Titles_20" localSheetId="55">#REF!</definedName>
    <definedName name="Excel_BuiltIn_Print_Titles_20" localSheetId="56">#REF!</definedName>
    <definedName name="Excel_BuiltIn_Print_Titles_20" localSheetId="57">#REF!</definedName>
    <definedName name="Excel_BuiltIn_Print_Titles_20" localSheetId="58">#REF!</definedName>
    <definedName name="Excel_BuiltIn_Print_Titles_20" localSheetId="59">#REF!</definedName>
    <definedName name="Excel_BuiltIn_Print_Titles_20" localSheetId="54">#REF!</definedName>
    <definedName name="Excel_BuiltIn_Print_Titles_20" localSheetId="5">#REF!</definedName>
    <definedName name="Excel_BuiltIn_Print_Titles_20">#REF!</definedName>
    <definedName name="Excel_BuiltIn_Print_Titles_22" localSheetId="48">#REF!</definedName>
    <definedName name="Excel_BuiltIn_Print_Titles_22" localSheetId="50">#REF!</definedName>
    <definedName name="Excel_BuiltIn_Print_Titles_22" localSheetId="51">#REF!</definedName>
    <definedName name="Excel_BuiltIn_Print_Titles_22" localSheetId="52">#REF!</definedName>
    <definedName name="Excel_BuiltIn_Print_Titles_22" localSheetId="26">#REF!</definedName>
    <definedName name="Excel_BuiltIn_Print_Titles_22" localSheetId="28">#REF!</definedName>
    <definedName name="Excel_BuiltIn_Print_Titles_22" localSheetId="29">#REF!</definedName>
    <definedName name="Excel_BuiltIn_Print_Titles_22" localSheetId="30">#REF!</definedName>
    <definedName name="Excel_BuiltIn_Print_Titles_22" localSheetId="31">#REF!</definedName>
    <definedName name="Excel_BuiltIn_Print_Titles_22" localSheetId="16">#REF!</definedName>
    <definedName name="Excel_BuiltIn_Print_Titles_22" localSheetId="18">#REF!</definedName>
    <definedName name="Excel_BuiltIn_Print_Titles_22" localSheetId="15">#REF!</definedName>
    <definedName name="Excel_BuiltIn_Print_Titles_22" localSheetId="10">#REF!</definedName>
    <definedName name="Excel_BuiltIn_Print_Titles_22" localSheetId="11">#REF!</definedName>
    <definedName name="Excel_BuiltIn_Print_Titles_22" localSheetId="12">#REF!</definedName>
    <definedName name="Excel_BuiltIn_Print_Titles_22" localSheetId="13">#REF!</definedName>
    <definedName name="Excel_BuiltIn_Print_Titles_22" localSheetId="8">#REF!</definedName>
    <definedName name="Excel_BuiltIn_Print_Titles_22" localSheetId="42">#REF!</definedName>
    <definedName name="Excel_BuiltIn_Print_Titles_22" localSheetId="44">#REF!</definedName>
    <definedName name="Excel_BuiltIn_Print_Titles_22" localSheetId="45">#REF!</definedName>
    <definedName name="Excel_BuiltIn_Print_Titles_22" localSheetId="47">#REF!</definedName>
    <definedName name="Excel_BuiltIn_Print_Titles_22" localSheetId="38">#REF!</definedName>
    <definedName name="Excel_BuiltIn_Print_Titles_22" localSheetId="40">#REF!</definedName>
    <definedName name="Excel_BuiltIn_Print_Titles_22" localSheetId="41">#REF!</definedName>
    <definedName name="Excel_BuiltIn_Print_Titles_22" localSheetId="19">#REF!</definedName>
    <definedName name="Excel_BuiltIn_Print_Titles_22" localSheetId="21">#REF!</definedName>
    <definedName name="Excel_BuiltIn_Print_Titles_22" localSheetId="22">#REF!</definedName>
    <definedName name="Excel_BuiltIn_Print_Titles_22" localSheetId="23">#REF!</definedName>
    <definedName name="Excel_BuiltIn_Print_Titles_22" localSheetId="25">#REF!</definedName>
    <definedName name="Excel_BuiltIn_Print_Titles_22" localSheetId="33">#REF!</definedName>
    <definedName name="Excel_BuiltIn_Print_Titles_22" localSheetId="34">#REF!</definedName>
    <definedName name="Excel_BuiltIn_Print_Titles_22" localSheetId="36">#REF!</definedName>
    <definedName name="Excel_BuiltIn_Print_Titles_22" localSheetId="55">#REF!</definedName>
    <definedName name="Excel_BuiltIn_Print_Titles_22" localSheetId="56">#REF!</definedName>
    <definedName name="Excel_BuiltIn_Print_Titles_22" localSheetId="57">#REF!</definedName>
    <definedName name="Excel_BuiltIn_Print_Titles_22" localSheetId="58">#REF!</definedName>
    <definedName name="Excel_BuiltIn_Print_Titles_22" localSheetId="59">#REF!</definedName>
    <definedName name="Excel_BuiltIn_Print_Titles_22" localSheetId="54">#REF!</definedName>
    <definedName name="Excel_BuiltIn_Print_Titles_22" localSheetId="5">#REF!</definedName>
    <definedName name="Excel_BuiltIn_Print_Titles_22">#REF!</definedName>
    <definedName name="Excel_BuiltIn_Print_Titles_23" localSheetId="48">#REF!</definedName>
    <definedName name="Excel_BuiltIn_Print_Titles_23" localSheetId="50">#REF!</definedName>
    <definedName name="Excel_BuiltIn_Print_Titles_23" localSheetId="51">#REF!</definedName>
    <definedName name="Excel_BuiltIn_Print_Titles_23" localSheetId="52">#REF!</definedName>
    <definedName name="Excel_BuiltIn_Print_Titles_23" localSheetId="26">#REF!</definedName>
    <definedName name="Excel_BuiltIn_Print_Titles_23" localSheetId="28">#REF!</definedName>
    <definedName name="Excel_BuiltIn_Print_Titles_23" localSheetId="29">#REF!</definedName>
    <definedName name="Excel_BuiltIn_Print_Titles_23" localSheetId="30">#REF!</definedName>
    <definedName name="Excel_BuiltIn_Print_Titles_23" localSheetId="31">#REF!</definedName>
    <definedName name="Excel_BuiltIn_Print_Titles_23" localSheetId="16">#REF!</definedName>
    <definedName name="Excel_BuiltIn_Print_Titles_23" localSheetId="18">#REF!</definedName>
    <definedName name="Excel_BuiltIn_Print_Titles_23" localSheetId="15">#REF!</definedName>
    <definedName name="Excel_BuiltIn_Print_Titles_23" localSheetId="10">#REF!</definedName>
    <definedName name="Excel_BuiltIn_Print_Titles_23" localSheetId="11">#REF!</definedName>
    <definedName name="Excel_BuiltIn_Print_Titles_23" localSheetId="12">#REF!</definedName>
    <definedName name="Excel_BuiltIn_Print_Titles_23" localSheetId="13">#REF!</definedName>
    <definedName name="Excel_BuiltIn_Print_Titles_23" localSheetId="8">#REF!</definedName>
    <definedName name="Excel_BuiltIn_Print_Titles_23" localSheetId="42">#REF!</definedName>
    <definedName name="Excel_BuiltIn_Print_Titles_23" localSheetId="44">#REF!</definedName>
    <definedName name="Excel_BuiltIn_Print_Titles_23" localSheetId="45">#REF!</definedName>
    <definedName name="Excel_BuiltIn_Print_Titles_23" localSheetId="47">#REF!</definedName>
    <definedName name="Excel_BuiltIn_Print_Titles_23" localSheetId="38">#REF!</definedName>
    <definedName name="Excel_BuiltIn_Print_Titles_23" localSheetId="40">#REF!</definedName>
    <definedName name="Excel_BuiltIn_Print_Titles_23" localSheetId="41">#REF!</definedName>
    <definedName name="Excel_BuiltIn_Print_Titles_23" localSheetId="19">#REF!</definedName>
    <definedName name="Excel_BuiltIn_Print_Titles_23" localSheetId="21">#REF!</definedName>
    <definedName name="Excel_BuiltIn_Print_Titles_23" localSheetId="22">#REF!</definedName>
    <definedName name="Excel_BuiltIn_Print_Titles_23" localSheetId="23">#REF!</definedName>
    <definedName name="Excel_BuiltIn_Print_Titles_23" localSheetId="25">#REF!</definedName>
    <definedName name="Excel_BuiltIn_Print_Titles_23" localSheetId="33">#REF!</definedName>
    <definedName name="Excel_BuiltIn_Print_Titles_23" localSheetId="34">#REF!</definedName>
    <definedName name="Excel_BuiltIn_Print_Titles_23" localSheetId="36">#REF!</definedName>
    <definedName name="Excel_BuiltIn_Print_Titles_23" localSheetId="55">#REF!</definedName>
    <definedName name="Excel_BuiltIn_Print_Titles_23" localSheetId="56">#REF!</definedName>
    <definedName name="Excel_BuiltIn_Print_Titles_23" localSheetId="57">#REF!</definedName>
    <definedName name="Excel_BuiltIn_Print_Titles_23" localSheetId="58">#REF!</definedName>
    <definedName name="Excel_BuiltIn_Print_Titles_23" localSheetId="59">#REF!</definedName>
    <definedName name="Excel_BuiltIn_Print_Titles_23" localSheetId="54">#REF!</definedName>
    <definedName name="Excel_BuiltIn_Print_Titles_23" localSheetId="5">#REF!</definedName>
    <definedName name="Excel_BuiltIn_Print_Titles_23">#REF!</definedName>
    <definedName name="Excel_BuiltIn_Print_Titles_24" localSheetId="48">#REF!</definedName>
    <definedName name="Excel_BuiltIn_Print_Titles_24" localSheetId="50">#REF!</definedName>
    <definedName name="Excel_BuiltIn_Print_Titles_24" localSheetId="51">#REF!</definedName>
    <definedName name="Excel_BuiltIn_Print_Titles_24" localSheetId="52">#REF!</definedName>
    <definedName name="Excel_BuiltIn_Print_Titles_24" localSheetId="26">#REF!</definedName>
    <definedName name="Excel_BuiltIn_Print_Titles_24" localSheetId="28">#REF!</definedName>
    <definedName name="Excel_BuiltIn_Print_Titles_24" localSheetId="29">#REF!</definedName>
    <definedName name="Excel_BuiltIn_Print_Titles_24" localSheetId="30">#REF!</definedName>
    <definedName name="Excel_BuiltIn_Print_Titles_24" localSheetId="31">#REF!</definedName>
    <definedName name="Excel_BuiltIn_Print_Titles_24" localSheetId="16">#REF!</definedName>
    <definedName name="Excel_BuiltIn_Print_Titles_24" localSheetId="18">#REF!</definedName>
    <definedName name="Excel_BuiltIn_Print_Titles_24" localSheetId="15">#REF!</definedName>
    <definedName name="Excel_BuiltIn_Print_Titles_24" localSheetId="10">#REF!</definedName>
    <definedName name="Excel_BuiltIn_Print_Titles_24" localSheetId="11">#REF!</definedName>
    <definedName name="Excel_BuiltIn_Print_Titles_24" localSheetId="12">#REF!</definedName>
    <definedName name="Excel_BuiltIn_Print_Titles_24" localSheetId="13">#REF!</definedName>
    <definedName name="Excel_BuiltIn_Print_Titles_24" localSheetId="8">#REF!</definedName>
    <definedName name="Excel_BuiltIn_Print_Titles_24" localSheetId="42">#REF!</definedName>
    <definedName name="Excel_BuiltIn_Print_Titles_24" localSheetId="44">#REF!</definedName>
    <definedName name="Excel_BuiltIn_Print_Titles_24" localSheetId="45">#REF!</definedName>
    <definedName name="Excel_BuiltIn_Print_Titles_24" localSheetId="47">#REF!</definedName>
    <definedName name="Excel_BuiltIn_Print_Titles_24" localSheetId="38">#REF!</definedName>
    <definedName name="Excel_BuiltIn_Print_Titles_24" localSheetId="40">#REF!</definedName>
    <definedName name="Excel_BuiltIn_Print_Titles_24" localSheetId="41">#REF!</definedName>
    <definedName name="Excel_BuiltIn_Print_Titles_24" localSheetId="19">#REF!</definedName>
    <definedName name="Excel_BuiltIn_Print_Titles_24" localSheetId="21">#REF!</definedName>
    <definedName name="Excel_BuiltIn_Print_Titles_24" localSheetId="22">#REF!</definedName>
    <definedName name="Excel_BuiltIn_Print_Titles_24" localSheetId="23">#REF!</definedName>
    <definedName name="Excel_BuiltIn_Print_Titles_24" localSheetId="25">#REF!</definedName>
    <definedName name="Excel_BuiltIn_Print_Titles_24" localSheetId="33">#REF!</definedName>
    <definedName name="Excel_BuiltIn_Print_Titles_24" localSheetId="34">#REF!</definedName>
    <definedName name="Excel_BuiltIn_Print_Titles_24" localSheetId="36">#REF!</definedName>
    <definedName name="Excel_BuiltIn_Print_Titles_24" localSheetId="55">#REF!</definedName>
    <definedName name="Excel_BuiltIn_Print_Titles_24" localSheetId="56">#REF!</definedName>
    <definedName name="Excel_BuiltIn_Print_Titles_24" localSheetId="57">#REF!</definedName>
    <definedName name="Excel_BuiltIn_Print_Titles_24" localSheetId="58">#REF!</definedName>
    <definedName name="Excel_BuiltIn_Print_Titles_24" localSheetId="59">#REF!</definedName>
    <definedName name="Excel_BuiltIn_Print_Titles_24" localSheetId="54">#REF!</definedName>
    <definedName name="Excel_BuiltIn_Print_Titles_24" localSheetId="5">#REF!</definedName>
    <definedName name="Excel_BuiltIn_Print_Titles_24">#REF!</definedName>
    <definedName name="Excel_BuiltIn_Print_Titles_26" localSheetId="48">#REF!</definedName>
    <definedName name="Excel_BuiltIn_Print_Titles_26" localSheetId="50">#REF!</definedName>
    <definedName name="Excel_BuiltIn_Print_Titles_26" localSheetId="51">#REF!</definedName>
    <definedName name="Excel_BuiltIn_Print_Titles_26" localSheetId="52">#REF!</definedName>
    <definedName name="Excel_BuiltIn_Print_Titles_26" localSheetId="26">#REF!</definedName>
    <definedName name="Excel_BuiltIn_Print_Titles_26" localSheetId="28">#REF!</definedName>
    <definedName name="Excel_BuiltIn_Print_Titles_26" localSheetId="29">#REF!</definedName>
    <definedName name="Excel_BuiltIn_Print_Titles_26" localSheetId="30">#REF!</definedName>
    <definedName name="Excel_BuiltIn_Print_Titles_26" localSheetId="31">#REF!</definedName>
    <definedName name="Excel_BuiltIn_Print_Titles_26" localSheetId="16">#REF!</definedName>
    <definedName name="Excel_BuiltIn_Print_Titles_26" localSheetId="18">#REF!</definedName>
    <definedName name="Excel_BuiltIn_Print_Titles_26" localSheetId="15">#REF!</definedName>
    <definedName name="Excel_BuiltIn_Print_Titles_26" localSheetId="10">#REF!</definedName>
    <definedName name="Excel_BuiltIn_Print_Titles_26" localSheetId="11">#REF!</definedName>
    <definedName name="Excel_BuiltIn_Print_Titles_26" localSheetId="12">#REF!</definedName>
    <definedName name="Excel_BuiltIn_Print_Titles_26" localSheetId="13">#REF!</definedName>
    <definedName name="Excel_BuiltIn_Print_Titles_26" localSheetId="8">#REF!</definedName>
    <definedName name="Excel_BuiltIn_Print_Titles_26" localSheetId="42">#REF!</definedName>
    <definedName name="Excel_BuiltIn_Print_Titles_26" localSheetId="44">#REF!</definedName>
    <definedName name="Excel_BuiltIn_Print_Titles_26" localSheetId="45">#REF!</definedName>
    <definedName name="Excel_BuiltIn_Print_Titles_26" localSheetId="47">#REF!</definedName>
    <definedName name="Excel_BuiltIn_Print_Titles_26" localSheetId="38">#REF!</definedName>
    <definedName name="Excel_BuiltIn_Print_Titles_26" localSheetId="40">#REF!</definedName>
    <definedName name="Excel_BuiltIn_Print_Titles_26" localSheetId="41">#REF!</definedName>
    <definedName name="Excel_BuiltIn_Print_Titles_26" localSheetId="19">#REF!</definedName>
    <definedName name="Excel_BuiltIn_Print_Titles_26" localSheetId="21">#REF!</definedName>
    <definedName name="Excel_BuiltIn_Print_Titles_26" localSheetId="22">#REF!</definedName>
    <definedName name="Excel_BuiltIn_Print_Titles_26" localSheetId="23">#REF!</definedName>
    <definedName name="Excel_BuiltIn_Print_Titles_26" localSheetId="25">#REF!</definedName>
    <definedName name="Excel_BuiltIn_Print_Titles_26" localSheetId="33">#REF!</definedName>
    <definedName name="Excel_BuiltIn_Print_Titles_26" localSheetId="34">#REF!</definedName>
    <definedName name="Excel_BuiltIn_Print_Titles_26" localSheetId="36">#REF!</definedName>
    <definedName name="Excel_BuiltIn_Print_Titles_26" localSheetId="55">#REF!</definedName>
    <definedName name="Excel_BuiltIn_Print_Titles_26" localSheetId="56">#REF!</definedName>
    <definedName name="Excel_BuiltIn_Print_Titles_26" localSheetId="57">#REF!</definedName>
    <definedName name="Excel_BuiltIn_Print_Titles_26" localSheetId="58">#REF!</definedName>
    <definedName name="Excel_BuiltIn_Print_Titles_26" localSheetId="59">#REF!</definedName>
    <definedName name="Excel_BuiltIn_Print_Titles_26" localSheetId="54">#REF!</definedName>
    <definedName name="Excel_BuiltIn_Print_Titles_26" localSheetId="5">#REF!</definedName>
    <definedName name="Excel_BuiltIn_Print_Titles_26">#REF!</definedName>
    <definedName name="Excel_BuiltIn_Print_Titles_28" localSheetId="48">#REF!</definedName>
    <definedName name="Excel_BuiltIn_Print_Titles_28" localSheetId="50">#REF!</definedName>
    <definedName name="Excel_BuiltIn_Print_Titles_28" localSheetId="51">#REF!</definedName>
    <definedName name="Excel_BuiltIn_Print_Titles_28" localSheetId="52">#REF!</definedName>
    <definedName name="Excel_BuiltIn_Print_Titles_28" localSheetId="26">#REF!</definedName>
    <definedName name="Excel_BuiltIn_Print_Titles_28" localSheetId="28">#REF!</definedName>
    <definedName name="Excel_BuiltIn_Print_Titles_28" localSheetId="29">#REF!</definedName>
    <definedName name="Excel_BuiltIn_Print_Titles_28" localSheetId="30">#REF!</definedName>
    <definedName name="Excel_BuiltIn_Print_Titles_28" localSheetId="31">#REF!</definedName>
    <definedName name="Excel_BuiltIn_Print_Titles_28" localSheetId="16">#REF!</definedName>
    <definedName name="Excel_BuiltIn_Print_Titles_28" localSheetId="18">#REF!</definedName>
    <definedName name="Excel_BuiltIn_Print_Titles_28" localSheetId="15">#REF!</definedName>
    <definedName name="Excel_BuiltIn_Print_Titles_28" localSheetId="10">#REF!</definedName>
    <definedName name="Excel_BuiltIn_Print_Titles_28" localSheetId="11">#REF!</definedName>
    <definedName name="Excel_BuiltIn_Print_Titles_28" localSheetId="12">#REF!</definedName>
    <definedName name="Excel_BuiltIn_Print_Titles_28" localSheetId="13">#REF!</definedName>
    <definedName name="Excel_BuiltIn_Print_Titles_28" localSheetId="8">#REF!</definedName>
    <definedName name="Excel_BuiltIn_Print_Titles_28" localSheetId="42">#REF!</definedName>
    <definedName name="Excel_BuiltIn_Print_Titles_28" localSheetId="44">#REF!</definedName>
    <definedName name="Excel_BuiltIn_Print_Titles_28" localSheetId="45">#REF!</definedName>
    <definedName name="Excel_BuiltIn_Print_Titles_28" localSheetId="47">#REF!</definedName>
    <definedName name="Excel_BuiltIn_Print_Titles_28" localSheetId="38">#REF!</definedName>
    <definedName name="Excel_BuiltIn_Print_Titles_28" localSheetId="40">#REF!</definedName>
    <definedName name="Excel_BuiltIn_Print_Titles_28" localSheetId="41">#REF!</definedName>
    <definedName name="Excel_BuiltIn_Print_Titles_28" localSheetId="19">#REF!</definedName>
    <definedName name="Excel_BuiltIn_Print_Titles_28" localSheetId="21">#REF!</definedName>
    <definedName name="Excel_BuiltIn_Print_Titles_28" localSheetId="22">#REF!</definedName>
    <definedName name="Excel_BuiltIn_Print_Titles_28" localSheetId="23">#REF!</definedName>
    <definedName name="Excel_BuiltIn_Print_Titles_28" localSheetId="25">#REF!</definedName>
    <definedName name="Excel_BuiltIn_Print_Titles_28" localSheetId="33">#REF!</definedName>
    <definedName name="Excel_BuiltIn_Print_Titles_28" localSheetId="34">#REF!</definedName>
    <definedName name="Excel_BuiltIn_Print_Titles_28" localSheetId="36">#REF!</definedName>
    <definedName name="Excel_BuiltIn_Print_Titles_28" localSheetId="55">#REF!</definedName>
    <definedName name="Excel_BuiltIn_Print_Titles_28" localSheetId="56">#REF!</definedName>
    <definedName name="Excel_BuiltIn_Print_Titles_28" localSheetId="57">#REF!</definedName>
    <definedName name="Excel_BuiltIn_Print_Titles_28" localSheetId="58">#REF!</definedName>
    <definedName name="Excel_BuiltIn_Print_Titles_28" localSheetId="59">#REF!</definedName>
    <definedName name="Excel_BuiltIn_Print_Titles_28" localSheetId="54">#REF!</definedName>
    <definedName name="Excel_BuiltIn_Print_Titles_28" localSheetId="5">#REF!</definedName>
    <definedName name="Excel_BuiltIn_Print_Titles_28">#REF!</definedName>
    <definedName name="Excel_BuiltIn_Print_Titles_29" localSheetId="48">#REF!</definedName>
    <definedName name="Excel_BuiltIn_Print_Titles_29" localSheetId="50">#REF!</definedName>
    <definedName name="Excel_BuiltIn_Print_Titles_29" localSheetId="51">#REF!</definedName>
    <definedName name="Excel_BuiltIn_Print_Titles_29" localSheetId="52">#REF!</definedName>
    <definedName name="Excel_BuiltIn_Print_Titles_29" localSheetId="26">#REF!</definedName>
    <definedName name="Excel_BuiltIn_Print_Titles_29" localSheetId="28">#REF!</definedName>
    <definedName name="Excel_BuiltIn_Print_Titles_29" localSheetId="29">#REF!</definedName>
    <definedName name="Excel_BuiltIn_Print_Titles_29" localSheetId="30">#REF!</definedName>
    <definedName name="Excel_BuiltIn_Print_Titles_29" localSheetId="31">#REF!</definedName>
    <definedName name="Excel_BuiltIn_Print_Titles_29" localSheetId="16">#REF!</definedName>
    <definedName name="Excel_BuiltIn_Print_Titles_29" localSheetId="18">#REF!</definedName>
    <definedName name="Excel_BuiltIn_Print_Titles_29" localSheetId="15">#REF!</definedName>
    <definedName name="Excel_BuiltIn_Print_Titles_29" localSheetId="10">#REF!</definedName>
    <definedName name="Excel_BuiltIn_Print_Titles_29" localSheetId="11">#REF!</definedName>
    <definedName name="Excel_BuiltIn_Print_Titles_29" localSheetId="12">#REF!</definedName>
    <definedName name="Excel_BuiltIn_Print_Titles_29" localSheetId="13">#REF!</definedName>
    <definedName name="Excel_BuiltIn_Print_Titles_29" localSheetId="8">#REF!</definedName>
    <definedName name="Excel_BuiltIn_Print_Titles_29" localSheetId="42">#REF!</definedName>
    <definedName name="Excel_BuiltIn_Print_Titles_29" localSheetId="44">#REF!</definedName>
    <definedName name="Excel_BuiltIn_Print_Titles_29" localSheetId="45">#REF!</definedName>
    <definedName name="Excel_BuiltIn_Print_Titles_29" localSheetId="47">#REF!</definedName>
    <definedName name="Excel_BuiltIn_Print_Titles_29" localSheetId="38">#REF!</definedName>
    <definedName name="Excel_BuiltIn_Print_Titles_29" localSheetId="40">#REF!</definedName>
    <definedName name="Excel_BuiltIn_Print_Titles_29" localSheetId="41">#REF!</definedName>
    <definedName name="Excel_BuiltIn_Print_Titles_29" localSheetId="19">#REF!</definedName>
    <definedName name="Excel_BuiltIn_Print_Titles_29" localSheetId="21">#REF!</definedName>
    <definedName name="Excel_BuiltIn_Print_Titles_29" localSheetId="22">#REF!</definedName>
    <definedName name="Excel_BuiltIn_Print_Titles_29" localSheetId="23">#REF!</definedName>
    <definedName name="Excel_BuiltIn_Print_Titles_29" localSheetId="25">#REF!</definedName>
    <definedName name="Excel_BuiltIn_Print_Titles_29" localSheetId="33">#REF!</definedName>
    <definedName name="Excel_BuiltIn_Print_Titles_29" localSheetId="34">#REF!</definedName>
    <definedName name="Excel_BuiltIn_Print_Titles_29" localSheetId="36">#REF!</definedName>
    <definedName name="Excel_BuiltIn_Print_Titles_29" localSheetId="55">#REF!</definedName>
    <definedName name="Excel_BuiltIn_Print_Titles_29" localSheetId="56">#REF!</definedName>
    <definedName name="Excel_BuiltIn_Print_Titles_29" localSheetId="57">#REF!</definedName>
    <definedName name="Excel_BuiltIn_Print_Titles_29" localSheetId="58">#REF!</definedName>
    <definedName name="Excel_BuiltIn_Print_Titles_29" localSheetId="59">#REF!</definedName>
    <definedName name="Excel_BuiltIn_Print_Titles_29" localSheetId="54">#REF!</definedName>
    <definedName name="Excel_BuiltIn_Print_Titles_29" localSheetId="5">#REF!</definedName>
    <definedName name="Excel_BuiltIn_Print_Titles_29">#REF!</definedName>
    <definedName name="Excel_BuiltIn_Print_Titles_31" localSheetId="48">#REF!</definedName>
    <definedName name="Excel_BuiltIn_Print_Titles_31" localSheetId="50">#REF!</definedName>
    <definedName name="Excel_BuiltIn_Print_Titles_31" localSheetId="51">#REF!</definedName>
    <definedName name="Excel_BuiltIn_Print_Titles_31" localSheetId="52">#REF!</definedName>
    <definedName name="Excel_BuiltIn_Print_Titles_31" localSheetId="26">#REF!</definedName>
    <definedName name="Excel_BuiltIn_Print_Titles_31" localSheetId="28">#REF!</definedName>
    <definedName name="Excel_BuiltIn_Print_Titles_31" localSheetId="29">#REF!</definedName>
    <definedName name="Excel_BuiltIn_Print_Titles_31" localSheetId="30">#REF!</definedName>
    <definedName name="Excel_BuiltIn_Print_Titles_31" localSheetId="31">#REF!</definedName>
    <definedName name="Excel_BuiltIn_Print_Titles_31" localSheetId="16">#REF!</definedName>
    <definedName name="Excel_BuiltIn_Print_Titles_31" localSheetId="18">#REF!</definedName>
    <definedName name="Excel_BuiltIn_Print_Titles_31" localSheetId="15">#REF!</definedName>
    <definedName name="Excel_BuiltIn_Print_Titles_31" localSheetId="10">#REF!</definedName>
    <definedName name="Excel_BuiltIn_Print_Titles_31" localSheetId="11">#REF!</definedName>
    <definedName name="Excel_BuiltIn_Print_Titles_31" localSheetId="12">#REF!</definedName>
    <definedName name="Excel_BuiltIn_Print_Titles_31" localSheetId="13">#REF!</definedName>
    <definedName name="Excel_BuiltIn_Print_Titles_31" localSheetId="8">#REF!</definedName>
    <definedName name="Excel_BuiltIn_Print_Titles_31" localSheetId="42">#REF!</definedName>
    <definedName name="Excel_BuiltIn_Print_Titles_31" localSheetId="44">#REF!</definedName>
    <definedName name="Excel_BuiltIn_Print_Titles_31" localSheetId="45">#REF!</definedName>
    <definedName name="Excel_BuiltIn_Print_Titles_31" localSheetId="47">#REF!</definedName>
    <definedName name="Excel_BuiltIn_Print_Titles_31" localSheetId="38">#REF!</definedName>
    <definedName name="Excel_BuiltIn_Print_Titles_31" localSheetId="40">#REF!</definedName>
    <definedName name="Excel_BuiltIn_Print_Titles_31" localSheetId="41">#REF!</definedName>
    <definedName name="Excel_BuiltIn_Print_Titles_31" localSheetId="19">#REF!</definedName>
    <definedName name="Excel_BuiltIn_Print_Titles_31" localSheetId="21">#REF!</definedName>
    <definedName name="Excel_BuiltIn_Print_Titles_31" localSheetId="22">#REF!</definedName>
    <definedName name="Excel_BuiltIn_Print_Titles_31" localSheetId="23">#REF!</definedName>
    <definedName name="Excel_BuiltIn_Print_Titles_31" localSheetId="25">#REF!</definedName>
    <definedName name="Excel_BuiltIn_Print_Titles_31" localSheetId="33">#REF!</definedName>
    <definedName name="Excel_BuiltIn_Print_Titles_31" localSheetId="34">#REF!</definedName>
    <definedName name="Excel_BuiltIn_Print_Titles_31" localSheetId="36">#REF!</definedName>
    <definedName name="Excel_BuiltIn_Print_Titles_31" localSheetId="55">#REF!</definedName>
    <definedName name="Excel_BuiltIn_Print_Titles_31" localSheetId="56">#REF!</definedName>
    <definedName name="Excel_BuiltIn_Print_Titles_31" localSheetId="57">#REF!</definedName>
    <definedName name="Excel_BuiltIn_Print_Titles_31" localSheetId="58">#REF!</definedName>
    <definedName name="Excel_BuiltIn_Print_Titles_31" localSheetId="59">#REF!</definedName>
    <definedName name="Excel_BuiltIn_Print_Titles_31" localSheetId="54">#REF!</definedName>
    <definedName name="Excel_BuiltIn_Print_Titles_31" localSheetId="5">#REF!</definedName>
    <definedName name="Excel_BuiltIn_Print_Titles_31">#REF!</definedName>
    <definedName name="Excel_BuiltIn_Print_Titles_33" localSheetId="48">#REF!</definedName>
    <definedName name="Excel_BuiltIn_Print_Titles_33" localSheetId="50">#REF!</definedName>
    <definedName name="Excel_BuiltIn_Print_Titles_33" localSheetId="51">#REF!</definedName>
    <definedName name="Excel_BuiltIn_Print_Titles_33" localSheetId="52">#REF!</definedName>
    <definedName name="Excel_BuiltIn_Print_Titles_33" localSheetId="26">#REF!</definedName>
    <definedName name="Excel_BuiltIn_Print_Titles_33" localSheetId="28">#REF!</definedName>
    <definedName name="Excel_BuiltIn_Print_Titles_33" localSheetId="29">#REF!</definedName>
    <definedName name="Excel_BuiltIn_Print_Titles_33" localSheetId="30">#REF!</definedName>
    <definedName name="Excel_BuiltIn_Print_Titles_33" localSheetId="31">#REF!</definedName>
    <definedName name="Excel_BuiltIn_Print_Titles_33" localSheetId="16">#REF!</definedName>
    <definedName name="Excel_BuiltIn_Print_Titles_33" localSheetId="18">#REF!</definedName>
    <definedName name="Excel_BuiltIn_Print_Titles_33" localSheetId="15">#REF!</definedName>
    <definedName name="Excel_BuiltIn_Print_Titles_33" localSheetId="10">#REF!</definedName>
    <definedName name="Excel_BuiltIn_Print_Titles_33" localSheetId="11">#REF!</definedName>
    <definedName name="Excel_BuiltIn_Print_Titles_33" localSheetId="12">#REF!</definedName>
    <definedName name="Excel_BuiltIn_Print_Titles_33" localSheetId="13">#REF!</definedName>
    <definedName name="Excel_BuiltIn_Print_Titles_33" localSheetId="8">#REF!</definedName>
    <definedName name="Excel_BuiltIn_Print_Titles_33" localSheetId="42">#REF!</definedName>
    <definedName name="Excel_BuiltIn_Print_Titles_33" localSheetId="44">#REF!</definedName>
    <definedName name="Excel_BuiltIn_Print_Titles_33" localSheetId="45">#REF!</definedName>
    <definedName name="Excel_BuiltIn_Print_Titles_33" localSheetId="47">#REF!</definedName>
    <definedName name="Excel_BuiltIn_Print_Titles_33" localSheetId="38">#REF!</definedName>
    <definedName name="Excel_BuiltIn_Print_Titles_33" localSheetId="40">#REF!</definedName>
    <definedName name="Excel_BuiltIn_Print_Titles_33" localSheetId="41">#REF!</definedName>
    <definedName name="Excel_BuiltIn_Print_Titles_33" localSheetId="19">#REF!</definedName>
    <definedName name="Excel_BuiltIn_Print_Titles_33" localSheetId="21">#REF!</definedName>
    <definedName name="Excel_BuiltIn_Print_Titles_33" localSheetId="22">#REF!</definedName>
    <definedName name="Excel_BuiltIn_Print_Titles_33" localSheetId="23">#REF!</definedName>
    <definedName name="Excel_BuiltIn_Print_Titles_33" localSheetId="25">#REF!</definedName>
    <definedName name="Excel_BuiltIn_Print_Titles_33" localSheetId="33">#REF!</definedName>
    <definedName name="Excel_BuiltIn_Print_Titles_33" localSheetId="34">#REF!</definedName>
    <definedName name="Excel_BuiltIn_Print_Titles_33" localSheetId="36">#REF!</definedName>
    <definedName name="Excel_BuiltIn_Print_Titles_33" localSheetId="55">#REF!</definedName>
    <definedName name="Excel_BuiltIn_Print_Titles_33" localSheetId="56">#REF!</definedName>
    <definedName name="Excel_BuiltIn_Print_Titles_33" localSheetId="57">#REF!</definedName>
    <definedName name="Excel_BuiltIn_Print_Titles_33" localSheetId="58">#REF!</definedName>
    <definedName name="Excel_BuiltIn_Print_Titles_33" localSheetId="59">#REF!</definedName>
    <definedName name="Excel_BuiltIn_Print_Titles_33" localSheetId="54">#REF!</definedName>
    <definedName name="Excel_BuiltIn_Print_Titles_33" localSheetId="5">#REF!</definedName>
    <definedName name="Excel_BuiltIn_Print_Titles_33">#REF!</definedName>
    <definedName name="Excel_BuiltIn_Print_Titles_34" localSheetId="48">#REF!</definedName>
    <definedName name="Excel_BuiltIn_Print_Titles_34" localSheetId="50">#REF!</definedName>
    <definedName name="Excel_BuiltIn_Print_Titles_34" localSheetId="51">#REF!</definedName>
    <definedName name="Excel_BuiltIn_Print_Titles_34" localSheetId="52">#REF!</definedName>
    <definedName name="Excel_BuiltIn_Print_Titles_34" localSheetId="26">#REF!</definedName>
    <definedName name="Excel_BuiltIn_Print_Titles_34" localSheetId="28">#REF!</definedName>
    <definedName name="Excel_BuiltIn_Print_Titles_34" localSheetId="29">#REF!</definedName>
    <definedName name="Excel_BuiltIn_Print_Titles_34" localSheetId="30">#REF!</definedName>
    <definedName name="Excel_BuiltIn_Print_Titles_34" localSheetId="31">#REF!</definedName>
    <definedName name="Excel_BuiltIn_Print_Titles_34" localSheetId="16">#REF!</definedName>
    <definedName name="Excel_BuiltIn_Print_Titles_34" localSheetId="18">#REF!</definedName>
    <definedName name="Excel_BuiltIn_Print_Titles_34" localSheetId="15">#REF!</definedName>
    <definedName name="Excel_BuiltIn_Print_Titles_34" localSheetId="10">#REF!</definedName>
    <definedName name="Excel_BuiltIn_Print_Titles_34" localSheetId="11">#REF!</definedName>
    <definedName name="Excel_BuiltIn_Print_Titles_34" localSheetId="12">#REF!</definedName>
    <definedName name="Excel_BuiltIn_Print_Titles_34" localSheetId="13">#REF!</definedName>
    <definedName name="Excel_BuiltIn_Print_Titles_34" localSheetId="8">#REF!</definedName>
    <definedName name="Excel_BuiltIn_Print_Titles_34" localSheetId="42">#REF!</definedName>
    <definedName name="Excel_BuiltIn_Print_Titles_34" localSheetId="44">#REF!</definedName>
    <definedName name="Excel_BuiltIn_Print_Titles_34" localSheetId="45">#REF!</definedName>
    <definedName name="Excel_BuiltIn_Print_Titles_34" localSheetId="47">#REF!</definedName>
    <definedName name="Excel_BuiltIn_Print_Titles_34" localSheetId="38">#REF!</definedName>
    <definedName name="Excel_BuiltIn_Print_Titles_34" localSheetId="40">#REF!</definedName>
    <definedName name="Excel_BuiltIn_Print_Titles_34" localSheetId="41">#REF!</definedName>
    <definedName name="Excel_BuiltIn_Print_Titles_34" localSheetId="19">#REF!</definedName>
    <definedName name="Excel_BuiltIn_Print_Titles_34" localSheetId="21">#REF!</definedName>
    <definedName name="Excel_BuiltIn_Print_Titles_34" localSheetId="22">#REF!</definedName>
    <definedName name="Excel_BuiltIn_Print_Titles_34" localSheetId="23">#REF!</definedName>
    <definedName name="Excel_BuiltIn_Print_Titles_34" localSheetId="25">#REF!</definedName>
    <definedName name="Excel_BuiltIn_Print_Titles_34" localSheetId="33">#REF!</definedName>
    <definedName name="Excel_BuiltIn_Print_Titles_34" localSheetId="34">#REF!</definedName>
    <definedName name="Excel_BuiltIn_Print_Titles_34" localSheetId="36">#REF!</definedName>
    <definedName name="Excel_BuiltIn_Print_Titles_34" localSheetId="55">#REF!</definedName>
    <definedName name="Excel_BuiltIn_Print_Titles_34" localSheetId="56">#REF!</definedName>
    <definedName name="Excel_BuiltIn_Print_Titles_34" localSheetId="57">#REF!</definedName>
    <definedName name="Excel_BuiltIn_Print_Titles_34" localSheetId="58">#REF!</definedName>
    <definedName name="Excel_BuiltIn_Print_Titles_34" localSheetId="59">#REF!</definedName>
    <definedName name="Excel_BuiltIn_Print_Titles_34" localSheetId="54">#REF!</definedName>
    <definedName name="Excel_BuiltIn_Print_Titles_34" localSheetId="5">#REF!</definedName>
    <definedName name="Excel_BuiltIn_Print_Titles_34">#REF!</definedName>
    <definedName name="Excel_BuiltIn_Print_Titles_36" localSheetId="48">#REF!</definedName>
    <definedName name="Excel_BuiltIn_Print_Titles_36" localSheetId="50">#REF!</definedName>
    <definedName name="Excel_BuiltIn_Print_Titles_36" localSheetId="51">#REF!</definedName>
    <definedName name="Excel_BuiltIn_Print_Titles_36" localSheetId="52">#REF!</definedName>
    <definedName name="Excel_BuiltIn_Print_Titles_36" localSheetId="26">#REF!</definedName>
    <definedName name="Excel_BuiltIn_Print_Titles_36" localSheetId="28">#REF!</definedName>
    <definedName name="Excel_BuiltIn_Print_Titles_36" localSheetId="29">#REF!</definedName>
    <definedName name="Excel_BuiltIn_Print_Titles_36" localSheetId="30">#REF!</definedName>
    <definedName name="Excel_BuiltIn_Print_Titles_36" localSheetId="31">#REF!</definedName>
    <definedName name="Excel_BuiltIn_Print_Titles_36" localSheetId="16">#REF!</definedName>
    <definedName name="Excel_BuiltIn_Print_Titles_36" localSheetId="18">#REF!</definedName>
    <definedName name="Excel_BuiltIn_Print_Titles_36" localSheetId="15">#REF!</definedName>
    <definedName name="Excel_BuiltIn_Print_Titles_36" localSheetId="10">#REF!</definedName>
    <definedName name="Excel_BuiltIn_Print_Titles_36" localSheetId="11">#REF!</definedName>
    <definedName name="Excel_BuiltIn_Print_Titles_36" localSheetId="12">#REF!</definedName>
    <definedName name="Excel_BuiltIn_Print_Titles_36" localSheetId="13">#REF!</definedName>
    <definedName name="Excel_BuiltIn_Print_Titles_36" localSheetId="8">#REF!</definedName>
    <definedName name="Excel_BuiltIn_Print_Titles_36" localSheetId="42">#REF!</definedName>
    <definedName name="Excel_BuiltIn_Print_Titles_36" localSheetId="44">#REF!</definedName>
    <definedName name="Excel_BuiltIn_Print_Titles_36" localSheetId="45">#REF!</definedName>
    <definedName name="Excel_BuiltIn_Print_Titles_36" localSheetId="47">#REF!</definedName>
    <definedName name="Excel_BuiltIn_Print_Titles_36" localSheetId="38">#REF!</definedName>
    <definedName name="Excel_BuiltIn_Print_Titles_36" localSheetId="40">#REF!</definedName>
    <definedName name="Excel_BuiltIn_Print_Titles_36" localSheetId="41">#REF!</definedName>
    <definedName name="Excel_BuiltIn_Print_Titles_36" localSheetId="19">#REF!</definedName>
    <definedName name="Excel_BuiltIn_Print_Titles_36" localSheetId="21">#REF!</definedName>
    <definedName name="Excel_BuiltIn_Print_Titles_36" localSheetId="22">#REF!</definedName>
    <definedName name="Excel_BuiltIn_Print_Titles_36" localSheetId="23">#REF!</definedName>
    <definedName name="Excel_BuiltIn_Print_Titles_36" localSheetId="25">#REF!</definedName>
    <definedName name="Excel_BuiltIn_Print_Titles_36" localSheetId="33">#REF!</definedName>
    <definedName name="Excel_BuiltIn_Print_Titles_36" localSheetId="34">#REF!</definedName>
    <definedName name="Excel_BuiltIn_Print_Titles_36" localSheetId="36">#REF!</definedName>
    <definedName name="Excel_BuiltIn_Print_Titles_36" localSheetId="55">#REF!</definedName>
    <definedName name="Excel_BuiltIn_Print_Titles_36" localSheetId="56">#REF!</definedName>
    <definedName name="Excel_BuiltIn_Print_Titles_36" localSheetId="57">#REF!</definedName>
    <definedName name="Excel_BuiltIn_Print_Titles_36" localSheetId="58">#REF!</definedName>
    <definedName name="Excel_BuiltIn_Print_Titles_36" localSheetId="59">#REF!</definedName>
    <definedName name="Excel_BuiltIn_Print_Titles_36" localSheetId="54">#REF!</definedName>
    <definedName name="Excel_BuiltIn_Print_Titles_36" localSheetId="5">#REF!</definedName>
    <definedName name="Excel_BuiltIn_Print_Titles_36">#REF!</definedName>
    <definedName name="Excel_BuiltIn_Print_Titles_38" localSheetId="48">#REF!</definedName>
    <definedName name="Excel_BuiltIn_Print_Titles_38" localSheetId="50">#REF!</definedName>
    <definedName name="Excel_BuiltIn_Print_Titles_38" localSheetId="51">#REF!</definedName>
    <definedName name="Excel_BuiltIn_Print_Titles_38" localSheetId="52">#REF!</definedName>
    <definedName name="Excel_BuiltIn_Print_Titles_38" localSheetId="26">#REF!</definedName>
    <definedName name="Excel_BuiltIn_Print_Titles_38" localSheetId="28">#REF!</definedName>
    <definedName name="Excel_BuiltIn_Print_Titles_38" localSheetId="29">#REF!</definedName>
    <definedName name="Excel_BuiltIn_Print_Titles_38" localSheetId="30">#REF!</definedName>
    <definedName name="Excel_BuiltIn_Print_Titles_38" localSheetId="31">#REF!</definedName>
    <definedName name="Excel_BuiltIn_Print_Titles_38" localSheetId="16">#REF!</definedName>
    <definedName name="Excel_BuiltIn_Print_Titles_38" localSheetId="18">#REF!</definedName>
    <definedName name="Excel_BuiltIn_Print_Titles_38" localSheetId="15">#REF!</definedName>
    <definedName name="Excel_BuiltIn_Print_Titles_38" localSheetId="10">#REF!</definedName>
    <definedName name="Excel_BuiltIn_Print_Titles_38" localSheetId="11">#REF!</definedName>
    <definedName name="Excel_BuiltIn_Print_Titles_38" localSheetId="12">#REF!</definedName>
    <definedName name="Excel_BuiltIn_Print_Titles_38" localSheetId="13">#REF!</definedName>
    <definedName name="Excel_BuiltIn_Print_Titles_38" localSheetId="8">#REF!</definedName>
    <definedName name="Excel_BuiltIn_Print_Titles_38" localSheetId="42">#REF!</definedName>
    <definedName name="Excel_BuiltIn_Print_Titles_38" localSheetId="44">#REF!</definedName>
    <definedName name="Excel_BuiltIn_Print_Titles_38" localSheetId="45">#REF!</definedName>
    <definedName name="Excel_BuiltIn_Print_Titles_38" localSheetId="47">#REF!</definedName>
    <definedName name="Excel_BuiltIn_Print_Titles_38" localSheetId="38">#REF!</definedName>
    <definedName name="Excel_BuiltIn_Print_Titles_38" localSheetId="40">#REF!</definedName>
    <definedName name="Excel_BuiltIn_Print_Titles_38" localSheetId="41">#REF!</definedName>
    <definedName name="Excel_BuiltIn_Print_Titles_38" localSheetId="19">#REF!</definedName>
    <definedName name="Excel_BuiltIn_Print_Titles_38" localSheetId="21">#REF!</definedName>
    <definedName name="Excel_BuiltIn_Print_Titles_38" localSheetId="22">#REF!</definedName>
    <definedName name="Excel_BuiltIn_Print_Titles_38" localSheetId="23">#REF!</definedName>
    <definedName name="Excel_BuiltIn_Print_Titles_38" localSheetId="25">#REF!</definedName>
    <definedName name="Excel_BuiltIn_Print_Titles_38" localSheetId="33">#REF!</definedName>
    <definedName name="Excel_BuiltIn_Print_Titles_38" localSheetId="34">#REF!</definedName>
    <definedName name="Excel_BuiltIn_Print_Titles_38" localSheetId="36">#REF!</definedName>
    <definedName name="Excel_BuiltIn_Print_Titles_38" localSheetId="55">#REF!</definedName>
    <definedName name="Excel_BuiltIn_Print_Titles_38" localSheetId="56">#REF!</definedName>
    <definedName name="Excel_BuiltIn_Print_Titles_38" localSheetId="57">#REF!</definedName>
    <definedName name="Excel_BuiltIn_Print_Titles_38" localSheetId="58">#REF!</definedName>
    <definedName name="Excel_BuiltIn_Print_Titles_38" localSheetId="59">#REF!</definedName>
    <definedName name="Excel_BuiltIn_Print_Titles_38" localSheetId="54">#REF!</definedName>
    <definedName name="Excel_BuiltIn_Print_Titles_38" localSheetId="5">#REF!</definedName>
    <definedName name="Excel_BuiltIn_Print_Titles_38">#REF!</definedName>
    <definedName name="Excel_BuiltIn_Print_Titles_39" localSheetId="48">#REF!</definedName>
    <definedName name="Excel_BuiltIn_Print_Titles_39" localSheetId="50">#REF!</definedName>
    <definedName name="Excel_BuiltIn_Print_Titles_39" localSheetId="51">#REF!</definedName>
    <definedName name="Excel_BuiltIn_Print_Titles_39" localSheetId="52">#REF!</definedName>
    <definedName name="Excel_BuiltIn_Print_Titles_39" localSheetId="26">#REF!</definedName>
    <definedName name="Excel_BuiltIn_Print_Titles_39" localSheetId="28">#REF!</definedName>
    <definedName name="Excel_BuiltIn_Print_Titles_39" localSheetId="29">#REF!</definedName>
    <definedName name="Excel_BuiltIn_Print_Titles_39" localSheetId="30">#REF!</definedName>
    <definedName name="Excel_BuiltIn_Print_Titles_39" localSheetId="31">#REF!</definedName>
    <definedName name="Excel_BuiltIn_Print_Titles_39" localSheetId="16">#REF!</definedName>
    <definedName name="Excel_BuiltIn_Print_Titles_39" localSheetId="18">#REF!</definedName>
    <definedName name="Excel_BuiltIn_Print_Titles_39" localSheetId="15">#REF!</definedName>
    <definedName name="Excel_BuiltIn_Print_Titles_39" localSheetId="10">#REF!</definedName>
    <definedName name="Excel_BuiltIn_Print_Titles_39" localSheetId="11">#REF!</definedName>
    <definedName name="Excel_BuiltIn_Print_Titles_39" localSheetId="12">#REF!</definedName>
    <definedName name="Excel_BuiltIn_Print_Titles_39" localSheetId="13">#REF!</definedName>
    <definedName name="Excel_BuiltIn_Print_Titles_39" localSheetId="8">#REF!</definedName>
    <definedName name="Excel_BuiltIn_Print_Titles_39" localSheetId="42">#REF!</definedName>
    <definedName name="Excel_BuiltIn_Print_Titles_39" localSheetId="44">#REF!</definedName>
    <definedName name="Excel_BuiltIn_Print_Titles_39" localSheetId="45">#REF!</definedName>
    <definedName name="Excel_BuiltIn_Print_Titles_39" localSheetId="47">#REF!</definedName>
    <definedName name="Excel_BuiltIn_Print_Titles_39" localSheetId="38">#REF!</definedName>
    <definedName name="Excel_BuiltIn_Print_Titles_39" localSheetId="40">#REF!</definedName>
    <definedName name="Excel_BuiltIn_Print_Titles_39" localSheetId="41">#REF!</definedName>
    <definedName name="Excel_BuiltIn_Print_Titles_39" localSheetId="19">#REF!</definedName>
    <definedName name="Excel_BuiltIn_Print_Titles_39" localSheetId="21">#REF!</definedName>
    <definedName name="Excel_BuiltIn_Print_Titles_39" localSheetId="22">#REF!</definedName>
    <definedName name="Excel_BuiltIn_Print_Titles_39" localSheetId="23">#REF!</definedName>
    <definedName name="Excel_BuiltIn_Print_Titles_39" localSheetId="25">#REF!</definedName>
    <definedName name="Excel_BuiltIn_Print_Titles_39" localSheetId="33">#REF!</definedName>
    <definedName name="Excel_BuiltIn_Print_Titles_39" localSheetId="34">#REF!</definedName>
    <definedName name="Excel_BuiltIn_Print_Titles_39" localSheetId="36">#REF!</definedName>
    <definedName name="Excel_BuiltIn_Print_Titles_39" localSheetId="55">#REF!</definedName>
    <definedName name="Excel_BuiltIn_Print_Titles_39" localSheetId="56">#REF!</definedName>
    <definedName name="Excel_BuiltIn_Print_Titles_39" localSheetId="57">#REF!</definedName>
    <definedName name="Excel_BuiltIn_Print_Titles_39" localSheetId="58">#REF!</definedName>
    <definedName name="Excel_BuiltIn_Print_Titles_39" localSheetId="59">#REF!</definedName>
    <definedName name="Excel_BuiltIn_Print_Titles_39" localSheetId="54">#REF!</definedName>
    <definedName name="Excel_BuiltIn_Print_Titles_39" localSheetId="5">#REF!</definedName>
    <definedName name="Excel_BuiltIn_Print_Titles_39">#REF!</definedName>
    <definedName name="Excel_BuiltIn_Print_Titles_41" localSheetId="48">#REF!</definedName>
    <definedName name="Excel_BuiltIn_Print_Titles_41" localSheetId="50">#REF!</definedName>
    <definedName name="Excel_BuiltIn_Print_Titles_41" localSheetId="51">#REF!</definedName>
    <definedName name="Excel_BuiltIn_Print_Titles_41" localSheetId="52">#REF!</definedName>
    <definedName name="Excel_BuiltIn_Print_Titles_41" localSheetId="26">#REF!</definedName>
    <definedName name="Excel_BuiltIn_Print_Titles_41" localSheetId="28">#REF!</definedName>
    <definedName name="Excel_BuiltIn_Print_Titles_41" localSheetId="29">#REF!</definedName>
    <definedName name="Excel_BuiltIn_Print_Titles_41" localSheetId="30">#REF!</definedName>
    <definedName name="Excel_BuiltIn_Print_Titles_41" localSheetId="31">#REF!</definedName>
    <definedName name="Excel_BuiltIn_Print_Titles_41" localSheetId="16">#REF!</definedName>
    <definedName name="Excel_BuiltIn_Print_Titles_41" localSheetId="18">#REF!</definedName>
    <definedName name="Excel_BuiltIn_Print_Titles_41" localSheetId="15">#REF!</definedName>
    <definedName name="Excel_BuiltIn_Print_Titles_41" localSheetId="10">#REF!</definedName>
    <definedName name="Excel_BuiltIn_Print_Titles_41" localSheetId="11">#REF!</definedName>
    <definedName name="Excel_BuiltIn_Print_Titles_41" localSheetId="12">#REF!</definedName>
    <definedName name="Excel_BuiltIn_Print_Titles_41" localSheetId="13">#REF!</definedName>
    <definedName name="Excel_BuiltIn_Print_Titles_41" localSheetId="8">#REF!</definedName>
    <definedName name="Excel_BuiltIn_Print_Titles_41" localSheetId="42">#REF!</definedName>
    <definedName name="Excel_BuiltIn_Print_Titles_41" localSheetId="44">#REF!</definedName>
    <definedName name="Excel_BuiltIn_Print_Titles_41" localSheetId="45">#REF!</definedName>
    <definedName name="Excel_BuiltIn_Print_Titles_41" localSheetId="47">#REF!</definedName>
    <definedName name="Excel_BuiltIn_Print_Titles_41" localSheetId="38">#REF!</definedName>
    <definedName name="Excel_BuiltIn_Print_Titles_41" localSheetId="40">#REF!</definedName>
    <definedName name="Excel_BuiltIn_Print_Titles_41" localSheetId="41">#REF!</definedName>
    <definedName name="Excel_BuiltIn_Print_Titles_41" localSheetId="19">#REF!</definedName>
    <definedName name="Excel_BuiltIn_Print_Titles_41" localSheetId="21">#REF!</definedName>
    <definedName name="Excel_BuiltIn_Print_Titles_41" localSheetId="22">#REF!</definedName>
    <definedName name="Excel_BuiltIn_Print_Titles_41" localSheetId="23">#REF!</definedName>
    <definedName name="Excel_BuiltIn_Print_Titles_41" localSheetId="25">#REF!</definedName>
    <definedName name="Excel_BuiltIn_Print_Titles_41" localSheetId="33">#REF!</definedName>
    <definedName name="Excel_BuiltIn_Print_Titles_41" localSheetId="34">#REF!</definedName>
    <definedName name="Excel_BuiltIn_Print_Titles_41" localSheetId="36">#REF!</definedName>
    <definedName name="Excel_BuiltIn_Print_Titles_41" localSheetId="55">#REF!</definedName>
    <definedName name="Excel_BuiltIn_Print_Titles_41" localSheetId="56">#REF!</definedName>
    <definedName name="Excel_BuiltIn_Print_Titles_41" localSheetId="57">#REF!</definedName>
    <definedName name="Excel_BuiltIn_Print_Titles_41" localSheetId="58">#REF!</definedName>
    <definedName name="Excel_BuiltIn_Print_Titles_41" localSheetId="59">#REF!</definedName>
    <definedName name="Excel_BuiltIn_Print_Titles_41" localSheetId="54">#REF!</definedName>
    <definedName name="Excel_BuiltIn_Print_Titles_41" localSheetId="5">#REF!</definedName>
    <definedName name="Excel_BuiltIn_Print_Titles_41">#REF!</definedName>
    <definedName name="Excel_BuiltIn_Print_Titles_43" localSheetId="48">#REF!</definedName>
    <definedName name="Excel_BuiltIn_Print_Titles_43" localSheetId="50">#REF!</definedName>
    <definedName name="Excel_BuiltIn_Print_Titles_43" localSheetId="51">#REF!</definedName>
    <definedName name="Excel_BuiltIn_Print_Titles_43" localSheetId="52">#REF!</definedName>
    <definedName name="Excel_BuiltIn_Print_Titles_43" localSheetId="26">#REF!</definedName>
    <definedName name="Excel_BuiltIn_Print_Titles_43" localSheetId="28">#REF!</definedName>
    <definedName name="Excel_BuiltIn_Print_Titles_43" localSheetId="29">#REF!</definedName>
    <definedName name="Excel_BuiltIn_Print_Titles_43" localSheetId="30">#REF!</definedName>
    <definedName name="Excel_BuiltIn_Print_Titles_43" localSheetId="31">#REF!</definedName>
    <definedName name="Excel_BuiltIn_Print_Titles_43" localSheetId="16">#REF!</definedName>
    <definedName name="Excel_BuiltIn_Print_Titles_43" localSheetId="18">#REF!</definedName>
    <definedName name="Excel_BuiltIn_Print_Titles_43" localSheetId="15">#REF!</definedName>
    <definedName name="Excel_BuiltIn_Print_Titles_43" localSheetId="10">#REF!</definedName>
    <definedName name="Excel_BuiltIn_Print_Titles_43" localSheetId="11">#REF!</definedName>
    <definedName name="Excel_BuiltIn_Print_Titles_43" localSheetId="12">#REF!</definedName>
    <definedName name="Excel_BuiltIn_Print_Titles_43" localSheetId="13">#REF!</definedName>
    <definedName name="Excel_BuiltIn_Print_Titles_43" localSheetId="8">#REF!</definedName>
    <definedName name="Excel_BuiltIn_Print_Titles_43" localSheetId="42">#REF!</definedName>
    <definedName name="Excel_BuiltIn_Print_Titles_43" localSheetId="44">#REF!</definedName>
    <definedName name="Excel_BuiltIn_Print_Titles_43" localSheetId="45">#REF!</definedName>
    <definedName name="Excel_BuiltIn_Print_Titles_43" localSheetId="47">#REF!</definedName>
    <definedName name="Excel_BuiltIn_Print_Titles_43" localSheetId="38">#REF!</definedName>
    <definedName name="Excel_BuiltIn_Print_Titles_43" localSheetId="40">#REF!</definedName>
    <definedName name="Excel_BuiltIn_Print_Titles_43" localSheetId="41">#REF!</definedName>
    <definedName name="Excel_BuiltIn_Print_Titles_43" localSheetId="19">#REF!</definedName>
    <definedName name="Excel_BuiltIn_Print_Titles_43" localSheetId="21">#REF!</definedName>
    <definedName name="Excel_BuiltIn_Print_Titles_43" localSheetId="22">#REF!</definedName>
    <definedName name="Excel_BuiltIn_Print_Titles_43" localSheetId="23">#REF!</definedName>
    <definedName name="Excel_BuiltIn_Print_Titles_43" localSheetId="25">#REF!</definedName>
    <definedName name="Excel_BuiltIn_Print_Titles_43" localSheetId="33">#REF!</definedName>
    <definedName name="Excel_BuiltIn_Print_Titles_43" localSheetId="34">#REF!</definedName>
    <definedName name="Excel_BuiltIn_Print_Titles_43" localSheetId="36">#REF!</definedName>
    <definedName name="Excel_BuiltIn_Print_Titles_43" localSheetId="55">#REF!</definedName>
    <definedName name="Excel_BuiltIn_Print_Titles_43" localSheetId="56">#REF!</definedName>
    <definedName name="Excel_BuiltIn_Print_Titles_43" localSheetId="57">#REF!</definedName>
    <definedName name="Excel_BuiltIn_Print_Titles_43" localSheetId="58">#REF!</definedName>
    <definedName name="Excel_BuiltIn_Print_Titles_43" localSheetId="59">#REF!</definedName>
    <definedName name="Excel_BuiltIn_Print_Titles_43" localSheetId="54">#REF!</definedName>
    <definedName name="Excel_BuiltIn_Print_Titles_43" localSheetId="5">#REF!</definedName>
    <definedName name="Excel_BuiltIn_Print_Titles_43">#REF!</definedName>
    <definedName name="Excel_BuiltIn_Print_Titles_44" localSheetId="48">#REF!</definedName>
    <definedName name="Excel_BuiltIn_Print_Titles_44" localSheetId="50">#REF!</definedName>
    <definedName name="Excel_BuiltIn_Print_Titles_44" localSheetId="51">#REF!</definedName>
    <definedName name="Excel_BuiltIn_Print_Titles_44" localSheetId="52">#REF!</definedName>
    <definedName name="Excel_BuiltIn_Print_Titles_44" localSheetId="26">#REF!</definedName>
    <definedName name="Excel_BuiltIn_Print_Titles_44" localSheetId="28">#REF!</definedName>
    <definedName name="Excel_BuiltIn_Print_Titles_44" localSheetId="29">#REF!</definedName>
    <definedName name="Excel_BuiltIn_Print_Titles_44" localSheetId="30">#REF!</definedName>
    <definedName name="Excel_BuiltIn_Print_Titles_44" localSheetId="31">#REF!</definedName>
    <definedName name="Excel_BuiltIn_Print_Titles_44" localSheetId="16">#REF!</definedName>
    <definedName name="Excel_BuiltIn_Print_Titles_44" localSheetId="18">#REF!</definedName>
    <definedName name="Excel_BuiltIn_Print_Titles_44" localSheetId="15">#REF!</definedName>
    <definedName name="Excel_BuiltIn_Print_Titles_44" localSheetId="10">#REF!</definedName>
    <definedName name="Excel_BuiltIn_Print_Titles_44" localSheetId="11">#REF!</definedName>
    <definedName name="Excel_BuiltIn_Print_Titles_44" localSheetId="12">#REF!</definedName>
    <definedName name="Excel_BuiltIn_Print_Titles_44" localSheetId="13">#REF!</definedName>
    <definedName name="Excel_BuiltIn_Print_Titles_44" localSheetId="8">#REF!</definedName>
    <definedName name="Excel_BuiltIn_Print_Titles_44" localSheetId="42">#REF!</definedName>
    <definedName name="Excel_BuiltIn_Print_Titles_44" localSheetId="44">#REF!</definedName>
    <definedName name="Excel_BuiltIn_Print_Titles_44" localSheetId="45">#REF!</definedName>
    <definedName name="Excel_BuiltIn_Print_Titles_44" localSheetId="47">#REF!</definedName>
    <definedName name="Excel_BuiltIn_Print_Titles_44" localSheetId="38">#REF!</definedName>
    <definedName name="Excel_BuiltIn_Print_Titles_44" localSheetId="40">#REF!</definedName>
    <definedName name="Excel_BuiltIn_Print_Titles_44" localSheetId="41">#REF!</definedName>
    <definedName name="Excel_BuiltIn_Print_Titles_44" localSheetId="19">#REF!</definedName>
    <definedName name="Excel_BuiltIn_Print_Titles_44" localSheetId="21">#REF!</definedName>
    <definedName name="Excel_BuiltIn_Print_Titles_44" localSheetId="22">#REF!</definedName>
    <definedName name="Excel_BuiltIn_Print_Titles_44" localSheetId="23">#REF!</definedName>
    <definedName name="Excel_BuiltIn_Print_Titles_44" localSheetId="25">#REF!</definedName>
    <definedName name="Excel_BuiltIn_Print_Titles_44" localSheetId="33">#REF!</definedName>
    <definedName name="Excel_BuiltIn_Print_Titles_44" localSheetId="34">#REF!</definedName>
    <definedName name="Excel_BuiltIn_Print_Titles_44" localSheetId="36">#REF!</definedName>
    <definedName name="Excel_BuiltIn_Print_Titles_44" localSheetId="55">#REF!</definedName>
    <definedName name="Excel_BuiltIn_Print_Titles_44" localSheetId="56">#REF!</definedName>
    <definedName name="Excel_BuiltIn_Print_Titles_44" localSheetId="57">#REF!</definedName>
    <definedName name="Excel_BuiltIn_Print_Titles_44" localSheetId="58">#REF!</definedName>
    <definedName name="Excel_BuiltIn_Print_Titles_44" localSheetId="59">#REF!</definedName>
    <definedName name="Excel_BuiltIn_Print_Titles_44" localSheetId="54">#REF!</definedName>
    <definedName name="Excel_BuiltIn_Print_Titles_44" localSheetId="5">#REF!</definedName>
    <definedName name="Excel_BuiltIn_Print_Titles_44">#REF!</definedName>
    <definedName name="Excel_BuiltIn_Print_Titles_46" localSheetId="48">#REF!</definedName>
    <definedName name="Excel_BuiltIn_Print_Titles_46" localSheetId="50">#REF!</definedName>
    <definedName name="Excel_BuiltIn_Print_Titles_46" localSheetId="51">#REF!</definedName>
    <definedName name="Excel_BuiltIn_Print_Titles_46" localSheetId="52">#REF!</definedName>
    <definedName name="Excel_BuiltIn_Print_Titles_46" localSheetId="26">#REF!</definedName>
    <definedName name="Excel_BuiltIn_Print_Titles_46" localSheetId="28">#REF!</definedName>
    <definedName name="Excel_BuiltIn_Print_Titles_46" localSheetId="29">#REF!</definedName>
    <definedName name="Excel_BuiltIn_Print_Titles_46" localSheetId="30">#REF!</definedName>
    <definedName name="Excel_BuiltIn_Print_Titles_46" localSheetId="31">#REF!</definedName>
    <definedName name="Excel_BuiltIn_Print_Titles_46" localSheetId="16">#REF!</definedName>
    <definedName name="Excel_BuiltIn_Print_Titles_46" localSheetId="18">#REF!</definedName>
    <definedName name="Excel_BuiltIn_Print_Titles_46" localSheetId="15">#REF!</definedName>
    <definedName name="Excel_BuiltIn_Print_Titles_46" localSheetId="10">#REF!</definedName>
    <definedName name="Excel_BuiltIn_Print_Titles_46" localSheetId="11">#REF!</definedName>
    <definedName name="Excel_BuiltIn_Print_Titles_46" localSheetId="12">#REF!</definedName>
    <definedName name="Excel_BuiltIn_Print_Titles_46" localSheetId="13">#REF!</definedName>
    <definedName name="Excel_BuiltIn_Print_Titles_46" localSheetId="8">#REF!</definedName>
    <definedName name="Excel_BuiltIn_Print_Titles_46" localSheetId="42">#REF!</definedName>
    <definedName name="Excel_BuiltIn_Print_Titles_46" localSheetId="44">#REF!</definedName>
    <definedName name="Excel_BuiltIn_Print_Titles_46" localSheetId="45">#REF!</definedName>
    <definedName name="Excel_BuiltIn_Print_Titles_46" localSheetId="47">#REF!</definedName>
    <definedName name="Excel_BuiltIn_Print_Titles_46" localSheetId="38">#REF!</definedName>
    <definedName name="Excel_BuiltIn_Print_Titles_46" localSheetId="40">#REF!</definedName>
    <definedName name="Excel_BuiltIn_Print_Titles_46" localSheetId="41">#REF!</definedName>
    <definedName name="Excel_BuiltIn_Print_Titles_46" localSheetId="19">#REF!</definedName>
    <definedName name="Excel_BuiltIn_Print_Titles_46" localSheetId="21">#REF!</definedName>
    <definedName name="Excel_BuiltIn_Print_Titles_46" localSheetId="22">#REF!</definedName>
    <definedName name="Excel_BuiltIn_Print_Titles_46" localSheetId="23">#REF!</definedName>
    <definedName name="Excel_BuiltIn_Print_Titles_46" localSheetId="25">#REF!</definedName>
    <definedName name="Excel_BuiltIn_Print_Titles_46" localSheetId="33">#REF!</definedName>
    <definedName name="Excel_BuiltIn_Print_Titles_46" localSheetId="34">#REF!</definedName>
    <definedName name="Excel_BuiltIn_Print_Titles_46" localSheetId="36">#REF!</definedName>
    <definedName name="Excel_BuiltIn_Print_Titles_46" localSheetId="55">#REF!</definedName>
    <definedName name="Excel_BuiltIn_Print_Titles_46" localSheetId="56">#REF!</definedName>
    <definedName name="Excel_BuiltIn_Print_Titles_46" localSheetId="57">#REF!</definedName>
    <definedName name="Excel_BuiltIn_Print_Titles_46" localSheetId="58">#REF!</definedName>
    <definedName name="Excel_BuiltIn_Print_Titles_46" localSheetId="59">#REF!</definedName>
    <definedName name="Excel_BuiltIn_Print_Titles_46" localSheetId="54">#REF!</definedName>
    <definedName name="Excel_BuiltIn_Print_Titles_46" localSheetId="5">#REF!</definedName>
    <definedName name="Excel_BuiltIn_Print_Titles_46">#REF!</definedName>
    <definedName name="Excel_BuiltIn_Print_Titles_48" localSheetId="48">#REF!</definedName>
    <definedName name="Excel_BuiltIn_Print_Titles_48" localSheetId="50">#REF!</definedName>
    <definedName name="Excel_BuiltIn_Print_Titles_48" localSheetId="51">#REF!</definedName>
    <definedName name="Excel_BuiltIn_Print_Titles_48" localSheetId="52">#REF!</definedName>
    <definedName name="Excel_BuiltIn_Print_Titles_48" localSheetId="26">#REF!</definedName>
    <definedName name="Excel_BuiltIn_Print_Titles_48" localSheetId="28">#REF!</definedName>
    <definedName name="Excel_BuiltIn_Print_Titles_48" localSheetId="29">#REF!</definedName>
    <definedName name="Excel_BuiltIn_Print_Titles_48" localSheetId="30">#REF!</definedName>
    <definedName name="Excel_BuiltIn_Print_Titles_48" localSheetId="31">#REF!</definedName>
    <definedName name="Excel_BuiltIn_Print_Titles_48" localSheetId="16">#REF!</definedName>
    <definedName name="Excel_BuiltIn_Print_Titles_48" localSheetId="18">#REF!</definedName>
    <definedName name="Excel_BuiltIn_Print_Titles_48" localSheetId="15">#REF!</definedName>
    <definedName name="Excel_BuiltIn_Print_Titles_48" localSheetId="10">#REF!</definedName>
    <definedName name="Excel_BuiltIn_Print_Titles_48" localSheetId="11">#REF!</definedName>
    <definedName name="Excel_BuiltIn_Print_Titles_48" localSheetId="12">#REF!</definedName>
    <definedName name="Excel_BuiltIn_Print_Titles_48" localSheetId="13">#REF!</definedName>
    <definedName name="Excel_BuiltIn_Print_Titles_48" localSheetId="8">#REF!</definedName>
    <definedName name="Excel_BuiltIn_Print_Titles_48" localSheetId="42">#REF!</definedName>
    <definedName name="Excel_BuiltIn_Print_Titles_48" localSheetId="44">#REF!</definedName>
    <definedName name="Excel_BuiltIn_Print_Titles_48" localSheetId="45">#REF!</definedName>
    <definedName name="Excel_BuiltIn_Print_Titles_48" localSheetId="47">#REF!</definedName>
    <definedName name="Excel_BuiltIn_Print_Titles_48" localSheetId="38">#REF!</definedName>
    <definedName name="Excel_BuiltIn_Print_Titles_48" localSheetId="40">#REF!</definedName>
    <definedName name="Excel_BuiltIn_Print_Titles_48" localSheetId="41">#REF!</definedName>
    <definedName name="Excel_BuiltIn_Print_Titles_48" localSheetId="19">#REF!</definedName>
    <definedName name="Excel_BuiltIn_Print_Titles_48" localSheetId="21">#REF!</definedName>
    <definedName name="Excel_BuiltIn_Print_Titles_48" localSheetId="22">#REF!</definedName>
    <definedName name="Excel_BuiltIn_Print_Titles_48" localSheetId="23">#REF!</definedName>
    <definedName name="Excel_BuiltIn_Print_Titles_48" localSheetId="25">#REF!</definedName>
    <definedName name="Excel_BuiltIn_Print_Titles_48" localSheetId="33">#REF!</definedName>
    <definedName name="Excel_BuiltIn_Print_Titles_48" localSheetId="34">#REF!</definedName>
    <definedName name="Excel_BuiltIn_Print_Titles_48" localSheetId="36">#REF!</definedName>
    <definedName name="Excel_BuiltIn_Print_Titles_48" localSheetId="55">#REF!</definedName>
    <definedName name="Excel_BuiltIn_Print_Titles_48" localSheetId="56">#REF!</definedName>
    <definedName name="Excel_BuiltIn_Print_Titles_48" localSheetId="57">#REF!</definedName>
    <definedName name="Excel_BuiltIn_Print_Titles_48" localSheetId="58">#REF!</definedName>
    <definedName name="Excel_BuiltIn_Print_Titles_48" localSheetId="59">#REF!</definedName>
    <definedName name="Excel_BuiltIn_Print_Titles_48" localSheetId="54">#REF!</definedName>
    <definedName name="Excel_BuiltIn_Print_Titles_48" localSheetId="5">#REF!</definedName>
    <definedName name="Excel_BuiltIn_Print_Titles_48">#REF!</definedName>
    <definedName name="Excel_BuiltIn_Print_Titles_49" localSheetId="48">#REF!</definedName>
    <definedName name="Excel_BuiltIn_Print_Titles_49" localSheetId="50">#REF!</definedName>
    <definedName name="Excel_BuiltIn_Print_Titles_49" localSheetId="51">#REF!</definedName>
    <definedName name="Excel_BuiltIn_Print_Titles_49" localSheetId="52">#REF!</definedName>
    <definedName name="Excel_BuiltIn_Print_Titles_49" localSheetId="26">#REF!</definedName>
    <definedName name="Excel_BuiltIn_Print_Titles_49" localSheetId="28">#REF!</definedName>
    <definedName name="Excel_BuiltIn_Print_Titles_49" localSheetId="29">#REF!</definedName>
    <definedName name="Excel_BuiltIn_Print_Titles_49" localSheetId="30">#REF!</definedName>
    <definedName name="Excel_BuiltIn_Print_Titles_49" localSheetId="31">#REF!</definedName>
    <definedName name="Excel_BuiltIn_Print_Titles_49" localSheetId="16">#REF!</definedName>
    <definedName name="Excel_BuiltIn_Print_Titles_49" localSheetId="18">#REF!</definedName>
    <definedName name="Excel_BuiltIn_Print_Titles_49" localSheetId="15">#REF!</definedName>
    <definedName name="Excel_BuiltIn_Print_Titles_49" localSheetId="10">#REF!</definedName>
    <definedName name="Excel_BuiltIn_Print_Titles_49" localSheetId="11">#REF!</definedName>
    <definedName name="Excel_BuiltIn_Print_Titles_49" localSheetId="12">#REF!</definedName>
    <definedName name="Excel_BuiltIn_Print_Titles_49" localSheetId="13">#REF!</definedName>
    <definedName name="Excel_BuiltIn_Print_Titles_49" localSheetId="8">#REF!</definedName>
    <definedName name="Excel_BuiltIn_Print_Titles_49" localSheetId="42">#REF!</definedName>
    <definedName name="Excel_BuiltIn_Print_Titles_49" localSheetId="44">#REF!</definedName>
    <definedName name="Excel_BuiltIn_Print_Titles_49" localSheetId="45">#REF!</definedName>
    <definedName name="Excel_BuiltIn_Print_Titles_49" localSheetId="47">#REF!</definedName>
    <definedName name="Excel_BuiltIn_Print_Titles_49" localSheetId="38">#REF!</definedName>
    <definedName name="Excel_BuiltIn_Print_Titles_49" localSheetId="40">#REF!</definedName>
    <definedName name="Excel_BuiltIn_Print_Titles_49" localSheetId="41">#REF!</definedName>
    <definedName name="Excel_BuiltIn_Print_Titles_49" localSheetId="19">#REF!</definedName>
    <definedName name="Excel_BuiltIn_Print_Titles_49" localSheetId="21">#REF!</definedName>
    <definedName name="Excel_BuiltIn_Print_Titles_49" localSheetId="22">#REF!</definedName>
    <definedName name="Excel_BuiltIn_Print_Titles_49" localSheetId="23">#REF!</definedName>
    <definedName name="Excel_BuiltIn_Print_Titles_49" localSheetId="25">#REF!</definedName>
    <definedName name="Excel_BuiltIn_Print_Titles_49" localSheetId="33">#REF!</definedName>
    <definedName name="Excel_BuiltIn_Print_Titles_49" localSheetId="34">#REF!</definedName>
    <definedName name="Excel_BuiltIn_Print_Titles_49" localSheetId="36">#REF!</definedName>
    <definedName name="Excel_BuiltIn_Print_Titles_49" localSheetId="55">#REF!</definedName>
    <definedName name="Excel_BuiltIn_Print_Titles_49" localSheetId="56">#REF!</definedName>
    <definedName name="Excel_BuiltIn_Print_Titles_49" localSheetId="57">#REF!</definedName>
    <definedName name="Excel_BuiltIn_Print_Titles_49" localSheetId="58">#REF!</definedName>
    <definedName name="Excel_BuiltIn_Print_Titles_49" localSheetId="59">#REF!</definedName>
    <definedName name="Excel_BuiltIn_Print_Titles_49" localSheetId="54">#REF!</definedName>
    <definedName name="Excel_BuiltIn_Print_Titles_49" localSheetId="5">#REF!</definedName>
    <definedName name="Excel_BuiltIn_Print_Titles_49">#REF!</definedName>
    <definedName name="Excel_BuiltIn_Print_Titles_51" localSheetId="48">#REF!</definedName>
    <definedName name="Excel_BuiltIn_Print_Titles_51" localSheetId="50">#REF!</definedName>
    <definedName name="Excel_BuiltIn_Print_Titles_51" localSheetId="51">#REF!</definedName>
    <definedName name="Excel_BuiltIn_Print_Titles_51" localSheetId="52">#REF!</definedName>
    <definedName name="Excel_BuiltIn_Print_Titles_51" localSheetId="26">#REF!</definedName>
    <definedName name="Excel_BuiltIn_Print_Titles_51" localSheetId="28">#REF!</definedName>
    <definedName name="Excel_BuiltIn_Print_Titles_51" localSheetId="29">#REF!</definedName>
    <definedName name="Excel_BuiltIn_Print_Titles_51" localSheetId="30">#REF!</definedName>
    <definedName name="Excel_BuiltIn_Print_Titles_51" localSheetId="31">#REF!</definedName>
    <definedName name="Excel_BuiltIn_Print_Titles_51" localSheetId="16">#REF!</definedName>
    <definedName name="Excel_BuiltIn_Print_Titles_51" localSheetId="18">#REF!</definedName>
    <definedName name="Excel_BuiltIn_Print_Titles_51" localSheetId="15">#REF!</definedName>
    <definedName name="Excel_BuiltIn_Print_Titles_51" localSheetId="10">#REF!</definedName>
    <definedName name="Excel_BuiltIn_Print_Titles_51" localSheetId="11">#REF!</definedName>
    <definedName name="Excel_BuiltIn_Print_Titles_51" localSheetId="12">#REF!</definedName>
    <definedName name="Excel_BuiltIn_Print_Titles_51" localSheetId="13">#REF!</definedName>
    <definedName name="Excel_BuiltIn_Print_Titles_51" localSheetId="8">#REF!</definedName>
    <definedName name="Excel_BuiltIn_Print_Titles_51" localSheetId="42">#REF!</definedName>
    <definedName name="Excel_BuiltIn_Print_Titles_51" localSheetId="44">#REF!</definedName>
    <definedName name="Excel_BuiltIn_Print_Titles_51" localSheetId="45">#REF!</definedName>
    <definedName name="Excel_BuiltIn_Print_Titles_51" localSheetId="47">#REF!</definedName>
    <definedName name="Excel_BuiltIn_Print_Titles_51" localSheetId="38">#REF!</definedName>
    <definedName name="Excel_BuiltIn_Print_Titles_51" localSheetId="40">#REF!</definedName>
    <definedName name="Excel_BuiltIn_Print_Titles_51" localSheetId="41">#REF!</definedName>
    <definedName name="Excel_BuiltIn_Print_Titles_51" localSheetId="19">#REF!</definedName>
    <definedName name="Excel_BuiltIn_Print_Titles_51" localSheetId="21">#REF!</definedName>
    <definedName name="Excel_BuiltIn_Print_Titles_51" localSheetId="22">#REF!</definedName>
    <definedName name="Excel_BuiltIn_Print_Titles_51" localSheetId="23">#REF!</definedName>
    <definedName name="Excel_BuiltIn_Print_Titles_51" localSheetId="25">#REF!</definedName>
    <definedName name="Excel_BuiltIn_Print_Titles_51" localSheetId="33">#REF!</definedName>
    <definedName name="Excel_BuiltIn_Print_Titles_51" localSheetId="34">#REF!</definedName>
    <definedName name="Excel_BuiltIn_Print_Titles_51" localSheetId="36">#REF!</definedName>
    <definedName name="Excel_BuiltIn_Print_Titles_51" localSheetId="55">#REF!</definedName>
    <definedName name="Excel_BuiltIn_Print_Titles_51" localSheetId="56">#REF!</definedName>
    <definedName name="Excel_BuiltIn_Print_Titles_51" localSheetId="57">#REF!</definedName>
    <definedName name="Excel_BuiltIn_Print_Titles_51" localSheetId="58">#REF!</definedName>
    <definedName name="Excel_BuiltIn_Print_Titles_51" localSheetId="59">#REF!</definedName>
    <definedName name="Excel_BuiltIn_Print_Titles_51" localSheetId="54">#REF!</definedName>
    <definedName name="Excel_BuiltIn_Print_Titles_51" localSheetId="5">#REF!</definedName>
    <definedName name="Excel_BuiltIn_Print_Titles_51">#REF!</definedName>
    <definedName name="Excel_BuiltIn_Print_Titles_53" localSheetId="48">#REF!</definedName>
    <definedName name="Excel_BuiltIn_Print_Titles_53" localSheetId="50">#REF!</definedName>
    <definedName name="Excel_BuiltIn_Print_Titles_53" localSheetId="51">#REF!</definedName>
    <definedName name="Excel_BuiltIn_Print_Titles_53" localSheetId="52">#REF!</definedName>
    <definedName name="Excel_BuiltIn_Print_Titles_53" localSheetId="26">#REF!</definedName>
    <definedName name="Excel_BuiltIn_Print_Titles_53" localSheetId="28">#REF!</definedName>
    <definedName name="Excel_BuiltIn_Print_Titles_53" localSheetId="29">#REF!</definedName>
    <definedName name="Excel_BuiltIn_Print_Titles_53" localSheetId="30">#REF!</definedName>
    <definedName name="Excel_BuiltIn_Print_Titles_53" localSheetId="31">#REF!</definedName>
    <definedName name="Excel_BuiltIn_Print_Titles_53" localSheetId="16">#REF!</definedName>
    <definedName name="Excel_BuiltIn_Print_Titles_53" localSheetId="18">#REF!</definedName>
    <definedName name="Excel_BuiltIn_Print_Titles_53" localSheetId="15">#REF!</definedName>
    <definedName name="Excel_BuiltIn_Print_Titles_53" localSheetId="10">#REF!</definedName>
    <definedName name="Excel_BuiltIn_Print_Titles_53" localSheetId="11">#REF!</definedName>
    <definedName name="Excel_BuiltIn_Print_Titles_53" localSheetId="12">#REF!</definedName>
    <definedName name="Excel_BuiltIn_Print_Titles_53" localSheetId="13">#REF!</definedName>
    <definedName name="Excel_BuiltIn_Print_Titles_53" localSheetId="8">#REF!</definedName>
    <definedName name="Excel_BuiltIn_Print_Titles_53" localSheetId="42">#REF!</definedName>
    <definedName name="Excel_BuiltIn_Print_Titles_53" localSheetId="44">#REF!</definedName>
    <definedName name="Excel_BuiltIn_Print_Titles_53" localSheetId="45">#REF!</definedName>
    <definedName name="Excel_BuiltIn_Print_Titles_53" localSheetId="47">#REF!</definedName>
    <definedName name="Excel_BuiltIn_Print_Titles_53" localSheetId="38">#REF!</definedName>
    <definedName name="Excel_BuiltIn_Print_Titles_53" localSheetId="40">#REF!</definedName>
    <definedName name="Excel_BuiltIn_Print_Titles_53" localSheetId="41">#REF!</definedName>
    <definedName name="Excel_BuiltIn_Print_Titles_53" localSheetId="19">#REF!</definedName>
    <definedName name="Excel_BuiltIn_Print_Titles_53" localSheetId="21">#REF!</definedName>
    <definedName name="Excel_BuiltIn_Print_Titles_53" localSheetId="22">#REF!</definedName>
    <definedName name="Excel_BuiltIn_Print_Titles_53" localSheetId="23">#REF!</definedName>
    <definedName name="Excel_BuiltIn_Print_Titles_53" localSheetId="25">#REF!</definedName>
    <definedName name="Excel_BuiltIn_Print_Titles_53" localSheetId="33">#REF!</definedName>
    <definedName name="Excel_BuiltIn_Print_Titles_53" localSheetId="34">#REF!</definedName>
    <definedName name="Excel_BuiltIn_Print_Titles_53" localSheetId="36">#REF!</definedName>
    <definedName name="Excel_BuiltIn_Print_Titles_53" localSheetId="55">#REF!</definedName>
    <definedName name="Excel_BuiltIn_Print_Titles_53" localSheetId="56">#REF!</definedName>
    <definedName name="Excel_BuiltIn_Print_Titles_53" localSheetId="57">#REF!</definedName>
    <definedName name="Excel_BuiltIn_Print_Titles_53" localSheetId="58">#REF!</definedName>
    <definedName name="Excel_BuiltIn_Print_Titles_53" localSheetId="59">#REF!</definedName>
    <definedName name="Excel_BuiltIn_Print_Titles_53" localSheetId="54">#REF!</definedName>
    <definedName name="Excel_BuiltIn_Print_Titles_53" localSheetId="5">#REF!</definedName>
    <definedName name="Excel_BuiltIn_Print_Titles_53">#REF!</definedName>
    <definedName name="Excel_BuiltIn_Print_Titles_56" localSheetId="48">#REF!</definedName>
    <definedName name="Excel_BuiltIn_Print_Titles_56" localSheetId="50">#REF!</definedName>
    <definedName name="Excel_BuiltIn_Print_Titles_56" localSheetId="51">#REF!</definedName>
    <definedName name="Excel_BuiltIn_Print_Titles_56" localSheetId="52">#REF!</definedName>
    <definedName name="Excel_BuiltIn_Print_Titles_56" localSheetId="26">#REF!</definedName>
    <definedName name="Excel_BuiltIn_Print_Titles_56" localSheetId="28">#REF!</definedName>
    <definedName name="Excel_BuiltIn_Print_Titles_56" localSheetId="29">#REF!</definedName>
    <definedName name="Excel_BuiltIn_Print_Titles_56" localSheetId="30">#REF!</definedName>
    <definedName name="Excel_BuiltIn_Print_Titles_56" localSheetId="31">#REF!</definedName>
    <definedName name="Excel_BuiltIn_Print_Titles_56" localSheetId="16">#REF!</definedName>
    <definedName name="Excel_BuiltIn_Print_Titles_56" localSheetId="18">#REF!</definedName>
    <definedName name="Excel_BuiltIn_Print_Titles_56" localSheetId="15">#REF!</definedName>
    <definedName name="Excel_BuiltIn_Print_Titles_56" localSheetId="10">#REF!</definedName>
    <definedName name="Excel_BuiltIn_Print_Titles_56" localSheetId="11">#REF!</definedName>
    <definedName name="Excel_BuiltIn_Print_Titles_56" localSheetId="12">#REF!</definedName>
    <definedName name="Excel_BuiltIn_Print_Titles_56" localSheetId="13">#REF!</definedName>
    <definedName name="Excel_BuiltIn_Print_Titles_56" localSheetId="8">#REF!</definedName>
    <definedName name="Excel_BuiltIn_Print_Titles_56" localSheetId="42">#REF!</definedName>
    <definedName name="Excel_BuiltIn_Print_Titles_56" localSheetId="44">#REF!</definedName>
    <definedName name="Excel_BuiltIn_Print_Titles_56" localSheetId="45">#REF!</definedName>
    <definedName name="Excel_BuiltIn_Print_Titles_56" localSheetId="47">#REF!</definedName>
    <definedName name="Excel_BuiltIn_Print_Titles_56" localSheetId="38">#REF!</definedName>
    <definedName name="Excel_BuiltIn_Print_Titles_56" localSheetId="40">#REF!</definedName>
    <definedName name="Excel_BuiltIn_Print_Titles_56" localSheetId="41">#REF!</definedName>
    <definedName name="Excel_BuiltIn_Print_Titles_56" localSheetId="19">#REF!</definedName>
    <definedName name="Excel_BuiltIn_Print_Titles_56" localSheetId="21">#REF!</definedName>
    <definedName name="Excel_BuiltIn_Print_Titles_56" localSheetId="22">#REF!</definedName>
    <definedName name="Excel_BuiltIn_Print_Titles_56" localSheetId="23">#REF!</definedName>
    <definedName name="Excel_BuiltIn_Print_Titles_56" localSheetId="25">#REF!</definedName>
    <definedName name="Excel_BuiltIn_Print_Titles_56" localSheetId="33">#REF!</definedName>
    <definedName name="Excel_BuiltIn_Print_Titles_56" localSheetId="34">#REF!</definedName>
    <definedName name="Excel_BuiltIn_Print_Titles_56" localSheetId="36">#REF!</definedName>
    <definedName name="Excel_BuiltIn_Print_Titles_56" localSheetId="55">#REF!</definedName>
    <definedName name="Excel_BuiltIn_Print_Titles_56" localSheetId="56">#REF!</definedName>
    <definedName name="Excel_BuiltIn_Print_Titles_56" localSheetId="57">#REF!</definedName>
    <definedName name="Excel_BuiltIn_Print_Titles_56" localSheetId="58">#REF!</definedName>
    <definedName name="Excel_BuiltIn_Print_Titles_56" localSheetId="59">#REF!</definedName>
    <definedName name="Excel_BuiltIn_Print_Titles_56" localSheetId="54">#REF!</definedName>
    <definedName name="Excel_BuiltIn_Print_Titles_56" localSheetId="5">#REF!</definedName>
    <definedName name="Excel_BuiltIn_Print_Titles_56">#REF!</definedName>
    <definedName name="Excel_BuiltIn_Print_Titles_57" localSheetId="48">#REF!</definedName>
    <definedName name="Excel_BuiltIn_Print_Titles_57" localSheetId="50">#REF!</definedName>
    <definedName name="Excel_BuiltIn_Print_Titles_57" localSheetId="51">#REF!</definedName>
    <definedName name="Excel_BuiltIn_Print_Titles_57" localSheetId="52">#REF!</definedName>
    <definedName name="Excel_BuiltIn_Print_Titles_57" localSheetId="26">#REF!</definedName>
    <definedName name="Excel_BuiltIn_Print_Titles_57" localSheetId="28">#REF!</definedName>
    <definedName name="Excel_BuiltIn_Print_Titles_57" localSheetId="29">#REF!</definedName>
    <definedName name="Excel_BuiltIn_Print_Titles_57" localSheetId="30">#REF!</definedName>
    <definedName name="Excel_BuiltIn_Print_Titles_57" localSheetId="31">#REF!</definedName>
    <definedName name="Excel_BuiltIn_Print_Titles_57" localSheetId="16">#REF!</definedName>
    <definedName name="Excel_BuiltIn_Print_Titles_57" localSheetId="18">#REF!</definedName>
    <definedName name="Excel_BuiltIn_Print_Titles_57" localSheetId="15">#REF!</definedName>
    <definedName name="Excel_BuiltIn_Print_Titles_57" localSheetId="10">#REF!</definedName>
    <definedName name="Excel_BuiltIn_Print_Titles_57" localSheetId="11">#REF!</definedName>
    <definedName name="Excel_BuiltIn_Print_Titles_57" localSheetId="12">#REF!</definedName>
    <definedName name="Excel_BuiltIn_Print_Titles_57" localSheetId="13">#REF!</definedName>
    <definedName name="Excel_BuiltIn_Print_Titles_57" localSheetId="8">#REF!</definedName>
    <definedName name="Excel_BuiltIn_Print_Titles_57" localSheetId="42">#REF!</definedName>
    <definedName name="Excel_BuiltIn_Print_Titles_57" localSheetId="44">#REF!</definedName>
    <definedName name="Excel_BuiltIn_Print_Titles_57" localSheetId="45">#REF!</definedName>
    <definedName name="Excel_BuiltIn_Print_Titles_57" localSheetId="47">#REF!</definedName>
    <definedName name="Excel_BuiltIn_Print_Titles_57" localSheetId="38">#REF!</definedName>
    <definedName name="Excel_BuiltIn_Print_Titles_57" localSheetId="40">#REF!</definedName>
    <definedName name="Excel_BuiltIn_Print_Titles_57" localSheetId="41">#REF!</definedName>
    <definedName name="Excel_BuiltIn_Print_Titles_57" localSheetId="19">#REF!</definedName>
    <definedName name="Excel_BuiltIn_Print_Titles_57" localSheetId="21">#REF!</definedName>
    <definedName name="Excel_BuiltIn_Print_Titles_57" localSheetId="22">#REF!</definedName>
    <definedName name="Excel_BuiltIn_Print_Titles_57" localSheetId="23">#REF!</definedName>
    <definedName name="Excel_BuiltIn_Print_Titles_57" localSheetId="25">#REF!</definedName>
    <definedName name="Excel_BuiltIn_Print_Titles_57" localSheetId="33">#REF!</definedName>
    <definedName name="Excel_BuiltIn_Print_Titles_57" localSheetId="34">#REF!</definedName>
    <definedName name="Excel_BuiltIn_Print_Titles_57" localSheetId="36">#REF!</definedName>
    <definedName name="Excel_BuiltIn_Print_Titles_57" localSheetId="55">#REF!</definedName>
    <definedName name="Excel_BuiltIn_Print_Titles_57" localSheetId="56">#REF!</definedName>
    <definedName name="Excel_BuiltIn_Print_Titles_57" localSheetId="57">#REF!</definedName>
    <definedName name="Excel_BuiltIn_Print_Titles_57" localSheetId="58">#REF!</definedName>
    <definedName name="Excel_BuiltIn_Print_Titles_57" localSheetId="59">#REF!</definedName>
    <definedName name="Excel_BuiltIn_Print_Titles_57" localSheetId="54">#REF!</definedName>
    <definedName name="Excel_BuiltIn_Print_Titles_57" localSheetId="5">#REF!</definedName>
    <definedName name="Excel_BuiltIn_Print_Titles_57">#REF!</definedName>
    <definedName name="Excel_BuiltIn_Print_Titles_58" localSheetId="48">#REF!</definedName>
    <definedName name="Excel_BuiltIn_Print_Titles_58" localSheetId="50">#REF!</definedName>
    <definedName name="Excel_BuiltIn_Print_Titles_58" localSheetId="51">#REF!</definedName>
    <definedName name="Excel_BuiltIn_Print_Titles_58" localSheetId="52">#REF!</definedName>
    <definedName name="Excel_BuiltIn_Print_Titles_58" localSheetId="26">#REF!</definedName>
    <definedName name="Excel_BuiltIn_Print_Titles_58" localSheetId="28">#REF!</definedName>
    <definedName name="Excel_BuiltIn_Print_Titles_58" localSheetId="29">#REF!</definedName>
    <definedName name="Excel_BuiltIn_Print_Titles_58" localSheetId="30">#REF!</definedName>
    <definedName name="Excel_BuiltIn_Print_Titles_58" localSheetId="31">#REF!</definedName>
    <definedName name="Excel_BuiltIn_Print_Titles_58" localSheetId="16">#REF!</definedName>
    <definedName name="Excel_BuiltIn_Print_Titles_58" localSheetId="18">#REF!</definedName>
    <definedName name="Excel_BuiltIn_Print_Titles_58" localSheetId="15">#REF!</definedName>
    <definedName name="Excel_BuiltIn_Print_Titles_58" localSheetId="10">#REF!</definedName>
    <definedName name="Excel_BuiltIn_Print_Titles_58" localSheetId="11">#REF!</definedName>
    <definedName name="Excel_BuiltIn_Print_Titles_58" localSheetId="12">#REF!</definedName>
    <definedName name="Excel_BuiltIn_Print_Titles_58" localSheetId="13">#REF!</definedName>
    <definedName name="Excel_BuiltIn_Print_Titles_58" localSheetId="8">#REF!</definedName>
    <definedName name="Excel_BuiltIn_Print_Titles_58" localSheetId="42">#REF!</definedName>
    <definedName name="Excel_BuiltIn_Print_Titles_58" localSheetId="44">#REF!</definedName>
    <definedName name="Excel_BuiltIn_Print_Titles_58" localSheetId="45">#REF!</definedName>
    <definedName name="Excel_BuiltIn_Print_Titles_58" localSheetId="47">#REF!</definedName>
    <definedName name="Excel_BuiltIn_Print_Titles_58" localSheetId="38">#REF!</definedName>
    <definedName name="Excel_BuiltIn_Print_Titles_58" localSheetId="40">#REF!</definedName>
    <definedName name="Excel_BuiltIn_Print_Titles_58" localSheetId="41">#REF!</definedName>
    <definedName name="Excel_BuiltIn_Print_Titles_58" localSheetId="19">#REF!</definedName>
    <definedName name="Excel_BuiltIn_Print_Titles_58" localSheetId="21">#REF!</definedName>
    <definedName name="Excel_BuiltIn_Print_Titles_58" localSheetId="22">#REF!</definedName>
    <definedName name="Excel_BuiltIn_Print_Titles_58" localSheetId="23">#REF!</definedName>
    <definedName name="Excel_BuiltIn_Print_Titles_58" localSheetId="25">#REF!</definedName>
    <definedName name="Excel_BuiltIn_Print_Titles_58" localSheetId="33">#REF!</definedName>
    <definedName name="Excel_BuiltIn_Print_Titles_58" localSheetId="34">#REF!</definedName>
    <definedName name="Excel_BuiltIn_Print_Titles_58" localSheetId="36">#REF!</definedName>
    <definedName name="Excel_BuiltIn_Print_Titles_58" localSheetId="55">#REF!</definedName>
    <definedName name="Excel_BuiltIn_Print_Titles_58" localSheetId="56">#REF!</definedName>
    <definedName name="Excel_BuiltIn_Print_Titles_58" localSheetId="57">#REF!</definedName>
    <definedName name="Excel_BuiltIn_Print_Titles_58" localSheetId="58">#REF!</definedName>
    <definedName name="Excel_BuiltIn_Print_Titles_58" localSheetId="59">#REF!</definedName>
    <definedName name="Excel_BuiltIn_Print_Titles_58" localSheetId="54">#REF!</definedName>
    <definedName name="Excel_BuiltIn_Print_Titles_58" localSheetId="5">#REF!</definedName>
    <definedName name="Excel_BuiltIn_Print_Titles_58">#REF!</definedName>
    <definedName name="Excel_BuiltIn_Print_Titles_8" localSheetId="48">#REF!</definedName>
    <definedName name="Excel_BuiltIn_Print_Titles_8" localSheetId="50">#REF!</definedName>
    <definedName name="Excel_BuiltIn_Print_Titles_8" localSheetId="51">#REF!</definedName>
    <definedName name="Excel_BuiltIn_Print_Titles_8" localSheetId="52">#REF!</definedName>
    <definedName name="Excel_BuiltIn_Print_Titles_8" localSheetId="26">#REF!</definedName>
    <definedName name="Excel_BuiltIn_Print_Titles_8" localSheetId="28">#REF!</definedName>
    <definedName name="Excel_BuiltIn_Print_Titles_8" localSheetId="29">#REF!</definedName>
    <definedName name="Excel_BuiltIn_Print_Titles_8" localSheetId="30">#REF!</definedName>
    <definedName name="Excel_BuiltIn_Print_Titles_8" localSheetId="31">#REF!</definedName>
    <definedName name="Excel_BuiltIn_Print_Titles_8" localSheetId="16">#REF!</definedName>
    <definedName name="Excel_BuiltIn_Print_Titles_8" localSheetId="18">#REF!</definedName>
    <definedName name="Excel_BuiltIn_Print_Titles_8" localSheetId="15">#REF!</definedName>
    <definedName name="Excel_BuiltIn_Print_Titles_8" localSheetId="10">#REF!</definedName>
    <definedName name="Excel_BuiltIn_Print_Titles_8" localSheetId="11">#REF!</definedName>
    <definedName name="Excel_BuiltIn_Print_Titles_8" localSheetId="12">#REF!</definedName>
    <definedName name="Excel_BuiltIn_Print_Titles_8" localSheetId="13">#REF!</definedName>
    <definedName name="Excel_BuiltIn_Print_Titles_8" localSheetId="8">#REF!</definedName>
    <definedName name="Excel_BuiltIn_Print_Titles_8" localSheetId="42">#REF!</definedName>
    <definedName name="Excel_BuiltIn_Print_Titles_8" localSheetId="44">#REF!</definedName>
    <definedName name="Excel_BuiltIn_Print_Titles_8" localSheetId="45">#REF!</definedName>
    <definedName name="Excel_BuiltIn_Print_Titles_8" localSheetId="47">#REF!</definedName>
    <definedName name="Excel_BuiltIn_Print_Titles_8" localSheetId="38">#REF!</definedName>
    <definedName name="Excel_BuiltIn_Print_Titles_8" localSheetId="40">#REF!</definedName>
    <definedName name="Excel_BuiltIn_Print_Titles_8" localSheetId="41">#REF!</definedName>
    <definedName name="Excel_BuiltIn_Print_Titles_8" localSheetId="19">#REF!</definedName>
    <definedName name="Excel_BuiltIn_Print_Titles_8" localSheetId="21">#REF!</definedName>
    <definedName name="Excel_BuiltIn_Print_Titles_8" localSheetId="22">#REF!</definedName>
    <definedName name="Excel_BuiltIn_Print_Titles_8" localSheetId="23">#REF!</definedName>
    <definedName name="Excel_BuiltIn_Print_Titles_8" localSheetId="25">#REF!</definedName>
    <definedName name="Excel_BuiltIn_Print_Titles_8" localSheetId="33">#REF!</definedName>
    <definedName name="Excel_BuiltIn_Print_Titles_8" localSheetId="34">#REF!</definedName>
    <definedName name="Excel_BuiltIn_Print_Titles_8" localSheetId="36">#REF!</definedName>
    <definedName name="Excel_BuiltIn_Print_Titles_8" localSheetId="55">#REF!</definedName>
    <definedName name="Excel_BuiltIn_Print_Titles_8" localSheetId="56">#REF!</definedName>
    <definedName name="Excel_BuiltIn_Print_Titles_8" localSheetId="57">#REF!</definedName>
    <definedName name="Excel_BuiltIn_Print_Titles_8" localSheetId="58">#REF!</definedName>
    <definedName name="Excel_BuiltIn_Print_Titles_8" localSheetId="59">#REF!</definedName>
    <definedName name="Excel_BuiltIn_Print_Titles_8" localSheetId="54">#REF!</definedName>
    <definedName name="Excel_BuiltIn_Print_Titles_8" localSheetId="5">#REF!</definedName>
    <definedName name="Excel_BuiltIn_Print_Titles_8">#REF!</definedName>
    <definedName name="EXPUNIT" localSheetId="48">#REF!</definedName>
    <definedName name="EXPUNIT" localSheetId="50">#REF!</definedName>
    <definedName name="EXPUNIT" localSheetId="51">#REF!</definedName>
    <definedName name="EXPUNIT" localSheetId="52">#REF!</definedName>
    <definedName name="EXPUNIT" localSheetId="26">#REF!</definedName>
    <definedName name="EXPUNIT" localSheetId="28">#REF!</definedName>
    <definedName name="EXPUNIT" localSheetId="29">#REF!</definedName>
    <definedName name="EXPUNIT" localSheetId="30">#REF!</definedName>
    <definedName name="EXPUNIT" localSheetId="31">#REF!</definedName>
    <definedName name="EXPUNIT" localSheetId="16">#REF!</definedName>
    <definedName name="EXPUNIT" localSheetId="18">#REF!</definedName>
    <definedName name="EXPUNIT" localSheetId="15">#REF!</definedName>
    <definedName name="EXPUNIT" localSheetId="10">#REF!</definedName>
    <definedName name="EXPUNIT" localSheetId="11">#REF!</definedName>
    <definedName name="EXPUNIT" localSheetId="12">#REF!</definedName>
    <definedName name="EXPUNIT" localSheetId="13">#REF!</definedName>
    <definedName name="EXPUNIT" localSheetId="8">#REF!</definedName>
    <definedName name="EXPUNIT" localSheetId="42">#REF!</definedName>
    <definedName name="EXPUNIT" localSheetId="44">#REF!</definedName>
    <definedName name="EXPUNIT" localSheetId="45">#REF!</definedName>
    <definedName name="EXPUNIT" localSheetId="47">#REF!</definedName>
    <definedName name="EXPUNIT" localSheetId="38">#REF!</definedName>
    <definedName name="EXPUNIT" localSheetId="40">#REF!</definedName>
    <definedName name="EXPUNIT" localSheetId="41">#REF!</definedName>
    <definedName name="EXPUNIT" localSheetId="19">#REF!</definedName>
    <definedName name="EXPUNIT" localSheetId="21">#REF!</definedName>
    <definedName name="EXPUNIT" localSheetId="22">#REF!</definedName>
    <definedName name="EXPUNIT" localSheetId="23">#REF!</definedName>
    <definedName name="EXPUNIT" localSheetId="25">#REF!</definedName>
    <definedName name="EXPUNIT" localSheetId="33">#REF!</definedName>
    <definedName name="EXPUNIT" localSheetId="34">#REF!</definedName>
    <definedName name="EXPUNIT" localSheetId="36">#REF!</definedName>
    <definedName name="EXPUNIT" localSheetId="55">#REF!</definedName>
    <definedName name="EXPUNIT" localSheetId="56">#REF!</definedName>
    <definedName name="EXPUNIT" localSheetId="57">#REF!</definedName>
    <definedName name="EXPUNIT" localSheetId="58">#REF!</definedName>
    <definedName name="EXPUNIT" localSheetId="59">#REF!</definedName>
    <definedName name="EXPUNIT" localSheetId="54">#REF!</definedName>
    <definedName name="EXPUNIT" localSheetId="5">#REF!</definedName>
    <definedName name="EXPUNIT">#REF!</definedName>
    <definedName name="EXPVALUE" localSheetId="48">#REF!</definedName>
    <definedName name="EXPVALUE" localSheetId="50">#REF!</definedName>
    <definedName name="EXPVALUE" localSheetId="51">#REF!</definedName>
    <definedName name="EXPVALUE" localSheetId="52">#REF!</definedName>
    <definedName name="EXPVALUE" localSheetId="26">#REF!</definedName>
    <definedName name="EXPVALUE" localSheetId="28">#REF!</definedName>
    <definedName name="EXPVALUE" localSheetId="29">#REF!</definedName>
    <definedName name="EXPVALUE" localSheetId="30">#REF!</definedName>
    <definedName name="EXPVALUE" localSheetId="31">#REF!</definedName>
    <definedName name="EXPVALUE" localSheetId="16">#REF!</definedName>
    <definedName name="EXPVALUE" localSheetId="18">#REF!</definedName>
    <definedName name="EXPVALUE" localSheetId="15">#REF!</definedName>
    <definedName name="EXPVALUE" localSheetId="10">#REF!</definedName>
    <definedName name="EXPVALUE" localSheetId="11">#REF!</definedName>
    <definedName name="EXPVALUE" localSheetId="12">#REF!</definedName>
    <definedName name="EXPVALUE" localSheetId="13">#REF!</definedName>
    <definedName name="EXPVALUE" localSheetId="8">#REF!</definedName>
    <definedName name="EXPVALUE" localSheetId="42">#REF!</definedName>
    <definedName name="EXPVALUE" localSheetId="44">#REF!</definedName>
    <definedName name="EXPVALUE" localSheetId="45">#REF!</definedName>
    <definedName name="EXPVALUE" localSheetId="47">#REF!</definedName>
    <definedName name="EXPVALUE" localSheetId="38">#REF!</definedName>
    <definedName name="EXPVALUE" localSheetId="40">#REF!</definedName>
    <definedName name="EXPVALUE" localSheetId="41">#REF!</definedName>
    <definedName name="EXPVALUE" localSheetId="19">#REF!</definedName>
    <definedName name="EXPVALUE" localSheetId="21">#REF!</definedName>
    <definedName name="EXPVALUE" localSheetId="22">#REF!</definedName>
    <definedName name="EXPVALUE" localSheetId="23">#REF!</definedName>
    <definedName name="EXPVALUE" localSheetId="25">#REF!</definedName>
    <definedName name="EXPVALUE" localSheetId="33">#REF!</definedName>
    <definedName name="EXPVALUE" localSheetId="34">#REF!</definedName>
    <definedName name="EXPVALUE" localSheetId="36">#REF!</definedName>
    <definedName name="EXPVALUE" localSheetId="55">#REF!</definedName>
    <definedName name="EXPVALUE" localSheetId="56">#REF!</definedName>
    <definedName name="EXPVALUE" localSheetId="57">#REF!</definedName>
    <definedName name="EXPVALUE" localSheetId="58">#REF!</definedName>
    <definedName name="EXPVALUE" localSheetId="59">#REF!</definedName>
    <definedName name="EXPVALUE" localSheetId="54">#REF!</definedName>
    <definedName name="EXPVALUE" localSheetId="5">#REF!</definedName>
    <definedName name="EXPVALUE">#REF!</definedName>
    <definedName name="f"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_01" localSheetId="48">#REF!</definedName>
    <definedName name="f_01" localSheetId="50">#REF!</definedName>
    <definedName name="f_01" localSheetId="51">#REF!</definedName>
    <definedName name="f_01" localSheetId="52">#REF!</definedName>
    <definedName name="f_01" localSheetId="26">#REF!</definedName>
    <definedName name="f_01" localSheetId="28">#REF!</definedName>
    <definedName name="f_01" localSheetId="29">#REF!</definedName>
    <definedName name="f_01" localSheetId="30">#REF!</definedName>
    <definedName name="f_01" localSheetId="31">#REF!</definedName>
    <definedName name="f_01" localSheetId="16">#REF!</definedName>
    <definedName name="f_01" localSheetId="18">#REF!</definedName>
    <definedName name="f_01" localSheetId="15">#REF!</definedName>
    <definedName name="f_01" localSheetId="10">#REF!</definedName>
    <definedName name="f_01" localSheetId="11">#REF!</definedName>
    <definedName name="f_01" localSheetId="12">#REF!</definedName>
    <definedName name="f_01" localSheetId="13">#REF!</definedName>
    <definedName name="f_01" localSheetId="8">#REF!</definedName>
    <definedName name="f_01" localSheetId="42">#REF!</definedName>
    <definedName name="f_01" localSheetId="44">#REF!</definedName>
    <definedName name="f_01" localSheetId="45">#REF!</definedName>
    <definedName name="f_01" localSheetId="47">#REF!</definedName>
    <definedName name="f_01" localSheetId="38">#REF!</definedName>
    <definedName name="f_01" localSheetId="40">#REF!</definedName>
    <definedName name="f_01" localSheetId="41">#REF!</definedName>
    <definedName name="f_01" localSheetId="19">#REF!</definedName>
    <definedName name="f_01" localSheetId="21">#REF!</definedName>
    <definedName name="f_01" localSheetId="22">#REF!</definedName>
    <definedName name="f_01" localSheetId="23">#REF!</definedName>
    <definedName name="f_01" localSheetId="25">#REF!</definedName>
    <definedName name="f_01" localSheetId="33">#REF!</definedName>
    <definedName name="f_01" localSheetId="34">#REF!</definedName>
    <definedName name="f_01" localSheetId="36">#REF!</definedName>
    <definedName name="f_01" localSheetId="55">#REF!</definedName>
    <definedName name="f_01" localSheetId="56">#REF!</definedName>
    <definedName name="f_01" localSheetId="57">#REF!</definedName>
    <definedName name="f_01" localSheetId="58">#REF!</definedName>
    <definedName name="f_01" localSheetId="59">#REF!</definedName>
    <definedName name="f_01" localSheetId="54">#REF!</definedName>
    <definedName name="f_01" localSheetId="5">#REF!</definedName>
    <definedName name="f_01">#REF!</definedName>
    <definedName name="f_02" localSheetId="48">#REF!</definedName>
    <definedName name="f_02" localSheetId="50">#REF!</definedName>
    <definedName name="f_02" localSheetId="51">#REF!</definedName>
    <definedName name="f_02" localSheetId="52">#REF!</definedName>
    <definedName name="f_02" localSheetId="26">#REF!</definedName>
    <definedName name="f_02" localSheetId="28">#REF!</definedName>
    <definedName name="f_02" localSheetId="29">#REF!</definedName>
    <definedName name="f_02" localSheetId="30">#REF!</definedName>
    <definedName name="f_02" localSheetId="31">#REF!</definedName>
    <definedName name="f_02" localSheetId="16">#REF!</definedName>
    <definedName name="f_02" localSheetId="18">#REF!</definedName>
    <definedName name="f_02" localSheetId="15">#REF!</definedName>
    <definedName name="f_02" localSheetId="10">#REF!</definedName>
    <definedName name="f_02" localSheetId="11">#REF!</definedName>
    <definedName name="f_02" localSheetId="12">#REF!</definedName>
    <definedName name="f_02" localSheetId="13">#REF!</definedName>
    <definedName name="f_02" localSheetId="8">#REF!</definedName>
    <definedName name="f_02" localSheetId="42">#REF!</definedName>
    <definedName name="f_02" localSheetId="44">#REF!</definedName>
    <definedName name="f_02" localSheetId="45">#REF!</definedName>
    <definedName name="f_02" localSheetId="47">#REF!</definedName>
    <definedName name="f_02" localSheetId="38">#REF!</definedName>
    <definedName name="f_02" localSheetId="40">#REF!</definedName>
    <definedName name="f_02" localSheetId="41">#REF!</definedName>
    <definedName name="f_02" localSheetId="19">#REF!</definedName>
    <definedName name="f_02" localSheetId="21">#REF!</definedName>
    <definedName name="f_02" localSheetId="22">#REF!</definedName>
    <definedName name="f_02" localSheetId="23">#REF!</definedName>
    <definedName name="f_02" localSheetId="25">#REF!</definedName>
    <definedName name="f_02" localSheetId="33">#REF!</definedName>
    <definedName name="f_02" localSheetId="34">#REF!</definedName>
    <definedName name="f_02" localSheetId="36">#REF!</definedName>
    <definedName name="f_02" localSheetId="55">#REF!</definedName>
    <definedName name="f_02" localSheetId="56">#REF!</definedName>
    <definedName name="f_02" localSheetId="57">#REF!</definedName>
    <definedName name="f_02" localSheetId="58">#REF!</definedName>
    <definedName name="f_02" localSheetId="59">#REF!</definedName>
    <definedName name="f_02" localSheetId="54">#REF!</definedName>
    <definedName name="f_02" localSheetId="5">#REF!</definedName>
    <definedName name="f_02">#REF!</definedName>
    <definedName name="f_03" localSheetId="48">#REF!</definedName>
    <definedName name="f_03" localSheetId="50">#REF!</definedName>
    <definedName name="f_03" localSheetId="51">#REF!</definedName>
    <definedName name="f_03" localSheetId="52">#REF!</definedName>
    <definedName name="f_03" localSheetId="26">#REF!</definedName>
    <definedName name="f_03" localSheetId="28">#REF!</definedName>
    <definedName name="f_03" localSheetId="29">#REF!</definedName>
    <definedName name="f_03" localSheetId="30">#REF!</definedName>
    <definedName name="f_03" localSheetId="31">#REF!</definedName>
    <definedName name="f_03" localSheetId="16">#REF!</definedName>
    <definedName name="f_03" localSheetId="18">#REF!</definedName>
    <definedName name="f_03" localSheetId="15">#REF!</definedName>
    <definedName name="f_03" localSheetId="10">#REF!</definedName>
    <definedName name="f_03" localSheetId="11">#REF!</definedName>
    <definedName name="f_03" localSheetId="12">#REF!</definedName>
    <definedName name="f_03" localSheetId="13">#REF!</definedName>
    <definedName name="f_03" localSheetId="8">#REF!</definedName>
    <definedName name="f_03" localSheetId="42">#REF!</definedName>
    <definedName name="f_03" localSheetId="44">#REF!</definedName>
    <definedName name="f_03" localSheetId="45">#REF!</definedName>
    <definedName name="f_03" localSheetId="47">#REF!</definedName>
    <definedName name="f_03" localSheetId="38">#REF!</definedName>
    <definedName name="f_03" localSheetId="40">#REF!</definedName>
    <definedName name="f_03" localSheetId="41">#REF!</definedName>
    <definedName name="f_03" localSheetId="19">#REF!</definedName>
    <definedName name="f_03" localSheetId="21">#REF!</definedName>
    <definedName name="f_03" localSheetId="22">#REF!</definedName>
    <definedName name="f_03" localSheetId="23">#REF!</definedName>
    <definedName name="f_03" localSheetId="25">#REF!</definedName>
    <definedName name="f_03" localSheetId="33">#REF!</definedName>
    <definedName name="f_03" localSheetId="34">#REF!</definedName>
    <definedName name="f_03" localSheetId="36">#REF!</definedName>
    <definedName name="f_03" localSheetId="55">#REF!</definedName>
    <definedName name="f_03" localSheetId="56">#REF!</definedName>
    <definedName name="f_03" localSheetId="57">#REF!</definedName>
    <definedName name="f_03" localSheetId="58">#REF!</definedName>
    <definedName name="f_03" localSheetId="59">#REF!</definedName>
    <definedName name="f_03" localSheetId="54">#REF!</definedName>
    <definedName name="f_03" localSheetId="5">#REF!</definedName>
    <definedName name="f_03">#REF!</definedName>
    <definedName name="f_04" localSheetId="48">#REF!</definedName>
    <definedName name="f_04" localSheetId="50">#REF!</definedName>
    <definedName name="f_04" localSheetId="51">#REF!</definedName>
    <definedName name="f_04" localSheetId="52">#REF!</definedName>
    <definedName name="f_04" localSheetId="26">#REF!</definedName>
    <definedName name="f_04" localSheetId="28">#REF!</definedName>
    <definedName name="f_04" localSheetId="29">#REF!</definedName>
    <definedName name="f_04" localSheetId="30">#REF!</definedName>
    <definedName name="f_04" localSheetId="31">#REF!</definedName>
    <definedName name="f_04" localSheetId="16">#REF!</definedName>
    <definedName name="f_04" localSheetId="18">#REF!</definedName>
    <definedName name="f_04" localSheetId="15">#REF!</definedName>
    <definedName name="f_04" localSheetId="10">#REF!</definedName>
    <definedName name="f_04" localSheetId="11">#REF!</definedName>
    <definedName name="f_04" localSheetId="12">#REF!</definedName>
    <definedName name="f_04" localSheetId="13">#REF!</definedName>
    <definedName name="f_04" localSheetId="8">#REF!</definedName>
    <definedName name="f_04" localSheetId="42">#REF!</definedName>
    <definedName name="f_04" localSheetId="44">#REF!</definedName>
    <definedName name="f_04" localSheetId="45">#REF!</definedName>
    <definedName name="f_04" localSheetId="47">#REF!</definedName>
    <definedName name="f_04" localSheetId="38">#REF!</definedName>
    <definedName name="f_04" localSheetId="40">#REF!</definedName>
    <definedName name="f_04" localSheetId="41">#REF!</definedName>
    <definedName name="f_04" localSheetId="19">#REF!</definedName>
    <definedName name="f_04" localSheetId="21">#REF!</definedName>
    <definedName name="f_04" localSheetId="22">#REF!</definedName>
    <definedName name="f_04" localSheetId="23">#REF!</definedName>
    <definedName name="f_04" localSheetId="25">#REF!</definedName>
    <definedName name="f_04" localSheetId="33">#REF!</definedName>
    <definedName name="f_04" localSheetId="34">#REF!</definedName>
    <definedName name="f_04" localSheetId="36">#REF!</definedName>
    <definedName name="f_04" localSheetId="55">#REF!</definedName>
    <definedName name="f_04" localSheetId="56">#REF!</definedName>
    <definedName name="f_04" localSheetId="57">#REF!</definedName>
    <definedName name="f_04" localSheetId="58">#REF!</definedName>
    <definedName name="f_04" localSheetId="59">#REF!</definedName>
    <definedName name="f_04" localSheetId="54">#REF!</definedName>
    <definedName name="f_04" localSheetId="5">#REF!</definedName>
    <definedName name="f_04">#REF!</definedName>
    <definedName name="f_05" localSheetId="48">#REF!</definedName>
    <definedName name="f_05" localSheetId="50">#REF!</definedName>
    <definedName name="f_05" localSheetId="51">#REF!</definedName>
    <definedName name="f_05" localSheetId="52">#REF!</definedName>
    <definedName name="f_05" localSheetId="26">#REF!</definedName>
    <definedName name="f_05" localSheetId="28">#REF!</definedName>
    <definedName name="f_05" localSheetId="29">#REF!</definedName>
    <definedName name="f_05" localSheetId="30">#REF!</definedName>
    <definedName name="f_05" localSheetId="31">#REF!</definedName>
    <definedName name="f_05" localSheetId="16">#REF!</definedName>
    <definedName name="f_05" localSheetId="18">#REF!</definedName>
    <definedName name="f_05" localSheetId="15">#REF!</definedName>
    <definedName name="f_05" localSheetId="10">#REF!</definedName>
    <definedName name="f_05" localSheetId="11">#REF!</definedName>
    <definedName name="f_05" localSheetId="12">#REF!</definedName>
    <definedName name="f_05" localSheetId="13">#REF!</definedName>
    <definedName name="f_05" localSheetId="8">#REF!</definedName>
    <definedName name="f_05" localSheetId="42">#REF!</definedName>
    <definedName name="f_05" localSheetId="44">#REF!</definedName>
    <definedName name="f_05" localSheetId="45">#REF!</definedName>
    <definedName name="f_05" localSheetId="47">#REF!</definedName>
    <definedName name="f_05" localSheetId="38">#REF!</definedName>
    <definedName name="f_05" localSheetId="40">#REF!</definedName>
    <definedName name="f_05" localSheetId="41">#REF!</definedName>
    <definedName name="f_05" localSheetId="19">#REF!</definedName>
    <definedName name="f_05" localSheetId="21">#REF!</definedName>
    <definedName name="f_05" localSheetId="22">#REF!</definedName>
    <definedName name="f_05" localSheetId="23">#REF!</definedName>
    <definedName name="f_05" localSheetId="25">#REF!</definedName>
    <definedName name="f_05" localSheetId="33">#REF!</definedName>
    <definedName name="f_05" localSheetId="34">#REF!</definedName>
    <definedName name="f_05" localSheetId="36">#REF!</definedName>
    <definedName name="f_05" localSheetId="55">#REF!</definedName>
    <definedName name="f_05" localSheetId="56">#REF!</definedName>
    <definedName name="f_05" localSheetId="57">#REF!</definedName>
    <definedName name="f_05" localSheetId="58">#REF!</definedName>
    <definedName name="f_05" localSheetId="59">#REF!</definedName>
    <definedName name="f_05" localSheetId="54">#REF!</definedName>
    <definedName name="f_05" localSheetId="5">#REF!</definedName>
    <definedName name="f_05">#REF!</definedName>
    <definedName name="f_06" localSheetId="48">#REF!</definedName>
    <definedName name="f_06" localSheetId="50">#REF!</definedName>
    <definedName name="f_06" localSheetId="51">#REF!</definedName>
    <definedName name="f_06" localSheetId="52">#REF!</definedName>
    <definedName name="f_06" localSheetId="26">#REF!</definedName>
    <definedName name="f_06" localSheetId="28">#REF!</definedName>
    <definedName name="f_06" localSheetId="29">#REF!</definedName>
    <definedName name="f_06" localSheetId="30">#REF!</definedName>
    <definedName name="f_06" localSheetId="31">#REF!</definedName>
    <definedName name="f_06" localSheetId="16">#REF!</definedName>
    <definedName name="f_06" localSheetId="18">#REF!</definedName>
    <definedName name="f_06" localSheetId="15">#REF!</definedName>
    <definedName name="f_06" localSheetId="10">#REF!</definedName>
    <definedName name="f_06" localSheetId="11">#REF!</definedName>
    <definedName name="f_06" localSheetId="12">#REF!</definedName>
    <definedName name="f_06" localSheetId="13">#REF!</definedName>
    <definedName name="f_06" localSheetId="8">#REF!</definedName>
    <definedName name="f_06" localSheetId="42">#REF!</definedName>
    <definedName name="f_06" localSheetId="44">#REF!</definedName>
    <definedName name="f_06" localSheetId="45">#REF!</definedName>
    <definedName name="f_06" localSheetId="47">#REF!</definedName>
    <definedName name="f_06" localSheetId="38">#REF!</definedName>
    <definedName name="f_06" localSheetId="40">#REF!</definedName>
    <definedName name="f_06" localSheetId="41">#REF!</definedName>
    <definedName name="f_06" localSheetId="19">#REF!</definedName>
    <definedName name="f_06" localSheetId="21">#REF!</definedName>
    <definedName name="f_06" localSheetId="22">#REF!</definedName>
    <definedName name="f_06" localSheetId="23">#REF!</definedName>
    <definedName name="f_06" localSheetId="25">#REF!</definedName>
    <definedName name="f_06" localSheetId="33">#REF!</definedName>
    <definedName name="f_06" localSheetId="34">#REF!</definedName>
    <definedName name="f_06" localSheetId="36">#REF!</definedName>
    <definedName name="f_06" localSheetId="55">#REF!</definedName>
    <definedName name="f_06" localSheetId="56">#REF!</definedName>
    <definedName name="f_06" localSheetId="57">#REF!</definedName>
    <definedName name="f_06" localSheetId="58">#REF!</definedName>
    <definedName name="f_06" localSheetId="59">#REF!</definedName>
    <definedName name="f_06" localSheetId="54">#REF!</definedName>
    <definedName name="f_06" localSheetId="5">#REF!</definedName>
    <definedName name="f_06">#REF!</definedName>
    <definedName name="f_07" localSheetId="48">#REF!</definedName>
    <definedName name="f_07" localSheetId="50">#REF!</definedName>
    <definedName name="f_07" localSheetId="51">#REF!</definedName>
    <definedName name="f_07" localSheetId="52">#REF!</definedName>
    <definedName name="f_07" localSheetId="26">#REF!</definedName>
    <definedName name="f_07" localSheetId="28">#REF!</definedName>
    <definedName name="f_07" localSheetId="29">#REF!</definedName>
    <definedName name="f_07" localSheetId="30">#REF!</definedName>
    <definedName name="f_07" localSheetId="31">#REF!</definedName>
    <definedName name="f_07" localSheetId="16">#REF!</definedName>
    <definedName name="f_07" localSheetId="18">#REF!</definedName>
    <definedName name="f_07" localSheetId="15">#REF!</definedName>
    <definedName name="f_07" localSheetId="10">#REF!</definedName>
    <definedName name="f_07" localSheetId="11">#REF!</definedName>
    <definedName name="f_07" localSheetId="12">#REF!</definedName>
    <definedName name="f_07" localSheetId="13">#REF!</definedName>
    <definedName name="f_07" localSheetId="8">#REF!</definedName>
    <definedName name="f_07" localSheetId="42">#REF!</definedName>
    <definedName name="f_07" localSheetId="44">#REF!</definedName>
    <definedName name="f_07" localSheetId="45">#REF!</definedName>
    <definedName name="f_07" localSheetId="47">#REF!</definedName>
    <definedName name="f_07" localSheetId="38">#REF!</definedName>
    <definedName name="f_07" localSheetId="40">#REF!</definedName>
    <definedName name="f_07" localSheetId="41">#REF!</definedName>
    <definedName name="f_07" localSheetId="19">#REF!</definedName>
    <definedName name="f_07" localSheetId="21">#REF!</definedName>
    <definedName name="f_07" localSheetId="22">#REF!</definedName>
    <definedName name="f_07" localSheetId="23">#REF!</definedName>
    <definedName name="f_07" localSheetId="25">#REF!</definedName>
    <definedName name="f_07" localSheetId="33">#REF!</definedName>
    <definedName name="f_07" localSheetId="34">#REF!</definedName>
    <definedName name="f_07" localSheetId="36">#REF!</definedName>
    <definedName name="f_07" localSheetId="55">#REF!</definedName>
    <definedName name="f_07" localSheetId="56">#REF!</definedName>
    <definedName name="f_07" localSheetId="57">#REF!</definedName>
    <definedName name="f_07" localSheetId="58">#REF!</definedName>
    <definedName name="f_07" localSheetId="59">#REF!</definedName>
    <definedName name="f_07" localSheetId="54">#REF!</definedName>
    <definedName name="f_07" localSheetId="5">#REF!</definedName>
    <definedName name="f_07">#REF!</definedName>
    <definedName name="f_08" localSheetId="48">#REF!</definedName>
    <definedName name="f_08" localSheetId="50">#REF!</definedName>
    <definedName name="f_08" localSheetId="51">#REF!</definedName>
    <definedName name="f_08" localSheetId="52">#REF!</definedName>
    <definedName name="f_08" localSheetId="26">#REF!</definedName>
    <definedName name="f_08" localSheetId="28">#REF!</definedName>
    <definedName name="f_08" localSheetId="29">#REF!</definedName>
    <definedName name="f_08" localSheetId="30">#REF!</definedName>
    <definedName name="f_08" localSheetId="31">#REF!</definedName>
    <definedName name="f_08" localSheetId="16">#REF!</definedName>
    <definedName name="f_08" localSheetId="18">#REF!</definedName>
    <definedName name="f_08" localSheetId="15">#REF!</definedName>
    <definedName name="f_08" localSheetId="10">#REF!</definedName>
    <definedName name="f_08" localSheetId="11">#REF!</definedName>
    <definedName name="f_08" localSheetId="12">#REF!</definedName>
    <definedName name="f_08" localSheetId="13">#REF!</definedName>
    <definedName name="f_08" localSheetId="8">#REF!</definedName>
    <definedName name="f_08" localSheetId="42">#REF!</definedName>
    <definedName name="f_08" localSheetId="44">#REF!</definedName>
    <definedName name="f_08" localSheetId="45">#REF!</definedName>
    <definedName name="f_08" localSheetId="47">#REF!</definedName>
    <definedName name="f_08" localSheetId="38">#REF!</definedName>
    <definedName name="f_08" localSheetId="40">#REF!</definedName>
    <definedName name="f_08" localSheetId="41">#REF!</definedName>
    <definedName name="f_08" localSheetId="19">#REF!</definedName>
    <definedName name="f_08" localSheetId="21">#REF!</definedName>
    <definedName name="f_08" localSheetId="22">#REF!</definedName>
    <definedName name="f_08" localSheetId="23">#REF!</definedName>
    <definedName name="f_08" localSheetId="25">#REF!</definedName>
    <definedName name="f_08" localSheetId="33">#REF!</definedName>
    <definedName name="f_08" localSheetId="34">#REF!</definedName>
    <definedName name="f_08" localSheetId="36">#REF!</definedName>
    <definedName name="f_08" localSheetId="55">#REF!</definedName>
    <definedName name="f_08" localSheetId="56">#REF!</definedName>
    <definedName name="f_08" localSheetId="57">#REF!</definedName>
    <definedName name="f_08" localSheetId="58">#REF!</definedName>
    <definedName name="f_08" localSheetId="59">#REF!</definedName>
    <definedName name="f_08" localSheetId="54">#REF!</definedName>
    <definedName name="f_08" localSheetId="5">#REF!</definedName>
    <definedName name="f_08">#REF!</definedName>
    <definedName name="f_09" localSheetId="48">#REF!</definedName>
    <definedName name="f_09" localSheetId="50">#REF!</definedName>
    <definedName name="f_09" localSheetId="51">#REF!</definedName>
    <definedName name="f_09" localSheetId="52">#REF!</definedName>
    <definedName name="f_09" localSheetId="26">#REF!</definedName>
    <definedName name="f_09" localSheetId="28">#REF!</definedName>
    <definedName name="f_09" localSheetId="29">#REF!</definedName>
    <definedName name="f_09" localSheetId="30">#REF!</definedName>
    <definedName name="f_09" localSheetId="31">#REF!</definedName>
    <definedName name="f_09" localSheetId="16">#REF!</definedName>
    <definedName name="f_09" localSheetId="18">#REF!</definedName>
    <definedName name="f_09" localSheetId="15">#REF!</definedName>
    <definedName name="f_09" localSheetId="10">#REF!</definedName>
    <definedName name="f_09" localSheetId="11">#REF!</definedName>
    <definedName name="f_09" localSheetId="12">#REF!</definedName>
    <definedName name="f_09" localSheetId="13">#REF!</definedName>
    <definedName name="f_09" localSheetId="8">#REF!</definedName>
    <definedName name="f_09" localSheetId="42">#REF!</definedName>
    <definedName name="f_09" localSheetId="44">#REF!</definedName>
    <definedName name="f_09" localSheetId="45">#REF!</definedName>
    <definedName name="f_09" localSheetId="47">#REF!</definedName>
    <definedName name="f_09" localSheetId="38">#REF!</definedName>
    <definedName name="f_09" localSheetId="40">#REF!</definedName>
    <definedName name="f_09" localSheetId="41">#REF!</definedName>
    <definedName name="f_09" localSheetId="19">#REF!</definedName>
    <definedName name="f_09" localSheetId="21">#REF!</definedName>
    <definedName name="f_09" localSheetId="22">#REF!</definedName>
    <definedName name="f_09" localSheetId="23">#REF!</definedName>
    <definedName name="f_09" localSheetId="25">#REF!</definedName>
    <definedName name="f_09" localSheetId="33">#REF!</definedName>
    <definedName name="f_09" localSheetId="34">#REF!</definedName>
    <definedName name="f_09" localSheetId="36">#REF!</definedName>
    <definedName name="f_09" localSheetId="55">#REF!</definedName>
    <definedName name="f_09" localSheetId="56">#REF!</definedName>
    <definedName name="f_09" localSheetId="57">#REF!</definedName>
    <definedName name="f_09" localSheetId="58">#REF!</definedName>
    <definedName name="f_09" localSheetId="59">#REF!</definedName>
    <definedName name="f_09" localSheetId="54">#REF!</definedName>
    <definedName name="f_09" localSheetId="5">#REF!</definedName>
    <definedName name="f_09">#REF!</definedName>
    <definedName name="f_10" localSheetId="48">#REF!</definedName>
    <definedName name="f_10" localSheetId="50">#REF!</definedName>
    <definedName name="f_10" localSheetId="51">#REF!</definedName>
    <definedName name="f_10" localSheetId="52">#REF!</definedName>
    <definedName name="f_10" localSheetId="26">#REF!</definedName>
    <definedName name="f_10" localSheetId="28">#REF!</definedName>
    <definedName name="f_10" localSheetId="29">#REF!</definedName>
    <definedName name="f_10" localSheetId="30">#REF!</definedName>
    <definedName name="f_10" localSheetId="31">#REF!</definedName>
    <definedName name="f_10" localSheetId="16">#REF!</definedName>
    <definedName name="f_10" localSheetId="18">#REF!</definedName>
    <definedName name="f_10" localSheetId="15">#REF!</definedName>
    <definedName name="f_10" localSheetId="10">#REF!</definedName>
    <definedName name="f_10" localSheetId="11">#REF!</definedName>
    <definedName name="f_10" localSheetId="12">#REF!</definedName>
    <definedName name="f_10" localSheetId="13">#REF!</definedName>
    <definedName name="f_10" localSheetId="8">#REF!</definedName>
    <definedName name="f_10" localSheetId="42">#REF!</definedName>
    <definedName name="f_10" localSheetId="44">#REF!</definedName>
    <definedName name="f_10" localSheetId="45">#REF!</definedName>
    <definedName name="f_10" localSheetId="47">#REF!</definedName>
    <definedName name="f_10" localSheetId="38">#REF!</definedName>
    <definedName name="f_10" localSheetId="40">#REF!</definedName>
    <definedName name="f_10" localSheetId="41">#REF!</definedName>
    <definedName name="f_10" localSheetId="19">#REF!</definedName>
    <definedName name="f_10" localSheetId="21">#REF!</definedName>
    <definedName name="f_10" localSheetId="22">#REF!</definedName>
    <definedName name="f_10" localSheetId="23">#REF!</definedName>
    <definedName name="f_10" localSheetId="25">#REF!</definedName>
    <definedName name="f_10" localSheetId="33">#REF!</definedName>
    <definedName name="f_10" localSheetId="34">#REF!</definedName>
    <definedName name="f_10" localSheetId="36">#REF!</definedName>
    <definedName name="f_10" localSheetId="55">#REF!</definedName>
    <definedName name="f_10" localSheetId="56">#REF!</definedName>
    <definedName name="f_10" localSheetId="57">#REF!</definedName>
    <definedName name="f_10" localSheetId="58">#REF!</definedName>
    <definedName name="f_10" localSheetId="59">#REF!</definedName>
    <definedName name="f_10" localSheetId="54">#REF!</definedName>
    <definedName name="f_10" localSheetId="5">#REF!</definedName>
    <definedName name="f_10">#REF!</definedName>
    <definedName name="f_11" localSheetId="48">#REF!</definedName>
    <definedName name="f_11" localSheetId="50">#REF!</definedName>
    <definedName name="f_11" localSheetId="51">#REF!</definedName>
    <definedName name="f_11" localSheetId="52">#REF!</definedName>
    <definedName name="f_11" localSheetId="26">#REF!</definedName>
    <definedName name="f_11" localSheetId="28">#REF!</definedName>
    <definedName name="f_11" localSheetId="29">#REF!</definedName>
    <definedName name="f_11" localSheetId="30">#REF!</definedName>
    <definedName name="f_11" localSheetId="31">#REF!</definedName>
    <definedName name="f_11" localSheetId="16">#REF!</definedName>
    <definedName name="f_11" localSheetId="18">#REF!</definedName>
    <definedName name="f_11" localSheetId="15">#REF!</definedName>
    <definedName name="f_11" localSheetId="10">#REF!</definedName>
    <definedName name="f_11" localSheetId="11">#REF!</definedName>
    <definedName name="f_11" localSheetId="12">#REF!</definedName>
    <definedName name="f_11" localSheetId="13">#REF!</definedName>
    <definedName name="f_11" localSheetId="8">#REF!</definedName>
    <definedName name="f_11" localSheetId="42">#REF!</definedName>
    <definedName name="f_11" localSheetId="44">#REF!</definedName>
    <definedName name="f_11" localSheetId="45">#REF!</definedName>
    <definedName name="f_11" localSheetId="47">#REF!</definedName>
    <definedName name="f_11" localSheetId="38">#REF!</definedName>
    <definedName name="f_11" localSheetId="40">#REF!</definedName>
    <definedName name="f_11" localSheetId="41">#REF!</definedName>
    <definedName name="f_11" localSheetId="19">#REF!</definedName>
    <definedName name="f_11" localSheetId="21">#REF!</definedName>
    <definedName name="f_11" localSheetId="22">#REF!</definedName>
    <definedName name="f_11" localSheetId="23">#REF!</definedName>
    <definedName name="f_11" localSheetId="25">#REF!</definedName>
    <definedName name="f_11" localSheetId="33">#REF!</definedName>
    <definedName name="f_11" localSheetId="34">#REF!</definedName>
    <definedName name="f_11" localSheetId="36">#REF!</definedName>
    <definedName name="f_11" localSheetId="55">#REF!</definedName>
    <definedName name="f_11" localSheetId="56">#REF!</definedName>
    <definedName name="f_11" localSheetId="57">#REF!</definedName>
    <definedName name="f_11" localSheetId="58">#REF!</definedName>
    <definedName name="f_11" localSheetId="59">#REF!</definedName>
    <definedName name="f_11" localSheetId="54">#REF!</definedName>
    <definedName name="f_11" localSheetId="5">#REF!</definedName>
    <definedName name="f_11">#REF!</definedName>
    <definedName name="f_12" localSheetId="48">#REF!</definedName>
    <definedName name="f_12" localSheetId="50">#REF!</definedName>
    <definedName name="f_12" localSheetId="51">#REF!</definedName>
    <definedName name="f_12" localSheetId="52">#REF!</definedName>
    <definedName name="f_12" localSheetId="26">#REF!</definedName>
    <definedName name="f_12" localSheetId="28">#REF!</definedName>
    <definedName name="f_12" localSheetId="29">#REF!</definedName>
    <definedName name="f_12" localSheetId="30">#REF!</definedName>
    <definedName name="f_12" localSheetId="31">#REF!</definedName>
    <definedName name="f_12" localSheetId="16">#REF!</definedName>
    <definedName name="f_12" localSheetId="18">#REF!</definedName>
    <definedName name="f_12" localSheetId="15">#REF!</definedName>
    <definedName name="f_12" localSheetId="10">#REF!</definedName>
    <definedName name="f_12" localSheetId="11">#REF!</definedName>
    <definedName name="f_12" localSheetId="12">#REF!</definedName>
    <definedName name="f_12" localSheetId="13">#REF!</definedName>
    <definedName name="f_12" localSheetId="8">#REF!</definedName>
    <definedName name="f_12" localSheetId="42">#REF!</definedName>
    <definedName name="f_12" localSheetId="44">#REF!</definedName>
    <definedName name="f_12" localSheetId="45">#REF!</definedName>
    <definedName name="f_12" localSheetId="47">#REF!</definedName>
    <definedName name="f_12" localSheetId="38">#REF!</definedName>
    <definedName name="f_12" localSheetId="40">#REF!</definedName>
    <definedName name="f_12" localSheetId="41">#REF!</definedName>
    <definedName name="f_12" localSheetId="19">#REF!</definedName>
    <definedName name="f_12" localSheetId="21">#REF!</definedName>
    <definedName name="f_12" localSheetId="22">#REF!</definedName>
    <definedName name="f_12" localSheetId="23">#REF!</definedName>
    <definedName name="f_12" localSheetId="25">#REF!</definedName>
    <definedName name="f_12" localSheetId="33">#REF!</definedName>
    <definedName name="f_12" localSheetId="34">#REF!</definedName>
    <definedName name="f_12" localSheetId="36">#REF!</definedName>
    <definedName name="f_12" localSheetId="55">#REF!</definedName>
    <definedName name="f_12" localSheetId="56">#REF!</definedName>
    <definedName name="f_12" localSheetId="57">#REF!</definedName>
    <definedName name="f_12" localSheetId="58">#REF!</definedName>
    <definedName name="f_12" localSheetId="59">#REF!</definedName>
    <definedName name="f_12" localSheetId="54">#REF!</definedName>
    <definedName name="f_12" localSheetId="5">#REF!</definedName>
    <definedName name="f_12">#REF!</definedName>
    <definedName name="f_13" localSheetId="48">#REF!</definedName>
    <definedName name="f_13" localSheetId="50">#REF!</definedName>
    <definedName name="f_13" localSheetId="51">#REF!</definedName>
    <definedName name="f_13" localSheetId="52">#REF!</definedName>
    <definedName name="f_13" localSheetId="26">#REF!</definedName>
    <definedName name="f_13" localSheetId="28">#REF!</definedName>
    <definedName name="f_13" localSheetId="29">#REF!</definedName>
    <definedName name="f_13" localSheetId="30">#REF!</definedName>
    <definedName name="f_13" localSheetId="31">#REF!</definedName>
    <definedName name="f_13" localSheetId="16">#REF!</definedName>
    <definedName name="f_13" localSheetId="18">#REF!</definedName>
    <definedName name="f_13" localSheetId="15">#REF!</definedName>
    <definedName name="f_13" localSheetId="10">#REF!</definedName>
    <definedName name="f_13" localSheetId="11">#REF!</definedName>
    <definedName name="f_13" localSheetId="12">#REF!</definedName>
    <definedName name="f_13" localSheetId="13">#REF!</definedName>
    <definedName name="f_13" localSheetId="8">#REF!</definedName>
    <definedName name="f_13" localSheetId="42">#REF!</definedName>
    <definedName name="f_13" localSheetId="44">#REF!</definedName>
    <definedName name="f_13" localSheetId="45">#REF!</definedName>
    <definedName name="f_13" localSheetId="47">#REF!</definedName>
    <definedName name="f_13" localSheetId="38">#REF!</definedName>
    <definedName name="f_13" localSheetId="40">#REF!</definedName>
    <definedName name="f_13" localSheetId="41">#REF!</definedName>
    <definedName name="f_13" localSheetId="19">#REF!</definedName>
    <definedName name="f_13" localSheetId="21">#REF!</definedName>
    <definedName name="f_13" localSheetId="22">#REF!</definedName>
    <definedName name="f_13" localSheetId="23">#REF!</definedName>
    <definedName name="f_13" localSheetId="25">#REF!</definedName>
    <definedName name="f_13" localSheetId="33">#REF!</definedName>
    <definedName name="f_13" localSheetId="34">#REF!</definedName>
    <definedName name="f_13" localSheetId="36">#REF!</definedName>
    <definedName name="f_13" localSheetId="55">#REF!</definedName>
    <definedName name="f_13" localSheetId="56">#REF!</definedName>
    <definedName name="f_13" localSheetId="57">#REF!</definedName>
    <definedName name="f_13" localSheetId="58">#REF!</definedName>
    <definedName name="f_13" localSheetId="59">#REF!</definedName>
    <definedName name="f_13" localSheetId="54">#REF!</definedName>
    <definedName name="f_13" localSheetId="5">#REF!</definedName>
    <definedName name="f_13">#REF!</definedName>
    <definedName name="f_14" localSheetId="48">#REF!</definedName>
    <definedName name="f_14" localSheetId="50">#REF!</definedName>
    <definedName name="f_14" localSheetId="51">#REF!</definedName>
    <definedName name="f_14" localSheetId="52">#REF!</definedName>
    <definedName name="f_14" localSheetId="26">#REF!</definedName>
    <definedName name="f_14" localSheetId="28">#REF!</definedName>
    <definedName name="f_14" localSheetId="29">#REF!</definedName>
    <definedName name="f_14" localSheetId="30">#REF!</definedName>
    <definedName name="f_14" localSheetId="31">#REF!</definedName>
    <definedName name="f_14" localSheetId="16">#REF!</definedName>
    <definedName name="f_14" localSheetId="18">#REF!</definedName>
    <definedName name="f_14" localSheetId="15">#REF!</definedName>
    <definedName name="f_14" localSheetId="10">#REF!</definedName>
    <definedName name="f_14" localSheetId="11">#REF!</definedName>
    <definedName name="f_14" localSheetId="12">#REF!</definedName>
    <definedName name="f_14" localSheetId="13">#REF!</definedName>
    <definedName name="f_14" localSheetId="8">#REF!</definedName>
    <definedName name="f_14" localSheetId="42">#REF!</definedName>
    <definedName name="f_14" localSheetId="44">#REF!</definedName>
    <definedName name="f_14" localSheetId="45">#REF!</definedName>
    <definedName name="f_14" localSheetId="47">#REF!</definedName>
    <definedName name="f_14" localSheetId="38">#REF!</definedName>
    <definedName name="f_14" localSheetId="40">#REF!</definedName>
    <definedName name="f_14" localSheetId="41">#REF!</definedName>
    <definedName name="f_14" localSheetId="19">#REF!</definedName>
    <definedName name="f_14" localSheetId="21">#REF!</definedName>
    <definedName name="f_14" localSheetId="22">#REF!</definedName>
    <definedName name="f_14" localSheetId="23">#REF!</definedName>
    <definedName name="f_14" localSheetId="25">#REF!</definedName>
    <definedName name="f_14" localSheetId="33">#REF!</definedName>
    <definedName name="f_14" localSheetId="34">#REF!</definedName>
    <definedName name="f_14" localSheetId="36">#REF!</definedName>
    <definedName name="f_14" localSheetId="55">#REF!</definedName>
    <definedName name="f_14" localSheetId="56">#REF!</definedName>
    <definedName name="f_14" localSheetId="57">#REF!</definedName>
    <definedName name="f_14" localSheetId="58">#REF!</definedName>
    <definedName name="f_14" localSheetId="59">#REF!</definedName>
    <definedName name="f_14" localSheetId="54">#REF!</definedName>
    <definedName name="f_14" localSheetId="5">#REF!</definedName>
    <definedName name="f_14">#REF!</definedName>
    <definedName name="f_15" localSheetId="48">#REF!</definedName>
    <definedName name="f_15" localSheetId="50">#REF!</definedName>
    <definedName name="f_15" localSheetId="51">#REF!</definedName>
    <definedName name="f_15" localSheetId="52">#REF!</definedName>
    <definedName name="f_15" localSheetId="26">#REF!</definedName>
    <definedName name="f_15" localSheetId="28">#REF!</definedName>
    <definedName name="f_15" localSheetId="29">#REF!</definedName>
    <definedName name="f_15" localSheetId="30">#REF!</definedName>
    <definedName name="f_15" localSheetId="31">#REF!</definedName>
    <definedName name="f_15" localSheetId="16">#REF!</definedName>
    <definedName name="f_15" localSheetId="18">#REF!</definedName>
    <definedName name="f_15" localSheetId="15">#REF!</definedName>
    <definedName name="f_15" localSheetId="10">#REF!</definedName>
    <definedName name="f_15" localSheetId="11">#REF!</definedName>
    <definedName name="f_15" localSheetId="12">#REF!</definedName>
    <definedName name="f_15" localSheetId="13">#REF!</definedName>
    <definedName name="f_15" localSheetId="8">#REF!</definedName>
    <definedName name="f_15" localSheetId="42">#REF!</definedName>
    <definedName name="f_15" localSheetId="44">#REF!</definedName>
    <definedName name="f_15" localSheetId="45">#REF!</definedName>
    <definedName name="f_15" localSheetId="47">#REF!</definedName>
    <definedName name="f_15" localSheetId="38">#REF!</definedName>
    <definedName name="f_15" localSheetId="40">#REF!</definedName>
    <definedName name="f_15" localSheetId="41">#REF!</definedName>
    <definedName name="f_15" localSheetId="19">#REF!</definedName>
    <definedName name="f_15" localSheetId="21">#REF!</definedName>
    <definedName name="f_15" localSheetId="22">#REF!</definedName>
    <definedName name="f_15" localSheetId="23">#REF!</definedName>
    <definedName name="f_15" localSheetId="25">#REF!</definedName>
    <definedName name="f_15" localSheetId="33">#REF!</definedName>
    <definedName name="f_15" localSheetId="34">#REF!</definedName>
    <definedName name="f_15" localSheetId="36">#REF!</definedName>
    <definedName name="f_15" localSheetId="55">#REF!</definedName>
    <definedName name="f_15" localSheetId="56">#REF!</definedName>
    <definedName name="f_15" localSheetId="57">#REF!</definedName>
    <definedName name="f_15" localSheetId="58">#REF!</definedName>
    <definedName name="f_15" localSheetId="59">#REF!</definedName>
    <definedName name="f_15" localSheetId="54">#REF!</definedName>
    <definedName name="f_15" localSheetId="5">#REF!</definedName>
    <definedName name="f_15">#REF!</definedName>
    <definedName name="f_16" localSheetId="48">#REF!</definedName>
    <definedName name="f_16" localSheetId="50">#REF!</definedName>
    <definedName name="f_16" localSheetId="51">#REF!</definedName>
    <definedName name="f_16" localSheetId="52">#REF!</definedName>
    <definedName name="f_16" localSheetId="26">#REF!</definedName>
    <definedName name="f_16" localSheetId="28">#REF!</definedName>
    <definedName name="f_16" localSheetId="29">#REF!</definedName>
    <definedName name="f_16" localSheetId="30">#REF!</definedName>
    <definedName name="f_16" localSheetId="31">#REF!</definedName>
    <definedName name="f_16" localSheetId="16">#REF!</definedName>
    <definedName name="f_16" localSheetId="18">#REF!</definedName>
    <definedName name="f_16" localSheetId="15">#REF!</definedName>
    <definedName name="f_16" localSheetId="10">#REF!</definedName>
    <definedName name="f_16" localSheetId="11">#REF!</definedName>
    <definedName name="f_16" localSheetId="12">#REF!</definedName>
    <definedName name="f_16" localSheetId="13">#REF!</definedName>
    <definedName name="f_16" localSheetId="8">#REF!</definedName>
    <definedName name="f_16" localSheetId="42">#REF!</definedName>
    <definedName name="f_16" localSheetId="44">#REF!</definedName>
    <definedName name="f_16" localSheetId="45">#REF!</definedName>
    <definedName name="f_16" localSheetId="47">#REF!</definedName>
    <definedName name="f_16" localSheetId="38">#REF!</definedName>
    <definedName name="f_16" localSheetId="40">#REF!</definedName>
    <definedName name="f_16" localSheetId="41">#REF!</definedName>
    <definedName name="f_16" localSheetId="19">#REF!</definedName>
    <definedName name="f_16" localSheetId="21">#REF!</definedName>
    <definedName name="f_16" localSheetId="22">#REF!</definedName>
    <definedName name="f_16" localSheetId="23">#REF!</definedName>
    <definedName name="f_16" localSheetId="25">#REF!</definedName>
    <definedName name="f_16" localSheetId="33">#REF!</definedName>
    <definedName name="f_16" localSheetId="34">#REF!</definedName>
    <definedName name="f_16" localSheetId="36">#REF!</definedName>
    <definedName name="f_16" localSheetId="55">#REF!</definedName>
    <definedName name="f_16" localSheetId="56">#REF!</definedName>
    <definedName name="f_16" localSheetId="57">#REF!</definedName>
    <definedName name="f_16" localSheetId="58">#REF!</definedName>
    <definedName name="f_16" localSheetId="59">#REF!</definedName>
    <definedName name="f_16" localSheetId="54">#REF!</definedName>
    <definedName name="f_16" localSheetId="5">#REF!</definedName>
    <definedName name="f_16">#REF!</definedName>
    <definedName name="f_17" localSheetId="48">#REF!</definedName>
    <definedName name="f_17" localSheetId="50">#REF!</definedName>
    <definedName name="f_17" localSheetId="51">#REF!</definedName>
    <definedName name="f_17" localSheetId="52">#REF!</definedName>
    <definedName name="f_17" localSheetId="26">#REF!</definedName>
    <definedName name="f_17" localSheetId="28">#REF!</definedName>
    <definedName name="f_17" localSheetId="29">#REF!</definedName>
    <definedName name="f_17" localSheetId="30">#REF!</definedName>
    <definedName name="f_17" localSheetId="31">#REF!</definedName>
    <definedName name="f_17" localSheetId="16">#REF!</definedName>
    <definedName name="f_17" localSheetId="18">#REF!</definedName>
    <definedName name="f_17" localSheetId="15">#REF!</definedName>
    <definedName name="f_17" localSheetId="10">#REF!</definedName>
    <definedName name="f_17" localSheetId="11">#REF!</definedName>
    <definedName name="f_17" localSheetId="12">#REF!</definedName>
    <definedName name="f_17" localSheetId="13">#REF!</definedName>
    <definedName name="f_17" localSheetId="8">#REF!</definedName>
    <definedName name="f_17" localSheetId="42">#REF!</definedName>
    <definedName name="f_17" localSheetId="44">#REF!</definedName>
    <definedName name="f_17" localSheetId="45">#REF!</definedName>
    <definedName name="f_17" localSheetId="47">#REF!</definedName>
    <definedName name="f_17" localSheetId="38">#REF!</definedName>
    <definedName name="f_17" localSheetId="40">#REF!</definedName>
    <definedName name="f_17" localSheetId="41">#REF!</definedName>
    <definedName name="f_17" localSheetId="19">#REF!</definedName>
    <definedName name="f_17" localSheetId="21">#REF!</definedName>
    <definedName name="f_17" localSheetId="22">#REF!</definedName>
    <definedName name="f_17" localSheetId="23">#REF!</definedName>
    <definedName name="f_17" localSheetId="25">#REF!</definedName>
    <definedName name="f_17" localSheetId="33">#REF!</definedName>
    <definedName name="f_17" localSheetId="34">#REF!</definedName>
    <definedName name="f_17" localSheetId="36">#REF!</definedName>
    <definedName name="f_17" localSheetId="55">#REF!</definedName>
    <definedName name="f_17" localSheetId="56">#REF!</definedName>
    <definedName name="f_17" localSheetId="57">#REF!</definedName>
    <definedName name="f_17" localSheetId="58">#REF!</definedName>
    <definedName name="f_17" localSheetId="59">#REF!</definedName>
    <definedName name="f_17" localSheetId="54">#REF!</definedName>
    <definedName name="f_17" localSheetId="5">#REF!</definedName>
    <definedName name="f_17">#REF!</definedName>
    <definedName name="f_18" localSheetId="48">#REF!</definedName>
    <definedName name="f_18" localSheetId="50">#REF!</definedName>
    <definedName name="f_18" localSheetId="51">#REF!</definedName>
    <definedName name="f_18" localSheetId="52">#REF!</definedName>
    <definedName name="f_18" localSheetId="26">#REF!</definedName>
    <definedName name="f_18" localSheetId="28">#REF!</definedName>
    <definedName name="f_18" localSheetId="29">#REF!</definedName>
    <definedName name="f_18" localSheetId="30">#REF!</definedName>
    <definedName name="f_18" localSheetId="31">#REF!</definedName>
    <definedName name="f_18" localSheetId="16">#REF!</definedName>
    <definedName name="f_18" localSheetId="18">#REF!</definedName>
    <definedName name="f_18" localSheetId="15">#REF!</definedName>
    <definedName name="f_18" localSheetId="10">#REF!</definedName>
    <definedName name="f_18" localSheetId="11">#REF!</definedName>
    <definedName name="f_18" localSheetId="12">#REF!</definedName>
    <definedName name="f_18" localSheetId="13">#REF!</definedName>
    <definedName name="f_18" localSheetId="8">#REF!</definedName>
    <definedName name="f_18" localSheetId="42">#REF!</definedName>
    <definedName name="f_18" localSheetId="44">#REF!</definedName>
    <definedName name="f_18" localSheetId="45">#REF!</definedName>
    <definedName name="f_18" localSheetId="47">#REF!</definedName>
    <definedName name="f_18" localSheetId="38">#REF!</definedName>
    <definedName name="f_18" localSheetId="40">#REF!</definedName>
    <definedName name="f_18" localSheetId="41">#REF!</definedName>
    <definedName name="f_18" localSheetId="19">#REF!</definedName>
    <definedName name="f_18" localSheetId="21">#REF!</definedName>
    <definedName name="f_18" localSheetId="22">#REF!</definedName>
    <definedName name="f_18" localSheetId="23">#REF!</definedName>
    <definedName name="f_18" localSheetId="25">#REF!</definedName>
    <definedName name="f_18" localSheetId="33">#REF!</definedName>
    <definedName name="f_18" localSheetId="34">#REF!</definedName>
    <definedName name="f_18" localSheetId="36">#REF!</definedName>
    <definedName name="f_18" localSheetId="55">#REF!</definedName>
    <definedName name="f_18" localSheetId="56">#REF!</definedName>
    <definedName name="f_18" localSheetId="57">#REF!</definedName>
    <definedName name="f_18" localSheetId="58">#REF!</definedName>
    <definedName name="f_18" localSheetId="59">#REF!</definedName>
    <definedName name="f_18" localSheetId="54">#REF!</definedName>
    <definedName name="f_18" localSheetId="5">#REF!</definedName>
    <definedName name="f_18">#REF!</definedName>
    <definedName name="f_19" localSheetId="48">#REF!</definedName>
    <definedName name="f_19" localSheetId="50">#REF!</definedName>
    <definedName name="f_19" localSheetId="51">#REF!</definedName>
    <definedName name="f_19" localSheetId="52">#REF!</definedName>
    <definedName name="f_19" localSheetId="26">#REF!</definedName>
    <definedName name="f_19" localSheetId="28">#REF!</definedName>
    <definedName name="f_19" localSheetId="29">#REF!</definedName>
    <definedName name="f_19" localSheetId="30">#REF!</definedName>
    <definedName name="f_19" localSheetId="31">#REF!</definedName>
    <definedName name="f_19" localSheetId="16">#REF!</definedName>
    <definedName name="f_19" localSheetId="18">#REF!</definedName>
    <definedName name="f_19" localSheetId="15">#REF!</definedName>
    <definedName name="f_19" localSheetId="10">#REF!</definedName>
    <definedName name="f_19" localSheetId="11">#REF!</definedName>
    <definedName name="f_19" localSheetId="12">#REF!</definedName>
    <definedName name="f_19" localSheetId="13">#REF!</definedName>
    <definedName name="f_19" localSheetId="8">#REF!</definedName>
    <definedName name="f_19" localSheetId="42">#REF!</definedName>
    <definedName name="f_19" localSheetId="44">#REF!</definedName>
    <definedName name="f_19" localSheetId="45">#REF!</definedName>
    <definedName name="f_19" localSheetId="47">#REF!</definedName>
    <definedName name="f_19" localSheetId="38">#REF!</definedName>
    <definedName name="f_19" localSheetId="40">#REF!</definedName>
    <definedName name="f_19" localSheetId="41">#REF!</definedName>
    <definedName name="f_19" localSheetId="19">#REF!</definedName>
    <definedName name="f_19" localSheetId="21">#REF!</definedName>
    <definedName name="f_19" localSheetId="22">#REF!</definedName>
    <definedName name="f_19" localSheetId="23">#REF!</definedName>
    <definedName name="f_19" localSheetId="25">#REF!</definedName>
    <definedName name="f_19" localSheetId="33">#REF!</definedName>
    <definedName name="f_19" localSheetId="34">#REF!</definedName>
    <definedName name="f_19" localSheetId="36">#REF!</definedName>
    <definedName name="f_19" localSheetId="55">#REF!</definedName>
    <definedName name="f_19" localSheetId="56">#REF!</definedName>
    <definedName name="f_19" localSheetId="57">#REF!</definedName>
    <definedName name="f_19" localSheetId="58">#REF!</definedName>
    <definedName name="f_19" localSheetId="59">#REF!</definedName>
    <definedName name="f_19" localSheetId="54">#REF!</definedName>
    <definedName name="f_19" localSheetId="5">#REF!</definedName>
    <definedName name="f_19">#REF!</definedName>
    <definedName name="f_20" localSheetId="48">#REF!</definedName>
    <definedName name="f_20" localSheetId="50">#REF!</definedName>
    <definedName name="f_20" localSheetId="51">#REF!</definedName>
    <definedName name="f_20" localSheetId="52">#REF!</definedName>
    <definedName name="f_20" localSheetId="26">#REF!</definedName>
    <definedName name="f_20" localSheetId="28">#REF!</definedName>
    <definedName name="f_20" localSheetId="29">#REF!</definedName>
    <definedName name="f_20" localSheetId="30">#REF!</definedName>
    <definedName name="f_20" localSheetId="31">#REF!</definedName>
    <definedName name="f_20" localSheetId="16">#REF!</definedName>
    <definedName name="f_20" localSheetId="18">#REF!</definedName>
    <definedName name="f_20" localSheetId="15">#REF!</definedName>
    <definedName name="f_20" localSheetId="10">#REF!</definedName>
    <definedName name="f_20" localSheetId="11">#REF!</definedName>
    <definedName name="f_20" localSheetId="12">#REF!</definedName>
    <definedName name="f_20" localSheetId="13">#REF!</definedName>
    <definedName name="f_20" localSheetId="8">#REF!</definedName>
    <definedName name="f_20" localSheetId="42">#REF!</definedName>
    <definedName name="f_20" localSheetId="44">#REF!</definedName>
    <definedName name="f_20" localSheetId="45">#REF!</definedName>
    <definedName name="f_20" localSheetId="47">#REF!</definedName>
    <definedName name="f_20" localSheetId="38">#REF!</definedName>
    <definedName name="f_20" localSheetId="40">#REF!</definedName>
    <definedName name="f_20" localSheetId="41">#REF!</definedName>
    <definedName name="f_20" localSheetId="19">#REF!</definedName>
    <definedName name="f_20" localSheetId="21">#REF!</definedName>
    <definedName name="f_20" localSheetId="22">#REF!</definedName>
    <definedName name="f_20" localSheetId="23">#REF!</definedName>
    <definedName name="f_20" localSheetId="25">#REF!</definedName>
    <definedName name="f_20" localSheetId="33">#REF!</definedName>
    <definedName name="f_20" localSheetId="34">#REF!</definedName>
    <definedName name="f_20" localSheetId="36">#REF!</definedName>
    <definedName name="f_20" localSheetId="55">#REF!</definedName>
    <definedName name="f_20" localSheetId="56">#REF!</definedName>
    <definedName name="f_20" localSheetId="57">#REF!</definedName>
    <definedName name="f_20" localSheetId="58">#REF!</definedName>
    <definedName name="f_20" localSheetId="59">#REF!</definedName>
    <definedName name="f_20" localSheetId="54">#REF!</definedName>
    <definedName name="f_20" localSheetId="5">#REF!</definedName>
    <definedName name="f_20">#REF!</definedName>
    <definedName name="f_21" localSheetId="48">#REF!</definedName>
    <definedName name="f_21" localSheetId="50">#REF!</definedName>
    <definedName name="f_21" localSheetId="51">#REF!</definedName>
    <definedName name="f_21" localSheetId="52">#REF!</definedName>
    <definedName name="f_21" localSheetId="26">#REF!</definedName>
    <definedName name="f_21" localSheetId="28">#REF!</definedName>
    <definedName name="f_21" localSheetId="29">#REF!</definedName>
    <definedName name="f_21" localSheetId="30">#REF!</definedName>
    <definedName name="f_21" localSheetId="31">#REF!</definedName>
    <definedName name="f_21" localSheetId="16">#REF!</definedName>
    <definedName name="f_21" localSheetId="18">#REF!</definedName>
    <definedName name="f_21" localSheetId="15">#REF!</definedName>
    <definedName name="f_21" localSheetId="10">#REF!</definedName>
    <definedName name="f_21" localSheetId="11">#REF!</definedName>
    <definedName name="f_21" localSheetId="12">#REF!</definedName>
    <definedName name="f_21" localSheetId="13">#REF!</definedName>
    <definedName name="f_21" localSheetId="8">#REF!</definedName>
    <definedName name="f_21" localSheetId="42">#REF!</definedName>
    <definedName name="f_21" localSheetId="44">#REF!</definedName>
    <definedName name="f_21" localSheetId="45">#REF!</definedName>
    <definedName name="f_21" localSheetId="47">#REF!</definedName>
    <definedName name="f_21" localSheetId="38">#REF!</definedName>
    <definedName name="f_21" localSheetId="40">#REF!</definedName>
    <definedName name="f_21" localSheetId="41">#REF!</definedName>
    <definedName name="f_21" localSheetId="19">#REF!</definedName>
    <definedName name="f_21" localSheetId="21">#REF!</definedName>
    <definedName name="f_21" localSheetId="22">#REF!</definedName>
    <definedName name="f_21" localSheetId="23">#REF!</definedName>
    <definedName name="f_21" localSheetId="25">#REF!</definedName>
    <definedName name="f_21" localSheetId="33">#REF!</definedName>
    <definedName name="f_21" localSheetId="34">#REF!</definedName>
    <definedName name="f_21" localSheetId="36">#REF!</definedName>
    <definedName name="f_21" localSheetId="55">#REF!</definedName>
    <definedName name="f_21" localSheetId="56">#REF!</definedName>
    <definedName name="f_21" localSheetId="57">#REF!</definedName>
    <definedName name="f_21" localSheetId="58">#REF!</definedName>
    <definedName name="f_21" localSheetId="59">#REF!</definedName>
    <definedName name="f_21" localSheetId="54">#REF!</definedName>
    <definedName name="f_21" localSheetId="5">#REF!</definedName>
    <definedName name="f_21">#REF!</definedName>
    <definedName name="f_22" localSheetId="48">#REF!</definedName>
    <definedName name="f_22" localSheetId="50">#REF!</definedName>
    <definedName name="f_22" localSheetId="51">#REF!</definedName>
    <definedName name="f_22" localSheetId="52">#REF!</definedName>
    <definedName name="f_22" localSheetId="26">#REF!</definedName>
    <definedName name="f_22" localSheetId="28">#REF!</definedName>
    <definedName name="f_22" localSheetId="29">#REF!</definedName>
    <definedName name="f_22" localSheetId="30">#REF!</definedName>
    <definedName name="f_22" localSheetId="31">#REF!</definedName>
    <definedName name="f_22" localSheetId="16">#REF!</definedName>
    <definedName name="f_22" localSheetId="18">#REF!</definedName>
    <definedName name="f_22" localSheetId="15">#REF!</definedName>
    <definedName name="f_22" localSheetId="10">#REF!</definedName>
    <definedName name="f_22" localSheetId="11">#REF!</definedName>
    <definedName name="f_22" localSheetId="12">#REF!</definedName>
    <definedName name="f_22" localSheetId="13">#REF!</definedName>
    <definedName name="f_22" localSheetId="8">#REF!</definedName>
    <definedName name="f_22" localSheetId="42">#REF!</definedName>
    <definedName name="f_22" localSheetId="44">#REF!</definedName>
    <definedName name="f_22" localSheetId="45">#REF!</definedName>
    <definedName name="f_22" localSheetId="47">#REF!</definedName>
    <definedName name="f_22" localSheetId="38">#REF!</definedName>
    <definedName name="f_22" localSheetId="40">#REF!</definedName>
    <definedName name="f_22" localSheetId="41">#REF!</definedName>
    <definedName name="f_22" localSheetId="19">#REF!</definedName>
    <definedName name="f_22" localSheetId="21">#REF!</definedName>
    <definedName name="f_22" localSheetId="22">#REF!</definedName>
    <definedName name="f_22" localSheetId="23">#REF!</definedName>
    <definedName name="f_22" localSheetId="25">#REF!</definedName>
    <definedName name="f_22" localSheetId="33">#REF!</definedName>
    <definedName name="f_22" localSheetId="34">#REF!</definedName>
    <definedName name="f_22" localSheetId="36">#REF!</definedName>
    <definedName name="f_22" localSheetId="55">#REF!</definedName>
    <definedName name="f_22" localSheetId="56">#REF!</definedName>
    <definedName name="f_22" localSheetId="57">#REF!</definedName>
    <definedName name="f_22" localSheetId="58">#REF!</definedName>
    <definedName name="f_22" localSheetId="59">#REF!</definedName>
    <definedName name="f_22" localSheetId="54">#REF!</definedName>
    <definedName name="f_22" localSheetId="5">#REF!</definedName>
    <definedName name="f_22">#REF!</definedName>
    <definedName name="f_23" localSheetId="48">#REF!</definedName>
    <definedName name="f_23" localSheetId="50">#REF!</definedName>
    <definedName name="f_23" localSheetId="51">#REF!</definedName>
    <definedName name="f_23" localSheetId="52">#REF!</definedName>
    <definedName name="f_23" localSheetId="26">#REF!</definedName>
    <definedName name="f_23" localSheetId="28">#REF!</definedName>
    <definedName name="f_23" localSheetId="29">#REF!</definedName>
    <definedName name="f_23" localSheetId="30">#REF!</definedName>
    <definedName name="f_23" localSheetId="31">#REF!</definedName>
    <definedName name="f_23" localSheetId="16">#REF!</definedName>
    <definedName name="f_23" localSheetId="18">#REF!</definedName>
    <definedName name="f_23" localSheetId="15">#REF!</definedName>
    <definedName name="f_23" localSheetId="10">#REF!</definedName>
    <definedName name="f_23" localSheetId="11">#REF!</definedName>
    <definedName name="f_23" localSheetId="12">#REF!</definedName>
    <definedName name="f_23" localSheetId="13">#REF!</definedName>
    <definedName name="f_23" localSheetId="8">#REF!</definedName>
    <definedName name="f_23" localSheetId="42">#REF!</definedName>
    <definedName name="f_23" localSheetId="44">#REF!</definedName>
    <definedName name="f_23" localSheetId="45">#REF!</definedName>
    <definedName name="f_23" localSheetId="47">#REF!</definedName>
    <definedName name="f_23" localSheetId="38">#REF!</definedName>
    <definedName name="f_23" localSheetId="40">#REF!</definedName>
    <definedName name="f_23" localSheetId="41">#REF!</definedName>
    <definedName name="f_23" localSheetId="19">#REF!</definedName>
    <definedName name="f_23" localSheetId="21">#REF!</definedName>
    <definedName name="f_23" localSheetId="22">#REF!</definedName>
    <definedName name="f_23" localSheetId="23">#REF!</definedName>
    <definedName name="f_23" localSheetId="25">#REF!</definedName>
    <definedName name="f_23" localSheetId="33">#REF!</definedName>
    <definedName name="f_23" localSheetId="34">#REF!</definedName>
    <definedName name="f_23" localSheetId="36">#REF!</definedName>
    <definedName name="f_23" localSheetId="55">#REF!</definedName>
    <definedName name="f_23" localSheetId="56">#REF!</definedName>
    <definedName name="f_23" localSheetId="57">#REF!</definedName>
    <definedName name="f_23" localSheetId="58">#REF!</definedName>
    <definedName name="f_23" localSheetId="59">#REF!</definedName>
    <definedName name="f_23" localSheetId="54">#REF!</definedName>
    <definedName name="f_23" localSheetId="5">#REF!</definedName>
    <definedName name="f_23">#REF!</definedName>
    <definedName name="f_24" localSheetId="48">#REF!</definedName>
    <definedName name="f_24" localSheetId="50">#REF!</definedName>
    <definedName name="f_24" localSheetId="51">#REF!</definedName>
    <definedName name="f_24" localSheetId="52">#REF!</definedName>
    <definedName name="f_24" localSheetId="26">#REF!</definedName>
    <definedName name="f_24" localSheetId="28">#REF!</definedName>
    <definedName name="f_24" localSheetId="29">#REF!</definedName>
    <definedName name="f_24" localSheetId="30">#REF!</definedName>
    <definedName name="f_24" localSheetId="31">#REF!</definedName>
    <definedName name="f_24" localSheetId="16">#REF!</definedName>
    <definedName name="f_24" localSheetId="18">#REF!</definedName>
    <definedName name="f_24" localSheetId="15">#REF!</definedName>
    <definedName name="f_24" localSheetId="10">#REF!</definedName>
    <definedName name="f_24" localSheetId="11">#REF!</definedName>
    <definedName name="f_24" localSheetId="12">#REF!</definedName>
    <definedName name="f_24" localSheetId="13">#REF!</definedName>
    <definedName name="f_24" localSheetId="8">#REF!</definedName>
    <definedName name="f_24" localSheetId="42">#REF!</definedName>
    <definedName name="f_24" localSheetId="44">#REF!</definedName>
    <definedName name="f_24" localSheetId="45">#REF!</definedName>
    <definedName name="f_24" localSheetId="47">#REF!</definedName>
    <definedName name="f_24" localSheetId="38">#REF!</definedName>
    <definedName name="f_24" localSheetId="40">#REF!</definedName>
    <definedName name="f_24" localSheetId="41">#REF!</definedName>
    <definedName name="f_24" localSheetId="19">#REF!</definedName>
    <definedName name="f_24" localSheetId="21">#REF!</definedName>
    <definedName name="f_24" localSheetId="22">#REF!</definedName>
    <definedName name="f_24" localSheetId="23">#REF!</definedName>
    <definedName name="f_24" localSheetId="25">#REF!</definedName>
    <definedName name="f_24" localSheetId="33">#REF!</definedName>
    <definedName name="f_24" localSheetId="34">#REF!</definedName>
    <definedName name="f_24" localSheetId="36">#REF!</definedName>
    <definedName name="f_24" localSheetId="55">#REF!</definedName>
    <definedName name="f_24" localSheetId="56">#REF!</definedName>
    <definedName name="f_24" localSheetId="57">#REF!</definedName>
    <definedName name="f_24" localSheetId="58">#REF!</definedName>
    <definedName name="f_24" localSheetId="59">#REF!</definedName>
    <definedName name="f_24" localSheetId="54">#REF!</definedName>
    <definedName name="f_24" localSheetId="5">#REF!</definedName>
    <definedName name="f_24">#REF!</definedName>
    <definedName name="f_25" localSheetId="48">#REF!</definedName>
    <definedName name="f_25" localSheetId="50">#REF!</definedName>
    <definedName name="f_25" localSheetId="51">#REF!</definedName>
    <definedName name="f_25" localSheetId="52">#REF!</definedName>
    <definedName name="f_25" localSheetId="26">#REF!</definedName>
    <definedName name="f_25" localSheetId="28">#REF!</definedName>
    <definedName name="f_25" localSheetId="29">#REF!</definedName>
    <definedName name="f_25" localSheetId="30">#REF!</definedName>
    <definedName name="f_25" localSheetId="31">#REF!</definedName>
    <definedName name="f_25" localSheetId="16">#REF!</definedName>
    <definedName name="f_25" localSheetId="18">#REF!</definedName>
    <definedName name="f_25" localSheetId="15">#REF!</definedName>
    <definedName name="f_25" localSheetId="10">#REF!</definedName>
    <definedName name="f_25" localSheetId="11">#REF!</definedName>
    <definedName name="f_25" localSheetId="12">#REF!</definedName>
    <definedName name="f_25" localSheetId="13">#REF!</definedName>
    <definedName name="f_25" localSheetId="8">#REF!</definedName>
    <definedName name="f_25" localSheetId="42">#REF!</definedName>
    <definedName name="f_25" localSheetId="44">#REF!</definedName>
    <definedName name="f_25" localSheetId="45">#REF!</definedName>
    <definedName name="f_25" localSheetId="47">#REF!</definedName>
    <definedName name="f_25" localSheetId="38">#REF!</definedName>
    <definedName name="f_25" localSheetId="40">#REF!</definedName>
    <definedName name="f_25" localSheetId="41">#REF!</definedName>
    <definedName name="f_25" localSheetId="19">#REF!</definedName>
    <definedName name="f_25" localSheetId="21">#REF!</definedName>
    <definedName name="f_25" localSheetId="22">#REF!</definedName>
    <definedName name="f_25" localSheetId="23">#REF!</definedName>
    <definedName name="f_25" localSheetId="25">#REF!</definedName>
    <definedName name="f_25" localSheetId="33">#REF!</definedName>
    <definedName name="f_25" localSheetId="34">#REF!</definedName>
    <definedName name="f_25" localSheetId="36">#REF!</definedName>
    <definedName name="f_25" localSheetId="55">#REF!</definedName>
    <definedName name="f_25" localSheetId="56">#REF!</definedName>
    <definedName name="f_25" localSheetId="57">#REF!</definedName>
    <definedName name="f_25" localSheetId="58">#REF!</definedName>
    <definedName name="f_25" localSheetId="59">#REF!</definedName>
    <definedName name="f_25" localSheetId="54">#REF!</definedName>
    <definedName name="f_25" localSheetId="5">#REF!</definedName>
    <definedName name="f_25">#REF!</definedName>
    <definedName name="f_26" localSheetId="48">#REF!</definedName>
    <definedName name="f_26" localSheetId="50">#REF!</definedName>
    <definedName name="f_26" localSheetId="51">#REF!</definedName>
    <definedName name="f_26" localSheetId="52">#REF!</definedName>
    <definedName name="f_26" localSheetId="26">#REF!</definedName>
    <definedName name="f_26" localSheetId="28">#REF!</definedName>
    <definedName name="f_26" localSheetId="29">#REF!</definedName>
    <definedName name="f_26" localSheetId="30">#REF!</definedName>
    <definedName name="f_26" localSheetId="31">#REF!</definedName>
    <definedName name="f_26" localSheetId="16">#REF!</definedName>
    <definedName name="f_26" localSheetId="18">#REF!</definedName>
    <definedName name="f_26" localSheetId="15">#REF!</definedName>
    <definedName name="f_26" localSheetId="10">#REF!</definedName>
    <definedName name="f_26" localSheetId="11">#REF!</definedName>
    <definedName name="f_26" localSheetId="12">#REF!</definedName>
    <definedName name="f_26" localSheetId="13">#REF!</definedName>
    <definedName name="f_26" localSheetId="8">#REF!</definedName>
    <definedName name="f_26" localSheetId="42">#REF!</definedName>
    <definedName name="f_26" localSheetId="44">#REF!</definedName>
    <definedName name="f_26" localSheetId="45">#REF!</definedName>
    <definedName name="f_26" localSheetId="47">#REF!</definedName>
    <definedName name="f_26" localSheetId="38">#REF!</definedName>
    <definedName name="f_26" localSheetId="40">#REF!</definedName>
    <definedName name="f_26" localSheetId="41">#REF!</definedName>
    <definedName name="f_26" localSheetId="19">#REF!</definedName>
    <definedName name="f_26" localSheetId="21">#REF!</definedName>
    <definedName name="f_26" localSheetId="22">#REF!</definedName>
    <definedName name="f_26" localSheetId="23">#REF!</definedName>
    <definedName name="f_26" localSheetId="25">#REF!</definedName>
    <definedName name="f_26" localSheetId="33">#REF!</definedName>
    <definedName name="f_26" localSheetId="34">#REF!</definedName>
    <definedName name="f_26" localSheetId="36">#REF!</definedName>
    <definedName name="f_26" localSheetId="55">#REF!</definedName>
    <definedName name="f_26" localSheetId="56">#REF!</definedName>
    <definedName name="f_26" localSheetId="57">#REF!</definedName>
    <definedName name="f_26" localSheetId="58">#REF!</definedName>
    <definedName name="f_26" localSheetId="59">#REF!</definedName>
    <definedName name="f_26" localSheetId="54">#REF!</definedName>
    <definedName name="f_26" localSheetId="5">#REF!</definedName>
    <definedName name="f_26">#REF!</definedName>
    <definedName name="f_27" localSheetId="48">#REF!</definedName>
    <definedName name="f_27" localSheetId="50">#REF!</definedName>
    <definedName name="f_27" localSheetId="51">#REF!</definedName>
    <definedName name="f_27" localSheetId="52">#REF!</definedName>
    <definedName name="f_27" localSheetId="26">#REF!</definedName>
    <definedName name="f_27" localSheetId="28">#REF!</definedName>
    <definedName name="f_27" localSheetId="29">#REF!</definedName>
    <definedName name="f_27" localSheetId="30">#REF!</definedName>
    <definedName name="f_27" localSheetId="31">#REF!</definedName>
    <definedName name="f_27" localSheetId="16">#REF!</definedName>
    <definedName name="f_27" localSheetId="18">#REF!</definedName>
    <definedName name="f_27" localSheetId="15">#REF!</definedName>
    <definedName name="f_27" localSheetId="10">#REF!</definedName>
    <definedName name="f_27" localSheetId="11">#REF!</definedName>
    <definedName name="f_27" localSheetId="12">#REF!</definedName>
    <definedName name="f_27" localSheetId="13">#REF!</definedName>
    <definedName name="f_27" localSheetId="8">#REF!</definedName>
    <definedName name="f_27" localSheetId="42">#REF!</definedName>
    <definedName name="f_27" localSheetId="44">#REF!</definedName>
    <definedName name="f_27" localSheetId="45">#REF!</definedName>
    <definedName name="f_27" localSheetId="47">#REF!</definedName>
    <definedName name="f_27" localSheetId="38">#REF!</definedName>
    <definedName name="f_27" localSheetId="40">#REF!</definedName>
    <definedName name="f_27" localSheetId="41">#REF!</definedName>
    <definedName name="f_27" localSheetId="19">#REF!</definedName>
    <definedName name="f_27" localSheetId="21">#REF!</definedName>
    <definedName name="f_27" localSheetId="22">#REF!</definedName>
    <definedName name="f_27" localSheetId="23">#REF!</definedName>
    <definedName name="f_27" localSheetId="25">#REF!</definedName>
    <definedName name="f_27" localSheetId="33">#REF!</definedName>
    <definedName name="f_27" localSheetId="34">#REF!</definedName>
    <definedName name="f_27" localSheetId="36">#REF!</definedName>
    <definedName name="f_27" localSheetId="55">#REF!</definedName>
    <definedName name="f_27" localSheetId="56">#REF!</definedName>
    <definedName name="f_27" localSheetId="57">#REF!</definedName>
    <definedName name="f_27" localSheetId="58">#REF!</definedName>
    <definedName name="f_27" localSheetId="59">#REF!</definedName>
    <definedName name="f_27" localSheetId="54">#REF!</definedName>
    <definedName name="f_27" localSheetId="5">#REF!</definedName>
    <definedName name="f_27">#REF!</definedName>
    <definedName name="f_28" localSheetId="48">#REF!</definedName>
    <definedName name="f_28" localSheetId="50">#REF!</definedName>
    <definedName name="f_28" localSheetId="51">#REF!</definedName>
    <definedName name="f_28" localSheetId="52">#REF!</definedName>
    <definedName name="f_28" localSheetId="26">#REF!</definedName>
    <definedName name="f_28" localSheetId="28">#REF!</definedName>
    <definedName name="f_28" localSheetId="29">#REF!</definedName>
    <definedName name="f_28" localSheetId="30">#REF!</definedName>
    <definedName name="f_28" localSheetId="31">#REF!</definedName>
    <definedName name="f_28" localSheetId="16">#REF!</definedName>
    <definedName name="f_28" localSheetId="18">#REF!</definedName>
    <definedName name="f_28" localSheetId="15">#REF!</definedName>
    <definedName name="f_28" localSheetId="10">#REF!</definedName>
    <definedName name="f_28" localSheetId="11">#REF!</definedName>
    <definedName name="f_28" localSheetId="12">#REF!</definedName>
    <definedName name="f_28" localSheetId="13">#REF!</definedName>
    <definedName name="f_28" localSheetId="8">#REF!</definedName>
    <definedName name="f_28" localSheetId="42">#REF!</definedName>
    <definedName name="f_28" localSheetId="44">#REF!</definedName>
    <definedName name="f_28" localSheetId="45">#REF!</definedName>
    <definedName name="f_28" localSheetId="47">#REF!</definedName>
    <definedName name="f_28" localSheetId="38">#REF!</definedName>
    <definedName name="f_28" localSheetId="40">#REF!</definedName>
    <definedName name="f_28" localSheetId="41">#REF!</definedName>
    <definedName name="f_28" localSheetId="19">#REF!</definedName>
    <definedName name="f_28" localSheetId="21">#REF!</definedName>
    <definedName name="f_28" localSheetId="22">#REF!</definedName>
    <definedName name="f_28" localSheetId="23">#REF!</definedName>
    <definedName name="f_28" localSheetId="25">#REF!</definedName>
    <definedName name="f_28" localSheetId="33">#REF!</definedName>
    <definedName name="f_28" localSheetId="34">#REF!</definedName>
    <definedName name="f_28" localSheetId="36">#REF!</definedName>
    <definedName name="f_28" localSheetId="55">#REF!</definedName>
    <definedName name="f_28" localSheetId="56">#REF!</definedName>
    <definedName name="f_28" localSheetId="57">#REF!</definedName>
    <definedName name="f_28" localSheetId="58">#REF!</definedName>
    <definedName name="f_28" localSheetId="59">#REF!</definedName>
    <definedName name="f_28" localSheetId="54">#REF!</definedName>
    <definedName name="f_28" localSheetId="5">#REF!</definedName>
    <definedName name="f_28">#REF!</definedName>
    <definedName name="f_29" localSheetId="48">#REF!</definedName>
    <definedName name="f_29" localSheetId="50">#REF!</definedName>
    <definedName name="f_29" localSheetId="51">#REF!</definedName>
    <definedName name="f_29" localSheetId="52">#REF!</definedName>
    <definedName name="f_29" localSheetId="26">#REF!</definedName>
    <definedName name="f_29" localSheetId="28">#REF!</definedName>
    <definedName name="f_29" localSheetId="29">#REF!</definedName>
    <definedName name="f_29" localSheetId="30">#REF!</definedName>
    <definedName name="f_29" localSheetId="31">#REF!</definedName>
    <definedName name="f_29" localSheetId="16">#REF!</definedName>
    <definedName name="f_29" localSheetId="18">#REF!</definedName>
    <definedName name="f_29" localSheetId="15">#REF!</definedName>
    <definedName name="f_29" localSheetId="10">#REF!</definedName>
    <definedName name="f_29" localSheetId="11">#REF!</definedName>
    <definedName name="f_29" localSheetId="12">#REF!</definedName>
    <definedName name="f_29" localSheetId="13">#REF!</definedName>
    <definedName name="f_29" localSheetId="8">#REF!</definedName>
    <definedName name="f_29" localSheetId="42">#REF!</definedName>
    <definedName name="f_29" localSheetId="44">#REF!</definedName>
    <definedName name="f_29" localSheetId="45">#REF!</definedName>
    <definedName name="f_29" localSheetId="47">#REF!</definedName>
    <definedName name="f_29" localSheetId="38">#REF!</definedName>
    <definedName name="f_29" localSheetId="40">#REF!</definedName>
    <definedName name="f_29" localSheetId="41">#REF!</definedName>
    <definedName name="f_29" localSheetId="19">#REF!</definedName>
    <definedName name="f_29" localSheetId="21">#REF!</definedName>
    <definedName name="f_29" localSheetId="22">#REF!</definedName>
    <definedName name="f_29" localSheetId="23">#REF!</definedName>
    <definedName name="f_29" localSheetId="25">#REF!</definedName>
    <definedName name="f_29" localSheetId="33">#REF!</definedName>
    <definedName name="f_29" localSheetId="34">#REF!</definedName>
    <definedName name="f_29" localSheetId="36">#REF!</definedName>
    <definedName name="f_29" localSheetId="55">#REF!</definedName>
    <definedName name="f_29" localSheetId="56">#REF!</definedName>
    <definedName name="f_29" localSheetId="57">#REF!</definedName>
    <definedName name="f_29" localSheetId="58">#REF!</definedName>
    <definedName name="f_29" localSheetId="59">#REF!</definedName>
    <definedName name="f_29" localSheetId="54">#REF!</definedName>
    <definedName name="f_29" localSheetId="5">#REF!</definedName>
    <definedName name="f_29">#REF!</definedName>
    <definedName name="f_30" localSheetId="48">#REF!</definedName>
    <definedName name="f_30" localSheetId="50">#REF!</definedName>
    <definedName name="f_30" localSheetId="51">#REF!</definedName>
    <definedName name="f_30" localSheetId="52">#REF!</definedName>
    <definedName name="f_30" localSheetId="26">#REF!</definedName>
    <definedName name="f_30" localSheetId="28">#REF!</definedName>
    <definedName name="f_30" localSheetId="29">#REF!</definedName>
    <definedName name="f_30" localSheetId="30">#REF!</definedName>
    <definedName name="f_30" localSheetId="31">#REF!</definedName>
    <definedName name="f_30" localSheetId="16">#REF!</definedName>
    <definedName name="f_30" localSheetId="18">#REF!</definedName>
    <definedName name="f_30" localSheetId="15">#REF!</definedName>
    <definedName name="f_30" localSheetId="10">#REF!</definedName>
    <definedName name="f_30" localSheetId="11">#REF!</definedName>
    <definedName name="f_30" localSheetId="12">#REF!</definedName>
    <definedName name="f_30" localSheetId="13">#REF!</definedName>
    <definedName name="f_30" localSheetId="8">#REF!</definedName>
    <definedName name="f_30" localSheetId="42">#REF!</definedName>
    <definedName name="f_30" localSheetId="44">#REF!</definedName>
    <definedName name="f_30" localSheetId="45">#REF!</definedName>
    <definedName name="f_30" localSheetId="47">#REF!</definedName>
    <definedName name="f_30" localSheetId="38">#REF!</definedName>
    <definedName name="f_30" localSheetId="40">#REF!</definedName>
    <definedName name="f_30" localSheetId="41">#REF!</definedName>
    <definedName name="f_30" localSheetId="19">#REF!</definedName>
    <definedName name="f_30" localSheetId="21">#REF!</definedName>
    <definedName name="f_30" localSheetId="22">#REF!</definedName>
    <definedName name="f_30" localSheetId="23">#REF!</definedName>
    <definedName name="f_30" localSheetId="25">#REF!</definedName>
    <definedName name="f_30" localSheetId="33">#REF!</definedName>
    <definedName name="f_30" localSheetId="34">#REF!</definedName>
    <definedName name="f_30" localSheetId="36">#REF!</definedName>
    <definedName name="f_30" localSheetId="55">#REF!</definedName>
    <definedName name="f_30" localSheetId="56">#REF!</definedName>
    <definedName name="f_30" localSheetId="57">#REF!</definedName>
    <definedName name="f_30" localSheetId="58">#REF!</definedName>
    <definedName name="f_30" localSheetId="59">#REF!</definedName>
    <definedName name="f_30" localSheetId="54">#REF!</definedName>
    <definedName name="f_30" localSheetId="5">#REF!</definedName>
    <definedName name="f_30">#REF!</definedName>
    <definedName name="f_31" localSheetId="48">#REF!</definedName>
    <definedName name="f_31" localSheetId="50">#REF!</definedName>
    <definedName name="f_31" localSheetId="51">#REF!</definedName>
    <definedName name="f_31" localSheetId="52">#REF!</definedName>
    <definedName name="f_31" localSheetId="26">#REF!</definedName>
    <definedName name="f_31" localSheetId="28">#REF!</definedName>
    <definedName name="f_31" localSheetId="29">#REF!</definedName>
    <definedName name="f_31" localSheetId="30">#REF!</definedName>
    <definedName name="f_31" localSheetId="31">#REF!</definedName>
    <definedName name="f_31" localSheetId="16">#REF!</definedName>
    <definedName name="f_31" localSheetId="18">#REF!</definedName>
    <definedName name="f_31" localSheetId="15">#REF!</definedName>
    <definedName name="f_31" localSheetId="10">#REF!</definedName>
    <definedName name="f_31" localSheetId="11">#REF!</definedName>
    <definedName name="f_31" localSheetId="12">#REF!</definedName>
    <definedName name="f_31" localSheetId="13">#REF!</definedName>
    <definedName name="f_31" localSheetId="8">#REF!</definedName>
    <definedName name="f_31" localSheetId="42">#REF!</definedName>
    <definedName name="f_31" localSheetId="44">#REF!</definedName>
    <definedName name="f_31" localSheetId="45">#REF!</definedName>
    <definedName name="f_31" localSheetId="47">#REF!</definedName>
    <definedName name="f_31" localSheetId="38">#REF!</definedName>
    <definedName name="f_31" localSheetId="40">#REF!</definedName>
    <definedName name="f_31" localSheetId="41">#REF!</definedName>
    <definedName name="f_31" localSheetId="19">#REF!</definedName>
    <definedName name="f_31" localSheetId="21">#REF!</definedName>
    <definedName name="f_31" localSheetId="22">#REF!</definedName>
    <definedName name="f_31" localSheetId="23">#REF!</definedName>
    <definedName name="f_31" localSheetId="25">#REF!</definedName>
    <definedName name="f_31" localSheetId="33">#REF!</definedName>
    <definedName name="f_31" localSheetId="34">#REF!</definedName>
    <definedName name="f_31" localSheetId="36">#REF!</definedName>
    <definedName name="f_31" localSheetId="55">#REF!</definedName>
    <definedName name="f_31" localSheetId="56">#REF!</definedName>
    <definedName name="f_31" localSheetId="57">#REF!</definedName>
    <definedName name="f_31" localSheetId="58">#REF!</definedName>
    <definedName name="f_31" localSheetId="59">#REF!</definedName>
    <definedName name="f_31" localSheetId="54">#REF!</definedName>
    <definedName name="f_31" localSheetId="5">#REF!</definedName>
    <definedName name="f_31">#REF!</definedName>
    <definedName name="f_32" localSheetId="48">#REF!</definedName>
    <definedName name="f_32" localSheetId="50">#REF!</definedName>
    <definedName name="f_32" localSheetId="51">#REF!</definedName>
    <definedName name="f_32" localSheetId="52">#REF!</definedName>
    <definedName name="f_32" localSheetId="26">#REF!</definedName>
    <definedName name="f_32" localSheetId="28">#REF!</definedName>
    <definedName name="f_32" localSheetId="29">#REF!</definedName>
    <definedName name="f_32" localSheetId="30">#REF!</definedName>
    <definedName name="f_32" localSheetId="31">#REF!</definedName>
    <definedName name="f_32" localSheetId="16">#REF!</definedName>
    <definedName name="f_32" localSheetId="18">#REF!</definedName>
    <definedName name="f_32" localSheetId="15">#REF!</definedName>
    <definedName name="f_32" localSheetId="10">#REF!</definedName>
    <definedName name="f_32" localSheetId="11">#REF!</definedName>
    <definedName name="f_32" localSheetId="12">#REF!</definedName>
    <definedName name="f_32" localSheetId="13">#REF!</definedName>
    <definedName name="f_32" localSheetId="8">#REF!</definedName>
    <definedName name="f_32" localSheetId="42">#REF!</definedName>
    <definedName name="f_32" localSheetId="44">#REF!</definedName>
    <definedName name="f_32" localSheetId="45">#REF!</definedName>
    <definedName name="f_32" localSheetId="47">#REF!</definedName>
    <definedName name="f_32" localSheetId="38">#REF!</definedName>
    <definedName name="f_32" localSheetId="40">#REF!</definedName>
    <definedName name="f_32" localSheetId="41">#REF!</definedName>
    <definedName name="f_32" localSheetId="19">#REF!</definedName>
    <definedName name="f_32" localSheetId="21">#REF!</definedName>
    <definedName name="f_32" localSheetId="22">#REF!</definedName>
    <definedName name="f_32" localSheetId="23">#REF!</definedName>
    <definedName name="f_32" localSheetId="25">#REF!</definedName>
    <definedName name="f_32" localSheetId="33">#REF!</definedName>
    <definedName name="f_32" localSheetId="34">#REF!</definedName>
    <definedName name="f_32" localSheetId="36">#REF!</definedName>
    <definedName name="f_32" localSheetId="55">#REF!</definedName>
    <definedName name="f_32" localSheetId="56">#REF!</definedName>
    <definedName name="f_32" localSheetId="57">#REF!</definedName>
    <definedName name="f_32" localSheetId="58">#REF!</definedName>
    <definedName name="f_32" localSheetId="59">#REF!</definedName>
    <definedName name="f_32" localSheetId="54">#REF!</definedName>
    <definedName name="f_32" localSheetId="5">#REF!</definedName>
    <definedName name="f_32">#REF!</definedName>
    <definedName name="f_33" localSheetId="48">#REF!</definedName>
    <definedName name="f_33" localSheetId="50">#REF!</definedName>
    <definedName name="f_33" localSheetId="51">#REF!</definedName>
    <definedName name="f_33" localSheetId="52">#REF!</definedName>
    <definedName name="f_33" localSheetId="26">#REF!</definedName>
    <definedName name="f_33" localSheetId="28">#REF!</definedName>
    <definedName name="f_33" localSheetId="29">#REF!</definedName>
    <definedName name="f_33" localSheetId="30">#REF!</definedName>
    <definedName name="f_33" localSheetId="31">#REF!</definedName>
    <definedName name="f_33" localSheetId="16">#REF!</definedName>
    <definedName name="f_33" localSheetId="18">#REF!</definedName>
    <definedName name="f_33" localSheetId="15">#REF!</definedName>
    <definedName name="f_33" localSheetId="10">#REF!</definedName>
    <definedName name="f_33" localSheetId="11">#REF!</definedName>
    <definedName name="f_33" localSheetId="12">#REF!</definedName>
    <definedName name="f_33" localSheetId="13">#REF!</definedName>
    <definedName name="f_33" localSheetId="8">#REF!</definedName>
    <definedName name="f_33" localSheetId="42">#REF!</definedName>
    <definedName name="f_33" localSheetId="44">#REF!</definedName>
    <definedName name="f_33" localSheetId="45">#REF!</definedName>
    <definedName name="f_33" localSheetId="47">#REF!</definedName>
    <definedName name="f_33" localSheetId="38">#REF!</definedName>
    <definedName name="f_33" localSheetId="40">#REF!</definedName>
    <definedName name="f_33" localSheetId="41">#REF!</definedName>
    <definedName name="f_33" localSheetId="19">#REF!</definedName>
    <definedName name="f_33" localSheetId="21">#REF!</definedName>
    <definedName name="f_33" localSheetId="22">#REF!</definedName>
    <definedName name="f_33" localSheetId="23">#REF!</definedName>
    <definedName name="f_33" localSheetId="25">#REF!</definedName>
    <definedName name="f_33" localSheetId="33">#REF!</definedName>
    <definedName name="f_33" localSheetId="34">#REF!</definedName>
    <definedName name="f_33" localSheetId="36">#REF!</definedName>
    <definedName name="f_33" localSheetId="55">#REF!</definedName>
    <definedName name="f_33" localSheetId="56">#REF!</definedName>
    <definedName name="f_33" localSheetId="57">#REF!</definedName>
    <definedName name="f_33" localSheetId="58">#REF!</definedName>
    <definedName name="f_33" localSheetId="59">#REF!</definedName>
    <definedName name="f_33" localSheetId="54">#REF!</definedName>
    <definedName name="f_33" localSheetId="5">#REF!</definedName>
    <definedName name="f_33">#REF!</definedName>
    <definedName name="f_34" localSheetId="48">#REF!</definedName>
    <definedName name="f_34" localSheetId="50">#REF!</definedName>
    <definedName name="f_34" localSheetId="51">#REF!</definedName>
    <definedName name="f_34" localSheetId="52">#REF!</definedName>
    <definedName name="f_34" localSheetId="26">#REF!</definedName>
    <definedName name="f_34" localSheetId="28">#REF!</definedName>
    <definedName name="f_34" localSheetId="29">#REF!</definedName>
    <definedName name="f_34" localSheetId="30">#REF!</definedName>
    <definedName name="f_34" localSheetId="31">#REF!</definedName>
    <definedName name="f_34" localSheetId="16">#REF!</definedName>
    <definedName name="f_34" localSheetId="18">#REF!</definedName>
    <definedName name="f_34" localSheetId="15">#REF!</definedName>
    <definedName name="f_34" localSheetId="10">#REF!</definedName>
    <definedName name="f_34" localSheetId="11">#REF!</definedName>
    <definedName name="f_34" localSheetId="12">#REF!</definedName>
    <definedName name="f_34" localSheetId="13">#REF!</definedName>
    <definedName name="f_34" localSheetId="8">#REF!</definedName>
    <definedName name="f_34" localSheetId="42">#REF!</definedName>
    <definedName name="f_34" localSheetId="44">#REF!</definedName>
    <definedName name="f_34" localSheetId="45">#REF!</definedName>
    <definedName name="f_34" localSheetId="47">#REF!</definedName>
    <definedName name="f_34" localSheetId="38">#REF!</definedName>
    <definedName name="f_34" localSheetId="40">#REF!</definedName>
    <definedName name="f_34" localSheetId="41">#REF!</definedName>
    <definedName name="f_34" localSheetId="19">#REF!</definedName>
    <definedName name="f_34" localSheetId="21">#REF!</definedName>
    <definedName name="f_34" localSheetId="22">#REF!</definedName>
    <definedName name="f_34" localSheetId="23">#REF!</definedName>
    <definedName name="f_34" localSheetId="25">#REF!</definedName>
    <definedName name="f_34" localSheetId="33">#REF!</definedName>
    <definedName name="f_34" localSheetId="34">#REF!</definedName>
    <definedName name="f_34" localSheetId="36">#REF!</definedName>
    <definedName name="f_34" localSheetId="55">#REF!</definedName>
    <definedName name="f_34" localSheetId="56">#REF!</definedName>
    <definedName name="f_34" localSheetId="57">#REF!</definedName>
    <definedName name="f_34" localSheetId="58">#REF!</definedName>
    <definedName name="f_34" localSheetId="59">#REF!</definedName>
    <definedName name="f_34" localSheetId="54">#REF!</definedName>
    <definedName name="f_34" localSheetId="5">#REF!</definedName>
    <definedName name="f_34">#REF!</definedName>
    <definedName name="f_35" localSheetId="48">#REF!</definedName>
    <definedName name="f_35" localSheetId="50">#REF!</definedName>
    <definedName name="f_35" localSheetId="51">#REF!</definedName>
    <definedName name="f_35" localSheetId="52">#REF!</definedName>
    <definedName name="f_35" localSheetId="26">#REF!</definedName>
    <definedName name="f_35" localSheetId="28">#REF!</definedName>
    <definedName name="f_35" localSheetId="29">#REF!</definedName>
    <definedName name="f_35" localSheetId="30">#REF!</definedName>
    <definedName name="f_35" localSheetId="31">#REF!</definedName>
    <definedName name="f_35" localSheetId="16">#REF!</definedName>
    <definedName name="f_35" localSheetId="18">#REF!</definedName>
    <definedName name="f_35" localSheetId="15">#REF!</definedName>
    <definedName name="f_35" localSheetId="10">#REF!</definedName>
    <definedName name="f_35" localSheetId="11">#REF!</definedName>
    <definedName name="f_35" localSheetId="12">#REF!</definedName>
    <definedName name="f_35" localSheetId="13">#REF!</definedName>
    <definedName name="f_35" localSheetId="8">#REF!</definedName>
    <definedName name="f_35" localSheetId="42">#REF!</definedName>
    <definedName name="f_35" localSheetId="44">#REF!</definedName>
    <definedName name="f_35" localSheetId="45">#REF!</definedName>
    <definedName name="f_35" localSheetId="47">#REF!</definedName>
    <definedName name="f_35" localSheetId="38">#REF!</definedName>
    <definedName name="f_35" localSheetId="40">#REF!</definedName>
    <definedName name="f_35" localSheetId="41">#REF!</definedName>
    <definedName name="f_35" localSheetId="19">#REF!</definedName>
    <definedName name="f_35" localSheetId="21">#REF!</definedName>
    <definedName name="f_35" localSheetId="22">#REF!</definedName>
    <definedName name="f_35" localSheetId="23">#REF!</definedName>
    <definedName name="f_35" localSheetId="25">#REF!</definedName>
    <definedName name="f_35" localSheetId="33">#REF!</definedName>
    <definedName name="f_35" localSheetId="34">#REF!</definedName>
    <definedName name="f_35" localSheetId="36">#REF!</definedName>
    <definedName name="f_35" localSheetId="55">#REF!</definedName>
    <definedName name="f_35" localSheetId="56">#REF!</definedName>
    <definedName name="f_35" localSheetId="57">#REF!</definedName>
    <definedName name="f_35" localSheetId="58">#REF!</definedName>
    <definedName name="f_35" localSheetId="59">#REF!</definedName>
    <definedName name="f_35" localSheetId="54">#REF!</definedName>
    <definedName name="f_35" localSheetId="5">#REF!</definedName>
    <definedName name="f_35">#REF!</definedName>
    <definedName name="f_36" localSheetId="48">#REF!</definedName>
    <definedName name="f_36" localSheetId="50">#REF!</definedName>
    <definedName name="f_36" localSheetId="51">#REF!</definedName>
    <definedName name="f_36" localSheetId="52">#REF!</definedName>
    <definedName name="f_36" localSheetId="26">#REF!</definedName>
    <definedName name="f_36" localSheetId="28">#REF!</definedName>
    <definedName name="f_36" localSheetId="29">#REF!</definedName>
    <definedName name="f_36" localSheetId="30">#REF!</definedName>
    <definedName name="f_36" localSheetId="31">#REF!</definedName>
    <definedName name="f_36" localSheetId="16">#REF!</definedName>
    <definedName name="f_36" localSheetId="18">#REF!</definedName>
    <definedName name="f_36" localSheetId="15">#REF!</definedName>
    <definedName name="f_36" localSheetId="10">#REF!</definedName>
    <definedName name="f_36" localSheetId="11">#REF!</definedName>
    <definedName name="f_36" localSheetId="12">#REF!</definedName>
    <definedName name="f_36" localSheetId="13">#REF!</definedName>
    <definedName name="f_36" localSheetId="8">#REF!</definedName>
    <definedName name="f_36" localSheetId="42">#REF!</definedName>
    <definedName name="f_36" localSheetId="44">#REF!</definedName>
    <definedName name="f_36" localSheetId="45">#REF!</definedName>
    <definedName name="f_36" localSheetId="47">#REF!</definedName>
    <definedName name="f_36" localSheetId="38">#REF!</definedName>
    <definedName name="f_36" localSheetId="40">#REF!</definedName>
    <definedName name="f_36" localSheetId="41">#REF!</definedName>
    <definedName name="f_36" localSheetId="19">#REF!</definedName>
    <definedName name="f_36" localSheetId="21">#REF!</definedName>
    <definedName name="f_36" localSheetId="22">#REF!</definedName>
    <definedName name="f_36" localSheetId="23">#REF!</definedName>
    <definedName name="f_36" localSheetId="25">#REF!</definedName>
    <definedName name="f_36" localSheetId="33">#REF!</definedName>
    <definedName name="f_36" localSheetId="34">#REF!</definedName>
    <definedName name="f_36" localSheetId="36">#REF!</definedName>
    <definedName name="f_36" localSheetId="55">#REF!</definedName>
    <definedName name="f_36" localSheetId="56">#REF!</definedName>
    <definedName name="f_36" localSheetId="57">#REF!</definedName>
    <definedName name="f_36" localSheetId="58">#REF!</definedName>
    <definedName name="f_36" localSheetId="59">#REF!</definedName>
    <definedName name="f_36" localSheetId="54">#REF!</definedName>
    <definedName name="f_36" localSheetId="5">#REF!</definedName>
    <definedName name="f_36">#REF!</definedName>
    <definedName name="f_37" localSheetId="48">#REF!</definedName>
    <definedName name="f_37" localSheetId="50">#REF!</definedName>
    <definedName name="f_37" localSheetId="51">#REF!</definedName>
    <definedName name="f_37" localSheetId="52">#REF!</definedName>
    <definedName name="f_37" localSheetId="26">#REF!</definedName>
    <definedName name="f_37" localSheetId="28">#REF!</definedName>
    <definedName name="f_37" localSheetId="29">#REF!</definedName>
    <definedName name="f_37" localSheetId="30">#REF!</definedName>
    <definedName name="f_37" localSheetId="31">#REF!</definedName>
    <definedName name="f_37" localSheetId="16">#REF!</definedName>
    <definedName name="f_37" localSheetId="18">#REF!</definedName>
    <definedName name="f_37" localSheetId="15">#REF!</definedName>
    <definedName name="f_37" localSheetId="10">#REF!</definedName>
    <definedName name="f_37" localSheetId="11">#REF!</definedName>
    <definedName name="f_37" localSheetId="12">#REF!</definedName>
    <definedName name="f_37" localSheetId="13">#REF!</definedName>
    <definedName name="f_37" localSheetId="8">#REF!</definedName>
    <definedName name="f_37" localSheetId="42">#REF!</definedName>
    <definedName name="f_37" localSheetId="44">#REF!</definedName>
    <definedName name="f_37" localSheetId="45">#REF!</definedName>
    <definedName name="f_37" localSheetId="47">#REF!</definedName>
    <definedName name="f_37" localSheetId="38">#REF!</definedName>
    <definedName name="f_37" localSheetId="40">#REF!</definedName>
    <definedName name="f_37" localSheetId="41">#REF!</definedName>
    <definedName name="f_37" localSheetId="19">#REF!</definedName>
    <definedName name="f_37" localSheetId="21">#REF!</definedName>
    <definedName name="f_37" localSheetId="22">#REF!</definedName>
    <definedName name="f_37" localSheetId="23">#REF!</definedName>
    <definedName name="f_37" localSheetId="25">#REF!</definedName>
    <definedName name="f_37" localSheetId="33">#REF!</definedName>
    <definedName name="f_37" localSheetId="34">#REF!</definedName>
    <definedName name="f_37" localSheetId="36">#REF!</definedName>
    <definedName name="f_37" localSheetId="55">#REF!</definedName>
    <definedName name="f_37" localSheetId="56">#REF!</definedName>
    <definedName name="f_37" localSheetId="57">#REF!</definedName>
    <definedName name="f_37" localSheetId="58">#REF!</definedName>
    <definedName name="f_37" localSheetId="59">#REF!</definedName>
    <definedName name="f_37" localSheetId="54">#REF!</definedName>
    <definedName name="f_37" localSheetId="5">#REF!</definedName>
    <definedName name="f_37">#REF!</definedName>
    <definedName name="f_38" localSheetId="48">#REF!</definedName>
    <definedName name="f_38" localSheetId="50">#REF!</definedName>
    <definedName name="f_38" localSheetId="51">#REF!</definedName>
    <definedName name="f_38" localSheetId="52">#REF!</definedName>
    <definedName name="f_38" localSheetId="26">#REF!</definedName>
    <definedName name="f_38" localSheetId="28">#REF!</definedName>
    <definedName name="f_38" localSheetId="29">#REF!</definedName>
    <definedName name="f_38" localSheetId="30">#REF!</definedName>
    <definedName name="f_38" localSheetId="31">#REF!</definedName>
    <definedName name="f_38" localSheetId="16">#REF!</definedName>
    <definedName name="f_38" localSheetId="18">#REF!</definedName>
    <definedName name="f_38" localSheetId="15">#REF!</definedName>
    <definedName name="f_38" localSheetId="10">#REF!</definedName>
    <definedName name="f_38" localSheetId="11">#REF!</definedName>
    <definedName name="f_38" localSheetId="12">#REF!</definedName>
    <definedName name="f_38" localSheetId="13">#REF!</definedName>
    <definedName name="f_38" localSheetId="8">#REF!</definedName>
    <definedName name="f_38" localSheetId="42">#REF!</definedName>
    <definedName name="f_38" localSheetId="44">#REF!</definedName>
    <definedName name="f_38" localSheetId="45">#REF!</definedName>
    <definedName name="f_38" localSheetId="47">#REF!</definedName>
    <definedName name="f_38" localSheetId="38">#REF!</definedName>
    <definedName name="f_38" localSheetId="40">#REF!</definedName>
    <definedName name="f_38" localSheetId="41">#REF!</definedName>
    <definedName name="f_38" localSheetId="19">#REF!</definedName>
    <definedName name="f_38" localSheetId="21">#REF!</definedName>
    <definedName name="f_38" localSheetId="22">#REF!</definedName>
    <definedName name="f_38" localSheetId="23">#REF!</definedName>
    <definedName name="f_38" localSheetId="25">#REF!</definedName>
    <definedName name="f_38" localSheetId="33">#REF!</definedName>
    <definedName name="f_38" localSheetId="34">#REF!</definedName>
    <definedName name="f_38" localSheetId="36">#REF!</definedName>
    <definedName name="f_38" localSheetId="55">#REF!</definedName>
    <definedName name="f_38" localSheetId="56">#REF!</definedName>
    <definedName name="f_38" localSheetId="57">#REF!</definedName>
    <definedName name="f_38" localSheetId="58">#REF!</definedName>
    <definedName name="f_38" localSheetId="59">#REF!</definedName>
    <definedName name="f_38" localSheetId="54">#REF!</definedName>
    <definedName name="f_38" localSheetId="5">#REF!</definedName>
    <definedName name="f_38">#REF!</definedName>
    <definedName name="f_39" localSheetId="48">#REF!</definedName>
    <definedName name="f_39" localSheetId="50">#REF!</definedName>
    <definedName name="f_39" localSheetId="51">#REF!</definedName>
    <definedName name="f_39" localSheetId="52">#REF!</definedName>
    <definedName name="f_39" localSheetId="26">#REF!</definedName>
    <definedName name="f_39" localSheetId="28">#REF!</definedName>
    <definedName name="f_39" localSheetId="29">#REF!</definedName>
    <definedName name="f_39" localSheetId="30">#REF!</definedName>
    <definedName name="f_39" localSheetId="31">#REF!</definedName>
    <definedName name="f_39" localSheetId="16">#REF!</definedName>
    <definedName name="f_39" localSheetId="18">#REF!</definedName>
    <definedName name="f_39" localSheetId="15">#REF!</definedName>
    <definedName name="f_39" localSheetId="10">#REF!</definedName>
    <definedName name="f_39" localSheetId="11">#REF!</definedName>
    <definedName name="f_39" localSheetId="12">#REF!</definedName>
    <definedName name="f_39" localSheetId="13">#REF!</definedName>
    <definedName name="f_39" localSheetId="8">#REF!</definedName>
    <definedName name="f_39" localSheetId="42">#REF!</definedName>
    <definedName name="f_39" localSheetId="44">#REF!</definedName>
    <definedName name="f_39" localSheetId="45">#REF!</definedName>
    <definedName name="f_39" localSheetId="47">#REF!</definedName>
    <definedName name="f_39" localSheetId="38">#REF!</definedName>
    <definedName name="f_39" localSheetId="40">#REF!</definedName>
    <definedName name="f_39" localSheetId="41">#REF!</definedName>
    <definedName name="f_39" localSheetId="19">#REF!</definedName>
    <definedName name="f_39" localSheetId="21">#REF!</definedName>
    <definedName name="f_39" localSheetId="22">#REF!</definedName>
    <definedName name="f_39" localSheetId="23">#REF!</definedName>
    <definedName name="f_39" localSheetId="25">#REF!</definedName>
    <definedName name="f_39" localSheetId="33">#REF!</definedName>
    <definedName name="f_39" localSheetId="34">#REF!</definedName>
    <definedName name="f_39" localSheetId="36">#REF!</definedName>
    <definedName name="f_39" localSheetId="55">#REF!</definedName>
    <definedName name="f_39" localSheetId="56">#REF!</definedName>
    <definedName name="f_39" localSheetId="57">#REF!</definedName>
    <definedName name="f_39" localSheetId="58">#REF!</definedName>
    <definedName name="f_39" localSheetId="59">#REF!</definedName>
    <definedName name="f_39" localSheetId="54">#REF!</definedName>
    <definedName name="f_39" localSheetId="5">#REF!</definedName>
    <definedName name="f_39">#REF!</definedName>
    <definedName name="f_40" localSheetId="48">#REF!</definedName>
    <definedName name="f_40" localSheetId="50">#REF!</definedName>
    <definedName name="f_40" localSheetId="51">#REF!</definedName>
    <definedName name="f_40" localSheetId="52">#REF!</definedName>
    <definedName name="f_40" localSheetId="26">#REF!</definedName>
    <definedName name="f_40" localSheetId="28">#REF!</definedName>
    <definedName name="f_40" localSheetId="29">#REF!</definedName>
    <definedName name="f_40" localSheetId="30">#REF!</definedName>
    <definedName name="f_40" localSheetId="31">#REF!</definedName>
    <definedName name="f_40" localSheetId="16">#REF!</definedName>
    <definedName name="f_40" localSheetId="18">#REF!</definedName>
    <definedName name="f_40" localSheetId="15">#REF!</definedName>
    <definedName name="f_40" localSheetId="10">#REF!</definedName>
    <definedName name="f_40" localSheetId="11">#REF!</definedName>
    <definedName name="f_40" localSheetId="12">#REF!</definedName>
    <definedName name="f_40" localSheetId="13">#REF!</definedName>
    <definedName name="f_40" localSheetId="8">#REF!</definedName>
    <definedName name="f_40" localSheetId="42">#REF!</definedName>
    <definedName name="f_40" localSheetId="44">#REF!</definedName>
    <definedName name="f_40" localSheetId="45">#REF!</definedName>
    <definedName name="f_40" localSheetId="47">#REF!</definedName>
    <definedName name="f_40" localSheetId="38">#REF!</definedName>
    <definedName name="f_40" localSheetId="40">#REF!</definedName>
    <definedName name="f_40" localSheetId="41">#REF!</definedName>
    <definedName name="f_40" localSheetId="19">#REF!</definedName>
    <definedName name="f_40" localSheetId="21">#REF!</definedName>
    <definedName name="f_40" localSheetId="22">#REF!</definedName>
    <definedName name="f_40" localSheetId="23">#REF!</definedName>
    <definedName name="f_40" localSheetId="25">#REF!</definedName>
    <definedName name="f_40" localSheetId="33">#REF!</definedName>
    <definedName name="f_40" localSheetId="34">#REF!</definedName>
    <definedName name="f_40" localSheetId="36">#REF!</definedName>
    <definedName name="f_40" localSheetId="55">#REF!</definedName>
    <definedName name="f_40" localSheetId="56">#REF!</definedName>
    <definedName name="f_40" localSheetId="57">#REF!</definedName>
    <definedName name="f_40" localSheetId="58">#REF!</definedName>
    <definedName name="f_40" localSheetId="59">#REF!</definedName>
    <definedName name="f_40" localSheetId="54">#REF!</definedName>
    <definedName name="f_40" localSheetId="5">#REF!</definedName>
    <definedName name="f_40">#REF!</definedName>
    <definedName name="f_bucode" localSheetId="48">#REF!</definedName>
    <definedName name="f_bucode" localSheetId="50">#REF!</definedName>
    <definedName name="f_bucode" localSheetId="51">#REF!</definedName>
    <definedName name="f_bucode" localSheetId="52">#REF!</definedName>
    <definedName name="f_bucode" localSheetId="26">#REF!</definedName>
    <definedName name="f_bucode" localSheetId="28">#REF!</definedName>
    <definedName name="f_bucode" localSheetId="29">#REF!</definedName>
    <definedName name="f_bucode" localSheetId="30">#REF!</definedName>
    <definedName name="f_bucode" localSheetId="31">#REF!</definedName>
    <definedName name="f_bucode" localSheetId="16">#REF!</definedName>
    <definedName name="f_bucode" localSheetId="18">#REF!</definedName>
    <definedName name="f_bucode" localSheetId="15">#REF!</definedName>
    <definedName name="f_bucode" localSheetId="10">#REF!</definedName>
    <definedName name="f_bucode" localSheetId="11">#REF!</definedName>
    <definedName name="f_bucode" localSheetId="12">#REF!</definedName>
    <definedName name="f_bucode" localSheetId="13">#REF!</definedName>
    <definedName name="f_bucode" localSheetId="8">#REF!</definedName>
    <definedName name="f_bucode" localSheetId="42">#REF!</definedName>
    <definedName name="f_bucode" localSheetId="44">#REF!</definedName>
    <definedName name="f_bucode" localSheetId="45">#REF!</definedName>
    <definedName name="f_bucode" localSheetId="47">#REF!</definedName>
    <definedName name="f_bucode" localSheetId="38">#REF!</definedName>
    <definedName name="f_bucode" localSheetId="40">#REF!</definedName>
    <definedName name="f_bucode" localSheetId="41">#REF!</definedName>
    <definedName name="f_bucode" localSheetId="19">#REF!</definedName>
    <definedName name="f_bucode" localSheetId="21">#REF!</definedName>
    <definedName name="f_bucode" localSheetId="22">#REF!</definedName>
    <definedName name="f_bucode" localSheetId="23">#REF!</definedName>
    <definedName name="f_bucode" localSheetId="25">#REF!</definedName>
    <definedName name="f_bucode" localSheetId="33">#REF!</definedName>
    <definedName name="f_bucode" localSheetId="34">#REF!</definedName>
    <definedName name="f_bucode" localSheetId="36">#REF!</definedName>
    <definedName name="f_bucode" localSheetId="55">#REF!</definedName>
    <definedName name="f_bucode" localSheetId="56">#REF!</definedName>
    <definedName name="f_bucode" localSheetId="57">#REF!</definedName>
    <definedName name="f_bucode" localSheetId="58">#REF!</definedName>
    <definedName name="f_bucode" localSheetId="59">#REF!</definedName>
    <definedName name="f_bucode" localSheetId="54">#REF!</definedName>
    <definedName name="f_bucode" localSheetId="5">#REF!</definedName>
    <definedName name="f_bucode">#REF!</definedName>
    <definedName name="f_buname" localSheetId="48">#REF!</definedName>
    <definedName name="f_buname" localSheetId="50">#REF!</definedName>
    <definedName name="f_buname" localSheetId="51">#REF!</definedName>
    <definedName name="f_buname" localSheetId="52">#REF!</definedName>
    <definedName name="f_buname" localSheetId="26">#REF!</definedName>
    <definedName name="f_buname" localSheetId="28">#REF!</definedName>
    <definedName name="f_buname" localSheetId="29">#REF!</definedName>
    <definedName name="f_buname" localSheetId="30">#REF!</definedName>
    <definedName name="f_buname" localSheetId="31">#REF!</definedName>
    <definedName name="f_buname" localSheetId="16">#REF!</definedName>
    <definedName name="f_buname" localSheetId="18">#REF!</definedName>
    <definedName name="f_buname" localSheetId="15">#REF!</definedName>
    <definedName name="f_buname" localSheetId="10">#REF!</definedName>
    <definedName name="f_buname" localSheetId="11">#REF!</definedName>
    <definedName name="f_buname" localSheetId="12">#REF!</definedName>
    <definedName name="f_buname" localSheetId="13">#REF!</definedName>
    <definedName name="f_buname" localSheetId="8">#REF!</definedName>
    <definedName name="f_buname" localSheetId="42">#REF!</definedName>
    <definedName name="f_buname" localSheetId="44">#REF!</definedName>
    <definedName name="f_buname" localSheetId="45">#REF!</definedName>
    <definedName name="f_buname" localSheetId="47">#REF!</definedName>
    <definedName name="f_buname" localSheetId="38">#REF!</definedName>
    <definedName name="f_buname" localSheetId="40">#REF!</definedName>
    <definedName name="f_buname" localSheetId="41">#REF!</definedName>
    <definedName name="f_buname" localSheetId="19">#REF!</definedName>
    <definedName name="f_buname" localSheetId="21">#REF!</definedName>
    <definedName name="f_buname" localSheetId="22">#REF!</definedName>
    <definedName name="f_buname" localSheetId="23">#REF!</definedName>
    <definedName name="f_buname" localSheetId="25">#REF!</definedName>
    <definedName name="f_buname" localSheetId="33">#REF!</definedName>
    <definedName name="f_buname" localSheetId="34">#REF!</definedName>
    <definedName name="f_buname" localSheetId="36">#REF!</definedName>
    <definedName name="f_buname" localSheetId="55">#REF!</definedName>
    <definedName name="f_buname" localSheetId="56">#REF!</definedName>
    <definedName name="f_buname" localSheetId="57">#REF!</definedName>
    <definedName name="f_buname" localSheetId="58">#REF!</definedName>
    <definedName name="f_buname" localSheetId="59">#REF!</definedName>
    <definedName name="f_buname" localSheetId="54">#REF!</definedName>
    <definedName name="f_buname" localSheetId="5">#REF!</definedName>
    <definedName name="f_buname">#REF!</definedName>
    <definedName name="f_date" localSheetId="48">#REF!</definedName>
    <definedName name="f_date" localSheetId="50">#REF!</definedName>
    <definedName name="f_date" localSheetId="51">#REF!</definedName>
    <definedName name="f_date" localSheetId="52">#REF!</definedName>
    <definedName name="f_date" localSheetId="26">#REF!</definedName>
    <definedName name="f_date" localSheetId="28">#REF!</definedName>
    <definedName name="f_date" localSheetId="29">#REF!</definedName>
    <definedName name="f_date" localSheetId="30">#REF!</definedName>
    <definedName name="f_date" localSheetId="31">#REF!</definedName>
    <definedName name="f_date" localSheetId="16">#REF!</definedName>
    <definedName name="f_date" localSheetId="18">#REF!</definedName>
    <definedName name="f_date" localSheetId="15">#REF!</definedName>
    <definedName name="f_date" localSheetId="10">#REF!</definedName>
    <definedName name="f_date" localSheetId="11">#REF!</definedName>
    <definedName name="f_date" localSheetId="12">#REF!</definedName>
    <definedName name="f_date" localSheetId="13">#REF!</definedName>
    <definedName name="f_date" localSheetId="8">#REF!</definedName>
    <definedName name="f_date" localSheetId="42">#REF!</definedName>
    <definedName name="f_date" localSheetId="44">#REF!</definedName>
    <definedName name="f_date" localSheetId="45">#REF!</definedName>
    <definedName name="f_date" localSheetId="47">#REF!</definedName>
    <definedName name="f_date" localSheetId="38">#REF!</definedName>
    <definedName name="f_date" localSheetId="40">#REF!</definedName>
    <definedName name="f_date" localSheetId="41">#REF!</definedName>
    <definedName name="f_date" localSheetId="19">#REF!</definedName>
    <definedName name="f_date" localSheetId="21">#REF!</definedName>
    <definedName name="f_date" localSheetId="22">#REF!</definedName>
    <definedName name="f_date" localSheetId="23">#REF!</definedName>
    <definedName name="f_date" localSheetId="25">#REF!</definedName>
    <definedName name="f_date" localSheetId="33">#REF!</definedName>
    <definedName name="f_date" localSheetId="34">#REF!</definedName>
    <definedName name="f_date" localSheetId="36">#REF!</definedName>
    <definedName name="f_date" localSheetId="55">#REF!</definedName>
    <definedName name="f_date" localSheetId="56">#REF!</definedName>
    <definedName name="f_date" localSheetId="57">#REF!</definedName>
    <definedName name="f_date" localSheetId="58">#REF!</definedName>
    <definedName name="f_date" localSheetId="59">#REF!</definedName>
    <definedName name="f_date" localSheetId="54">#REF!</definedName>
    <definedName name="f_date" localSheetId="5">#REF!</definedName>
    <definedName name="f_date">#REF!</definedName>
    <definedName name="f_formid" localSheetId="48">#REF!</definedName>
    <definedName name="f_formid" localSheetId="50">#REF!</definedName>
    <definedName name="f_formid" localSheetId="51">#REF!</definedName>
    <definedName name="f_formid" localSheetId="52">#REF!</definedName>
    <definedName name="f_formid" localSheetId="26">#REF!</definedName>
    <definedName name="f_formid" localSheetId="28">#REF!</definedName>
    <definedName name="f_formid" localSheetId="29">#REF!</definedName>
    <definedName name="f_formid" localSheetId="30">#REF!</definedName>
    <definedName name="f_formid" localSheetId="31">#REF!</definedName>
    <definedName name="f_formid" localSheetId="16">#REF!</definedName>
    <definedName name="f_formid" localSheetId="18">#REF!</definedName>
    <definedName name="f_formid" localSheetId="15">#REF!</definedName>
    <definedName name="f_formid" localSheetId="10">#REF!</definedName>
    <definedName name="f_formid" localSheetId="11">#REF!</definedName>
    <definedName name="f_formid" localSheetId="12">#REF!</definedName>
    <definedName name="f_formid" localSheetId="13">#REF!</definedName>
    <definedName name="f_formid" localSheetId="8">#REF!</definedName>
    <definedName name="f_formid" localSheetId="42">#REF!</definedName>
    <definedName name="f_formid" localSheetId="44">#REF!</definedName>
    <definedName name="f_formid" localSheetId="45">#REF!</definedName>
    <definedName name="f_formid" localSheetId="47">#REF!</definedName>
    <definedName name="f_formid" localSheetId="38">#REF!</definedName>
    <definedName name="f_formid" localSheetId="40">#REF!</definedName>
    <definedName name="f_formid" localSheetId="41">#REF!</definedName>
    <definedName name="f_formid" localSheetId="19">#REF!</definedName>
    <definedName name="f_formid" localSheetId="21">#REF!</definedName>
    <definedName name="f_formid" localSheetId="22">#REF!</definedName>
    <definedName name="f_formid" localSheetId="23">#REF!</definedName>
    <definedName name="f_formid" localSheetId="25">#REF!</definedName>
    <definedName name="f_formid" localSheetId="33">#REF!</definedName>
    <definedName name="f_formid" localSheetId="34">#REF!</definedName>
    <definedName name="f_formid" localSheetId="36">#REF!</definedName>
    <definedName name="f_formid" localSheetId="55">#REF!</definedName>
    <definedName name="f_formid" localSheetId="56">#REF!</definedName>
    <definedName name="f_formid" localSheetId="57">#REF!</definedName>
    <definedName name="f_formid" localSheetId="58">#REF!</definedName>
    <definedName name="f_formid" localSheetId="59">#REF!</definedName>
    <definedName name="f_formid" localSheetId="54">#REF!</definedName>
    <definedName name="f_formid" localSheetId="5">#REF!</definedName>
    <definedName name="f_formid">#REF!</definedName>
    <definedName name="f_formname" localSheetId="48">#REF!</definedName>
    <definedName name="f_formname" localSheetId="50">#REF!</definedName>
    <definedName name="f_formname" localSheetId="51">#REF!</definedName>
    <definedName name="f_formname" localSheetId="52">#REF!</definedName>
    <definedName name="f_formname" localSheetId="26">#REF!</definedName>
    <definedName name="f_formname" localSheetId="28">#REF!</definedName>
    <definedName name="f_formname" localSheetId="29">#REF!</definedName>
    <definedName name="f_formname" localSheetId="30">#REF!</definedName>
    <definedName name="f_formname" localSheetId="31">#REF!</definedName>
    <definedName name="f_formname" localSheetId="16">#REF!</definedName>
    <definedName name="f_formname" localSheetId="18">#REF!</definedName>
    <definedName name="f_formname" localSheetId="15">#REF!</definedName>
    <definedName name="f_formname" localSheetId="10">#REF!</definedName>
    <definedName name="f_formname" localSheetId="11">#REF!</definedName>
    <definedName name="f_formname" localSheetId="12">#REF!</definedName>
    <definedName name="f_formname" localSheetId="13">#REF!</definedName>
    <definedName name="f_formname" localSheetId="8">#REF!</definedName>
    <definedName name="f_formname" localSheetId="42">#REF!</definedName>
    <definedName name="f_formname" localSheetId="44">#REF!</definedName>
    <definedName name="f_formname" localSheetId="45">#REF!</definedName>
    <definedName name="f_formname" localSheetId="47">#REF!</definedName>
    <definedName name="f_formname" localSheetId="38">#REF!</definedName>
    <definedName name="f_formname" localSheetId="40">#REF!</definedName>
    <definedName name="f_formname" localSheetId="41">#REF!</definedName>
    <definedName name="f_formname" localSheetId="19">#REF!</definedName>
    <definedName name="f_formname" localSheetId="21">#REF!</definedName>
    <definedName name="f_formname" localSheetId="22">#REF!</definedName>
    <definedName name="f_formname" localSheetId="23">#REF!</definedName>
    <definedName name="f_formname" localSheetId="25">#REF!</definedName>
    <definedName name="f_formname" localSheetId="33">#REF!</definedName>
    <definedName name="f_formname" localSheetId="34">#REF!</definedName>
    <definedName name="f_formname" localSheetId="36">#REF!</definedName>
    <definedName name="f_formname" localSheetId="55">#REF!</definedName>
    <definedName name="f_formname" localSheetId="56">#REF!</definedName>
    <definedName name="f_formname" localSheetId="57">#REF!</definedName>
    <definedName name="f_formname" localSheetId="58">#REF!</definedName>
    <definedName name="f_formname" localSheetId="59">#REF!</definedName>
    <definedName name="f_formname" localSheetId="54">#REF!</definedName>
    <definedName name="f_formname" localSheetId="5">#REF!</definedName>
    <definedName name="f_formname">#REF!</definedName>
    <definedName name="f_page" localSheetId="48">#REF!</definedName>
    <definedName name="f_page" localSheetId="50">#REF!</definedName>
    <definedName name="f_page" localSheetId="51">#REF!</definedName>
    <definedName name="f_page" localSheetId="52">#REF!</definedName>
    <definedName name="f_page" localSheetId="26">#REF!</definedName>
    <definedName name="f_page" localSheetId="28">#REF!</definedName>
    <definedName name="f_page" localSheetId="29">#REF!</definedName>
    <definedName name="f_page" localSheetId="30">#REF!</definedName>
    <definedName name="f_page" localSheetId="31">#REF!</definedName>
    <definedName name="f_page" localSheetId="16">#REF!</definedName>
    <definedName name="f_page" localSheetId="18">#REF!</definedName>
    <definedName name="f_page" localSheetId="15">#REF!</definedName>
    <definedName name="f_page" localSheetId="10">#REF!</definedName>
    <definedName name="f_page" localSheetId="11">#REF!</definedName>
    <definedName name="f_page" localSheetId="12">#REF!</definedName>
    <definedName name="f_page" localSheetId="13">#REF!</definedName>
    <definedName name="f_page" localSheetId="8">#REF!</definedName>
    <definedName name="f_page" localSheetId="42">#REF!</definedName>
    <definedName name="f_page" localSheetId="44">#REF!</definedName>
    <definedName name="f_page" localSheetId="45">#REF!</definedName>
    <definedName name="f_page" localSheetId="47">#REF!</definedName>
    <definedName name="f_page" localSheetId="38">#REF!</definedName>
    <definedName name="f_page" localSheetId="40">#REF!</definedName>
    <definedName name="f_page" localSheetId="41">#REF!</definedName>
    <definedName name="f_page" localSheetId="19">#REF!</definedName>
    <definedName name="f_page" localSheetId="21">#REF!</definedName>
    <definedName name="f_page" localSheetId="22">#REF!</definedName>
    <definedName name="f_page" localSheetId="23">#REF!</definedName>
    <definedName name="f_page" localSheetId="25">#REF!</definedName>
    <definedName name="f_page" localSheetId="33">#REF!</definedName>
    <definedName name="f_page" localSheetId="34">#REF!</definedName>
    <definedName name="f_page" localSheetId="36">#REF!</definedName>
    <definedName name="f_page" localSheetId="55">#REF!</definedName>
    <definedName name="f_page" localSheetId="56">#REF!</definedName>
    <definedName name="f_page" localSheetId="57">#REF!</definedName>
    <definedName name="f_page" localSheetId="58">#REF!</definedName>
    <definedName name="f_page" localSheetId="59">#REF!</definedName>
    <definedName name="f_page" localSheetId="54">#REF!</definedName>
    <definedName name="f_page" localSheetId="5">#REF!</definedName>
    <definedName name="f_page">#REF!</definedName>
    <definedName name="FA" localSheetId="48">[2]A!#REF!</definedName>
    <definedName name="FA" localSheetId="50">[2]A!#REF!</definedName>
    <definedName name="FA" localSheetId="51">[2]A!#REF!</definedName>
    <definedName name="FA" localSheetId="52">[2]A!#REF!</definedName>
    <definedName name="FA" localSheetId="26">[2]A!#REF!</definedName>
    <definedName name="FA" localSheetId="28">[2]A!#REF!</definedName>
    <definedName name="FA" localSheetId="29">[2]A!#REF!</definedName>
    <definedName name="FA" localSheetId="30">[2]A!#REF!</definedName>
    <definedName name="FA" localSheetId="31">[2]A!#REF!</definedName>
    <definedName name="FA" localSheetId="16">[2]A!#REF!</definedName>
    <definedName name="FA" localSheetId="18">[2]A!#REF!</definedName>
    <definedName name="FA" localSheetId="15">[2]A!#REF!</definedName>
    <definedName name="FA" localSheetId="10">[2]A!#REF!</definedName>
    <definedName name="FA" localSheetId="11">[2]A!#REF!</definedName>
    <definedName name="FA" localSheetId="12">[2]A!#REF!</definedName>
    <definedName name="FA" localSheetId="13">[2]A!#REF!</definedName>
    <definedName name="FA" localSheetId="8">[2]A!#REF!</definedName>
    <definedName name="FA" localSheetId="42">[2]A!#REF!</definedName>
    <definedName name="FA" localSheetId="44">[2]A!#REF!</definedName>
    <definedName name="FA" localSheetId="45">[2]A!#REF!</definedName>
    <definedName name="FA" localSheetId="47">[2]A!#REF!</definedName>
    <definedName name="FA" localSheetId="38">[2]A!#REF!</definedName>
    <definedName name="FA" localSheetId="40">[2]A!#REF!</definedName>
    <definedName name="FA" localSheetId="41">[2]A!#REF!</definedName>
    <definedName name="FA" localSheetId="19">[2]A!#REF!</definedName>
    <definedName name="FA" localSheetId="21">[2]A!#REF!</definedName>
    <definedName name="FA" localSheetId="22">[2]A!#REF!</definedName>
    <definedName name="FA" localSheetId="23">[2]A!#REF!</definedName>
    <definedName name="FA" localSheetId="25">[2]A!#REF!</definedName>
    <definedName name="FA" localSheetId="33">[2]A!#REF!</definedName>
    <definedName name="FA" localSheetId="34">[2]A!#REF!</definedName>
    <definedName name="FA" localSheetId="36">[2]A!#REF!</definedName>
    <definedName name="FA" localSheetId="55">[2]A!#REF!</definedName>
    <definedName name="FA" localSheetId="56">[2]A!#REF!</definedName>
    <definedName name="FA" localSheetId="57">[2]A!#REF!</definedName>
    <definedName name="FA" localSheetId="58">[2]A!#REF!</definedName>
    <definedName name="FA" localSheetId="59">[2]A!#REF!</definedName>
    <definedName name="FA" localSheetId="54">[2]A!#REF!</definedName>
    <definedName name="FA" localSheetId="5">[2]A!#REF!</definedName>
    <definedName name="FA">[2]A!#REF!</definedName>
    <definedName name="faizin" localSheetId="49">[11]!Select_RefAct2</definedName>
    <definedName name="faizin" localSheetId="27">[11]!Select_RefAct2</definedName>
    <definedName name="faizin" localSheetId="17">[11]!Select_RefAct2</definedName>
    <definedName name="faizin" localSheetId="14">[11]!Select_RefAct2</definedName>
    <definedName name="faizin" localSheetId="9">[11]!Select_RefAct2</definedName>
    <definedName name="faizin" localSheetId="43">[11]!Select_RefAct2</definedName>
    <definedName name="faizin" localSheetId="46">[11]!Select_RefAct2</definedName>
    <definedName name="faizin" localSheetId="37">[11]!Select_RefAct2</definedName>
    <definedName name="faizin" localSheetId="39">[11]!Select_RefAct2</definedName>
    <definedName name="faizin" localSheetId="20">[11]!Select_RefAct2</definedName>
    <definedName name="faizin" localSheetId="24">[11]!Select_RefAct2</definedName>
    <definedName name="faizin" localSheetId="32">[11]!Select_RefAct2</definedName>
    <definedName name="faizin" localSheetId="35">[11]!Select_RefAct2</definedName>
    <definedName name="faizin" localSheetId="53">[11]!Select_RefAct2</definedName>
    <definedName name="faizin" localSheetId="3">[11]!Select_RefAct2</definedName>
    <definedName name="faizin" localSheetId="7">[11]!Select_RefAct2</definedName>
    <definedName name="faizin" localSheetId="48">[11]!Select_RefAct2</definedName>
    <definedName name="faizin" localSheetId="50">[11]!Select_RefAct2</definedName>
    <definedName name="faizin" localSheetId="51">[11]!Select_RefAct2</definedName>
    <definedName name="faizin" localSheetId="52">[11]!Select_RefAct2</definedName>
    <definedName name="faizin" localSheetId="26">[11]!Select_RefAct2</definedName>
    <definedName name="faizin" localSheetId="28">[11]!Select_RefAct2</definedName>
    <definedName name="faizin" localSheetId="29">[11]!Select_RefAct2</definedName>
    <definedName name="faizin" localSheetId="30">[11]!Select_RefAct2</definedName>
    <definedName name="faizin" localSheetId="31">[11]!Select_RefAct2</definedName>
    <definedName name="faizin" localSheetId="16">[11]!Select_RefAct2</definedName>
    <definedName name="faizin" localSheetId="18">[11]!Select_RefAct2</definedName>
    <definedName name="faizin" localSheetId="15">[11]!Select_RefAct2</definedName>
    <definedName name="faizin" localSheetId="10">[11]!Select_RefAct2</definedName>
    <definedName name="faizin" localSheetId="11">[11]!Select_RefAct2</definedName>
    <definedName name="faizin" localSheetId="12">[11]!Select_RefAct2</definedName>
    <definedName name="faizin" localSheetId="13">[11]!Select_RefAct2</definedName>
    <definedName name="faizin" localSheetId="8">[11]!Select_RefAct2</definedName>
    <definedName name="faizin" localSheetId="42">[11]!Select_RefAct2</definedName>
    <definedName name="faizin" localSheetId="44">[11]!Select_RefAct2</definedName>
    <definedName name="faizin" localSheetId="45">[11]!Select_RefAct2</definedName>
    <definedName name="faizin" localSheetId="47">[11]!Select_RefAct2</definedName>
    <definedName name="faizin" localSheetId="38">[11]!Select_RefAct2</definedName>
    <definedName name="faizin" localSheetId="40">[11]!Select_RefAct2</definedName>
    <definedName name="faizin" localSheetId="41">[11]!Select_RefAct2</definedName>
    <definedName name="faizin" localSheetId="19">[11]!Select_RefAct2</definedName>
    <definedName name="faizin" localSheetId="21">[11]!Select_RefAct2</definedName>
    <definedName name="faizin" localSheetId="22">[11]!Select_RefAct2</definedName>
    <definedName name="faizin" localSheetId="23">[11]!Select_RefAct2</definedName>
    <definedName name="faizin" localSheetId="25">[11]!Select_RefAct2</definedName>
    <definedName name="faizin" localSheetId="33">[11]!Select_RefAct2</definedName>
    <definedName name="faizin" localSheetId="34">[11]!Select_RefAct2</definedName>
    <definedName name="faizin" localSheetId="36">[11]!Select_RefAct2</definedName>
    <definedName name="faizin" localSheetId="55">[11]!Select_RefAct2</definedName>
    <definedName name="faizin" localSheetId="56">[11]!Select_RefAct2</definedName>
    <definedName name="faizin" localSheetId="57">[11]!Select_RefAct2</definedName>
    <definedName name="faizin" localSheetId="58">[11]!Select_RefAct2</definedName>
    <definedName name="faizin" localSheetId="59">[11]!Select_RefAct2</definedName>
    <definedName name="faizin" localSheetId="54">[11]!Select_RefAct2</definedName>
    <definedName name="faizin" localSheetId="6">[11]!Select_RefAct2</definedName>
    <definedName name="faizin" localSheetId="5">[11]!Select_RefAct2</definedName>
    <definedName name="faizin" localSheetId="4">[11]!Select_RefAct2</definedName>
    <definedName name="faizin">[11]!Select_RefAct2</definedName>
    <definedName name="FILE" localSheetId="48">#REF!</definedName>
    <definedName name="FILE" localSheetId="50">#REF!</definedName>
    <definedName name="FILE" localSheetId="51">#REF!</definedName>
    <definedName name="FILE" localSheetId="52">#REF!</definedName>
    <definedName name="FILE" localSheetId="26">#REF!</definedName>
    <definedName name="FILE" localSheetId="28">#REF!</definedName>
    <definedName name="FILE" localSheetId="29">#REF!</definedName>
    <definedName name="FILE" localSheetId="30">#REF!</definedName>
    <definedName name="FILE" localSheetId="31">#REF!</definedName>
    <definedName name="FILE" localSheetId="16">#REF!</definedName>
    <definedName name="FILE" localSheetId="18">#REF!</definedName>
    <definedName name="FILE" localSheetId="15">#REF!</definedName>
    <definedName name="FILE" localSheetId="10">#REF!</definedName>
    <definedName name="FILE" localSheetId="11">#REF!</definedName>
    <definedName name="FILE" localSheetId="12">#REF!</definedName>
    <definedName name="FILE" localSheetId="13">#REF!</definedName>
    <definedName name="FILE" localSheetId="8">#REF!</definedName>
    <definedName name="FILE" localSheetId="42">#REF!</definedName>
    <definedName name="FILE" localSheetId="44">#REF!</definedName>
    <definedName name="FILE" localSheetId="45">#REF!</definedName>
    <definedName name="FILE" localSheetId="47">#REF!</definedName>
    <definedName name="FILE" localSheetId="38">#REF!</definedName>
    <definedName name="FILE" localSheetId="40">#REF!</definedName>
    <definedName name="FILE" localSheetId="41">#REF!</definedName>
    <definedName name="FILE" localSheetId="19">#REF!</definedName>
    <definedName name="FILE" localSheetId="21">#REF!</definedName>
    <definedName name="FILE" localSheetId="22">#REF!</definedName>
    <definedName name="FILE" localSheetId="23">#REF!</definedName>
    <definedName name="FILE" localSheetId="25">#REF!</definedName>
    <definedName name="FILE" localSheetId="33">#REF!</definedName>
    <definedName name="FILE" localSheetId="34">#REF!</definedName>
    <definedName name="FILE" localSheetId="36">#REF!</definedName>
    <definedName name="FILE" localSheetId="55">#REF!</definedName>
    <definedName name="FILE" localSheetId="56">#REF!</definedName>
    <definedName name="FILE" localSheetId="57">#REF!</definedName>
    <definedName name="FILE" localSheetId="58">#REF!</definedName>
    <definedName name="FILE" localSheetId="59">#REF!</definedName>
    <definedName name="FILE" localSheetId="54">#REF!</definedName>
    <definedName name="FILE" localSheetId="5">#REF!</definedName>
    <definedName name="FILE">#REF!</definedName>
    <definedName name="FOBJPN" localSheetId="48">#REF!</definedName>
    <definedName name="FOBJPN" localSheetId="50">#REF!</definedName>
    <definedName name="FOBJPN" localSheetId="51">#REF!</definedName>
    <definedName name="FOBJPN" localSheetId="52">#REF!</definedName>
    <definedName name="FOBJPN" localSheetId="26">#REF!</definedName>
    <definedName name="FOBJPN" localSheetId="28">#REF!</definedName>
    <definedName name="FOBJPN" localSheetId="29">#REF!</definedName>
    <definedName name="FOBJPN" localSheetId="30">#REF!</definedName>
    <definedName name="FOBJPN" localSheetId="31">#REF!</definedName>
    <definedName name="FOBJPN" localSheetId="16">#REF!</definedName>
    <definedName name="FOBJPN" localSheetId="18">#REF!</definedName>
    <definedName name="FOBJPN" localSheetId="15">#REF!</definedName>
    <definedName name="FOBJPN" localSheetId="10">#REF!</definedName>
    <definedName name="FOBJPN" localSheetId="11">#REF!</definedName>
    <definedName name="FOBJPN" localSheetId="12">#REF!</definedName>
    <definedName name="FOBJPN" localSheetId="13">#REF!</definedName>
    <definedName name="FOBJPN" localSheetId="8">#REF!</definedName>
    <definedName name="FOBJPN" localSheetId="42">#REF!</definedName>
    <definedName name="FOBJPN" localSheetId="44">#REF!</definedName>
    <definedName name="FOBJPN" localSheetId="45">#REF!</definedName>
    <definedName name="FOBJPN" localSheetId="47">#REF!</definedName>
    <definedName name="FOBJPN" localSheetId="38">#REF!</definedName>
    <definedName name="FOBJPN" localSheetId="40">#REF!</definedName>
    <definedName name="FOBJPN" localSheetId="41">#REF!</definedName>
    <definedName name="FOBJPN" localSheetId="19">#REF!</definedName>
    <definedName name="FOBJPN" localSheetId="21">#REF!</definedName>
    <definedName name="FOBJPN" localSheetId="22">#REF!</definedName>
    <definedName name="FOBJPN" localSheetId="23">#REF!</definedName>
    <definedName name="FOBJPN" localSheetId="25">#REF!</definedName>
    <definedName name="FOBJPN" localSheetId="33">#REF!</definedName>
    <definedName name="FOBJPN" localSheetId="34">#REF!</definedName>
    <definedName name="FOBJPN" localSheetId="36">#REF!</definedName>
    <definedName name="FOBJPN" localSheetId="55">#REF!</definedName>
    <definedName name="FOBJPN" localSheetId="56">#REF!</definedName>
    <definedName name="FOBJPN" localSheetId="57">#REF!</definedName>
    <definedName name="FOBJPN" localSheetId="58">#REF!</definedName>
    <definedName name="FOBJPN" localSheetId="59">#REF!</definedName>
    <definedName name="FOBJPN" localSheetId="54">#REF!</definedName>
    <definedName name="FOBJPN" localSheetId="5">#REF!</definedName>
    <definedName name="FOBJPN">#REF!</definedName>
    <definedName name="HOSPITAL___PT_BII" localSheetId="48">#REF!</definedName>
    <definedName name="HOSPITAL___PT_BII" localSheetId="50">#REF!</definedName>
    <definedName name="HOSPITAL___PT_BII" localSheetId="51">#REF!</definedName>
    <definedName name="HOSPITAL___PT_BII" localSheetId="52">#REF!</definedName>
    <definedName name="HOSPITAL___PT_BII" localSheetId="26">#REF!</definedName>
    <definedName name="HOSPITAL___PT_BII" localSheetId="28">#REF!</definedName>
    <definedName name="HOSPITAL___PT_BII" localSheetId="29">#REF!</definedName>
    <definedName name="HOSPITAL___PT_BII" localSheetId="30">#REF!</definedName>
    <definedName name="HOSPITAL___PT_BII" localSheetId="31">#REF!</definedName>
    <definedName name="HOSPITAL___PT_BII" localSheetId="16">#REF!</definedName>
    <definedName name="HOSPITAL___PT_BII" localSheetId="18">#REF!</definedName>
    <definedName name="HOSPITAL___PT_BII" localSheetId="15">#REF!</definedName>
    <definedName name="HOSPITAL___PT_BII" localSheetId="10">#REF!</definedName>
    <definedName name="HOSPITAL___PT_BII" localSheetId="11">#REF!</definedName>
    <definedName name="HOSPITAL___PT_BII" localSheetId="12">#REF!</definedName>
    <definedName name="HOSPITAL___PT_BII" localSheetId="13">#REF!</definedName>
    <definedName name="HOSPITAL___PT_BII" localSheetId="8">#REF!</definedName>
    <definedName name="HOSPITAL___PT_BII" localSheetId="42">#REF!</definedName>
    <definedName name="HOSPITAL___PT_BII" localSheetId="44">#REF!</definedName>
    <definedName name="HOSPITAL___PT_BII" localSheetId="45">#REF!</definedName>
    <definedName name="HOSPITAL___PT_BII" localSheetId="47">#REF!</definedName>
    <definedName name="HOSPITAL___PT_BII" localSheetId="38">#REF!</definedName>
    <definedName name="HOSPITAL___PT_BII" localSheetId="40">#REF!</definedName>
    <definedName name="HOSPITAL___PT_BII" localSheetId="41">#REF!</definedName>
    <definedName name="HOSPITAL___PT_BII" localSheetId="19">#REF!</definedName>
    <definedName name="HOSPITAL___PT_BII" localSheetId="21">#REF!</definedName>
    <definedName name="HOSPITAL___PT_BII" localSheetId="22">#REF!</definedName>
    <definedName name="HOSPITAL___PT_BII" localSheetId="23">#REF!</definedName>
    <definedName name="HOSPITAL___PT_BII" localSheetId="25">#REF!</definedName>
    <definedName name="HOSPITAL___PT_BII" localSheetId="33">#REF!</definedName>
    <definedName name="HOSPITAL___PT_BII" localSheetId="34">#REF!</definedName>
    <definedName name="HOSPITAL___PT_BII" localSheetId="36">#REF!</definedName>
    <definedName name="HOSPITAL___PT_BII" localSheetId="55">#REF!</definedName>
    <definedName name="HOSPITAL___PT_BII" localSheetId="56">#REF!</definedName>
    <definedName name="HOSPITAL___PT_BII" localSheetId="57">#REF!</definedName>
    <definedName name="HOSPITAL___PT_BII" localSheetId="58">#REF!</definedName>
    <definedName name="HOSPITAL___PT_BII" localSheetId="59">#REF!</definedName>
    <definedName name="HOSPITAL___PT_BII" localSheetId="54">#REF!</definedName>
    <definedName name="HOSPITAL___PT_BII" localSheetId="5">#REF!</definedName>
    <definedName name="HOSPITAL___PT_BII">#REF!</definedName>
    <definedName name="HTML_CodePage" hidden="1">932</definedName>
    <definedName name="HTML_Control" localSheetId="49" hidden="1">{"'179下１'!$B$2:$AM$21"}</definedName>
    <definedName name="HTML_Control" localSheetId="27" hidden="1">{"'179下１'!$B$2:$AM$21"}</definedName>
    <definedName name="HTML_Control" localSheetId="17" hidden="1">{"'179下１'!$B$2:$AM$21"}</definedName>
    <definedName name="HTML_Control" localSheetId="14" hidden="1">{"'179下１'!$B$2:$AM$21"}</definedName>
    <definedName name="HTML_Control" localSheetId="9" hidden="1">{"'179下１'!$B$2:$AM$21"}</definedName>
    <definedName name="HTML_Control" localSheetId="43" hidden="1">{"'179下１'!$B$2:$AM$21"}</definedName>
    <definedName name="HTML_Control" localSheetId="46" hidden="1">{"'179下１'!$B$2:$AM$21"}</definedName>
    <definedName name="HTML_Control" localSheetId="37" hidden="1">{"'179下１'!$B$2:$AM$21"}</definedName>
    <definedName name="HTML_Control" localSheetId="39" hidden="1">{"'179下１'!$B$2:$AM$21"}</definedName>
    <definedName name="HTML_Control" localSheetId="20" hidden="1">{"'179下１'!$B$2:$AM$21"}</definedName>
    <definedName name="HTML_Control" localSheetId="24" hidden="1">{"'179下１'!$B$2:$AM$21"}</definedName>
    <definedName name="HTML_Control" localSheetId="32" hidden="1">{"'179下１'!$B$2:$AM$21"}</definedName>
    <definedName name="HTML_Control" localSheetId="35" hidden="1">{"'179下１'!$B$2:$AM$21"}</definedName>
    <definedName name="HTML_Control" localSheetId="53" hidden="1">{"'179下１'!$B$2:$AM$21"}</definedName>
    <definedName name="HTML_Control" localSheetId="3" hidden="1">{"'179下１'!$B$2:$AM$21"}</definedName>
    <definedName name="HTML_Control" localSheetId="7" hidden="1">{"'179下１'!$B$2:$AM$21"}</definedName>
    <definedName name="HTML_Control" localSheetId="48" hidden="1">{"'179下１'!$B$2:$AM$21"}</definedName>
    <definedName name="HTML_Control" localSheetId="50" hidden="1">{"'179下１'!$B$2:$AM$21"}</definedName>
    <definedName name="HTML_Control" localSheetId="51" hidden="1">{"'179下１'!$B$2:$AM$21"}</definedName>
    <definedName name="HTML_Control" localSheetId="52" hidden="1">{"'179下１'!$B$2:$AM$21"}</definedName>
    <definedName name="HTML_Control" localSheetId="26" hidden="1">{"'179下１'!$B$2:$AM$21"}</definedName>
    <definedName name="HTML_Control" localSheetId="28" hidden="1">{"'179下１'!$B$2:$AM$21"}</definedName>
    <definedName name="HTML_Control" localSheetId="29" hidden="1">{"'179下１'!$B$2:$AM$21"}</definedName>
    <definedName name="HTML_Control" localSheetId="30" hidden="1">{"'179下１'!$B$2:$AM$21"}</definedName>
    <definedName name="HTML_Control" localSheetId="31" hidden="1">{"'179下１'!$B$2:$AM$21"}</definedName>
    <definedName name="HTML_Control" localSheetId="16" hidden="1">{"'179下１'!$B$2:$AM$21"}</definedName>
    <definedName name="HTML_Control" localSheetId="18" hidden="1">{"'179下１'!$B$2:$AM$21"}</definedName>
    <definedName name="HTML_Control" localSheetId="15" hidden="1">{"'179下１'!$B$2:$AM$21"}</definedName>
    <definedName name="HTML_Control" localSheetId="10" hidden="1">{"'179下１'!$B$2:$AM$21"}</definedName>
    <definedName name="HTML_Control" localSheetId="11" hidden="1">{"'179下１'!$B$2:$AM$21"}</definedName>
    <definedName name="HTML_Control" localSheetId="12" hidden="1">{"'179下１'!$B$2:$AM$21"}</definedName>
    <definedName name="HTML_Control" localSheetId="13" hidden="1">{"'179下１'!$B$2:$AM$21"}</definedName>
    <definedName name="HTML_Control" localSheetId="8" hidden="1">{"'179下１'!$B$2:$AM$21"}</definedName>
    <definedName name="HTML_Control" localSheetId="42" hidden="1">{"'179下１'!$B$2:$AM$21"}</definedName>
    <definedName name="HTML_Control" localSheetId="44" hidden="1">{"'179下１'!$B$2:$AM$21"}</definedName>
    <definedName name="HTML_Control" localSheetId="45" hidden="1">{"'179下１'!$B$2:$AM$21"}</definedName>
    <definedName name="HTML_Control" localSheetId="47" hidden="1">{"'179下１'!$B$2:$AM$21"}</definedName>
    <definedName name="HTML_Control" localSheetId="38" hidden="1">{"'179下１'!$B$2:$AM$21"}</definedName>
    <definedName name="HTML_Control" localSheetId="40" hidden="1">{"'179下１'!$B$2:$AM$21"}</definedName>
    <definedName name="HTML_Control" localSheetId="41" hidden="1">{"'179下１'!$B$2:$AM$21"}</definedName>
    <definedName name="HTML_Control" localSheetId="19" hidden="1">{"'179下１'!$B$2:$AM$21"}</definedName>
    <definedName name="HTML_Control" localSheetId="21" hidden="1">{"'179下１'!$B$2:$AM$21"}</definedName>
    <definedName name="HTML_Control" localSheetId="22" hidden="1">{"'179下１'!$B$2:$AM$21"}</definedName>
    <definedName name="HTML_Control" localSheetId="23" hidden="1">{"'179下１'!$B$2:$AM$21"}</definedName>
    <definedName name="HTML_Control" localSheetId="25" hidden="1">{"'179下１'!$B$2:$AM$21"}</definedName>
    <definedName name="HTML_Control" localSheetId="33" hidden="1">{"'179下１'!$B$2:$AM$21"}</definedName>
    <definedName name="HTML_Control" localSheetId="34" hidden="1">{"'179下１'!$B$2:$AM$21"}</definedName>
    <definedName name="HTML_Control" localSheetId="36" hidden="1">{"'179下１'!$B$2:$AM$21"}</definedName>
    <definedName name="HTML_Control" localSheetId="55" hidden="1">{"'179下１'!$B$2:$AM$21"}</definedName>
    <definedName name="HTML_Control" localSheetId="56" hidden="1">{"'179下１'!$B$2:$AM$21"}</definedName>
    <definedName name="HTML_Control" localSheetId="57" hidden="1">{"'179下１'!$B$2:$AM$21"}</definedName>
    <definedName name="HTML_Control" localSheetId="58" hidden="1">{"'179下１'!$B$2:$AM$21"}</definedName>
    <definedName name="HTML_Control" localSheetId="59" hidden="1">{"'179下１'!$B$2:$AM$21"}</definedName>
    <definedName name="HTML_Control" localSheetId="54" hidden="1">{"'179下１'!$B$2:$AM$21"}</definedName>
    <definedName name="HTML_Control" hidden="1">{"'179下１'!$B$2:$AM$21"}</definedName>
    <definedName name="HTML_Description" hidden="1">""</definedName>
    <definedName name="HTML_Email" hidden="1">""</definedName>
    <definedName name="HTML_Header" hidden="1">"179下１"</definedName>
    <definedName name="HTML_LastUpdate" hidden="1">"02/10/23"</definedName>
    <definedName name="HTML_LineAfter" hidden="1">FALSE</definedName>
    <definedName name="HTML_LineBefore" hidden="1">TRUE</definedName>
    <definedName name="HTML_Name" hidden="1">"YAMAHA"</definedName>
    <definedName name="HTML_OBDlg2" hidden="1">TRUE</definedName>
    <definedName name="HTML_OBDlg4" hidden="1">TRUE</definedName>
    <definedName name="HTML_OS" hidden="1">0</definedName>
    <definedName name="HTML_PathFile" hidden="1">"C:\WINDOWS\ﾃﾞｽｸﾄｯﾌﾟ\スケジュール.htm"</definedName>
    <definedName name="HTML_Title" hidden="1">"ＭＳ仙台スケジュール"</definedName>
    <definedName name="IF" localSheetId="48">#REF!</definedName>
    <definedName name="IF" localSheetId="50">#REF!</definedName>
    <definedName name="IF" localSheetId="51">#REF!</definedName>
    <definedName name="IF" localSheetId="52">#REF!</definedName>
    <definedName name="IF" localSheetId="26">#REF!</definedName>
    <definedName name="IF" localSheetId="28">#REF!</definedName>
    <definedName name="IF" localSheetId="29">#REF!</definedName>
    <definedName name="IF" localSheetId="30">#REF!</definedName>
    <definedName name="IF" localSheetId="31">#REF!</definedName>
    <definedName name="IF" localSheetId="16">#REF!</definedName>
    <definedName name="IF" localSheetId="18">#REF!</definedName>
    <definedName name="IF" localSheetId="15">#REF!</definedName>
    <definedName name="IF" localSheetId="10">#REF!</definedName>
    <definedName name="IF" localSheetId="11">#REF!</definedName>
    <definedName name="IF" localSheetId="12">#REF!</definedName>
    <definedName name="IF" localSheetId="13">#REF!</definedName>
    <definedName name="IF" localSheetId="8">#REF!</definedName>
    <definedName name="IF" localSheetId="42">#REF!</definedName>
    <definedName name="IF" localSheetId="44">#REF!</definedName>
    <definedName name="IF" localSheetId="45">#REF!</definedName>
    <definedName name="IF" localSheetId="47">#REF!</definedName>
    <definedName name="IF" localSheetId="38">#REF!</definedName>
    <definedName name="IF" localSheetId="40">#REF!</definedName>
    <definedName name="IF" localSheetId="41">#REF!</definedName>
    <definedName name="IF" localSheetId="19">#REF!</definedName>
    <definedName name="IF" localSheetId="21">#REF!</definedName>
    <definedName name="IF" localSheetId="22">#REF!</definedName>
    <definedName name="IF" localSheetId="23">#REF!</definedName>
    <definedName name="IF" localSheetId="25">#REF!</definedName>
    <definedName name="IF" localSheetId="33">#REF!</definedName>
    <definedName name="IF" localSheetId="34">#REF!</definedName>
    <definedName name="IF" localSheetId="36">#REF!</definedName>
    <definedName name="IF" localSheetId="55">#REF!</definedName>
    <definedName name="IF" localSheetId="56">#REF!</definedName>
    <definedName name="IF" localSheetId="57">#REF!</definedName>
    <definedName name="IF" localSheetId="58">#REF!</definedName>
    <definedName name="IF" localSheetId="59">#REF!</definedName>
    <definedName name="IF" localSheetId="54">#REF!</definedName>
    <definedName name="IF" localSheetId="5">#REF!</definedName>
    <definedName name="IF">#REF!</definedName>
    <definedName name="INDRP" localSheetId="48">#REF!</definedName>
    <definedName name="INDRP" localSheetId="50">#REF!</definedName>
    <definedName name="INDRP" localSheetId="51">#REF!</definedName>
    <definedName name="INDRP" localSheetId="52">#REF!</definedName>
    <definedName name="INDRP" localSheetId="26">#REF!</definedName>
    <definedName name="INDRP" localSheetId="28">#REF!</definedName>
    <definedName name="INDRP" localSheetId="29">#REF!</definedName>
    <definedName name="INDRP" localSheetId="30">#REF!</definedName>
    <definedName name="INDRP" localSheetId="31">#REF!</definedName>
    <definedName name="INDRP" localSheetId="16">#REF!</definedName>
    <definedName name="INDRP" localSheetId="18">#REF!</definedName>
    <definedName name="INDRP" localSheetId="15">#REF!</definedName>
    <definedName name="INDRP" localSheetId="10">#REF!</definedName>
    <definedName name="INDRP" localSheetId="11">#REF!</definedName>
    <definedName name="INDRP" localSheetId="12">#REF!</definedName>
    <definedName name="INDRP" localSheetId="13">#REF!</definedName>
    <definedName name="INDRP" localSheetId="8">#REF!</definedName>
    <definedName name="INDRP" localSheetId="42">#REF!</definedName>
    <definedName name="INDRP" localSheetId="44">#REF!</definedName>
    <definedName name="INDRP" localSheetId="45">#REF!</definedName>
    <definedName name="INDRP" localSheetId="47">#REF!</definedName>
    <definedName name="INDRP" localSheetId="38">#REF!</definedName>
    <definedName name="INDRP" localSheetId="40">#REF!</definedName>
    <definedName name="INDRP" localSheetId="41">#REF!</definedName>
    <definedName name="INDRP" localSheetId="19">#REF!</definedName>
    <definedName name="INDRP" localSheetId="21">#REF!</definedName>
    <definedName name="INDRP" localSheetId="22">#REF!</definedName>
    <definedName name="INDRP" localSheetId="23">#REF!</definedName>
    <definedName name="INDRP" localSheetId="25">#REF!</definedName>
    <definedName name="INDRP" localSheetId="33">#REF!</definedName>
    <definedName name="INDRP" localSheetId="34">#REF!</definedName>
    <definedName name="INDRP" localSheetId="36">#REF!</definedName>
    <definedName name="INDRP" localSheetId="55">#REF!</definedName>
    <definedName name="INDRP" localSheetId="56">#REF!</definedName>
    <definedName name="INDRP" localSheetId="57">#REF!</definedName>
    <definedName name="INDRP" localSheetId="58">#REF!</definedName>
    <definedName name="INDRP" localSheetId="59">#REF!</definedName>
    <definedName name="INDRP" localSheetId="54">#REF!</definedName>
    <definedName name="INDRP" localSheetId="5">#REF!</definedName>
    <definedName name="INDRP">#REF!</definedName>
    <definedName name="jdk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dk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un" localSheetId="48" hidden="1">#REF!</definedName>
    <definedName name="Jun" localSheetId="50" hidden="1">#REF!</definedName>
    <definedName name="Jun" localSheetId="51" hidden="1">#REF!</definedName>
    <definedName name="Jun" localSheetId="52" hidden="1">#REF!</definedName>
    <definedName name="Jun" localSheetId="26" hidden="1">#REF!</definedName>
    <definedName name="Jun" localSheetId="28" hidden="1">#REF!</definedName>
    <definedName name="Jun" localSheetId="29" hidden="1">#REF!</definedName>
    <definedName name="Jun" localSheetId="30" hidden="1">#REF!</definedName>
    <definedName name="Jun" localSheetId="31" hidden="1">#REF!</definedName>
    <definedName name="Jun" localSheetId="16" hidden="1">#REF!</definedName>
    <definedName name="Jun" localSheetId="18" hidden="1">#REF!</definedName>
    <definedName name="Jun" localSheetId="15" hidden="1">#REF!</definedName>
    <definedName name="Jun" localSheetId="10" hidden="1">#REF!</definedName>
    <definedName name="Jun" localSheetId="11" hidden="1">#REF!</definedName>
    <definedName name="Jun" localSheetId="12" hidden="1">#REF!</definedName>
    <definedName name="Jun" localSheetId="13" hidden="1">#REF!</definedName>
    <definedName name="Jun" localSheetId="8" hidden="1">#REF!</definedName>
    <definedName name="Jun" localSheetId="42" hidden="1">#REF!</definedName>
    <definedName name="Jun" localSheetId="44" hidden="1">#REF!</definedName>
    <definedName name="Jun" localSheetId="45" hidden="1">#REF!</definedName>
    <definedName name="Jun" localSheetId="47" hidden="1">#REF!</definedName>
    <definedName name="Jun" localSheetId="38" hidden="1">#REF!</definedName>
    <definedName name="Jun" localSheetId="40" hidden="1">#REF!</definedName>
    <definedName name="Jun" localSheetId="41" hidden="1">#REF!</definedName>
    <definedName name="Jun" localSheetId="19" hidden="1">#REF!</definedName>
    <definedName name="Jun" localSheetId="21" hidden="1">#REF!</definedName>
    <definedName name="Jun" localSheetId="22" hidden="1">#REF!</definedName>
    <definedName name="Jun" localSheetId="23" hidden="1">#REF!</definedName>
    <definedName name="Jun" localSheetId="25" hidden="1">#REF!</definedName>
    <definedName name="Jun" localSheetId="33" hidden="1">#REF!</definedName>
    <definedName name="Jun" localSheetId="34" hidden="1">#REF!</definedName>
    <definedName name="Jun" localSheetId="36" hidden="1">#REF!</definedName>
    <definedName name="Jun" localSheetId="55" hidden="1">#REF!</definedName>
    <definedName name="Jun" localSheetId="56" hidden="1">#REF!</definedName>
    <definedName name="Jun" localSheetId="57" hidden="1">#REF!</definedName>
    <definedName name="Jun" localSheetId="58" hidden="1">#REF!</definedName>
    <definedName name="Jun" localSheetId="59" hidden="1">#REF!</definedName>
    <definedName name="Jun" localSheetId="54" hidden="1">#REF!</definedName>
    <definedName name="Jun" localSheetId="5" hidden="1">#REF!</definedName>
    <definedName name="Jun" hidden="1">#REF!</definedName>
    <definedName name="KD材生産共通費率" localSheetId="48">#REF!</definedName>
    <definedName name="KD材生産共通費率" localSheetId="50">#REF!</definedName>
    <definedName name="KD材生産共通費率" localSheetId="51">#REF!</definedName>
    <definedName name="KD材生産共通費率" localSheetId="52">#REF!</definedName>
    <definedName name="KD材生産共通費率" localSheetId="26">#REF!</definedName>
    <definedName name="KD材生産共通費率" localSheetId="28">#REF!</definedName>
    <definedName name="KD材生産共通費率" localSheetId="29">#REF!</definedName>
    <definedName name="KD材生産共通費率" localSheetId="30">#REF!</definedName>
    <definedName name="KD材生産共通費率" localSheetId="31">#REF!</definedName>
    <definedName name="KD材生産共通費率" localSheetId="16">#REF!</definedName>
    <definedName name="KD材生産共通費率" localSheetId="18">#REF!</definedName>
    <definedName name="KD材生産共通費率" localSheetId="15">#REF!</definedName>
    <definedName name="KD材生産共通費率" localSheetId="10">#REF!</definedName>
    <definedName name="KD材生産共通費率" localSheetId="11">#REF!</definedName>
    <definedName name="KD材生産共通費率" localSheetId="12">#REF!</definedName>
    <definedName name="KD材生産共通費率" localSheetId="13">#REF!</definedName>
    <definedName name="KD材生産共通費率" localSheetId="8">#REF!</definedName>
    <definedName name="KD材生産共通費率" localSheetId="42">#REF!</definedName>
    <definedName name="KD材生産共通費率" localSheetId="44">#REF!</definedName>
    <definedName name="KD材生産共通費率" localSheetId="45">#REF!</definedName>
    <definedName name="KD材生産共通費率" localSheetId="47">#REF!</definedName>
    <definedName name="KD材生産共通費率" localSheetId="38">#REF!</definedName>
    <definedName name="KD材生産共通費率" localSheetId="40">#REF!</definedName>
    <definedName name="KD材生産共通費率" localSheetId="41">#REF!</definedName>
    <definedName name="KD材生産共通費率" localSheetId="19">#REF!</definedName>
    <definedName name="KD材生産共通費率" localSheetId="21">#REF!</definedName>
    <definedName name="KD材生産共通費率" localSheetId="22">#REF!</definedName>
    <definedName name="KD材生産共通費率" localSheetId="23">#REF!</definedName>
    <definedName name="KD材生産共通費率" localSheetId="25">#REF!</definedName>
    <definedName name="KD材生産共通費率" localSheetId="33">#REF!</definedName>
    <definedName name="KD材生産共通費率" localSheetId="34">#REF!</definedName>
    <definedName name="KD材生産共通費率" localSheetId="36">#REF!</definedName>
    <definedName name="KD材生産共通費率" localSheetId="55">#REF!</definedName>
    <definedName name="KD材生産共通費率" localSheetId="56">#REF!</definedName>
    <definedName name="KD材生産共通費率" localSheetId="57">#REF!</definedName>
    <definedName name="KD材生産共通費率" localSheetId="58">#REF!</definedName>
    <definedName name="KD材生産共通費率" localSheetId="59">#REF!</definedName>
    <definedName name="KD材生産共通費率" localSheetId="54">#REF!</definedName>
    <definedName name="KD材生産共通費率" localSheetId="5">#REF!</definedName>
    <definedName name="KD材生産共通費率">#REF!</definedName>
    <definedName name="KD材補助部門費率" localSheetId="48">#REF!</definedName>
    <definedName name="KD材補助部門費率" localSheetId="50">#REF!</definedName>
    <definedName name="KD材補助部門費率" localSheetId="51">#REF!</definedName>
    <definedName name="KD材補助部門費率" localSheetId="52">#REF!</definedName>
    <definedName name="KD材補助部門費率" localSheetId="26">#REF!</definedName>
    <definedName name="KD材補助部門費率" localSheetId="28">#REF!</definedName>
    <definedName name="KD材補助部門費率" localSheetId="29">#REF!</definedName>
    <definedName name="KD材補助部門費率" localSheetId="30">#REF!</definedName>
    <definedName name="KD材補助部門費率" localSheetId="31">#REF!</definedName>
    <definedName name="KD材補助部門費率" localSheetId="16">#REF!</definedName>
    <definedName name="KD材補助部門費率" localSheetId="18">#REF!</definedName>
    <definedName name="KD材補助部門費率" localSheetId="15">#REF!</definedName>
    <definedName name="KD材補助部門費率" localSheetId="10">#REF!</definedName>
    <definedName name="KD材補助部門費率" localSheetId="11">#REF!</definedName>
    <definedName name="KD材補助部門費率" localSheetId="12">#REF!</definedName>
    <definedName name="KD材補助部門費率" localSheetId="13">#REF!</definedName>
    <definedName name="KD材補助部門費率" localSheetId="8">#REF!</definedName>
    <definedName name="KD材補助部門費率" localSheetId="42">#REF!</definedName>
    <definedName name="KD材補助部門費率" localSheetId="44">#REF!</definedName>
    <definedName name="KD材補助部門費率" localSheetId="45">#REF!</definedName>
    <definedName name="KD材補助部門費率" localSheetId="47">#REF!</definedName>
    <definedName name="KD材補助部門費率" localSheetId="38">#REF!</definedName>
    <definedName name="KD材補助部門費率" localSheetId="40">#REF!</definedName>
    <definedName name="KD材補助部門費率" localSheetId="41">#REF!</definedName>
    <definedName name="KD材補助部門費率" localSheetId="19">#REF!</definedName>
    <definedName name="KD材補助部門費率" localSheetId="21">#REF!</definedName>
    <definedName name="KD材補助部門費率" localSheetId="22">#REF!</definedName>
    <definedName name="KD材補助部門費率" localSheetId="23">#REF!</definedName>
    <definedName name="KD材補助部門費率" localSheetId="25">#REF!</definedName>
    <definedName name="KD材補助部門費率" localSheetId="33">#REF!</definedName>
    <definedName name="KD材補助部門費率" localSheetId="34">#REF!</definedName>
    <definedName name="KD材補助部門費率" localSheetId="36">#REF!</definedName>
    <definedName name="KD材補助部門費率" localSheetId="55">#REF!</definedName>
    <definedName name="KD材補助部門費率" localSheetId="56">#REF!</definedName>
    <definedName name="KD材補助部門費率" localSheetId="57">#REF!</definedName>
    <definedName name="KD材補助部門費率" localSheetId="58">#REF!</definedName>
    <definedName name="KD材補助部門費率" localSheetId="59">#REF!</definedName>
    <definedName name="KD材補助部門費率" localSheetId="54">#REF!</definedName>
    <definedName name="KD材補助部門費率" localSheetId="5">#REF!</definedName>
    <definedName name="KD材補助部門費率">#REF!</definedName>
    <definedName name="kouzoku" localSheetId="48">#REF!</definedName>
    <definedName name="kouzoku" localSheetId="50">#REF!</definedName>
    <definedName name="kouzoku" localSheetId="51">#REF!</definedName>
    <definedName name="kouzoku" localSheetId="52">#REF!</definedName>
    <definedName name="kouzoku" localSheetId="26">#REF!</definedName>
    <definedName name="kouzoku" localSheetId="28">#REF!</definedName>
    <definedName name="kouzoku" localSheetId="29">#REF!</definedName>
    <definedName name="kouzoku" localSheetId="30">#REF!</definedName>
    <definedName name="kouzoku" localSheetId="31">#REF!</definedName>
    <definedName name="kouzoku" localSheetId="16">#REF!</definedName>
    <definedName name="kouzoku" localSheetId="18">#REF!</definedName>
    <definedName name="kouzoku" localSheetId="15">#REF!</definedName>
    <definedName name="kouzoku" localSheetId="10">#REF!</definedName>
    <definedName name="kouzoku" localSheetId="11">#REF!</definedName>
    <definedName name="kouzoku" localSheetId="12">#REF!</definedName>
    <definedName name="kouzoku" localSheetId="13">#REF!</definedName>
    <definedName name="kouzoku" localSheetId="8">#REF!</definedName>
    <definedName name="kouzoku" localSheetId="42">#REF!</definedName>
    <definedName name="kouzoku" localSheetId="44">#REF!</definedName>
    <definedName name="kouzoku" localSheetId="45">#REF!</definedName>
    <definedName name="kouzoku" localSheetId="47">#REF!</definedName>
    <definedName name="kouzoku" localSheetId="38">#REF!</definedName>
    <definedName name="kouzoku" localSheetId="40">#REF!</definedName>
    <definedName name="kouzoku" localSheetId="41">#REF!</definedName>
    <definedName name="kouzoku" localSheetId="19">#REF!</definedName>
    <definedName name="kouzoku" localSheetId="21">#REF!</definedName>
    <definedName name="kouzoku" localSheetId="22">#REF!</definedName>
    <definedName name="kouzoku" localSheetId="23">#REF!</definedName>
    <definedName name="kouzoku" localSheetId="25">#REF!</definedName>
    <definedName name="kouzoku" localSheetId="33">#REF!</definedName>
    <definedName name="kouzoku" localSheetId="34">#REF!</definedName>
    <definedName name="kouzoku" localSheetId="36">#REF!</definedName>
    <definedName name="kouzoku" localSheetId="55">#REF!</definedName>
    <definedName name="kouzoku" localSheetId="56">#REF!</definedName>
    <definedName name="kouzoku" localSheetId="57">#REF!</definedName>
    <definedName name="kouzoku" localSheetId="58">#REF!</definedName>
    <definedName name="kouzoku" localSheetId="59">#REF!</definedName>
    <definedName name="kouzoku" localSheetId="54">#REF!</definedName>
    <definedName name="kouzoku" localSheetId="5">#REF!</definedName>
    <definedName name="kouzoku">#REF!</definedName>
    <definedName name="kurs" localSheetId="48">#REF!</definedName>
    <definedName name="kurs" localSheetId="50">#REF!</definedName>
    <definedName name="kurs" localSheetId="51">#REF!</definedName>
    <definedName name="kurs" localSheetId="52">#REF!</definedName>
    <definedName name="kurs" localSheetId="26">#REF!</definedName>
    <definedName name="kurs" localSheetId="28">#REF!</definedName>
    <definedName name="kurs" localSheetId="29">#REF!</definedName>
    <definedName name="kurs" localSheetId="30">#REF!</definedName>
    <definedName name="kurs" localSheetId="31">#REF!</definedName>
    <definedName name="kurs" localSheetId="16">#REF!</definedName>
    <definedName name="kurs" localSheetId="18">#REF!</definedName>
    <definedName name="kurs" localSheetId="15">#REF!</definedName>
    <definedName name="kurs" localSheetId="10">#REF!</definedName>
    <definedName name="kurs" localSheetId="11">#REF!</definedName>
    <definedName name="kurs" localSheetId="12">#REF!</definedName>
    <definedName name="kurs" localSheetId="13">#REF!</definedName>
    <definedName name="kurs" localSheetId="8">#REF!</definedName>
    <definedName name="kurs" localSheetId="42">#REF!</definedName>
    <definedName name="kurs" localSheetId="44">#REF!</definedName>
    <definedName name="kurs" localSheetId="45">#REF!</definedName>
    <definedName name="kurs" localSheetId="47">#REF!</definedName>
    <definedName name="kurs" localSheetId="38">#REF!</definedName>
    <definedName name="kurs" localSheetId="40">#REF!</definedName>
    <definedName name="kurs" localSheetId="41">#REF!</definedName>
    <definedName name="kurs" localSheetId="19">#REF!</definedName>
    <definedName name="kurs" localSheetId="21">#REF!</definedName>
    <definedName name="kurs" localSheetId="22">#REF!</definedName>
    <definedName name="kurs" localSheetId="23">#REF!</definedName>
    <definedName name="kurs" localSheetId="25">#REF!</definedName>
    <definedName name="kurs" localSheetId="33">#REF!</definedName>
    <definedName name="kurs" localSheetId="34">#REF!</definedName>
    <definedName name="kurs" localSheetId="36">#REF!</definedName>
    <definedName name="kurs" localSheetId="55">#REF!</definedName>
    <definedName name="kurs" localSheetId="56">#REF!</definedName>
    <definedName name="kurs" localSheetId="57">#REF!</definedName>
    <definedName name="kurs" localSheetId="58">#REF!</definedName>
    <definedName name="kurs" localSheetId="59">#REF!</definedName>
    <definedName name="kurs" localSheetId="54">#REF!</definedName>
    <definedName name="kurs" localSheetId="5">#REF!</definedName>
    <definedName name="kurs">#REF!</definedName>
    <definedName name="Labor" localSheetId="49" hidden="1">{#N/A,#N/A,FALSE,"Aging Summary";#N/A,#N/A,FALSE,"Ratio Analysis";#N/A,#N/A,FALSE,"Test 120 Day Accts";#N/A,#N/A,FALSE,"Tickmarks"}</definedName>
    <definedName name="Labor" localSheetId="27" hidden="1">{#N/A,#N/A,FALSE,"Aging Summary";#N/A,#N/A,FALSE,"Ratio Analysis";#N/A,#N/A,FALSE,"Test 120 Day Accts";#N/A,#N/A,FALSE,"Tickmarks"}</definedName>
    <definedName name="Labor" localSheetId="17" hidden="1">{#N/A,#N/A,FALSE,"Aging Summary";#N/A,#N/A,FALSE,"Ratio Analysis";#N/A,#N/A,FALSE,"Test 120 Day Accts";#N/A,#N/A,FALSE,"Tickmarks"}</definedName>
    <definedName name="Labor" localSheetId="14" hidden="1">{#N/A,#N/A,FALSE,"Aging Summary";#N/A,#N/A,FALSE,"Ratio Analysis";#N/A,#N/A,FALSE,"Test 120 Day Accts";#N/A,#N/A,FALSE,"Tickmarks"}</definedName>
    <definedName name="Labor" localSheetId="9" hidden="1">{#N/A,#N/A,FALSE,"Aging Summary";#N/A,#N/A,FALSE,"Ratio Analysis";#N/A,#N/A,FALSE,"Test 120 Day Accts";#N/A,#N/A,FALSE,"Tickmarks"}</definedName>
    <definedName name="Labor" localSheetId="43" hidden="1">{#N/A,#N/A,FALSE,"Aging Summary";#N/A,#N/A,FALSE,"Ratio Analysis";#N/A,#N/A,FALSE,"Test 120 Day Accts";#N/A,#N/A,FALSE,"Tickmarks"}</definedName>
    <definedName name="Labor" localSheetId="46" hidden="1">{#N/A,#N/A,FALSE,"Aging Summary";#N/A,#N/A,FALSE,"Ratio Analysis";#N/A,#N/A,FALSE,"Test 120 Day Accts";#N/A,#N/A,FALSE,"Tickmarks"}</definedName>
    <definedName name="Labor" localSheetId="37" hidden="1">{#N/A,#N/A,FALSE,"Aging Summary";#N/A,#N/A,FALSE,"Ratio Analysis";#N/A,#N/A,FALSE,"Test 120 Day Accts";#N/A,#N/A,FALSE,"Tickmarks"}</definedName>
    <definedName name="Labor" localSheetId="39" hidden="1">{#N/A,#N/A,FALSE,"Aging Summary";#N/A,#N/A,FALSE,"Ratio Analysis";#N/A,#N/A,FALSE,"Test 120 Day Accts";#N/A,#N/A,FALSE,"Tickmarks"}</definedName>
    <definedName name="Labor" localSheetId="20" hidden="1">{#N/A,#N/A,FALSE,"Aging Summary";#N/A,#N/A,FALSE,"Ratio Analysis";#N/A,#N/A,FALSE,"Test 120 Day Accts";#N/A,#N/A,FALSE,"Tickmarks"}</definedName>
    <definedName name="Labor" localSheetId="24" hidden="1">{#N/A,#N/A,FALSE,"Aging Summary";#N/A,#N/A,FALSE,"Ratio Analysis";#N/A,#N/A,FALSE,"Test 120 Day Accts";#N/A,#N/A,FALSE,"Tickmarks"}</definedName>
    <definedName name="Labor" localSheetId="32" hidden="1">{#N/A,#N/A,FALSE,"Aging Summary";#N/A,#N/A,FALSE,"Ratio Analysis";#N/A,#N/A,FALSE,"Test 120 Day Accts";#N/A,#N/A,FALSE,"Tickmarks"}</definedName>
    <definedName name="Labor" localSheetId="35" hidden="1">{#N/A,#N/A,FALSE,"Aging Summary";#N/A,#N/A,FALSE,"Ratio Analysis";#N/A,#N/A,FALSE,"Test 120 Day Accts";#N/A,#N/A,FALSE,"Tickmarks"}</definedName>
    <definedName name="Labor" localSheetId="53" hidden="1">{#N/A,#N/A,FALSE,"Aging Summary";#N/A,#N/A,FALSE,"Ratio Analysis";#N/A,#N/A,FALSE,"Test 120 Day Accts";#N/A,#N/A,FALSE,"Tickmarks"}</definedName>
    <definedName name="Labor" localSheetId="3" hidden="1">{#N/A,#N/A,FALSE,"Aging Summary";#N/A,#N/A,FALSE,"Ratio Analysis";#N/A,#N/A,FALSE,"Test 120 Day Accts";#N/A,#N/A,FALSE,"Tickmarks"}</definedName>
    <definedName name="Labor" localSheetId="7" hidden="1">{#N/A,#N/A,FALSE,"Aging Summary";#N/A,#N/A,FALSE,"Ratio Analysis";#N/A,#N/A,FALSE,"Test 120 Day Accts";#N/A,#N/A,FALSE,"Tickmarks"}</definedName>
    <definedName name="Labor" localSheetId="48" hidden="1">{#N/A,#N/A,FALSE,"Aging Summary";#N/A,#N/A,FALSE,"Ratio Analysis";#N/A,#N/A,FALSE,"Test 120 Day Accts";#N/A,#N/A,FALSE,"Tickmarks"}</definedName>
    <definedName name="Labor" localSheetId="50" hidden="1">{#N/A,#N/A,FALSE,"Aging Summary";#N/A,#N/A,FALSE,"Ratio Analysis";#N/A,#N/A,FALSE,"Test 120 Day Accts";#N/A,#N/A,FALSE,"Tickmarks"}</definedName>
    <definedName name="Labor" localSheetId="51" hidden="1">{#N/A,#N/A,FALSE,"Aging Summary";#N/A,#N/A,FALSE,"Ratio Analysis";#N/A,#N/A,FALSE,"Test 120 Day Accts";#N/A,#N/A,FALSE,"Tickmarks"}</definedName>
    <definedName name="Labor" localSheetId="52" hidden="1">{#N/A,#N/A,FALSE,"Aging Summary";#N/A,#N/A,FALSE,"Ratio Analysis";#N/A,#N/A,FALSE,"Test 120 Day Accts";#N/A,#N/A,FALSE,"Tickmarks"}</definedName>
    <definedName name="Labor" localSheetId="26" hidden="1">{#N/A,#N/A,FALSE,"Aging Summary";#N/A,#N/A,FALSE,"Ratio Analysis";#N/A,#N/A,FALSE,"Test 120 Day Accts";#N/A,#N/A,FALSE,"Tickmarks"}</definedName>
    <definedName name="Labor" localSheetId="28" hidden="1">{#N/A,#N/A,FALSE,"Aging Summary";#N/A,#N/A,FALSE,"Ratio Analysis";#N/A,#N/A,FALSE,"Test 120 Day Accts";#N/A,#N/A,FALSE,"Tickmarks"}</definedName>
    <definedName name="Labor" localSheetId="29" hidden="1">{#N/A,#N/A,FALSE,"Aging Summary";#N/A,#N/A,FALSE,"Ratio Analysis";#N/A,#N/A,FALSE,"Test 120 Day Accts";#N/A,#N/A,FALSE,"Tickmarks"}</definedName>
    <definedName name="Labor" localSheetId="30" hidden="1">{#N/A,#N/A,FALSE,"Aging Summary";#N/A,#N/A,FALSE,"Ratio Analysis";#N/A,#N/A,FALSE,"Test 120 Day Accts";#N/A,#N/A,FALSE,"Tickmarks"}</definedName>
    <definedName name="Labor" localSheetId="31" hidden="1">{#N/A,#N/A,FALSE,"Aging Summary";#N/A,#N/A,FALSE,"Ratio Analysis";#N/A,#N/A,FALSE,"Test 120 Day Accts";#N/A,#N/A,FALSE,"Tickmarks"}</definedName>
    <definedName name="Labor" localSheetId="16" hidden="1">{#N/A,#N/A,FALSE,"Aging Summary";#N/A,#N/A,FALSE,"Ratio Analysis";#N/A,#N/A,FALSE,"Test 120 Day Accts";#N/A,#N/A,FALSE,"Tickmarks"}</definedName>
    <definedName name="Labor" localSheetId="18" hidden="1">{#N/A,#N/A,FALSE,"Aging Summary";#N/A,#N/A,FALSE,"Ratio Analysis";#N/A,#N/A,FALSE,"Test 120 Day Accts";#N/A,#N/A,FALSE,"Tickmarks"}</definedName>
    <definedName name="Labor" localSheetId="15" hidden="1">{#N/A,#N/A,FALSE,"Aging Summary";#N/A,#N/A,FALSE,"Ratio Analysis";#N/A,#N/A,FALSE,"Test 120 Day Accts";#N/A,#N/A,FALSE,"Tickmarks"}</definedName>
    <definedName name="Labor" localSheetId="10" hidden="1">{#N/A,#N/A,FALSE,"Aging Summary";#N/A,#N/A,FALSE,"Ratio Analysis";#N/A,#N/A,FALSE,"Test 120 Day Accts";#N/A,#N/A,FALSE,"Tickmarks"}</definedName>
    <definedName name="Labor" localSheetId="11" hidden="1">{#N/A,#N/A,FALSE,"Aging Summary";#N/A,#N/A,FALSE,"Ratio Analysis";#N/A,#N/A,FALSE,"Test 120 Day Accts";#N/A,#N/A,FALSE,"Tickmarks"}</definedName>
    <definedName name="Labor" localSheetId="12" hidden="1">{#N/A,#N/A,FALSE,"Aging Summary";#N/A,#N/A,FALSE,"Ratio Analysis";#N/A,#N/A,FALSE,"Test 120 Day Accts";#N/A,#N/A,FALSE,"Tickmarks"}</definedName>
    <definedName name="Labor" localSheetId="13" hidden="1">{#N/A,#N/A,FALSE,"Aging Summary";#N/A,#N/A,FALSE,"Ratio Analysis";#N/A,#N/A,FALSE,"Test 120 Day Accts";#N/A,#N/A,FALSE,"Tickmarks"}</definedName>
    <definedName name="Labor" localSheetId="8" hidden="1">{#N/A,#N/A,FALSE,"Aging Summary";#N/A,#N/A,FALSE,"Ratio Analysis";#N/A,#N/A,FALSE,"Test 120 Day Accts";#N/A,#N/A,FALSE,"Tickmarks"}</definedName>
    <definedName name="Labor" localSheetId="42" hidden="1">{#N/A,#N/A,FALSE,"Aging Summary";#N/A,#N/A,FALSE,"Ratio Analysis";#N/A,#N/A,FALSE,"Test 120 Day Accts";#N/A,#N/A,FALSE,"Tickmarks"}</definedName>
    <definedName name="Labor" localSheetId="44" hidden="1">{#N/A,#N/A,FALSE,"Aging Summary";#N/A,#N/A,FALSE,"Ratio Analysis";#N/A,#N/A,FALSE,"Test 120 Day Accts";#N/A,#N/A,FALSE,"Tickmarks"}</definedName>
    <definedName name="Labor" localSheetId="45" hidden="1">{#N/A,#N/A,FALSE,"Aging Summary";#N/A,#N/A,FALSE,"Ratio Analysis";#N/A,#N/A,FALSE,"Test 120 Day Accts";#N/A,#N/A,FALSE,"Tickmarks"}</definedName>
    <definedName name="Labor" localSheetId="47" hidden="1">{#N/A,#N/A,FALSE,"Aging Summary";#N/A,#N/A,FALSE,"Ratio Analysis";#N/A,#N/A,FALSE,"Test 120 Day Accts";#N/A,#N/A,FALSE,"Tickmarks"}</definedName>
    <definedName name="Labor" localSheetId="38" hidden="1">{#N/A,#N/A,FALSE,"Aging Summary";#N/A,#N/A,FALSE,"Ratio Analysis";#N/A,#N/A,FALSE,"Test 120 Day Accts";#N/A,#N/A,FALSE,"Tickmarks"}</definedName>
    <definedName name="Labor" localSheetId="40" hidden="1">{#N/A,#N/A,FALSE,"Aging Summary";#N/A,#N/A,FALSE,"Ratio Analysis";#N/A,#N/A,FALSE,"Test 120 Day Accts";#N/A,#N/A,FALSE,"Tickmarks"}</definedName>
    <definedName name="Labor" localSheetId="41" hidden="1">{#N/A,#N/A,FALSE,"Aging Summary";#N/A,#N/A,FALSE,"Ratio Analysis";#N/A,#N/A,FALSE,"Test 120 Day Accts";#N/A,#N/A,FALSE,"Tickmarks"}</definedName>
    <definedName name="Labor" localSheetId="19" hidden="1">{#N/A,#N/A,FALSE,"Aging Summary";#N/A,#N/A,FALSE,"Ratio Analysis";#N/A,#N/A,FALSE,"Test 120 Day Accts";#N/A,#N/A,FALSE,"Tickmarks"}</definedName>
    <definedName name="Labor" localSheetId="21" hidden="1">{#N/A,#N/A,FALSE,"Aging Summary";#N/A,#N/A,FALSE,"Ratio Analysis";#N/A,#N/A,FALSE,"Test 120 Day Accts";#N/A,#N/A,FALSE,"Tickmarks"}</definedName>
    <definedName name="Labor" localSheetId="22" hidden="1">{#N/A,#N/A,FALSE,"Aging Summary";#N/A,#N/A,FALSE,"Ratio Analysis";#N/A,#N/A,FALSE,"Test 120 Day Accts";#N/A,#N/A,FALSE,"Tickmarks"}</definedName>
    <definedName name="Labor" localSheetId="23" hidden="1">{#N/A,#N/A,FALSE,"Aging Summary";#N/A,#N/A,FALSE,"Ratio Analysis";#N/A,#N/A,FALSE,"Test 120 Day Accts";#N/A,#N/A,FALSE,"Tickmarks"}</definedName>
    <definedName name="Labor" localSheetId="25" hidden="1">{#N/A,#N/A,FALSE,"Aging Summary";#N/A,#N/A,FALSE,"Ratio Analysis";#N/A,#N/A,FALSE,"Test 120 Day Accts";#N/A,#N/A,FALSE,"Tickmarks"}</definedName>
    <definedName name="Labor" localSheetId="33" hidden="1">{#N/A,#N/A,FALSE,"Aging Summary";#N/A,#N/A,FALSE,"Ratio Analysis";#N/A,#N/A,FALSE,"Test 120 Day Accts";#N/A,#N/A,FALSE,"Tickmarks"}</definedName>
    <definedName name="Labor" localSheetId="34" hidden="1">{#N/A,#N/A,FALSE,"Aging Summary";#N/A,#N/A,FALSE,"Ratio Analysis";#N/A,#N/A,FALSE,"Test 120 Day Accts";#N/A,#N/A,FALSE,"Tickmarks"}</definedName>
    <definedName name="Labor" localSheetId="36" hidden="1">{#N/A,#N/A,FALSE,"Aging Summary";#N/A,#N/A,FALSE,"Ratio Analysis";#N/A,#N/A,FALSE,"Test 120 Day Accts";#N/A,#N/A,FALSE,"Tickmarks"}</definedName>
    <definedName name="Labor" localSheetId="55" hidden="1">{#N/A,#N/A,FALSE,"Aging Summary";#N/A,#N/A,FALSE,"Ratio Analysis";#N/A,#N/A,FALSE,"Test 120 Day Accts";#N/A,#N/A,FALSE,"Tickmarks"}</definedName>
    <definedName name="Labor" localSheetId="56" hidden="1">{#N/A,#N/A,FALSE,"Aging Summary";#N/A,#N/A,FALSE,"Ratio Analysis";#N/A,#N/A,FALSE,"Test 120 Day Accts";#N/A,#N/A,FALSE,"Tickmarks"}</definedName>
    <definedName name="Labor" localSheetId="57" hidden="1">{#N/A,#N/A,FALSE,"Aging Summary";#N/A,#N/A,FALSE,"Ratio Analysis";#N/A,#N/A,FALSE,"Test 120 Day Accts";#N/A,#N/A,FALSE,"Tickmarks"}</definedName>
    <definedName name="Labor" localSheetId="58" hidden="1">{#N/A,#N/A,FALSE,"Aging Summary";#N/A,#N/A,FALSE,"Ratio Analysis";#N/A,#N/A,FALSE,"Test 120 Day Accts";#N/A,#N/A,FALSE,"Tickmarks"}</definedName>
    <definedName name="Labor" localSheetId="59" hidden="1">{#N/A,#N/A,FALSE,"Aging Summary";#N/A,#N/A,FALSE,"Ratio Analysis";#N/A,#N/A,FALSE,"Test 120 Day Accts";#N/A,#N/A,FALSE,"Tickmarks"}</definedName>
    <definedName name="Labor" localSheetId="54" hidden="1">{#N/A,#N/A,FALSE,"Aging Summary";#N/A,#N/A,FALSE,"Ratio Analysis";#N/A,#N/A,FALSE,"Test 120 Day Accts";#N/A,#N/A,FALSE,"Tickmarks"}</definedName>
    <definedName name="Labor" hidden="1">{#N/A,#N/A,FALSE,"Aging Summary";#N/A,#N/A,FALSE,"Ratio Analysis";#N/A,#N/A,FALSE,"Test 120 Day Accts";#N/A,#N/A,FALSE,"Tickmarks"}</definedName>
    <definedName name="LCﾒｰﾙﾃﾞｰ金利率" localSheetId="48">#REF!</definedName>
    <definedName name="LCﾒｰﾙﾃﾞｰ金利率" localSheetId="50">#REF!</definedName>
    <definedName name="LCﾒｰﾙﾃﾞｰ金利率" localSheetId="51">#REF!</definedName>
    <definedName name="LCﾒｰﾙﾃﾞｰ金利率" localSheetId="52">#REF!</definedName>
    <definedName name="LCﾒｰﾙﾃﾞｰ金利率" localSheetId="26">#REF!</definedName>
    <definedName name="LCﾒｰﾙﾃﾞｰ金利率" localSheetId="28">#REF!</definedName>
    <definedName name="LCﾒｰﾙﾃﾞｰ金利率" localSheetId="29">#REF!</definedName>
    <definedName name="LCﾒｰﾙﾃﾞｰ金利率" localSheetId="30">#REF!</definedName>
    <definedName name="LCﾒｰﾙﾃﾞｰ金利率" localSheetId="31">#REF!</definedName>
    <definedName name="LCﾒｰﾙﾃﾞｰ金利率" localSheetId="16">#REF!</definedName>
    <definedName name="LCﾒｰﾙﾃﾞｰ金利率" localSheetId="18">#REF!</definedName>
    <definedName name="LCﾒｰﾙﾃﾞｰ金利率" localSheetId="15">#REF!</definedName>
    <definedName name="LCﾒｰﾙﾃﾞｰ金利率" localSheetId="10">#REF!</definedName>
    <definedName name="LCﾒｰﾙﾃﾞｰ金利率" localSheetId="11">#REF!</definedName>
    <definedName name="LCﾒｰﾙﾃﾞｰ金利率" localSheetId="12">#REF!</definedName>
    <definedName name="LCﾒｰﾙﾃﾞｰ金利率" localSheetId="13">#REF!</definedName>
    <definedName name="LCﾒｰﾙﾃﾞｰ金利率" localSheetId="8">#REF!</definedName>
    <definedName name="LCﾒｰﾙﾃﾞｰ金利率" localSheetId="42">#REF!</definedName>
    <definedName name="LCﾒｰﾙﾃﾞｰ金利率" localSheetId="44">#REF!</definedName>
    <definedName name="LCﾒｰﾙﾃﾞｰ金利率" localSheetId="45">#REF!</definedName>
    <definedName name="LCﾒｰﾙﾃﾞｰ金利率" localSheetId="47">#REF!</definedName>
    <definedName name="LCﾒｰﾙﾃﾞｰ金利率" localSheetId="38">#REF!</definedName>
    <definedName name="LCﾒｰﾙﾃﾞｰ金利率" localSheetId="40">#REF!</definedName>
    <definedName name="LCﾒｰﾙﾃﾞｰ金利率" localSheetId="41">#REF!</definedName>
    <definedName name="LCﾒｰﾙﾃﾞｰ金利率" localSheetId="19">#REF!</definedName>
    <definedName name="LCﾒｰﾙﾃﾞｰ金利率" localSheetId="21">#REF!</definedName>
    <definedName name="LCﾒｰﾙﾃﾞｰ金利率" localSheetId="22">#REF!</definedName>
    <definedName name="LCﾒｰﾙﾃﾞｰ金利率" localSheetId="23">#REF!</definedName>
    <definedName name="LCﾒｰﾙﾃﾞｰ金利率" localSheetId="25">#REF!</definedName>
    <definedName name="LCﾒｰﾙﾃﾞｰ金利率" localSheetId="33">#REF!</definedName>
    <definedName name="LCﾒｰﾙﾃﾞｰ金利率" localSheetId="34">#REF!</definedName>
    <definedName name="LCﾒｰﾙﾃﾞｰ金利率" localSheetId="36">#REF!</definedName>
    <definedName name="LCﾒｰﾙﾃﾞｰ金利率" localSheetId="55">#REF!</definedName>
    <definedName name="LCﾒｰﾙﾃﾞｰ金利率" localSheetId="56">#REF!</definedName>
    <definedName name="LCﾒｰﾙﾃﾞｰ金利率" localSheetId="57">#REF!</definedName>
    <definedName name="LCﾒｰﾙﾃﾞｰ金利率" localSheetId="58">#REF!</definedName>
    <definedName name="LCﾒｰﾙﾃﾞｰ金利率" localSheetId="59">#REF!</definedName>
    <definedName name="LCﾒｰﾙﾃﾞｰ金利率" localSheetId="54">#REF!</definedName>
    <definedName name="LCﾒｰﾙﾃﾞｰ金利率" localSheetId="5">#REF!</definedName>
    <definedName name="LCﾒｰﾙﾃﾞｰ金利率">#REF!</definedName>
    <definedName name="LICASEAN" localSheetId="48">#REF!</definedName>
    <definedName name="LICASEAN" localSheetId="50">#REF!</definedName>
    <definedName name="LICASEAN" localSheetId="51">#REF!</definedName>
    <definedName name="LICASEAN" localSheetId="52">#REF!</definedName>
    <definedName name="LICASEAN" localSheetId="26">#REF!</definedName>
    <definedName name="LICASEAN" localSheetId="28">#REF!</definedName>
    <definedName name="LICASEAN" localSheetId="29">#REF!</definedName>
    <definedName name="LICASEAN" localSheetId="30">#REF!</definedName>
    <definedName name="LICASEAN" localSheetId="31">#REF!</definedName>
    <definedName name="LICASEAN" localSheetId="16">#REF!</definedName>
    <definedName name="LICASEAN" localSheetId="18">#REF!</definedName>
    <definedName name="LICASEAN" localSheetId="15">#REF!</definedName>
    <definedName name="LICASEAN" localSheetId="10">#REF!</definedName>
    <definedName name="LICASEAN" localSheetId="11">#REF!</definedName>
    <definedName name="LICASEAN" localSheetId="12">#REF!</definedName>
    <definedName name="LICASEAN" localSheetId="13">#REF!</definedName>
    <definedName name="LICASEAN" localSheetId="8">#REF!</definedName>
    <definedName name="LICASEAN" localSheetId="42">#REF!</definedName>
    <definedName name="LICASEAN" localSheetId="44">#REF!</definedName>
    <definedName name="LICASEAN" localSheetId="45">#REF!</definedName>
    <definedName name="LICASEAN" localSheetId="47">#REF!</definedName>
    <definedName name="LICASEAN" localSheetId="38">#REF!</definedName>
    <definedName name="LICASEAN" localSheetId="40">#REF!</definedName>
    <definedName name="LICASEAN" localSheetId="41">#REF!</definedName>
    <definedName name="LICASEAN" localSheetId="19">#REF!</definedName>
    <definedName name="LICASEAN" localSheetId="21">#REF!</definedName>
    <definedName name="LICASEAN" localSheetId="22">#REF!</definedName>
    <definedName name="LICASEAN" localSheetId="23">#REF!</definedName>
    <definedName name="LICASEAN" localSheetId="25">#REF!</definedName>
    <definedName name="LICASEAN" localSheetId="33">#REF!</definedName>
    <definedName name="LICASEAN" localSheetId="34">#REF!</definedName>
    <definedName name="LICASEAN" localSheetId="36">#REF!</definedName>
    <definedName name="LICASEAN" localSheetId="55">#REF!</definedName>
    <definedName name="LICASEAN" localSheetId="56">#REF!</definedName>
    <definedName name="LICASEAN" localSheetId="57">#REF!</definedName>
    <definedName name="LICASEAN" localSheetId="58">#REF!</definedName>
    <definedName name="LICASEAN" localSheetId="59">#REF!</definedName>
    <definedName name="LICASEAN" localSheetId="54">#REF!</definedName>
    <definedName name="LICASEAN" localSheetId="5">#REF!</definedName>
    <definedName name="LICASEAN">#REF!</definedName>
    <definedName name="LICJPN" localSheetId="48">#REF!</definedName>
    <definedName name="LICJPN" localSheetId="50">#REF!</definedName>
    <definedName name="LICJPN" localSheetId="51">#REF!</definedName>
    <definedName name="LICJPN" localSheetId="52">#REF!</definedName>
    <definedName name="LICJPN" localSheetId="26">#REF!</definedName>
    <definedName name="LICJPN" localSheetId="28">#REF!</definedName>
    <definedName name="LICJPN" localSheetId="29">#REF!</definedName>
    <definedName name="LICJPN" localSheetId="30">#REF!</definedName>
    <definedName name="LICJPN" localSheetId="31">#REF!</definedName>
    <definedName name="LICJPN" localSheetId="16">#REF!</definedName>
    <definedName name="LICJPN" localSheetId="18">#REF!</definedName>
    <definedName name="LICJPN" localSheetId="15">#REF!</definedName>
    <definedName name="LICJPN" localSheetId="10">#REF!</definedName>
    <definedName name="LICJPN" localSheetId="11">#REF!</definedName>
    <definedName name="LICJPN" localSheetId="12">#REF!</definedName>
    <definedName name="LICJPN" localSheetId="13">#REF!</definedName>
    <definedName name="LICJPN" localSheetId="8">#REF!</definedName>
    <definedName name="LICJPN" localSheetId="42">#REF!</definedName>
    <definedName name="LICJPN" localSheetId="44">#REF!</definedName>
    <definedName name="LICJPN" localSheetId="45">#REF!</definedName>
    <definedName name="LICJPN" localSheetId="47">#REF!</definedName>
    <definedName name="LICJPN" localSheetId="38">#REF!</definedName>
    <definedName name="LICJPN" localSheetId="40">#REF!</definedName>
    <definedName name="LICJPN" localSheetId="41">#REF!</definedName>
    <definedName name="LICJPN" localSheetId="19">#REF!</definedName>
    <definedName name="LICJPN" localSheetId="21">#REF!</definedName>
    <definedName name="LICJPN" localSheetId="22">#REF!</definedName>
    <definedName name="LICJPN" localSheetId="23">#REF!</definedName>
    <definedName name="LICJPN" localSheetId="25">#REF!</definedName>
    <definedName name="LICJPN" localSheetId="33">#REF!</definedName>
    <definedName name="LICJPN" localSheetId="34">#REF!</definedName>
    <definedName name="LICJPN" localSheetId="36">#REF!</definedName>
    <definedName name="LICJPN" localSheetId="55">#REF!</definedName>
    <definedName name="LICJPN" localSheetId="56">#REF!</definedName>
    <definedName name="LICJPN" localSheetId="57">#REF!</definedName>
    <definedName name="LICJPN" localSheetId="58">#REF!</definedName>
    <definedName name="LICJPN" localSheetId="59">#REF!</definedName>
    <definedName name="LICJPN" localSheetId="54">#REF!</definedName>
    <definedName name="LICJPN" localSheetId="5">#REF!</definedName>
    <definedName name="LICJPN">#REF!</definedName>
    <definedName name="list.company">'[12]Company Code'!$B$2:$F$101</definedName>
    <definedName name="list.constant">'[12]Internal Account Code'!$G$4:$H$5</definedName>
    <definedName name="list.input_month">[12]month!$B$4:$D$7</definedName>
    <definedName name="list.region">'[13]Region Code'!$A$2:$B$5</definedName>
    <definedName name="list.sales_category">'[13]Product Group Code'!$B$2:$F$40</definedName>
    <definedName name="LOSS" localSheetId="48">[2]A!#REF!</definedName>
    <definedName name="LOSS" localSheetId="50">[2]A!#REF!</definedName>
    <definedName name="LOSS" localSheetId="51">[2]A!#REF!</definedName>
    <definedName name="LOSS" localSheetId="52">[2]A!#REF!</definedName>
    <definedName name="LOSS" localSheetId="26">[2]A!#REF!</definedName>
    <definedName name="LOSS" localSheetId="28">[2]A!#REF!</definedName>
    <definedName name="LOSS" localSheetId="29">[2]A!#REF!</definedName>
    <definedName name="LOSS" localSheetId="30">[2]A!#REF!</definedName>
    <definedName name="LOSS" localSheetId="31">[2]A!#REF!</definedName>
    <definedName name="LOSS" localSheetId="16">[2]A!#REF!</definedName>
    <definedName name="LOSS" localSheetId="18">[2]A!#REF!</definedName>
    <definedName name="LOSS" localSheetId="15">[2]A!#REF!</definedName>
    <definedName name="LOSS" localSheetId="10">[2]A!#REF!</definedName>
    <definedName name="LOSS" localSheetId="11">[2]A!#REF!</definedName>
    <definedName name="LOSS" localSheetId="12">[2]A!#REF!</definedName>
    <definedName name="LOSS" localSheetId="13">[2]A!#REF!</definedName>
    <definedName name="LOSS" localSheetId="8">[2]A!#REF!</definedName>
    <definedName name="LOSS" localSheetId="42">[2]A!#REF!</definedName>
    <definedName name="LOSS" localSheetId="44">[2]A!#REF!</definedName>
    <definedName name="LOSS" localSheetId="45">[2]A!#REF!</definedName>
    <definedName name="LOSS" localSheetId="47">[2]A!#REF!</definedName>
    <definedName name="LOSS" localSheetId="38">[2]A!#REF!</definedName>
    <definedName name="LOSS" localSheetId="40">[2]A!#REF!</definedName>
    <definedName name="LOSS" localSheetId="41">[2]A!#REF!</definedName>
    <definedName name="LOSS" localSheetId="19">[2]A!#REF!</definedName>
    <definedName name="LOSS" localSheetId="21">[2]A!#REF!</definedName>
    <definedName name="LOSS" localSheetId="22">[2]A!#REF!</definedName>
    <definedName name="LOSS" localSheetId="23">[2]A!#REF!</definedName>
    <definedName name="LOSS" localSheetId="25">[2]A!#REF!</definedName>
    <definedName name="LOSS" localSheetId="33">[2]A!#REF!</definedName>
    <definedName name="LOSS" localSheetId="34">[2]A!#REF!</definedName>
    <definedName name="LOSS" localSheetId="36">[2]A!#REF!</definedName>
    <definedName name="LOSS" localSheetId="55">[2]A!#REF!</definedName>
    <definedName name="LOSS" localSheetId="56">[2]A!#REF!</definedName>
    <definedName name="LOSS" localSheetId="57">[2]A!#REF!</definedName>
    <definedName name="LOSS" localSheetId="58">[2]A!#REF!</definedName>
    <definedName name="LOSS" localSheetId="59">[2]A!#REF!</definedName>
    <definedName name="LOSS" localSheetId="54">[2]A!#REF!</definedName>
    <definedName name="LOSS" localSheetId="5">[2]A!#REF!</definedName>
    <definedName name="LOSS">[2]A!#REF!</definedName>
    <definedName name="Machine"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chine"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r" localSheetId="49" hidden="1">{#N/A,#N/A,FALSE,"Act.Fcst Costs"}</definedName>
    <definedName name="mar" localSheetId="27" hidden="1">{#N/A,#N/A,FALSE,"Act.Fcst Costs"}</definedName>
    <definedName name="mar" localSheetId="17" hidden="1">{#N/A,#N/A,FALSE,"Act.Fcst Costs"}</definedName>
    <definedName name="mar" localSheetId="14" hidden="1">{#N/A,#N/A,FALSE,"Act.Fcst Costs"}</definedName>
    <definedName name="mar" localSheetId="9" hidden="1">{#N/A,#N/A,FALSE,"Act.Fcst Costs"}</definedName>
    <definedName name="mar" localSheetId="43" hidden="1">{#N/A,#N/A,FALSE,"Act.Fcst Costs"}</definedName>
    <definedName name="mar" localSheetId="46" hidden="1">{#N/A,#N/A,FALSE,"Act.Fcst Costs"}</definedName>
    <definedName name="mar" localSheetId="37" hidden="1">{#N/A,#N/A,FALSE,"Act.Fcst Costs"}</definedName>
    <definedName name="mar" localSheetId="39" hidden="1">{#N/A,#N/A,FALSE,"Act.Fcst Costs"}</definedName>
    <definedName name="mar" localSheetId="20" hidden="1">{#N/A,#N/A,FALSE,"Act.Fcst Costs"}</definedName>
    <definedName name="mar" localSheetId="24" hidden="1">{#N/A,#N/A,FALSE,"Act.Fcst Costs"}</definedName>
    <definedName name="mar" localSheetId="32" hidden="1">{#N/A,#N/A,FALSE,"Act.Fcst Costs"}</definedName>
    <definedName name="mar" localSheetId="35" hidden="1">{#N/A,#N/A,FALSE,"Act.Fcst Costs"}</definedName>
    <definedName name="mar" localSheetId="53" hidden="1">{#N/A,#N/A,FALSE,"Act.Fcst Costs"}</definedName>
    <definedName name="mar" localSheetId="3" hidden="1">{#N/A,#N/A,FALSE,"Act.Fcst Costs"}</definedName>
    <definedName name="mar" localSheetId="7" hidden="1">{#N/A,#N/A,FALSE,"Act.Fcst Costs"}</definedName>
    <definedName name="mar" localSheetId="48" hidden="1">{#N/A,#N/A,FALSE,"Act.Fcst Costs"}</definedName>
    <definedName name="mar" localSheetId="50" hidden="1">{#N/A,#N/A,FALSE,"Act.Fcst Costs"}</definedName>
    <definedName name="mar" localSheetId="51" hidden="1">{#N/A,#N/A,FALSE,"Act.Fcst Costs"}</definedName>
    <definedName name="mar" localSheetId="52" hidden="1">{#N/A,#N/A,FALSE,"Act.Fcst Costs"}</definedName>
    <definedName name="mar" localSheetId="26" hidden="1">{#N/A,#N/A,FALSE,"Act.Fcst Costs"}</definedName>
    <definedName name="mar" localSheetId="28" hidden="1">{#N/A,#N/A,FALSE,"Act.Fcst Costs"}</definedName>
    <definedName name="mar" localSheetId="29" hidden="1">{#N/A,#N/A,FALSE,"Act.Fcst Costs"}</definedName>
    <definedName name="mar" localSheetId="30" hidden="1">{#N/A,#N/A,FALSE,"Act.Fcst Costs"}</definedName>
    <definedName name="mar" localSheetId="31" hidden="1">{#N/A,#N/A,FALSE,"Act.Fcst Costs"}</definedName>
    <definedName name="mar" localSheetId="16" hidden="1">{#N/A,#N/A,FALSE,"Act.Fcst Costs"}</definedName>
    <definedName name="mar" localSheetId="18" hidden="1">{#N/A,#N/A,FALSE,"Act.Fcst Costs"}</definedName>
    <definedName name="mar" localSheetId="15" hidden="1">{#N/A,#N/A,FALSE,"Act.Fcst Costs"}</definedName>
    <definedName name="mar" localSheetId="10" hidden="1">{#N/A,#N/A,FALSE,"Act.Fcst Costs"}</definedName>
    <definedName name="mar" localSheetId="11" hidden="1">{#N/A,#N/A,FALSE,"Act.Fcst Costs"}</definedName>
    <definedName name="mar" localSheetId="12" hidden="1">{#N/A,#N/A,FALSE,"Act.Fcst Costs"}</definedName>
    <definedName name="mar" localSheetId="13" hidden="1">{#N/A,#N/A,FALSE,"Act.Fcst Costs"}</definedName>
    <definedName name="mar" localSheetId="8" hidden="1">{#N/A,#N/A,FALSE,"Act.Fcst Costs"}</definedName>
    <definedName name="mar" localSheetId="42" hidden="1">{#N/A,#N/A,FALSE,"Act.Fcst Costs"}</definedName>
    <definedName name="mar" localSheetId="44" hidden="1">{#N/A,#N/A,FALSE,"Act.Fcst Costs"}</definedName>
    <definedName name="mar" localSheetId="45" hidden="1">{#N/A,#N/A,FALSE,"Act.Fcst Costs"}</definedName>
    <definedName name="mar" localSheetId="47" hidden="1">{#N/A,#N/A,FALSE,"Act.Fcst Costs"}</definedName>
    <definedName name="mar" localSheetId="38" hidden="1">{#N/A,#N/A,FALSE,"Act.Fcst Costs"}</definedName>
    <definedName name="mar" localSheetId="40" hidden="1">{#N/A,#N/A,FALSE,"Act.Fcst Costs"}</definedName>
    <definedName name="mar" localSheetId="41" hidden="1">{#N/A,#N/A,FALSE,"Act.Fcst Costs"}</definedName>
    <definedName name="mar" localSheetId="19" hidden="1">{#N/A,#N/A,FALSE,"Act.Fcst Costs"}</definedName>
    <definedName name="mar" localSheetId="21" hidden="1">{#N/A,#N/A,FALSE,"Act.Fcst Costs"}</definedName>
    <definedName name="mar" localSheetId="22" hidden="1">{#N/A,#N/A,FALSE,"Act.Fcst Costs"}</definedName>
    <definedName name="mar" localSheetId="23" hidden="1">{#N/A,#N/A,FALSE,"Act.Fcst Costs"}</definedName>
    <definedName name="mar" localSheetId="25" hidden="1">{#N/A,#N/A,FALSE,"Act.Fcst Costs"}</definedName>
    <definedName name="mar" localSheetId="33" hidden="1">{#N/A,#N/A,FALSE,"Act.Fcst Costs"}</definedName>
    <definedName name="mar" localSheetId="34" hidden="1">{#N/A,#N/A,FALSE,"Act.Fcst Costs"}</definedName>
    <definedName name="mar" localSheetId="36" hidden="1">{#N/A,#N/A,FALSE,"Act.Fcst Costs"}</definedName>
    <definedName name="mar" localSheetId="55" hidden="1">{#N/A,#N/A,FALSE,"Act.Fcst Costs"}</definedName>
    <definedName name="mar" localSheetId="56" hidden="1">{#N/A,#N/A,FALSE,"Act.Fcst Costs"}</definedName>
    <definedName name="mar" localSheetId="57" hidden="1">{#N/A,#N/A,FALSE,"Act.Fcst Costs"}</definedName>
    <definedName name="mar" localSheetId="58" hidden="1">{#N/A,#N/A,FALSE,"Act.Fcst Costs"}</definedName>
    <definedName name="mar" localSheetId="59" hidden="1">{#N/A,#N/A,FALSE,"Act.Fcst Costs"}</definedName>
    <definedName name="mar" localSheetId="54" hidden="1">{#N/A,#N/A,FALSE,"Act.Fcst Costs"}</definedName>
    <definedName name="mar" hidden="1">{#N/A,#N/A,FALSE,"Act.Fcst Costs"}</definedName>
    <definedName name="Month_Default" localSheetId="48">#REF!</definedName>
    <definedName name="Month_Default" localSheetId="50">#REF!</definedName>
    <definedName name="Month_Default" localSheetId="51">#REF!</definedName>
    <definedName name="Month_Default" localSheetId="52">#REF!</definedName>
    <definedName name="Month_Default" localSheetId="26">#REF!</definedName>
    <definedName name="Month_Default" localSheetId="28">#REF!</definedName>
    <definedName name="Month_Default" localSheetId="29">#REF!</definedName>
    <definedName name="Month_Default" localSheetId="30">#REF!</definedName>
    <definedName name="Month_Default" localSheetId="31">#REF!</definedName>
    <definedName name="Month_Default" localSheetId="16">#REF!</definedName>
    <definedName name="Month_Default" localSheetId="18">#REF!</definedName>
    <definedName name="Month_Default" localSheetId="15">#REF!</definedName>
    <definedName name="Month_Default" localSheetId="10">#REF!</definedName>
    <definedName name="Month_Default" localSheetId="11">#REF!</definedName>
    <definedName name="Month_Default" localSheetId="12">#REF!</definedName>
    <definedName name="Month_Default" localSheetId="13">#REF!</definedName>
    <definedName name="Month_Default" localSheetId="8">#REF!</definedName>
    <definedName name="Month_Default" localSheetId="42">#REF!</definedName>
    <definedName name="Month_Default" localSheetId="44">#REF!</definedName>
    <definedName name="Month_Default" localSheetId="45">#REF!</definedName>
    <definedName name="Month_Default" localSheetId="47">#REF!</definedName>
    <definedName name="Month_Default" localSheetId="38">#REF!</definedName>
    <definedName name="Month_Default" localSheetId="40">#REF!</definedName>
    <definedName name="Month_Default" localSheetId="41">#REF!</definedName>
    <definedName name="Month_Default" localSheetId="19">#REF!</definedName>
    <definedName name="Month_Default" localSheetId="21">#REF!</definedName>
    <definedName name="Month_Default" localSheetId="22">#REF!</definedName>
    <definedName name="Month_Default" localSheetId="23">#REF!</definedName>
    <definedName name="Month_Default" localSheetId="25">#REF!</definedName>
    <definedName name="Month_Default" localSheetId="33">#REF!</definedName>
    <definedName name="Month_Default" localSheetId="34">#REF!</definedName>
    <definedName name="Month_Default" localSheetId="36">#REF!</definedName>
    <definedName name="Month_Default" localSheetId="55">#REF!</definedName>
    <definedName name="Month_Default" localSheetId="56">#REF!</definedName>
    <definedName name="Month_Default" localSheetId="57">#REF!</definedName>
    <definedName name="Month_Default" localSheetId="58">#REF!</definedName>
    <definedName name="Month_Default" localSheetId="59">#REF!</definedName>
    <definedName name="Month_Default" localSheetId="54">#REF!</definedName>
    <definedName name="Month_Default" localSheetId="5">#REF!</definedName>
    <definedName name="Month_Default">#REF!</definedName>
    <definedName name="Monthly_Change" localSheetId="48">#REF!</definedName>
    <definedName name="Monthly_Change" localSheetId="50">#REF!</definedName>
    <definedName name="Monthly_Change" localSheetId="51">#REF!</definedName>
    <definedName name="Monthly_Change" localSheetId="52">#REF!</definedName>
    <definedName name="Monthly_Change" localSheetId="26">#REF!</definedName>
    <definedName name="Monthly_Change" localSheetId="28">#REF!</definedName>
    <definedName name="Monthly_Change" localSheetId="29">#REF!</definedName>
    <definedName name="Monthly_Change" localSheetId="30">#REF!</definedName>
    <definedName name="Monthly_Change" localSheetId="31">#REF!</definedName>
    <definedName name="Monthly_Change" localSheetId="16">#REF!</definedName>
    <definedName name="Monthly_Change" localSheetId="18">#REF!</definedName>
    <definedName name="Monthly_Change" localSheetId="15">#REF!</definedName>
    <definedName name="Monthly_Change" localSheetId="10">#REF!</definedName>
    <definedName name="Monthly_Change" localSheetId="11">#REF!</definedName>
    <definedName name="Monthly_Change" localSheetId="12">#REF!</definedName>
    <definedName name="Monthly_Change" localSheetId="13">#REF!</definedName>
    <definedName name="Monthly_Change" localSheetId="8">#REF!</definedName>
    <definedName name="Monthly_Change" localSheetId="42">#REF!</definedName>
    <definedName name="Monthly_Change" localSheetId="44">#REF!</definedName>
    <definedName name="Monthly_Change" localSheetId="45">#REF!</definedName>
    <definedName name="Monthly_Change" localSheetId="47">#REF!</definedName>
    <definedName name="Monthly_Change" localSheetId="38">#REF!</definedName>
    <definedName name="Monthly_Change" localSheetId="40">#REF!</definedName>
    <definedName name="Monthly_Change" localSheetId="41">#REF!</definedName>
    <definedName name="Monthly_Change" localSheetId="19">#REF!</definedName>
    <definedName name="Monthly_Change" localSheetId="21">#REF!</definedName>
    <definedName name="Monthly_Change" localSheetId="22">#REF!</definedName>
    <definedName name="Monthly_Change" localSheetId="23">#REF!</definedName>
    <definedName name="Monthly_Change" localSheetId="25">#REF!</definedName>
    <definedName name="Monthly_Change" localSheetId="33">#REF!</definedName>
    <definedName name="Monthly_Change" localSheetId="34">#REF!</definedName>
    <definedName name="Monthly_Change" localSheetId="36">#REF!</definedName>
    <definedName name="Monthly_Change" localSheetId="55">#REF!</definedName>
    <definedName name="Monthly_Change" localSheetId="56">#REF!</definedName>
    <definedName name="Monthly_Change" localSheetId="57">#REF!</definedName>
    <definedName name="Monthly_Change" localSheetId="58">#REF!</definedName>
    <definedName name="Monthly_Change" localSheetId="59">#REF!</definedName>
    <definedName name="Monthly_Change" localSheetId="54">#REF!</definedName>
    <definedName name="Monthly_Change" localSheetId="5">#REF!</definedName>
    <definedName name="Monthly_Change">#REF!</definedName>
    <definedName name="Mth_Default" localSheetId="48">[14]SUMMARY!#REF!</definedName>
    <definedName name="Mth_Default" localSheetId="50">[14]SUMMARY!#REF!</definedName>
    <definedName name="Mth_Default" localSheetId="51">[14]SUMMARY!#REF!</definedName>
    <definedName name="Mth_Default" localSheetId="52">[14]SUMMARY!#REF!</definedName>
    <definedName name="Mth_Default" localSheetId="26">[14]SUMMARY!#REF!</definedName>
    <definedName name="Mth_Default" localSheetId="28">[14]SUMMARY!#REF!</definedName>
    <definedName name="Mth_Default" localSheetId="29">[14]SUMMARY!#REF!</definedName>
    <definedName name="Mth_Default" localSheetId="30">[14]SUMMARY!#REF!</definedName>
    <definedName name="Mth_Default" localSheetId="31">[14]SUMMARY!#REF!</definedName>
    <definedName name="Mth_Default" localSheetId="16">[14]SUMMARY!#REF!</definedName>
    <definedName name="Mth_Default" localSheetId="18">[14]SUMMARY!#REF!</definedName>
    <definedName name="Mth_Default" localSheetId="15">[14]SUMMARY!#REF!</definedName>
    <definedName name="Mth_Default" localSheetId="10">[14]SUMMARY!#REF!</definedName>
    <definedName name="Mth_Default" localSheetId="11">[14]SUMMARY!#REF!</definedName>
    <definedName name="Mth_Default" localSheetId="12">[14]SUMMARY!#REF!</definedName>
    <definedName name="Mth_Default" localSheetId="13">[14]SUMMARY!#REF!</definedName>
    <definedName name="Mth_Default" localSheetId="8">[14]SUMMARY!#REF!</definedName>
    <definedName name="Mth_Default" localSheetId="42">[14]SUMMARY!#REF!</definedName>
    <definedName name="Mth_Default" localSheetId="44">[14]SUMMARY!#REF!</definedName>
    <definedName name="Mth_Default" localSheetId="45">[14]SUMMARY!#REF!</definedName>
    <definedName name="Mth_Default" localSheetId="47">[14]SUMMARY!#REF!</definedName>
    <definedName name="Mth_Default" localSheetId="38">[14]SUMMARY!#REF!</definedName>
    <definedName name="Mth_Default" localSheetId="40">[14]SUMMARY!#REF!</definedName>
    <definedName name="Mth_Default" localSheetId="41">[14]SUMMARY!#REF!</definedName>
    <definedName name="Mth_Default" localSheetId="19">[14]SUMMARY!#REF!</definedName>
    <definedName name="Mth_Default" localSheetId="21">[14]SUMMARY!#REF!</definedName>
    <definedName name="Mth_Default" localSheetId="22">[14]SUMMARY!#REF!</definedName>
    <definedName name="Mth_Default" localSheetId="23">[14]SUMMARY!#REF!</definedName>
    <definedName name="Mth_Default" localSheetId="25">[14]SUMMARY!#REF!</definedName>
    <definedName name="Mth_Default" localSheetId="33">[14]SUMMARY!#REF!</definedName>
    <definedName name="Mth_Default" localSheetId="34">[14]SUMMARY!#REF!</definedName>
    <definedName name="Mth_Default" localSheetId="36">[14]SUMMARY!#REF!</definedName>
    <definedName name="Mth_Default" localSheetId="55">[14]SUMMARY!#REF!</definedName>
    <definedName name="Mth_Default" localSheetId="56">[14]SUMMARY!#REF!</definedName>
    <definedName name="Mth_Default" localSheetId="57">[14]SUMMARY!#REF!</definedName>
    <definedName name="Mth_Default" localSheetId="58">[14]SUMMARY!#REF!</definedName>
    <definedName name="Mth_Default" localSheetId="59">[14]SUMMARY!#REF!</definedName>
    <definedName name="Mth_Default" localSheetId="54">[14]SUMMARY!#REF!</definedName>
    <definedName name="Mth_Default" localSheetId="5">[14]SUMMARY!#REF!</definedName>
    <definedName name="Mth_Default">[14]SUMMARY!#REF!</definedName>
    <definedName name="name">[15]GeneralInfo!$I$5</definedName>
    <definedName name="novita" localSheetId="48">#REF!</definedName>
    <definedName name="novita" localSheetId="50">#REF!</definedName>
    <definedName name="novita" localSheetId="51">#REF!</definedName>
    <definedName name="novita" localSheetId="52">#REF!</definedName>
    <definedName name="novita" localSheetId="26">#REF!</definedName>
    <definedName name="novita" localSheetId="28">#REF!</definedName>
    <definedName name="novita" localSheetId="29">#REF!</definedName>
    <definedName name="novita" localSheetId="30">#REF!</definedName>
    <definedName name="novita" localSheetId="31">#REF!</definedName>
    <definedName name="novita" localSheetId="16">#REF!</definedName>
    <definedName name="novita" localSheetId="18">#REF!</definedName>
    <definedName name="novita" localSheetId="15">#REF!</definedName>
    <definedName name="novita" localSheetId="10">#REF!</definedName>
    <definedName name="novita" localSheetId="11">#REF!</definedName>
    <definedName name="novita" localSheetId="12">#REF!</definedName>
    <definedName name="novita" localSheetId="13">#REF!</definedName>
    <definedName name="novita" localSheetId="8">#REF!</definedName>
    <definedName name="novita" localSheetId="42">#REF!</definedName>
    <definedName name="novita" localSheetId="44">#REF!</definedName>
    <definedName name="novita" localSheetId="45">#REF!</definedName>
    <definedName name="novita" localSheetId="47">#REF!</definedName>
    <definedName name="novita" localSheetId="38">#REF!</definedName>
    <definedName name="novita" localSheetId="40">#REF!</definedName>
    <definedName name="novita" localSheetId="41">#REF!</definedName>
    <definedName name="novita" localSheetId="19">#REF!</definedName>
    <definedName name="novita" localSheetId="21">#REF!</definedName>
    <definedName name="novita" localSheetId="22">#REF!</definedName>
    <definedName name="novita" localSheetId="23">#REF!</definedName>
    <definedName name="novita" localSheetId="25">#REF!</definedName>
    <definedName name="novita" localSheetId="33">#REF!</definedName>
    <definedName name="novita" localSheetId="34">#REF!</definedName>
    <definedName name="novita" localSheetId="36">#REF!</definedName>
    <definedName name="novita" localSheetId="55">#REF!</definedName>
    <definedName name="novita" localSheetId="56">#REF!</definedName>
    <definedName name="novita" localSheetId="57">#REF!</definedName>
    <definedName name="novita" localSheetId="58">#REF!</definedName>
    <definedName name="novita" localSheetId="59">#REF!</definedName>
    <definedName name="novita" localSheetId="54">#REF!</definedName>
    <definedName name="novita" localSheetId="5">#REF!</definedName>
    <definedName name="novita">#REF!</definedName>
    <definedName name="nurhakim" localSheetId="48">#REF!</definedName>
    <definedName name="nurhakim" localSheetId="50">#REF!</definedName>
    <definedName name="nurhakim" localSheetId="51">#REF!</definedName>
    <definedName name="nurhakim" localSheetId="52">#REF!</definedName>
    <definedName name="nurhakim" localSheetId="26">#REF!</definedName>
    <definedName name="nurhakim" localSheetId="28">#REF!</definedName>
    <definedName name="nurhakim" localSheetId="29">#REF!</definedName>
    <definedName name="nurhakim" localSheetId="30">#REF!</definedName>
    <definedName name="nurhakim" localSheetId="31">#REF!</definedName>
    <definedName name="nurhakim" localSheetId="16">#REF!</definedName>
    <definedName name="nurhakim" localSheetId="18">#REF!</definedName>
    <definedName name="nurhakim" localSheetId="15">#REF!</definedName>
    <definedName name="nurhakim" localSheetId="10">#REF!</definedName>
    <definedName name="nurhakim" localSheetId="11">#REF!</definedName>
    <definedName name="nurhakim" localSheetId="12">#REF!</definedName>
    <definedName name="nurhakim" localSheetId="13">#REF!</definedName>
    <definedName name="nurhakim" localSheetId="8">#REF!</definedName>
    <definedName name="nurhakim" localSheetId="42">#REF!</definedName>
    <definedName name="nurhakim" localSheetId="44">#REF!</definedName>
    <definedName name="nurhakim" localSheetId="45">#REF!</definedName>
    <definedName name="nurhakim" localSheetId="47">#REF!</definedName>
    <definedName name="nurhakim" localSheetId="38">#REF!</definedName>
    <definedName name="nurhakim" localSheetId="40">#REF!</definedName>
    <definedName name="nurhakim" localSheetId="41">#REF!</definedName>
    <definedName name="nurhakim" localSheetId="19">#REF!</definedName>
    <definedName name="nurhakim" localSheetId="21">#REF!</definedName>
    <definedName name="nurhakim" localSheetId="22">#REF!</definedName>
    <definedName name="nurhakim" localSheetId="23">#REF!</definedName>
    <definedName name="nurhakim" localSheetId="25">#REF!</definedName>
    <definedName name="nurhakim" localSheetId="33">#REF!</definedName>
    <definedName name="nurhakim" localSheetId="34">#REF!</definedName>
    <definedName name="nurhakim" localSheetId="36">#REF!</definedName>
    <definedName name="nurhakim" localSheetId="55">#REF!</definedName>
    <definedName name="nurhakim" localSheetId="56">#REF!</definedName>
    <definedName name="nurhakim" localSheetId="57">#REF!</definedName>
    <definedName name="nurhakim" localSheetId="58">#REF!</definedName>
    <definedName name="nurhakim" localSheetId="59">#REF!</definedName>
    <definedName name="nurhakim" localSheetId="54">#REF!</definedName>
    <definedName name="nurhakim" localSheetId="5">#REF!</definedName>
    <definedName name="nurhakim">#REF!</definedName>
    <definedName name="OUTPUT" localSheetId="48">#REF!</definedName>
    <definedName name="OUTPUT" localSheetId="50">#REF!</definedName>
    <definedName name="OUTPUT" localSheetId="51">#REF!</definedName>
    <definedName name="OUTPUT" localSheetId="52">#REF!</definedName>
    <definedName name="OUTPUT" localSheetId="26">#REF!</definedName>
    <definedName name="OUTPUT" localSheetId="28">#REF!</definedName>
    <definedName name="OUTPUT" localSheetId="29">#REF!</definedName>
    <definedName name="OUTPUT" localSheetId="30">#REF!</definedName>
    <definedName name="OUTPUT" localSheetId="31">#REF!</definedName>
    <definedName name="OUTPUT" localSheetId="16">#REF!</definedName>
    <definedName name="OUTPUT" localSheetId="18">#REF!</definedName>
    <definedName name="OUTPUT" localSheetId="15">#REF!</definedName>
    <definedName name="OUTPUT" localSheetId="10">#REF!</definedName>
    <definedName name="OUTPUT" localSheetId="11">#REF!</definedName>
    <definedName name="OUTPUT" localSheetId="12">#REF!</definedName>
    <definedName name="OUTPUT" localSheetId="13">#REF!</definedName>
    <definedName name="OUTPUT" localSheetId="8">#REF!</definedName>
    <definedName name="OUTPUT" localSheetId="42">#REF!</definedName>
    <definedName name="OUTPUT" localSheetId="44">#REF!</definedName>
    <definedName name="OUTPUT" localSheetId="45">#REF!</definedName>
    <definedName name="OUTPUT" localSheetId="47">#REF!</definedName>
    <definedName name="OUTPUT" localSheetId="38">#REF!</definedName>
    <definedName name="OUTPUT" localSheetId="40">#REF!</definedName>
    <definedName name="OUTPUT" localSheetId="41">#REF!</definedName>
    <definedName name="OUTPUT" localSheetId="19">#REF!</definedName>
    <definedName name="OUTPUT" localSheetId="21">#REF!</definedName>
    <definedName name="OUTPUT" localSheetId="22">#REF!</definedName>
    <definedName name="OUTPUT" localSheetId="23">#REF!</definedName>
    <definedName name="OUTPUT" localSheetId="25">#REF!</definedName>
    <definedName name="OUTPUT" localSheetId="33">#REF!</definedName>
    <definedName name="OUTPUT" localSheetId="34">#REF!</definedName>
    <definedName name="OUTPUT" localSheetId="36">#REF!</definedName>
    <definedName name="OUTPUT" localSheetId="55">#REF!</definedName>
    <definedName name="OUTPUT" localSheetId="56">#REF!</definedName>
    <definedName name="OUTPUT" localSheetId="57">#REF!</definedName>
    <definedName name="OUTPUT" localSheetId="58">#REF!</definedName>
    <definedName name="OUTPUT" localSheetId="59">#REF!</definedName>
    <definedName name="OUTPUT" localSheetId="54">#REF!</definedName>
    <definedName name="OUTPUT" localSheetId="5">#REF!</definedName>
    <definedName name="OUTPUT">#REF!</definedName>
    <definedName name="PART" localSheetId="48">[2]A!#REF!</definedName>
    <definedName name="PART" localSheetId="50">[2]A!#REF!</definedName>
    <definedName name="PART" localSheetId="51">[2]A!#REF!</definedName>
    <definedName name="PART" localSheetId="52">[2]A!#REF!</definedName>
    <definedName name="PART" localSheetId="26">[2]A!#REF!</definedName>
    <definedName name="PART" localSheetId="28">[2]A!#REF!</definedName>
    <definedName name="PART" localSheetId="29">[2]A!#REF!</definedName>
    <definedName name="PART" localSheetId="30">[2]A!#REF!</definedName>
    <definedName name="PART" localSheetId="31">[2]A!#REF!</definedName>
    <definedName name="PART" localSheetId="16">[2]A!#REF!</definedName>
    <definedName name="PART" localSheetId="18">[2]A!#REF!</definedName>
    <definedName name="PART" localSheetId="15">[2]A!#REF!</definedName>
    <definedName name="PART" localSheetId="10">[2]A!#REF!</definedName>
    <definedName name="PART" localSheetId="11">[2]A!#REF!</definedName>
    <definedName name="PART" localSheetId="12">[2]A!#REF!</definedName>
    <definedName name="PART" localSheetId="13">[2]A!#REF!</definedName>
    <definedName name="PART" localSheetId="8">[2]A!#REF!</definedName>
    <definedName name="PART" localSheetId="42">[2]A!#REF!</definedName>
    <definedName name="PART" localSheetId="44">[2]A!#REF!</definedName>
    <definedName name="PART" localSheetId="45">[2]A!#REF!</definedName>
    <definedName name="PART" localSheetId="47">[2]A!#REF!</definedName>
    <definedName name="PART" localSheetId="38">[2]A!#REF!</definedName>
    <definedName name="PART" localSheetId="40">[2]A!#REF!</definedName>
    <definedName name="PART" localSheetId="41">[2]A!#REF!</definedName>
    <definedName name="PART" localSheetId="19">[2]A!#REF!</definedName>
    <definedName name="PART" localSheetId="21">[2]A!#REF!</definedName>
    <definedName name="PART" localSheetId="22">[2]A!#REF!</definedName>
    <definedName name="PART" localSheetId="23">[2]A!#REF!</definedName>
    <definedName name="PART" localSheetId="25">[2]A!#REF!</definedName>
    <definedName name="PART" localSheetId="33">[2]A!#REF!</definedName>
    <definedName name="PART" localSheetId="34">[2]A!#REF!</definedName>
    <definedName name="PART" localSheetId="36">[2]A!#REF!</definedName>
    <definedName name="PART" localSheetId="55">[2]A!#REF!</definedName>
    <definedName name="PART" localSheetId="56">[2]A!#REF!</definedName>
    <definedName name="PART" localSheetId="57">[2]A!#REF!</definedName>
    <definedName name="PART" localSheetId="58">[2]A!#REF!</definedName>
    <definedName name="PART" localSheetId="59">[2]A!#REF!</definedName>
    <definedName name="PART" localSheetId="54">[2]A!#REF!</definedName>
    <definedName name="PART" localSheetId="5">[2]A!#REF!</definedName>
    <definedName name="PART">[2]A!#REF!</definedName>
    <definedName name="PLAN92" localSheetId="48">#REF!</definedName>
    <definedName name="PLAN92" localSheetId="50">#REF!</definedName>
    <definedName name="PLAN92" localSheetId="51">#REF!</definedName>
    <definedName name="PLAN92" localSheetId="52">#REF!</definedName>
    <definedName name="PLAN92" localSheetId="26">#REF!</definedName>
    <definedName name="PLAN92" localSheetId="28">#REF!</definedName>
    <definedName name="PLAN92" localSheetId="29">#REF!</definedName>
    <definedName name="PLAN92" localSheetId="30">#REF!</definedName>
    <definedName name="PLAN92" localSheetId="31">#REF!</definedName>
    <definedName name="PLAN92" localSheetId="16">#REF!</definedName>
    <definedName name="PLAN92" localSheetId="18">#REF!</definedName>
    <definedName name="PLAN92" localSheetId="15">#REF!</definedName>
    <definedName name="PLAN92" localSheetId="10">#REF!</definedName>
    <definedName name="PLAN92" localSheetId="11">#REF!</definedName>
    <definedName name="PLAN92" localSheetId="12">#REF!</definedName>
    <definedName name="PLAN92" localSheetId="13">#REF!</definedName>
    <definedName name="PLAN92" localSheetId="8">#REF!</definedName>
    <definedName name="PLAN92" localSheetId="42">#REF!</definedName>
    <definedName name="PLAN92" localSheetId="44">#REF!</definedName>
    <definedName name="PLAN92" localSheetId="45">#REF!</definedName>
    <definedName name="PLAN92" localSheetId="47">#REF!</definedName>
    <definedName name="PLAN92" localSheetId="38">#REF!</definedName>
    <definedName name="PLAN92" localSheetId="40">#REF!</definedName>
    <definedName name="PLAN92" localSheetId="41">#REF!</definedName>
    <definedName name="PLAN92" localSheetId="19">#REF!</definedName>
    <definedName name="PLAN92" localSheetId="21">#REF!</definedName>
    <definedName name="PLAN92" localSheetId="22">#REF!</definedName>
    <definedName name="PLAN92" localSheetId="23">#REF!</definedName>
    <definedName name="PLAN92" localSheetId="25">#REF!</definedName>
    <definedName name="PLAN92" localSheetId="33">#REF!</definedName>
    <definedName name="PLAN92" localSheetId="34">#REF!</definedName>
    <definedName name="PLAN92" localSheetId="36">#REF!</definedName>
    <definedName name="PLAN92" localSheetId="55">#REF!</definedName>
    <definedName name="PLAN92" localSheetId="56">#REF!</definedName>
    <definedName name="PLAN92" localSheetId="57">#REF!</definedName>
    <definedName name="PLAN92" localSheetId="58">#REF!</definedName>
    <definedName name="PLAN92" localSheetId="59">#REF!</definedName>
    <definedName name="PLAN92" localSheetId="54">#REF!</definedName>
    <definedName name="PLAN92" localSheetId="5">#REF!</definedName>
    <definedName name="PLAN92">#REF!</definedName>
    <definedName name="PLAN92VA" localSheetId="48">#REF!</definedName>
    <definedName name="PLAN92VA" localSheetId="50">#REF!</definedName>
    <definedName name="PLAN92VA" localSheetId="51">#REF!</definedName>
    <definedName name="PLAN92VA" localSheetId="52">#REF!</definedName>
    <definedName name="PLAN92VA" localSheetId="26">#REF!</definedName>
    <definedName name="PLAN92VA" localSheetId="28">#REF!</definedName>
    <definedName name="PLAN92VA" localSheetId="29">#REF!</definedName>
    <definedName name="PLAN92VA" localSheetId="30">#REF!</definedName>
    <definedName name="PLAN92VA" localSheetId="31">#REF!</definedName>
    <definedName name="PLAN92VA" localSheetId="16">#REF!</definedName>
    <definedName name="PLAN92VA" localSheetId="18">#REF!</definedName>
    <definedName name="PLAN92VA" localSheetId="15">#REF!</definedName>
    <definedName name="PLAN92VA" localSheetId="10">#REF!</definedName>
    <definedName name="PLAN92VA" localSheetId="11">#REF!</definedName>
    <definedName name="PLAN92VA" localSheetId="12">#REF!</definedName>
    <definedName name="PLAN92VA" localSheetId="13">#REF!</definedName>
    <definedName name="PLAN92VA" localSheetId="8">#REF!</definedName>
    <definedName name="PLAN92VA" localSheetId="42">#REF!</definedName>
    <definedName name="PLAN92VA" localSheetId="44">#REF!</definedName>
    <definedName name="PLAN92VA" localSheetId="45">#REF!</definedName>
    <definedName name="PLAN92VA" localSheetId="47">#REF!</definedName>
    <definedName name="PLAN92VA" localSheetId="38">#REF!</definedName>
    <definedName name="PLAN92VA" localSheetId="40">#REF!</definedName>
    <definedName name="PLAN92VA" localSheetId="41">#REF!</definedName>
    <definedName name="PLAN92VA" localSheetId="19">#REF!</definedName>
    <definedName name="PLAN92VA" localSheetId="21">#REF!</definedName>
    <definedName name="PLAN92VA" localSheetId="22">#REF!</definedName>
    <definedName name="PLAN92VA" localSheetId="23">#REF!</definedName>
    <definedName name="PLAN92VA" localSheetId="25">#REF!</definedName>
    <definedName name="PLAN92VA" localSheetId="33">#REF!</definedName>
    <definedName name="PLAN92VA" localSheetId="34">#REF!</definedName>
    <definedName name="PLAN92VA" localSheetId="36">#REF!</definedName>
    <definedName name="PLAN92VA" localSheetId="55">#REF!</definedName>
    <definedName name="PLAN92VA" localSheetId="56">#REF!</definedName>
    <definedName name="PLAN92VA" localSheetId="57">#REF!</definedName>
    <definedName name="PLAN92VA" localSheetId="58">#REF!</definedName>
    <definedName name="PLAN92VA" localSheetId="59">#REF!</definedName>
    <definedName name="PLAN92VA" localSheetId="54">#REF!</definedName>
    <definedName name="PLAN92VA" localSheetId="5">#REF!</definedName>
    <definedName name="PLAN92VA">#REF!</definedName>
    <definedName name="_xlnm.Print_Area" localSheetId="1">'BERAT CONT'!$A$1:$R$52</definedName>
    <definedName name="_xlnm.Print_Area" localSheetId="2">Data!$B$296:$L$314</definedName>
    <definedName name="_xlnm.Print_Area" localSheetId="61">'Data (6)'!$E$295:$O$313</definedName>
    <definedName name="_xlnm.Print_Area" localSheetId="0">Kubikasi!$A$1:$U$59</definedName>
    <definedName name="_xlnm.Print_Area" localSheetId="49">'SMZ BENCH (AGS 12)'!$A$1:$W$44</definedName>
    <definedName name="_xlnm.Print_Area" localSheetId="27">'SMZ BENCH (APR 13)'!$A$1:$W$44</definedName>
    <definedName name="_xlnm.Print_Area" localSheetId="17">'SMZ BENCH (FEB 24)'!$A$1:$W$44</definedName>
    <definedName name="_xlnm.Print_Area" localSheetId="14">'SMZ BENCH (FEB 4)'!$A$1:$W$44</definedName>
    <definedName name="_xlnm.Print_Area" localSheetId="9">'SMZ BENCH (JAN 10)'!$A$1:$W$44</definedName>
    <definedName name="_xlnm.Print_Area" localSheetId="43">'SMZ BENCH (JULI 14)'!$A$1:$W$44</definedName>
    <definedName name="_xlnm.Print_Area" localSheetId="46">'SMZ BENCH (JULI 27)'!$A$1:$W$44</definedName>
    <definedName name="_xlnm.Print_Area" localSheetId="37">'SMZ BENCH (JUNI 10)'!$A$1:$W$44</definedName>
    <definedName name="_xlnm.Print_Area" localSheetId="39">'SMZ BENCH (JUNI 28)'!$A$1:$W$44</definedName>
    <definedName name="_xlnm.Print_Area" localSheetId="20">'SMZ BENCH (MAR 11)'!$A$1:$W$44</definedName>
    <definedName name="_xlnm.Print_Area" localSheetId="24">'SMZ BENCH (MAR 22)'!$A$1:$W$44</definedName>
    <definedName name="_xlnm.Print_Area" localSheetId="32">'SMZ BENCH (MAY 13)'!$A$1:$W$44</definedName>
    <definedName name="_xlnm.Print_Area" localSheetId="35">'SMZ BENCH (MAY 30)'!$A$1:$W$44</definedName>
    <definedName name="_xlnm.Print_Area" localSheetId="53">'SMZ BENCH (SEPT 8)'!$A$1:$W$44</definedName>
    <definedName name="_xlnm.Print_Area" localSheetId="3">'SMZ BENCH (September 24)'!$A$1:$W$44</definedName>
    <definedName name="_xlnm.Print_Area" localSheetId="7">'SMZ BENCH Air(September 27)'!$A$1:$W$43</definedName>
    <definedName name="_xlnm.Print_Area" localSheetId="48">'SMZ PART (AGS 11)'!$B$1:$W$61</definedName>
    <definedName name="_xlnm.Print_Area" localSheetId="50">'SMZ PART (AGS 12)'!$B$1:$W$61</definedName>
    <definedName name="_xlnm.Print_Area" localSheetId="51">'SMZ PART (AGS 25)'!$B$1:$W$69</definedName>
    <definedName name="_xlnm.Print_Area" localSheetId="52">'SMZ PART (AGS 26)'!$B$1:$W$59</definedName>
    <definedName name="_xlnm.Print_Area" localSheetId="26">'SMZ PART (APR 1)'!$B$1:$X$63</definedName>
    <definedName name="_xlnm.Print_Area" localSheetId="28">'SMZ PART (APR 13)'!$B$1:$X$72</definedName>
    <definedName name="_xlnm.Print_Area" localSheetId="29">'SMZ PART (APR 14)'!$B$1:$X$64</definedName>
    <definedName name="_xlnm.Print_Area" localSheetId="30">'SMZ PART (APR 25)'!$B$1:$X$65</definedName>
    <definedName name="_xlnm.Print_Area" localSheetId="31">'SMZ PART (APR 27)'!$B$1:$X$62</definedName>
    <definedName name="_xlnm.Print_Area" localSheetId="16">'SMZ PART (FEB 12)'!$B$1:$X$66</definedName>
    <definedName name="_xlnm.Print_Area" localSheetId="18">'SMZ PART (FEB 24.)'!$B$1:$X$71</definedName>
    <definedName name="_xlnm.Print_Area" localSheetId="15">'SMZ PART (FEB 4)'!$B$1:$X$61</definedName>
    <definedName name="_xlnm.Print_Area" localSheetId="10">'SMZ PART (JAN 10)'!$A$1:$X$43</definedName>
    <definedName name="_xlnm.Print_Area" localSheetId="11">'SMZ PART (JAN 14)'!$B$1:$X$72</definedName>
    <definedName name="_xlnm.Print_Area" localSheetId="12">'SMZ PART (JAN 21)'!$B$1:$X$68</definedName>
    <definedName name="_xlnm.Print_Area" localSheetId="13">'SMZ PART (JAN 27)'!$B$1:$X$56</definedName>
    <definedName name="_xlnm.Print_Area" localSheetId="8">'SMZ PART (JAN 7)'!$A$1:$X$73</definedName>
    <definedName name="_xlnm.Print_Area" localSheetId="42">'SMZ PART (JULI 12)'!$B$1:$X$59</definedName>
    <definedName name="_xlnm.Print_Area" localSheetId="44">'SMZ PART (JULI 14) (2)'!$B$1:$W$63</definedName>
    <definedName name="_xlnm.Print_Area" localSheetId="45">'SMZ PART (JULI 26)'!$B$1:$W$69</definedName>
    <definedName name="_xlnm.Print_Area" localSheetId="47">'SMZ PART (JULI 27)'!$B$1:$W$69</definedName>
    <definedName name="_xlnm.Print_Area" localSheetId="38">'SMZ PART (JUNI 10)'!$B$1:$X$66</definedName>
    <definedName name="_xlnm.Print_Area" localSheetId="40">'SMZ PART (JUNI 28)'!$B$1:$X$66</definedName>
    <definedName name="_xlnm.Print_Area" localSheetId="41">'SMZ PART (JUNI 28) (2)'!$B$1:$X$92</definedName>
    <definedName name="_xlnm.Print_Area" localSheetId="19">'SMZ PART (MAR 10)'!$B$1:$X$72</definedName>
    <definedName name="_xlnm.Print_Area" localSheetId="21">'SMZ PART (MAR 11)'!$B$1:$X$52</definedName>
    <definedName name="_xlnm.Print_Area" localSheetId="22">'SMZ PART (MAR 11) (2)'!$B$1:$X$43</definedName>
    <definedName name="_xlnm.Print_Area" localSheetId="23">'SMZ PART (MAR 21)'!$B$1:$X$67</definedName>
    <definedName name="_xlnm.Print_Area" localSheetId="25">'SMZ PART (MAR 22)'!$B$1:$X$64</definedName>
    <definedName name="_xlnm.Print_Area" localSheetId="33">'SMZ PART (MAY 13)'!$B$1:$X$96</definedName>
    <definedName name="_xlnm.Print_Area" localSheetId="34">'SMZ PART (MAY 24)'!$B$1:$X$63</definedName>
    <definedName name="_xlnm.Print_Area" localSheetId="36">'SMZ PART (MAY 30)'!$B$1:$X$65</definedName>
    <definedName name="_xlnm.Print_Area" localSheetId="55">'SMZ PART (SEP 8) (FOC)'!$B$1:$W$46</definedName>
    <definedName name="_xlnm.Print_Area" localSheetId="56">'SMZ PART (SEPT 13)'!$B$1:$W$73</definedName>
    <definedName name="_xlnm.Print_Area" localSheetId="57">'SMZ PART (SEPT 16)'!$B$1:$X$62</definedName>
    <definedName name="_xlnm.Print_Area" localSheetId="58">'SMZ PART (SEPT 16) (2)'!$B$1:$X$55</definedName>
    <definedName name="_xlnm.Print_Area" localSheetId="59">'SMZ PART (SEPT 23)'!$B$1:$X$60</definedName>
    <definedName name="_xlnm.Print_Area" localSheetId="54">'SMZ PART (SEPT 8)'!$B$1:$W$75</definedName>
    <definedName name="_xlnm.Print_Area" localSheetId="6">'SMZ PART AIR (SEPTEMBER 27)'!$A$1:$X$44</definedName>
    <definedName name="_xlnm.Print_Area" localSheetId="5">'SMZ Piano BY AIR (SEPTEMBER (2'!$A$1:$V$41</definedName>
    <definedName name="_xlnm.Print_Area" localSheetId="4">'SMZ Piano BY AIR (SEPTEMBER 24)'!$A$1:$V$41</definedName>
    <definedName name="_xlnm.Print_Area" hidden="1">#REF!</definedName>
    <definedName name="PRINT_AREA_MI" localSheetId="48">#REF!</definedName>
    <definedName name="PRINT_AREA_MI" localSheetId="50">#REF!</definedName>
    <definedName name="PRINT_AREA_MI" localSheetId="51">#REF!</definedName>
    <definedName name="PRINT_AREA_MI" localSheetId="52">#REF!</definedName>
    <definedName name="PRINT_AREA_MI" localSheetId="26">#REF!</definedName>
    <definedName name="PRINT_AREA_MI" localSheetId="28">#REF!</definedName>
    <definedName name="PRINT_AREA_MI" localSheetId="29">#REF!</definedName>
    <definedName name="PRINT_AREA_MI" localSheetId="30">#REF!</definedName>
    <definedName name="PRINT_AREA_MI" localSheetId="31">#REF!</definedName>
    <definedName name="PRINT_AREA_MI" localSheetId="16">#REF!</definedName>
    <definedName name="PRINT_AREA_MI" localSheetId="18">#REF!</definedName>
    <definedName name="PRINT_AREA_MI" localSheetId="15">#REF!</definedName>
    <definedName name="PRINT_AREA_MI" localSheetId="10">#REF!</definedName>
    <definedName name="PRINT_AREA_MI" localSheetId="11">#REF!</definedName>
    <definedName name="PRINT_AREA_MI" localSheetId="12">#REF!</definedName>
    <definedName name="PRINT_AREA_MI" localSheetId="13">#REF!</definedName>
    <definedName name="PRINT_AREA_MI" localSheetId="8">#REF!</definedName>
    <definedName name="PRINT_AREA_MI" localSheetId="42">#REF!</definedName>
    <definedName name="PRINT_AREA_MI" localSheetId="44">#REF!</definedName>
    <definedName name="PRINT_AREA_MI" localSheetId="45">#REF!</definedName>
    <definedName name="PRINT_AREA_MI" localSheetId="47">#REF!</definedName>
    <definedName name="PRINT_AREA_MI" localSheetId="38">#REF!</definedName>
    <definedName name="PRINT_AREA_MI" localSheetId="40">#REF!</definedName>
    <definedName name="PRINT_AREA_MI" localSheetId="41">#REF!</definedName>
    <definedName name="PRINT_AREA_MI" localSheetId="19">#REF!</definedName>
    <definedName name="PRINT_AREA_MI" localSheetId="21">#REF!</definedName>
    <definedName name="PRINT_AREA_MI" localSheetId="22">#REF!</definedName>
    <definedName name="PRINT_AREA_MI" localSheetId="23">#REF!</definedName>
    <definedName name="PRINT_AREA_MI" localSheetId="25">#REF!</definedName>
    <definedName name="PRINT_AREA_MI" localSheetId="33">#REF!</definedName>
    <definedName name="PRINT_AREA_MI" localSheetId="34">#REF!</definedName>
    <definedName name="PRINT_AREA_MI" localSheetId="36">#REF!</definedName>
    <definedName name="PRINT_AREA_MI" localSheetId="55">#REF!</definedName>
    <definedName name="PRINT_AREA_MI" localSheetId="56">#REF!</definedName>
    <definedName name="PRINT_AREA_MI" localSheetId="57">#REF!</definedName>
    <definedName name="PRINT_AREA_MI" localSheetId="58">#REF!</definedName>
    <definedName name="PRINT_AREA_MI" localSheetId="59">#REF!</definedName>
    <definedName name="PRINT_AREA_MI" localSheetId="54">#REF!</definedName>
    <definedName name="PRINT_AREA_MI" localSheetId="5">#REF!</definedName>
    <definedName name="PRINT_AREA_MI">#REF!</definedName>
    <definedName name="_xlnm.Print_Titles" localSheetId="2">Data!$1:$3</definedName>
    <definedName name="_xlnm.Print_Titles" localSheetId="61">'Data (6)'!$1:$3</definedName>
    <definedName name="_xlnm.Print_Titles" localSheetId="49">'SMZ BENCH (AGS 12)'!$1:$17</definedName>
    <definedName name="_xlnm.Print_Titles" localSheetId="27">'SMZ BENCH (APR 13)'!$1:$17</definedName>
    <definedName name="_xlnm.Print_Titles" localSheetId="17">'SMZ BENCH (FEB 24)'!$1:$17</definedName>
    <definedName name="_xlnm.Print_Titles" localSheetId="14">'SMZ BENCH (FEB 4)'!$1:$17</definedName>
    <definedName name="_xlnm.Print_Titles" localSheetId="9">'SMZ BENCH (JAN 10)'!$1:$17</definedName>
    <definedName name="_xlnm.Print_Titles" localSheetId="43">'SMZ BENCH (JULI 14)'!$1:$17</definedName>
    <definedName name="_xlnm.Print_Titles" localSheetId="46">'SMZ BENCH (JULI 27)'!$1:$17</definedName>
    <definedName name="_xlnm.Print_Titles" localSheetId="37">'SMZ BENCH (JUNI 10)'!$1:$17</definedName>
    <definedName name="_xlnm.Print_Titles" localSheetId="39">'SMZ BENCH (JUNI 28)'!$1:$17</definedName>
    <definedName name="_xlnm.Print_Titles" localSheetId="20">'SMZ BENCH (MAR 11)'!$1:$17</definedName>
    <definedName name="_xlnm.Print_Titles" localSheetId="24">'SMZ BENCH (MAR 22)'!$1:$17</definedName>
    <definedName name="_xlnm.Print_Titles" localSheetId="32">'SMZ BENCH (MAY 13)'!$1:$17</definedName>
    <definedName name="_xlnm.Print_Titles" localSheetId="35">'SMZ BENCH (MAY 30)'!$1:$17</definedName>
    <definedName name="_xlnm.Print_Titles" localSheetId="53">'SMZ BENCH (SEPT 8)'!$1:$17</definedName>
    <definedName name="_xlnm.Print_Titles" localSheetId="3">'SMZ BENCH (September 24)'!$1:$17</definedName>
    <definedName name="_xlnm.Print_Titles" localSheetId="7">'SMZ BENCH Air(September 27)'!$1:$17</definedName>
    <definedName name="_xlnm.Print_Titles" localSheetId="48">'SMZ PART (AGS 11)'!$1:$17</definedName>
    <definedName name="_xlnm.Print_Titles" localSheetId="50">'SMZ PART (AGS 12)'!$1:$17</definedName>
    <definedName name="_xlnm.Print_Titles" localSheetId="51">'SMZ PART (AGS 25)'!$1:$17</definedName>
    <definedName name="_xlnm.Print_Titles" localSheetId="52">'SMZ PART (AGS 26)'!$1:$17</definedName>
    <definedName name="_xlnm.Print_Titles" localSheetId="26">'SMZ PART (APR 1)'!$1:$17</definedName>
    <definedName name="_xlnm.Print_Titles" localSheetId="28">'SMZ PART (APR 13)'!$1:$17</definedName>
    <definedName name="_xlnm.Print_Titles" localSheetId="29">'SMZ PART (APR 14)'!$1:$17</definedName>
    <definedName name="_xlnm.Print_Titles" localSheetId="30">'SMZ PART (APR 25)'!$1:$17</definedName>
    <definedName name="_xlnm.Print_Titles" localSheetId="31">'SMZ PART (APR 27)'!$1:$17</definedName>
    <definedName name="_xlnm.Print_Titles" localSheetId="16">'SMZ PART (FEB 12)'!$1:$17</definedName>
    <definedName name="_xlnm.Print_Titles" localSheetId="18">'SMZ PART (FEB 24.)'!$1:$17</definedName>
    <definedName name="_xlnm.Print_Titles" localSheetId="15">'SMZ PART (FEB 4)'!$1:$17</definedName>
    <definedName name="_xlnm.Print_Titles" localSheetId="10">'SMZ PART (JAN 10)'!$1:$17</definedName>
    <definedName name="_xlnm.Print_Titles" localSheetId="11">'SMZ PART (JAN 14)'!$1:$17</definedName>
    <definedName name="_xlnm.Print_Titles" localSheetId="12">'SMZ PART (JAN 21)'!$1:$17</definedName>
    <definedName name="_xlnm.Print_Titles" localSheetId="13">'SMZ PART (JAN 27)'!$1:$17</definedName>
    <definedName name="_xlnm.Print_Titles" localSheetId="8">'SMZ PART (JAN 7)'!$1:$17</definedName>
    <definedName name="_xlnm.Print_Titles" localSheetId="42">'SMZ PART (JULI 12)'!$1:$17</definedName>
    <definedName name="_xlnm.Print_Titles" localSheetId="44">'SMZ PART (JULI 14) (2)'!$1:$17</definedName>
    <definedName name="_xlnm.Print_Titles" localSheetId="45">'SMZ PART (JULI 26)'!$1:$17</definedName>
    <definedName name="_xlnm.Print_Titles" localSheetId="47">'SMZ PART (JULI 27)'!$1:$17</definedName>
    <definedName name="_xlnm.Print_Titles" localSheetId="38">'SMZ PART (JUNI 10)'!$1:$17</definedName>
    <definedName name="_xlnm.Print_Titles" localSheetId="40">'SMZ PART (JUNI 28)'!$1:$17</definedName>
    <definedName name="_xlnm.Print_Titles" localSheetId="41">'SMZ PART (JUNI 28) (2)'!$1:$17</definedName>
    <definedName name="_xlnm.Print_Titles" localSheetId="19">'SMZ PART (MAR 10)'!$1:$17</definedName>
    <definedName name="_xlnm.Print_Titles" localSheetId="21">'SMZ PART (MAR 11)'!$1:$17</definedName>
    <definedName name="_xlnm.Print_Titles" localSheetId="22">'SMZ PART (MAR 11) (2)'!$1:$17</definedName>
    <definedName name="_xlnm.Print_Titles" localSheetId="23">'SMZ PART (MAR 21)'!$1:$17</definedName>
    <definedName name="_xlnm.Print_Titles" localSheetId="25">'SMZ PART (MAR 22)'!$1:$17</definedName>
    <definedName name="_xlnm.Print_Titles" localSheetId="33">'SMZ PART (MAY 13)'!$1:$17</definedName>
    <definedName name="_xlnm.Print_Titles" localSheetId="34">'SMZ PART (MAY 24)'!$1:$17</definedName>
    <definedName name="_xlnm.Print_Titles" localSheetId="36">'SMZ PART (MAY 30)'!$1:$17</definedName>
    <definedName name="_xlnm.Print_Titles" localSheetId="55">'SMZ PART (SEP 8) (FOC)'!$1:$17</definedName>
    <definedName name="_xlnm.Print_Titles" localSheetId="56">'SMZ PART (SEPT 13)'!$1:$17</definedName>
    <definedName name="_xlnm.Print_Titles" localSheetId="57">'SMZ PART (SEPT 16)'!$1:$17</definedName>
    <definedName name="_xlnm.Print_Titles" localSheetId="58">'SMZ PART (SEPT 16) (2)'!$1:$17</definedName>
    <definedName name="_xlnm.Print_Titles" localSheetId="59">'SMZ PART (SEPT 23)'!$1:$17</definedName>
    <definedName name="_xlnm.Print_Titles" localSheetId="54">'SMZ PART (SEPT 8)'!$1:$17</definedName>
    <definedName name="_xlnm.Print_Titles" localSheetId="6">'SMZ PART AIR (SEPTEMBER 27)'!$1:$17</definedName>
    <definedName name="_xlnm.Print_Titles" localSheetId="5" hidden="1">#REF!</definedName>
    <definedName name="_xlnm.Print_Titles" hidden="1">#REF!</definedName>
    <definedName name="PRINT_TITLES_MI" localSheetId="48">#REF!</definedName>
    <definedName name="PRINT_TITLES_MI" localSheetId="50">#REF!</definedName>
    <definedName name="PRINT_TITLES_MI" localSheetId="51">#REF!</definedName>
    <definedName name="PRINT_TITLES_MI" localSheetId="52">#REF!</definedName>
    <definedName name="PRINT_TITLES_MI" localSheetId="26">#REF!</definedName>
    <definedName name="PRINT_TITLES_MI" localSheetId="28">#REF!</definedName>
    <definedName name="PRINT_TITLES_MI" localSheetId="29">#REF!</definedName>
    <definedName name="PRINT_TITLES_MI" localSheetId="30">#REF!</definedName>
    <definedName name="PRINT_TITLES_MI" localSheetId="31">#REF!</definedName>
    <definedName name="PRINT_TITLES_MI" localSheetId="16">#REF!</definedName>
    <definedName name="PRINT_TITLES_MI" localSheetId="18">#REF!</definedName>
    <definedName name="PRINT_TITLES_MI" localSheetId="15">#REF!</definedName>
    <definedName name="PRINT_TITLES_MI" localSheetId="10">#REF!</definedName>
    <definedName name="PRINT_TITLES_MI" localSheetId="11">#REF!</definedName>
    <definedName name="PRINT_TITLES_MI" localSheetId="12">#REF!</definedName>
    <definedName name="PRINT_TITLES_MI" localSheetId="13">#REF!</definedName>
    <definedName name="PRINT_TITLES_MI" localSheetId="8">#REF!</definedName>
    <definedName name="PRINT_TITLES_MI" localSheetId="42">#REF!</definedName>
    <definedName name="PRINT_TITLES_MI" localSheetId="44">#REF!</definedName>
    <definedName name="PRINT_TITLES_MI" localSheetId="45">#REF!</definedName>
    <definedName name="PRINT_TITLES_MI" localSheetId="47">#REF!</definedName>
    <definedName name="PRINT_TITLES_MI" localSheetId="38">#REF!</definedName>
    <definedName name="PRINT_TITLES_MI" localSheetId="40">#REF!</definedName>
    <definedName name="PRINT_TITLES_MI" localSheetId="41">#REF!</definedName>
    <definedName name="PRINT_TITLES_MI" localSheetId="19">#REF!</definedName>
    <definedName name="PRINT_TITLES_MI" localSheetId="21">#REF!</definedName>
    <definedName name="PRINT_TITLES_MI" localSheetId="22">#REF!</definedName>
    <definedName name="PRINT_TITLES_MI" localSheetId="23">#REF!</definedName>
    <definedName name="PRINT_TITLES_MI" localSheetId="25">#REF!</definedName>
    <definedName name="PRINT_TITLES_MI" localSheetId="33">#REF!</definedName>
    <definedName name="PRINT_TITLES_MI" localSheetId="34">#REF!</definedName>
    <definedName name="PRINT_TITLES_MI" localSheetId="36">#REF!</definedName>
    <definedName name="PRINT_TITLES_MI" localSheetId="55">#REF!</definedName>
    <definedName name="PRINT_TITLES_MI" localSheetId="56">#REF!</definedName>
    <definedName name="PRINT_TITLES_MI" localSheetId="57">#REF!</definedName>
    <definedName name="PRINT_TITLES_MI" localSheetId="58">#REF!</definedName>
    <definedName name="PRINT_TITLES_MI" localSheetId="59">#REF!</definedName>
    <definedName name="PRINT_TITLES_MI" localSheetId="54">#REF!</definedName>
    <definedName name="PRINT_TITLES_MI" localSheetId="5">#REF!</definedName>
    <definedName name="PRINT_TITLES_MI">#REF!</definedName>
    <definedName name="PRV3UNIT" localSheetId="48">#REF!</definedName>
    <definedName name="PRV3UNIT" localSheetId="50">#REF!</definedName>
    <definedName name="PRV3UNIT" localSheetId="51">#REF!</definedName>
    <definedName name="PRV3UNIT" localSheetId="52">#REF!</definedName>
    <definedName name="PRV3UNIT" localSheetId="26">#REF!</definedName>
    <definedName name="PRV3UNIT" localSheetId="28">#REF!</definedName>
    <definedName name="PRV3UNIT" localSheetId="29">#REF!</definedName>
    <definedName name="PRV3UNIT" localSheetId="30">#REF!</definedName>
    <definedName name="PRV3UNIT" localSheetId="31">#REF!</definedName>
    <definedName name="PRV3UNIT" localSheetId="16">#REF!</definedName>
    <definedName name="PRV3UNIT" localSheetId="18">#REF!</definedName>
    <definedName name="PRV3UNIT" localSheetId="15">#REF!</definedName>
    <definedName name="PRV3UNIT" localSheetId="10">#REF!</definedName>
    <definedName name="PRV3UNIT" localSheetId="11">#REF!</definedName>
    <definedName name="PRV3UNIT" localSheetId="12">#REF!</definedName>
    <definedName name="PRV3UNIT" localSheetId="13">#REF!</definedName>
    <definedName name="PRV3UNIT" localSheetId="8">#REF!</definedName>
    <definedName name="PRV3UNIT" localSheetId="42">#REF!</definedName>
    <definedName name="PRV3UNIT" localSheetId="44">#REF!</definedName>
    <definedName name="PRV3UNIT" localSheetId="45">#REF!</definedName>
    <definedName name="PRV3UNIT" localSheetId="47">#REF!</definedName>
    <definedName name="PRV3UNIT" localSheetId="38">#REF!</definedName>
    <definedName name="PRV3UNIT" localSheetId="40">#REF!</definedName>
    <definedName name="PRV3UNIT" localSheetId="41">#REF!</definedName>
    <definedName name="PRV3UNIT" localSheetId="19">#REF!</definedName>
    <definedName name="PRV3UNIT" localSheetId="21">#REF!</definedName>
    <definedName name="PRV3UNIT" localSheetId="22">#REF!</definedName>
    <definedName name="PRV3UNIT" localSheetId="23">#REF!</definedName>
    <definedName name="PRV3UNIT" localSheetId="25">#REF!</definedName>
    <definedName name="PRV3UNIT" localSheetId="33">#REF!</definedName>
    <definedName name="PRV3UNIT" localSheetId="34">#REF!</definedName>
    <definedName name="PRV3UNIT" localSheetId="36">#REF!</definedName>
    <definedName name="PRV3UNIT" localSheetId="55">#REF!</definedName>
    <definedName name="PRV3UNIT" localSheetId="56">#REF!</definedName>
    <definedName name="PRV3UNIT" localSheetId="57">#REF!</definedName>
    <definedName name="PRV3UNIT" localSheetId="58">#REF!</definedName>
    <definedName name="PRV3UNIT" localSheetId="59">#REF!</definedName>
    <definedName name="PRV3UNIT" localSheetId="54">#REF!</definedName>
    <definedName name="PRV3UNIT" localSheetId="5">#REF!</definedName>
    <definedName name="PRV3UNIT">#REF!</definedName>
    <definedName name="PRV4UNIT" localSheetId="48">#REF!</definedName>
    <definedName name="PRV4UNIT" localSheetId="50">#REF!</definedName>
    <definedName name="PRV4UNIT" localSheetId="51">#REF!</definedName>
    <definedName name="PRV4UNIT" localSheetId="52">#REF!</definedName>
    <definedName name="PRV4UNIT" localSheetId="26">#REF!</definedName>
    <definedName name="PRV4UNIT" localSheetId="28">#REF!</definedName>
    <definedName name="PRV4UNIT" localSheetId="29">#REF!</definedName>
    <definedName name="PRV4UNIT" localSheetId="30">#REF!</definedName>
    <definedName name="PRV4UNIT" localSheetId="31">#REF!</definedName>
    <definedName name="PRV4UNIT" localSheetId="16">#REF!</definedName>
    <definedName name="PRV4UNIT" localSheetId="18">#REF!</definedName>
    <definedName name="PRV4UNIT" localSheetId="15">#REF!</definedName>
    <definedName name="PRV4UNIT" localSheetId="10">#REF!</definedName>
    <definedName name="PRV4UNIT" localSheetId="11">#REF!</definedName>
    <definedName name="PRV4UNIT" localSheetId="12">#REF!</definedName>
    <definedName name="PRV4UNIT" localSheetId="13">#REF!</definedName>
    <definedName name="PRV4UNIT" localSheetId="8">#REF!</definedName>
    <definedName name="PRV4UNIT" localSheetId="42">#REF!</definedName>
    <definedName name="PRV4UNIT" localSheetId="44">#REF!</definedName>
    <definedName name="PRV4UNIT" localSheetId="45">#REF!</definedName>
    <definedName name="PRV4UNIT" localSheetId="47">#REF!</definedName>
    <definedName name="PRV4UNIT" localSheetId="38">#REF!</definedName>
    <definedName name="PRV4UNIT" localSheetId="40">#REF!</definedName>
    <definedName name="PRV4UNIT" localSheetId="41">#REF!</definedName>
    <definedName name="PRV4UNIT" localSheetId="19">#REF!</definedName>
    <definedName name="PRV4UNIT" localSheetId="21">#REF!</definedName>
    <definedName name="PRV4UNIT" localSheetId="22">#REF!</definedName>
    <definedName name="PRV4UNIT" localSheetId="23">#REF!</definedName>
    <definedName name="PRV4UNIT" localSheetId="25">#REF!</definedName>
    <definedName name="PRV4UNIT" localSheetId="33">#REF!</definedName>
    <definedName name="PRV4UNIT" localSheetId="34">#REF!</definedName>
    <definedName name="PRV4UNIT" localSheetId="36">#REF!</definedName>
    <definedName name="PRV4UNIT" localSheetId="55">#REF!</definedName>
    <definedName name="PRV4UNIT" localSheetId="56">#REF!</definedName>
    <definedName name="PRV4UNIT" localSheetId="57">#REF!</definedName>
    <definedName name="PRV4UNIT" localSheetId="58">#REF!</definedName>
    <definedName name="PRV4UNIT" localSheetId="59">#REF!</definedName>
    <definedName name="PRV4UNIT" localSheetId="54">#REF!</definedName>
    <definedName name="PRV4UNIT" localSheetId="5">#REF!</definedName>
    <definedName name="PRV4UNIT">#REF!</definedName>
    <definedName name="Q4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Q4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RAT" localSheetId="48">[16]Trial!#REF!</definedName>
    <definedName name="RAT" localSheetId="50">[16]Trial!#REF!</definedName>
    <definedName name="RAT" localSheetId="51">[16]Trial!#REF!</definedName>
    <definedName name="RAT" localSheetId="52">[16]Trial!#REF!</definedName>
    <definedName name="RAT" localSheetId="26">[16]Trial!#REF!</definedName>
    <definedName name="RAT" localSheetId="28">[16]Trial!#REF!</definedName>
    <definedName name="RAT" localSheetId="29">[16]Trial!#REF!</definedName>
    <definedName name="RAT" localSheetId="30">[16]Trial!#REF!</definedName>
    <definedName name="RAT" localSheetId="31">[16]Trial!#REF!</definedName>
    <definedName name="RAT" localSheetId="16">[16]Trial!#REF!</definedName>
    <definedName name="RAT" localSheetId="18">[16]Trial!#REF!</definedName>
    <definedName name="RAT" localSheetId="15">[16]Trial!#REF!</definedName>
    <definedName name="RAT" localSheetId="10">[16]Trial!#REF!</definedName>
    <definedName name="RAT" localSheetId="11">[16]Trial!#REF!</definedName>
    <definedName name="RAT" localSheetId="12">[16]Trial!#REF!</definedName>
    <definedName name="RAT" localSheetId="13">[16]Trial!#REF!</definedName>
    <definedName name="RAT" localSheetId="8">[16]Trial!#REF!</definedName>
    <definedName name="RAT" localSheetId="42">[16]Trial!#REF!</definedName>
    <definedName name="RAT" localSheetId="44">[16]Trial!#REF!</definedName>
    <definedName name="RAT" localSheetId="45">[16]Trial!#REF!</definedName>
    <definedName name="RAT" localSheetId="47">[16]Trial!#REF!</definedName>
    <definedName name="RAT" localSheetId="38">[16]Trial!#REF!</definedName>
    <definedName name="RAT" localSheetId="40">[16]Trial!#REF!</definedName>
    <definedName name="RAT" localSheetId="41">[16]Trial!#REF!</definedName>
    <definedName name="RAT" localSheetId="19">[16]Trial!#REF!</definedName>
    <definedName name="RAT" localSheetId="21">[16]Trial!#REF!</definedName>
    <definedName name="RAT" localSheetId="22">[16]Trial!#REF!</definedName>
    <definedName name="RAT" localSheetId="23">[16]Trial!#REF!</definedName>
    <definedName name="RAT" localSheetId="25">[16]Trial!#REF!</definedName>
    <definedName name="RAT" localSheetId="33">[16]Trial!#REF!</definedName>
    <definedName name="RAT" localSheetId="34">[16]Trial!#REF!</definedName>
    <definedName name="RAT" localSheetId="36">[16]Trial!#REF!</definedName>
    <definedName name="RAT" localSheetId="55">[16]Trial!#REF!</definedName>
    <definedName name="RAT" localSheetId="56">[16]Trial!#REF!</definedName>
    <definedName name="RAT" localSheetId="57">[16]Trial!#REF!</definedName>
    <definedName name="RAT" localSheetId="58">[16]Trial!#REF!</definedName>
    <definedName name="RAT" localSheetId="59">[16]Trial!#REF!</definedName>
    <definedName name="RAT" localSheetId="54">[16]Trial!#REF!</definedName>
    <definedName name="RAT" localSheetId="5">[16]Trial!#REF!</definedName>
    <definedName name="RAT">[16]Trial!#REF!</definedName>
    <definedName name="Rx_ETHICAL__PT_BII" localSheetId="48">#REF!</definedName>
    <definedName name="Rx_ETHICAL__PT_BII" localSheetId="50">#REF!</definedName>
    <definedName name="Rx_ETHICAL__PT_BII" localSheetId="51">#REF!</definedName>
    <definedName name="Rx_ETHICAL__PT_BII" localSheetId="52">#REF!</definedName>
    <definedName name="Rx_ETHICAL__PT_BII" localSheetId="26">#REF!</definedName>
    <definedName name="Rx_ETHICAL__PT_BII" localSheetId="28">#REF!</definedName>
    <definedName name="Rx_ETHICAL__PT_BII" localSheetId="29">#REF!</definedName>
    <definedName name="Rx_ETHICAL__PT_BII" localSheetId="30">#REF!</definedName>
    <definedName name="Rx_ETHICAL__PT_BII" localSheetId="31">#REF!</definedName>
    <definedName name="Rx_ETHICAL__PT_BII" localSheetId="16">#REF!</definedName>
    <definedName name="Rx_ETHICAL__PT_BII" localSheetId="18">#REF!</definedName>
    <definedName name="Rx_ETHICAL__PT_BII" localSheetId="15">#REF!</definedName>
    <definedName name="Rx_ETHICAL__PT_BII" localSheetId="10">#REF!</definedName>
    <definedName name="Rx_ETHICAL__PT_BII" localSheetId="11">#REF!</definedName>
    <definedName name="Rx_ETHICAL__PT_BII" localSheetId="12">#REF!</definedName>
    <definedName name="Rx_ETHICAL__PT_BII" localSheetId="13">#REF!</definedName>
    <definedName name="Rx_ETHICAL__PT_BII" localSheetId="8">#REF!</definedName>
    <definedName name="Rx_ETHICAL__PT_BII" localSheetId="42">#REF!</definedName>
    <definedName name="Rx_ETHICAL__PT_BII" localSheetId="44">#REF!</definedName>
    <definedName name="Rx_ETHICAL__PT_BII" localSheetId="45">#REF!</definedName>
    <definedName name="Rx_ETHICAL__PT_BII" localSheetId="47">#REF!</definedName>
    <definedName name="Rx_ETHICAL__PT_BII" localSheetId="38">#REF!</definedName>
    <definedName name="Rx_ETHICAL__PT_BII" localSheetId="40">#REF!</definedName>
    <definedName name="Rx_ETHICAL__PT_BII" localSheetId="41">#REF!</definedName>
    <definedName name="Rx_ETHICAL__PT_BII" localSheetId="19">#REF!</definedName>
    <definedName name="Rx_ETHICAL__PT_BII" localSheetId="21">#REF!</definedName>
    <definedName name="Rx_ETHICAL__PT_BII" localSheetId="22">#REF!</definedName>
    <definedName name="Rx_ETHICAL__PT_BII" localSheetId="23">#REF!</definedName>
    <definedName name="Rx_ETHICAL__PT_BII" localSheetId="25">#REF!</definedName>
    <definedName name="Rx_ETHICAL__PT_BII" localSheetId="33">#REF!</definedName>
    <definedName name="Rx_ETHICAL__PT_BII" localSheetId="34">#REF!</definedName>
    <definedName name="Rx_ETHICAL__PT_BII" localSheetId="36">#REF!</definedName>
    <definedName name="Rx_ETHICAL__PT_BII" localSheetId="55">#REF!</definedName>
    <definedName name="Rx_ETHICAL__PT_BII" localSheetId="56">#REF!</definedName>
    <definedName name="Rx_ETHICAL__PT_BII" localSheetId="57">#REF!</definedName>
    <definedName name="Rx_ETHICAL__PT_BII" localSheetId="58">#REF!</definedName>
    <definedName name="Rx_ETHICAL__PT_BII" localSheetId="59">#REF!</definedName>
    <definedName name="Rx_ETHICAL__PT_BII" localSheetId="54">#REF!</definedName>
    <definedName name="Rx_ETHICAL__PT_BII" localSheetId="5">#REF!</definedName>
    <definedName name="Rx_ETHICAL__PT_BII">#REF!</definedName>
    <definedName name="Rx_HOSPITAL___PT_BII" localSheetId="48">#REF!</definedName>
    <definedName name="Rx_HOSPITAL___PT_BII" localSheetId="50">#REF!</definedName>
    <definedName name="Rx_HOSPITAL___PT_BII" localSheetId="51">#REF!</definedName>
    <definedName name="Rx_HOSPITAL___PT_BII" localSheetId="52">#REF!</definedName>
    <definedName name="Rx_HOSPITAL___PT_BII" localSheetId="26">#REF!</definedName>
    <definedName name="Rx_HOSPITAL___PT_BII" localSheetId="28">#REF!</definedName>
    <definedName name="Rx_HOSPITAL___PT_BII" localSheetId="29">#REF!</definedName>
    <definedName name="Rx_HOSPITAL___PT_BII" localSheetId="30">#REF!</definedName>
    <definedName name="Rx_HOSPITAL___PT_BII" localSheetId="31">#REF!</definedName>
    <definedName name="Rx_HOSPITAL___PT_BII" localSheetId="16">#REF!</definedName>
    <definedName name="Rx_HOSPITAL___PT_BII" localSheetId="18">#REF!</definedName>
    <definedName name="Rx_HOSPITAL___PT_BII" localSheetId="15">#REF!</definedName>
    <definedName name="Rx_HOSPITAL___PT_BII" localSheetId="10">#REF!</definedName>
    <definedName name="Rx_HOSPITAL___PT_BII" localSheetId="11">#REF!</definedName>
    <definedName name="Rx_HOSPITAL___PT_BII" localSheetId="12">#REF!</definedName>
    <definedName name="Rx_HOSPITAL___PT_BII" localSheetId="13">#REF!</definedName>
    <definedName name="Rx_HOSPITAL___PT_BII" localSheetId="8">#REF!</definedName>
    <definedName name="Rx_HOSPITAL___PT_BII" localSheetId="42">#REF!</definedName>
    <definedName name="Rx_HOSPITAL___PT_BII" localSheetId="44">#REF!</definedName>
    <definedName name="Rx_HOSPITAL___PT_BII" localSheetId="45">#REF!</definedName>
    <definedName name="Rx_HOSPITAL___PT_BII" localSheetId="47">#REF!</definedName>
    <definedName name="Rx_HOSPITAL___PT_BII" localSheetId="38">#REF!</definedName>
    <definedName name="Rx_HOSPITAL___PT_BII" localSheetId="40">#REF!</definedName>
    <definedName name="Rx_HOSPITAL___PT_BII" localSheetId="41">#REF!</definedName>
    <definedName name="Rx_HOSPITAL___PT_BII" localSheetId="19">#REF!</definedName>
    <definedName name="Rx_HOSPITAL___PT_BII" localSheetId="21">#REF!</definedName>
    <definedName name="Rx_HOSPITAL___PT_BII" localSheetId="22">#REF!</definedName>
    <definedName name="Rx_HOSPITAL___PT_BII" localSheetId="23">#REF!</definedName>
    <definedName name="Rx_HOSPITAL___PT_BII" localSheetId="25">#REF!</definedName>
    <definedName name="Rx_HOSPITAL___PT_BII" localSheetId="33">#REF!</definedName>
    <definedName name="Rx_HOSPITAL___PT_BII" localSheetId="34">#REF!</definedName>
    <definedName name="Rx_HOSPITAL___PT_BII" localSheetId="36">#REF!</definedName>
    <definedName name="Rx_HOSPITAL___PT_BII" localSheetId="55">#REF!</definedName>
    <definedName name="Rx_HOSPITAL___PT_BII" localSheetId="56">#REF!</definedName>
    <definedName name="Rx_HOSPITAL___PT_BII" localSheetId="57">#REF!</definedName>
    <definedName name="Rx_HOSPITAL___PT_BII" localSheetId="58">#REF!</definedName>
    <definedName name="Rx_HOSPITAL___PT_BII" localSheetId="59">#REF!</definedName>
    <definedName name="Rx_HOSPITAL___PT_BII" localSheetId="54">#REF!</definedName>
    <definedName name="Rx_HOSPITAL___PT_BII" localSheetId="5">#REF!</definedName>
    <definedName name="Rx_HOSPITAL___PT_BII">#REF!</definedName>
    <definedName name="sa"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PBEXdnldView" hidden="1">"XLS_00O2TGD1544LM0EIIPJXEA02K"</definedName>
    <definedName name="SAPBEXrevision" hidden="1">5</definedName>
    <definedName name="SAPBEXsysID" hidden="1">"P77"</definedName>
    <definedName name="SAPBEXwbID" hidden="1">"9WCQ0PEDC6BYARPHUUJOS37NA"</definedName>
    <definedName name="sasdasddad" localSheetId="49" hidden="1">{#N/A,#N/A,FALSE,"Aging Summary";#N/A,#N/A,FALSE,"Ratio Analysis";#N/A,#N/A,FALSE,"Test 120 Day Accts";#N/A,#N/A,FALSE,"Tickmarks"}</definedName>
    <definedName name="sasdasddad" localSheetId="27" hidden="1">{#N/A,#N/A,FALSE,"Aging Summary";#N/A,#N/A,FALSE,"Ratio Analysis";#N/A,#N/A,FALSE,"Test 120 Day Accts";#N/A,#N/A,FALSE,"Tickmarks"}</definedName>
    <definedName name="sasdasddad" localSheetId="17" hidden="1">{#N/A,#N/A,FALSE,"Aging Summary";#N/A,#N/A,FALSE,"Ratio Analysis";#N/A,#N/A,FALSE,"Test 120 Day Accts";#N/A,#N/A,FALSE,"Tickmarks"}</definedName>
    <definedName name="sasdasddad" localSheetId="14" hidden="1">{#N/A,#N/A,FALSE,"Aging Summary";#N/A,#N/A,FALSE,"Ratio Analysis";#N/A,#N/A,FALSE,"Test 120 Day Accts";#N/A,#N/A,FALSE,"Tickmarks"}</definedName>
    <definedName name="sasdasddad" localSheetId="9" hidden="1">{#N/A,#N/A,FALSE,"Aging Summary";#N/A,#N/A,FALSE,"Ratio Analysis";#N/A,#N/A,FALSE,"Test 120 Day Accts";#N/A,#N/A,FALSE,"Tickmarks"}</definedName>
    <definedName name="sasdasddad" localSheetId="43" hidden="1">{#N/A,#N/A,FALSE,"Aging Summary";#N/A,#N/A,FALSE,"Ratio Analysis";#N/A,#N/A,FALSE,"Test 120 Day Accts";#N/A,#N/A,FALSE,"Tickmarks"}</definedName>
    <definedName name="sasdasddad" localSheetId="46" hidden="1">{#N/A,#N/A,FALSE,"Aging Summary";#N/A,#N/A,FALSE,"Ratio Analysis";#N/A,#N/A,FALSE,"Test 120 Day Accts";#N/A,#N/A,FALSE,"Tickmarks"}</definedName>
    <definedName name="sasdasddad" localSheetId="37" hidden="1">{#N/A,#N/A,FALSE,"Aging Summary";#N/A,#N/A,FALSE,"Ratio Analysis";#N/A,#N/A,FALSE,"Test 120 Day Accts";#N/A,#N/A,FALSE,"Tickmarks"}</definedName>
    <definedName name="sasdasddad" localSheetId="39" hidden="1">{#N/A,#N/A,FALSE,"Aging Summary";#N/A,#N/A,FALSE,"Ratio Analysis";#N/A,#N/A,FALSE,"Test 120 Day Accts";#N/A,#N/A,FALSE,"Tickmarks"}</definedName>
    <definedName name="sasdasddad" localSheetId="20" hidden="1">{#N/A,#N/A,FALSE,"Aging Summary";#N/A,#N/A,FALSE,"Ratio Analysis";#N/A,#N/A,FALSE,"Test 120 Day Accts";#N/A,#N/A,FALSE,"Tickmarks"}</definedName>
    <definedName name="sasdasddad" localSheetId="24" hidden="1">{#N/A,#N/A,FALSE,"Aging Summary";#N/A,#N/A,FALSE,"Ratio Analysis";#N/A,#N/A,FALSE,"Test 120 Day Accts";#N/A,#N/A,FALSE,"Tickmarks"}</definedName>
    <definedName name="sasdasddad" localSheetId="32" hidden="1">{#N/A,#N/A,FALSE,"Aging Summary";#N/A,#N/A,FALSE,"Ratio Analysis";#N/A,#N/A,FALSE,"Test 120 Day Accts";#N/A,#N/A,FALSE,"Tickmarks"}</definedName>
    <definedName name="sasdasddad" localSheetId="35" hidden="1">{#N/A,#N/A,FALSE,"Aging Summary";#N/A,#N/A,FALSE,"Ratio Analysis";#N/A,#N/A,FALSE,"Test 120 Day Accts";#N/A,#N/A,FALSE,"Tickmarks"}</definedName>
    <definedName name="sasdasddad" localSheetId="53" hidden="1">{#N/A,#N/A,FALSE,"Aging Summary";#N/A,#N/A,FALSE,"Ratio Analysis";#N/A,#N/A,FALSE,"Test 120 Day Accts";#N/A,#N/A,FALSE,"Tickmarks"}</definedName>
    <definedName name="sasdasddad" localSheetId="3" hidden="1">{#N/A,#N/A,FALSE,"Aging Summary";#N/A,#N/A,FALSE,"Ratio Analysis";#N/A,#N/A,FALSE,"Test 120 Day Accts";#N/A,#N/A,FALSE,"Tickmarks"}</definedName>
    <definedName name="sasdasddad" localSheetId="7" hidden="1">{#N/A,#N/A,FALSE,"Aging Summary";#N/A,#N/A,FALSE,"Ratio Analysis";#N/A,#N/A,FALSE,"Test 120 Day Accts";#N/A,#N/A,FALSE,"Tickmarks"}</definedName>
    <definedName name="sasdasddad" localSheetId="48" hidden="1">{#N/A,#N/A,FALSE,"Aging Summary";#N/A,#N/A,FALSE,"Ratio Analysis";#N/A,#N/A,FALSE,"Test 120 Day Accts";#N/A,#N/A,FALSE,"Tickmarks"}</definedName>
    <definedName name="sasdasddad" localSheetId="50" hidden="1">{#N/A,#N/A,FALSE,"Aging Summary";#N/A,#N/A,FALSE,"Ratio Analysis";#N/A,#N/A,FALSE,"Test 120 Day Accts";#N/A,#N/A,FALSE,"Tickmarks"}</definedName>
    <definedName name="sasdasddad" localSheetId="51" hidden="1">{#N/A,#N/A,FALSE,"Aging Summary";#N/A,#N/A,FALSE,"Ratio Analysis";#N/A,#N/A,FALSE,"Test 120 Day Accts";#N/A,#N/A,FALSE,"Tickmarks"}</definedName>
    <definedName name="sasdasddad" localSheetId="52" hidden="1">{#N/A,#N/A,FALSE,"Aging Summary";#N/A,#N/A,FALSE,"Ratio Analysis";#N/A,#N/A,FALSE,"Test 120 Day Accts";#N/A,#N/A,FALSE,"Tickmarks"}</definedName>
    <definedName name="sasdasddad" localSheetId="26" hidden="1">{#N/A,#N/A,FALSE,"Aging Summary";#N/A,#N/A,FALSE,"Ratio Analysis";#N/A,#N/A,FALSE,"Test 120 Day Accts";#N/A,#N/A,FALSE,"Tickmarks"}</definedName>
    <definedName name="sasdasddad" localSheetId="28" hidden="1">{#N/A,#N/A,FALSE,"Aging Summary";#N/A,#N/A,FALSE,"Ratio Analysis";#N/A,#N/A,FALSE,"Test 120 Day Accts";#N/A,#N/A,FALSE,"Tickmarks"}</definedName>
    <definedName name="sasdasddad" localSheetId="29" hidden="1">{#N/A,#N/A,FALSE,"Aging Summary";#N/A,#N/A,FALSE,"Ratio Analysis";#N/A,#N/A,FALSE,"Test 120 Day Accts";#N/A,#N/A,FALSE,"Tickmarks"}</definedName>
    <definedName name="sasdasddad" localSheetId="30" hidden="1">{#N/A,#N/A,FALSE,"Aging Summary";#N/A,#N/A,FALSE,"Ratio Analysis";#N/A,#N/A,FALSE,"Test 120 Day Accts";#N/A,#N/A,FALSE,"Tickmarks"}</definedName>
    <definedName name="sasdasddad" localSheetId="31" hidden="1">{#N/A,#N/A,FALSE,"Aging Summary";#N/A,#N/A,FALSE,"Ratio Analysis";#N/A,#N/A,FALSE,"Test 120 Day Accts";#N/A,#N/A,FALSE,"Tickmarks"}</definedName>
    <definedName name="sasdasddad" localSheetId="16" hidden="1">{#N/A,#N/A,FALSE,"Aging Summary";#N/A,#N/A,FALSE,"Ratio Analysis";#N/A,#N/A,FALSE,"Test 120 Day Accts";#N/A,#N/A,FALSE,"Tickmarks"}</definedName>
    <definedName name="sasdasddad" localSheetId="18" hidden="1">{#N/A,#N/A,FALSE,"Aging Summary";#N/A,#N/A,FALSE,"Ratio Analysis";#N/A,#N/A,FALSE,"Test 120 Day Accts";#N/A,#N/A,FALSE,"Tickmarks"}</definedName>
    <definedName name="sasdasddad" localSheetId="15" hidden="1">{#N/A,#N/A,FALSE,"Aging Summary";#N/A,#N/A,FALSE,"Ratio Analysis";#N/A,#N/A,FALSE,"Test 120 Day Accts";#N/A,#N/A,FALSE,"Tickmarks"}</definedName>
    <definedName name="sasdasddad" localSheetId="10" hidden="1">{#N/A,#N/A,FALSE,"Aging Summary";#N/A,#N/A,FALSE,"Ratio Analysis";#N/A,#N/A,FALSE,"Test 120 Day Accts";#N/A,#N/A,FALSE,"Tickmarks"}</definedName>
    <definedName name="sasdasddad" localSheetId="11" hidden="1">{#N/A,#N/A,FALSE,"Aging Summary";#N/A,#N/A,FALSE,"Ratio Analysis";#N/A,#N/A,FALSE,"Test 120 Day Accts";#N/A,#N/A,FALSE,"Tickmarks"}</definedName>
    <definedName name="sasdasddad" localSheetId="12" hidden="1">{#N/A,#N/A,FALSE,"Aging Summary";#N/A,#N/A,FALSE,"Ratio Analysis";#N/A,#N/A,FALSE,"Test 120 Day Accts";#N/A,#N/A,FALSE,"Tickmarks"}</definedName>
    <definedName name="sasdasddad" localSheetId="13" hidden="1">{#N/A,#N/A,FALSE,"Aging Summary";#N/A,#N/A,FALSE,"Ratio Analysis";#N/A,#N/A,FALSE,"Test 120 Day Accts";#N/A,#N/A,FALSE,"Tickmarks"}</definedName>
    <definedName name="sasdasddad" localSheetId="8" hidden="1">{#N/A,#N/A,FALSE,"Aging Summary";#N/A,#N/A,FALSE,"Ratio Analysis";#N/A,#N/A,FALSE,"Test 120 Day Accts";#N/A,#N/A,FALSE,"Tickmarks"}</definedName>
    <definedName name="sasdasddad" localSheetId="42" hidden="1">{#N/A,#N/A,FALSE,"Aging Summary";#N/A,#N/A,FALSE,"Ratio Analysis";#N/A,#N/A,FALSE,"Test 120 Day Accts";#N/A,#N/A,FALSE,"Tickmarks"}</definedName>
    <definedName name="sasdasddad" localSheetId="44" hidden="1">{#N/A,#N/A,FALSE,"Aging Summary";#N/A,#N/A,FALSE,"Ratio Analysis";#N/A,#N/A,FALSE,"Test 120 Day Accts";#N/A,#N/A,FALSE,"Tickmarks"}</definedName>
    <definedName name="sasdasddad" localSheetId="45" hidden="1">{#N/A,#N/A,FALSE,"Aging Summary";#N/A,#N/A,FALSE,"Ratio Analysis";#N/A,#N/A,FALSE,"Test 120 Day Accts";#N/A,#N/A,FALSE,"Tickmarks"}</definedName>
    <definedName name="sasdasddad" localSheetId="47" hidden="1">{#N/A,#N/A,FALSE,"Aging Summary";#N/A,#N/A,FALSE,"Ratio Analysis";#N/A,#N/A,FALSE,"Test 120 Day Accts";#N/A,#N/A,FALSE,"Tickmarks"}</definedName>
    <definedName name="sasdasddad" localSheetId="38" hidden="1">{#N/A,#N/A,FALSE,"Aging Summary";#N/A,#N/A,FALSE,"Ratio Analysis";#N/A,#N/A,FALSE,"Test 120 Day Accts";#N/A,#N/A,FALSE,"Tickmarks"}</definedName>
    <definedName name="sasdasddad" localSheetId="40" hidden="1">{#N/A,#N/A,FALSE,"Aging Summary";#N/A,#N/A,FALSE,"Ratio Analysis";#N/A,#N/A,FALSE,"Test 120 Day Accts";#N/A,#N/A,FALSE,"Tickmarks"}</definedName>
    <definedName name="sasdasddad" localSheetId="41" hidden="1">{#N/A,#N/A,FALSE,"Aging Summary";#N/A,#N/A,FALSE,"Ratio Analysis";#N/A,#N/A,FALSE,"Test 120 Day Accts";#N/A,#N/A,FALSE,"Tickmarks"}</definedName>
    <definedName name="sasdasddad" localSheetId="19" hidden="1">{#N/A,#N/A,FALSE,"Aging Summary";#N/A,#N/A,FALSE,"Ratio Analysis";#N/A,#N/A,FALSE,"Test 120 Day Accts";#N/A,#N/A,FALSE,"Tickmarks"}</definedName>
    <definedName name="sasdasddad" localSheetId="21" hidden="1">{#N/A,#N/A,FALSE,"Aging Summary";#N/A,#N/A,FALSE,"Ratio Analysis";#N/A,#N/A,FALSE,"Test 120 Day Accts";#N/A,#N/A,FALSE,"Tickmarks"}</definedName>
    <definedName name="sasdasddad" localSheetId="22" hidden="1">{#N/A,#N/A,FALSE,"Aging Summary";#N/A,#N/A,FALSE,"Ratio Analysis";#N/A,#N/A,FALSE,"Test 120 Day Accts";#N/A,#N/A,FALSE,"Tickmarks"}</definedName>
    <definedName name="sasdasddad" localSheetId="23" hidden="1">{#N/A,#N/A,FALSE,"Aging Summary";#N/A,#N/A,FALSE,"Ratio Analysis";#N/A,#N/A,FALSE,"Test 120 Day Accts";#N/A,#N/A,FALSE,"Tickmarks"}</definedName>
    <definedName name="sasdasddad" localSheetId="25" hidden="1">{#N/A,#N/A,FALSE,"Aging Summary";#N/A,#N/A,FALSE,"Ratio Analysis";#N/A,#N/A,FALSE,"Test 120 Day Accts";#N/A,#N/A,FALSE,"Tickmarks"}</definedName>
    <definedName name="sasdasddad" localSheetId="33" hidden="1">{#N/A,#N/A,FALSE,"Aging Summary";#N/A,#N/A,FALSE,"Ratio Analysis";#N/A,#N/A,FALSE,"Test 120 Day Accts";#N/A,#N/A,FALSE,"Tickmarks"}</definedName>
    <definedName name="sasdasddad" localSheetId="34" hidden="1">{#N/A,#N/A,FALSE,"Aging Summary";#N/A,#N/A,FALSE,"Ratio Analysis";#N/A,#N/A,FALSE,"Test 120 Day Accts";#N/A,#N/A,FALSE,"Tickmarks"}</definedName>
    <definedName name="sasdasddad" localSheetId="36" hidden="1">{#N/A,#N/A,FALSE,"Aging Summary";#N/A,#N/A,FALSE,"Ratio Analysis";#N/A,#N/A,FALSE,"Test 120 Day Accts";#N/A,#N/A,FALSE,"Tickmarks"}</definedName>
    <definedName name="sasdasddad" localSheetId="55" hidden="1">{#N/A,#N/A,FALSE,"Aging Summary";#N/A,#N/A,FALSE,"Ratio Analysis";#N/A,#N/A,FALSE,"Test 120 Day Accts";#N/A,#N/A,FALSE,"Tickmarks"}</definedName>
    <definedName name="sasdasddad" localSheetId="56" hidden="1">{#N/A,#N/A,FALSE,"Aging Summary";#N/A,#N/A,FALSE,"Ratio Analysis";#N/A,#N/A,FALSE,"Test 120 Day Accts";#N/A,#N/A,FALSE,"Tickmarks"}</definedName>
    <definedName name="sasdasddad" localSheetId="57" hidden="1">{#N/A,#N/A,FALSE,"Aging Summary";#N/A,#N/A,FALSE,"Ratio Analysis";#N/A,#N/A,FALSE,"Test 120 Day Accts";#N/A,#N/A,FALSE,"Tickmarks"}</definedName>
    <definedName name="sasdasddad" localSheetId="58" hidden="1">{#N/A,#N/A,FALSE,"Aging Summary";#N/A,#N/A,FALSE,"Ratio Analysis";#N/A,#N/A,FALSE,"Test 120 Day Accts";#N/A,#N/A,FALSE,"Tickmarks"}</definedName>
    <definedName name="sasdasddad" localSheetId="59" hidden="1">{#N/A,#N/A,FALSE,"Aging Summary";#N/A,#N/A,FALSE,"Ratio Analysis";#N/A,#N/A,FALSE,"Test 120 Day Accts";#N/A,#N/A,FALSE,"Tickmarks"}</definedName>
    <definedName name="sasdasddad" localSheetId="54" hidden="1">{#N/A,#N/A,FALSE,"Aging Summary";#N/A,#N/A,FALSE,"Ratio Analysis";#N/A,#N/A,FALSE,"Test 120 Day Accts";#N/A,#N/A,FALSE,"Tickmarks"}</definedName>
    <definedName name="sasdasddad" hidden="1">{#N/A,#N/A,FALSE,"Aging Summary";#N/A,#N/A,FALSE,"Ratio Analysis";#N/A,#N/A,FALSE,"Test 120 Day Accts";#N/A,#N/A,FALSE,"Tickmarks"}</definedName>
    <definedName name="saving" localSheetId="49" hidden="1">{#N/A,#N/A,FALSE,"Aging Summary";#N/A,#N/A,FALSE,"Ratio Analysis";#N/A,#N/A,FALSE,"Test 120 Day Accts";#N/A,#N/A,FALSE,"Tickmarks"}</definedName>
    <definedName name="saving" localSheetId="27" hidden="1">{#N/A,#N/A,FALSE,"Aging Summary";#N/A,#N/A,FALSE,"Ratio Analysis";#N/A,#N/A,FALSE,"Test 120 Day Accts";#N/A,#N/A,FALSE,"Tickmarks"}</definedName>
    <definedName name="saving" localSheetId="17" hidden="1">{#N/A,#N/A,FALSE,"Aging Summary";#N/A,#N/A,FALSE,"Ratio Analysis";#N/A,#N/A,FALSE,"Test 120 Day Accts";#N/A,#N/A,FALSE,"Tickmarks"}</definedName>
    <definedName name="saving" localSheetId="14" hidden="1">{#N/A,#N/A,FALSE,"Aging Summary";#N/A,#N/A,FALSE,"Ratio Analysis";#N/A,#N/A,FALSE,"Test 120 Day Accts";#N/A,#N/A,FALSE,"Tickmarks"}</definedName>
    <definedName name="saving" localSheetId="9" hidden="1">{#N/A,#N/A,FALSE,"Aging Summary";#N/A,#N/A,FALSE,"Ratio Analysis";#N/A,#N/A,FALSE,"Test 120 Day Accts";#N/A,#N/A,FALSE,"Tickmarks"}</definedName>
    <definedName name="saving" localSheetId="43" hidden="1">{#N/A,#N/A,FALSE,"Aging Summary";#N/A,#N/A,FALSE,"Ratio Analysis";#N/A,#N/A,FALSE,"Test 120 Day Accts";#N/A,#N/A,FALSE,"Tickmarks"}</definedName>
    <definedName name="saving" localSheetId="46" hidden="1">{#N/A,#N/A,FALSE,"Aging Summary";#N/A,#N/A,FALSE,"Ratio Analysis";#N/A,#N/A,FALSE,"Test 120 Day Accts";#N/A,#N/A,FALSE,"Tickmarks"}</definedName>
    <definedName name="saving" localSheetId="37" hidden="1">{#N/A,#N/A,FALSE,"Aging Summary";#N/A,#N/A,FALSE,"Ratio Analysis";#N/A,#N/A,FALSE,"Test 120 Day Accts";#N/A,#N/A,FALSE,"Tickmarks"}</definedName>
    <definedName name="saving" localSheetId="39" hidden="1">{#N/A,#N/A,FALSE,"Aging Summary";#N/A,#N/A,FALSE,"Ratio Analysis";#N/A,#N/A,FALSE,"Test 120 Day Accts";#N/A,#N/A,FALSE,"Tickmarks"}</definedName>
    <definedName name="saving" localSheetId="20" hidden="1">{#N/A,#N/A,FALSE,"Aging Summary";#N/A,#N/A,FALSE,"Ratio Analysis";#N/A,#N/A,FALSE,"Test 120 Day Accts";#N/A,#N/A,FALSE,"Tickmarks"}</definedName>
    <definedName name="saving" localSheetId="24" hidden="1">{#N/A,#N/A,FALSE,"Aging Summary";#N/A,#N/A,FALSE,"Ratio Analysis";#N/A,#N/A,FALSE,"Test 120 Day Accts";#N/A,#N/A,FALSE,"Tickmarks"}</definedName>
    <definedName name="saving" localSheetId="32" hidden="1">{#N/A,#N/A,FALSE,"Aging Summary";#N/A,#N/A,FALSE,"Ratio Analysis";#N/A,#N/A,FALSE,"Test 120 Day Accts";#N/A,#N/A,FALSE,"Tickmarks"}</definedName>
    <definedName name="saving" localSheetId="35" hidden="1">{#N/A,#N/A,FALSE,"Aging Summary";#N/A,#N/A,FALSE,"Ratio Analysis";#N/A,#N/A,FALSE,"Test 120 Day Accts";#N/A,#N/A,FALSE,"Tickmarks"}</definedName>
    <definedName name="saving" localSheetId="53" hidden="1">{#N/A,#N/A,FALSE,"Aging Summary";#N/A,#N/A,FALSE,"Ratio Analysis";#N/A,#N/A,FALSE,"Test 120 Day Accts";#N/A,#N/A,FALSE,"Tickmarks"}</definedName>
    <definedName name="saving" localSheetId="3" hidden="1">{#N/A,#N/A,FALSE,"Aging Summary";#N/A,#N/A,FALSE,"Ratio Analysis";#N/A,#N/A,FALSE,"Test 120 Day Accts";#N/A,#N/A,FALSE,"Tickmarks"}</definedName>
    <definedName name="saving" localSheetId="7" hidden="1">{#N/A,#N/A,FALSE,"Aging Summary";#N/A,#N/A,FALSE,"Ratio Analysis";#N/A,#N/A,FALSE,"Test 120 Day Accts";#N/A,#N/A,FALSE,"Tickmarks"}</definedName>
    <definedName name="saving" localSheetId="48" hidden="1">{#N/A,#N/A,FALSE,"Aging Summary";#N/A,#N/A,FALSE,"Ratio Analysis";#N/A,#N/A,FALSE,"Test 120 Day Accts";#N/A,#N/A,FALSE,"Tickmarks"}</definedName>
    <definedName name="saving" localSheetId="50" hidden="1">{#N/A,#N/A,FALSE,"Aging Summary";#N/A,#N/A,FALSE,"Ratio Analysis";#N/A,#N/A,FALSE,"Test 120 Day Accts";#N/A,#N/A,FALSE,"Tickmarks"}</definedName>
    <definedName name="saving" localSheetId="51" hidden="1">{#N/A,#N/A,FALSE,"Aging Summary";#N/A,#N/A,FALSE,"Ratio Analysis";#N/A,#N/A,FALSE,"Test 120 Day Accts";#N/A,#N/A,FALSE,"Tickmarks"}</definedName>
    <definedName name="saving" localSheetId="52" hidden="1">{#N/A,#N/A,FALSE,"Aging Summary";#N/A,#N/A,FALSE,"Ratio Analysis";#N/A,#N/A,FALSE,"Test 120 Day Accts";#N/A,#N/A,FALSE,"Tickmarks"}</definedName>
    <definedName name="saving" localSheetId="26" hidden="1">{#N/A,#N/A,FALSE,"Aging Summary";#N/A,#N/A,FALSE,"Ratio Analysis";#N/A,#N/A,FALSE,"Test 120 Day Accts";#N/A,#N/A,FALSE,"Tickmarks"}</definedName>
    <definedName name="saving" localSheetId="28" hidden="1">{#N/A,#N/A,FALSE,"Aging Summary";#N/A,#N/A,FALSE,"Ratio Analysis";#N/A,#N/A,FALSE,"Test 120 Day Accts";#N/A,#N/A,FALSE,"Tickmarks"}</definedName>
    <definedName name="saving" localSheetId="29" hidden="1">{#N/A,#N/A,FALSE,"Aging Summary";#N/A,#N/A,FALSE,"Ratio Analysis";#N/A,#N/A,FALSE,"Test 120 Day Accts";#N/A,#N/A,FALSE,"Tickmarks"}</definedName>
    <definedName name="saving" localSheetId="30" hidden="1">{#N/A,#N/A,FALSE,"Aging Summary";#N/A,#N/A,FALSE,"Ratio Analysis";#N/A,#N/A,FALSE,"Test 120 Day Accts";#N/A,#N/A,FALSE,"Tickmarks"}</definedName>
    <definedName name="saving" localSheetId="31" hidden="1">{#N/A,#N/A,FALSE,"Aging Summary";#N/A,#N/A,FALSE,"Ratio Analysis";#N/A,#N/A,FALSE,"Test 120 Day Accts";#N/A,#N/A,FALSE,"Tickmarks"}</definedName>
    <definedName name="saving" localSheetId="16" hidden="1">{#N/A,#N/A,FALSE,"Aging Summary";#N/A,#N/A,FALSE,"Ratio Analysis";#N/A,#N/A,FALSE,"Test 120 Day Accts";#N/A,#N/A,FALSE,"Tickmarks"}</definedName>
    <definedName name="saving" localSheetId="18" hidden="1">{#N/A,#N/A,FALSE,"Aging Summary";#N/A,#N/A,FALSE,"Ratio Analysis";#N/A,#N/A,FALSE,"Test 120 Day Accts";#N/A,#N/A,FALSE,"Tickmarks"}</definedName>
    <definedName name="saving" localSheetId="15" hidden="1">{#N/A,#N/A,FALSE,"Aging Summary";#N/A,#N/A,FALSE,"Ratio Analysis";#N/A,#N/A,FALSE,"Test 120 Day Accts";#N/A,#N/A,FALSE,"Tickmarks"}</definedName>
    <definedName name="saving" localSheetId="10" hidden="1">{#N/A,#N/A,FALSE,"Aging Summary";#N/A,#N/A,FALSE,"Ratio Analysis";#N/A,#N/A,FALSE,"Test 120 Day Accts";#N/A,#N/A,FALSE,"Tickmarks"}</definedName>
    <definedName name="saving" localSheetId="11" hidden="1">{#N/A,#N/A,FALSE,"Aging Summary";#N/A,#N/A,FALSE,"Ratio Analysis";#N/A,#N/A,FALSE,"Test 120 Day Accts";#N/A,#N/A,FALSE,"Tickmarks"}</definedName>
    <definedName name="saving" localSheetId="12" hidden="1">{#N/A,#N/A,FALSE,"Aging Summary";#N/A,#N/A,FALSE,"Ratio Analysis";#N/A,#N/A,FALSE,"Test 120 Day Accts";#N/A,#N/A,FALSE,"Tickmarks"}</definedName>
    <definedName name="saving" localSheetId="13" hidden="1">{#N/A,#N/A,FALSE,"Aging Summary";#N/A,#N/A,FALSE,"Ratio Analysis";#N/A,#N/A,FALSE,"Test 120 Day Accts";#N/A,#N/A,FALSE,"Tickmarks"}</definedName>
    <definedName name="saving" localSheetId="8" hidden="1">{#N/A,#N/A,FALSE,"Aging Summary";#N/A,#N/A,FALSE,"Ratio Analysis";#N/A,#N/A,FALSE,"Test 120 Day Accts";#N/A,#N/A,FALSE,"Tickmarks"}</definedName>
    <definedName name="saving" localSheetId="42" hidden="1">{#N/A,#N/A,FALSE,"Aging Summary";#N/A,#N/A,FALSE,"Ratio Analysis";#N/A,#N/A,FALSE,"Test 120 Day Accts";#N/A,#N/A,FALSE,"Tickmarks"}</definedName>
    <definedName name="saving" localSheetId="44" hidden="1">{#N/A,#N/A,FALSE,"Aging Summary";#N/A,#N/A,FALSE,"Ratio Analysis";#N/A,#N/A,FALSE,"Test 120 Day Accts";#N/A,#N/A,FALSE,"Tickmarks"}</definedName>
    <definedName name="saving" localSheetId="45" hidden="1">{#N/A,#N/A,FALSE,"Aging Summary";#N/A,#N/A,FALSE,"Ratio Analysis";#N/A,#N/A,FALSE,"Test 120 Day Accts";#N/A,#N/A,FALSE,"Tickmarks"}</definedName>
    <definedName name="saving" localSheetId="47" hidden="1">{#N/A,#N/A,FALSE,"Aging Summary";#N/A,#N/A,FALSE,"Ratio Analysis";#N/A,#N/A,FALSE,"Test 120 Day Accts";#N/A,#N/A,FALSE,"Tickmarks"}</definedName>
    <definedName name="saving" localSheetId="38" hidden="1">{#N/A,#N/A,FALSE,"Aging Summary";#N/A,#N/A,FALSE,"Ratio Analysis";#N/A,#N/A,FALSE,"Test 120 Day Accts";#N/A,#N/A,FALSE,"Tickmarks"}</definedName>
    <definedName name="saving" localSheetId="40" hidden="1">{#N/A,#N/A,FALSE,"Aging Summary";#N/A,#N/A,FALSE,"Ratio Analysis";#N/A,#N/A,FALSE,"Test 120 Day Accts";#N/A,#N/A,FALSE,"Tickmarks"}</definedName>
    <definedName name="saving" localSheetId="41" hidden="1">{#N/A,#N/A,FALSE,"Aging Summary";#N/A,#N/A,FALSE,"Ratio Analysis";#N/A,#N/A,FALSE,"Test 120 Day Accts";#N/A,#N/A,FALSE,"Tickmarks"}</definedName>
    <definedName name="saving" localSheetId="19" hidden="1">{#N/A,#N/A,FALSE,"Aging Summary";#N/A,#N/A,FALSE,"Ratio Analysis";#N/A,#N/A,FALSE,"Test 120 Day Accts";#N/A,#N/A,FALSE,"Tickmarks"}</definedName>
    <definedName name="saving" localSheetId="21" hidden="1">{#N/A,#N/A,FALSE,"Aging Summary";#N/A,#N/A,FALSE,"Ratio Analysis";#N/A,#N/A,FALSE,"Test 120 Day Accts";#N/A,#N/A,FALSE,"Tickmarks"}</definedName>
    <definedName name="saving" localSheetId="22" hidden="1">{#N/A,#N/A,FALSE,"Aging Summary";#N/A,#N/A,FALSE,"Ratio Analysis";#N/A,#N/A,FALSE,"Test 120 Day Accts";#N/A,#N/A,FALSE,"Tickmarks"}</definedName>
    <definedName name="saving" localSheetId="23" hidden="1">{#N/A,#N/A,FALSE,"Aging Summary";#N/A,#N/A,FALSE,"Ratio Analysis";#N/A,#N/A,FALSE,"Test 120 Day Accts";#N/A,#N/A,FALSE,"Tickmarks"}</definedName>
    <definedName name="saving" localSheetId="25" hidden="1">{#N/A,#N/A,FALSE,"Aging Summary";#N/A,#N/A,FALSE,"Ratio Analysis";#N/A,#N/A,FALSE,"Test 120 Day Accts";#N/A,#N/A,FALSE,"Tickmarks"}</definedName>
    <definedName name="saving" localSheetId="33" hidden="1">{#N/A,#N/A,FALSE,"Aging Summary";#N/A,#N/A,FALSE,"Ratio Analysis";#N/A,#N/A,FALSE,"Test 120 Day Accts";#N/A,#N/A,FALSE,"Tickmarks"}</definedName>
    <definedName name="saving" localSheetId="34" hidden="1">{#N/A,#N/A,FALSE,"Aging Summary";#N/A,#N/A,FALSE,"Ratio Analysis";#N/A,#N/A,FALSE,"Test 120 Day Accts";#N/A,#N/A,FALSE,"Tickmarks"}</definedName>
    <definedName name="saving" localSheetId="36" hidden="1">{#N/A,#N/A,FALSE,"Aging Summary";#N/A,#N/A,FALSE,"Ratio Analysis";#N/A,#N/A,FALSE,"Test 120 Day Accts";#N/A,#N/A,FALSE,"Tickmarks"}</definedName>
    <definedName name="saving" localSheetId="55" hidden="1">{#N/A,#N/A,FALSE,"Aging Summary";#N/A,#N/A,FALSE,"Ratio Analysis";#N/A,#N/A,FALSE,"Test 120 Day Accts";#N/A,#N/A,FALSE,"Tickmarks"}</definedName>
    <definedName name="saving" localSheetId="56" hidden="1">{#N/A,#N/A,FALSE,"Aging Summary";#N/A,#N/A,FALSE,"Ratio Analysis";#N/A,#N/A,FALSE,"Test 120 Day Accts";#N/A,#N/A,FALSE,"Tickmarks"}</definedName>
    <definedName name="saving" localSheetId="57" hidden="1">{#N/A,#N/A,FALSE,"Aging Summary";#N/A,#N/A,FALSE,"Ratio Analysis";#N/A,#N/A,FALSE,"Test 120 Day Accts";#N/A,#N/A,FALSE,"Tickmarks"}</definedName>
    <definedName name="saving" localSheetId="58" hidden="1">{#N/A,#N/A,FALSE,"Aging Summary";#N/A,#N/A,FALSE,"Ratio Analysis";#N/A,#N/A,FALSE,"Test 120 Day Accts";#N/A,#N/A,FALSE,"Tickmarks"}</definedName>
    <definedName name="saving" localSheetId="59" hidden="1">{#N/A,#N/A,FALSE,"Aging Summary";#N/A,#N/A,FALSE,"Ratio Analysis";#N/A,#N/A,FALSE,"Test 120 Day Accts";#N/A,#N/A,FALSE,"Tickmarks"}</definedName>
    <definedName name="saving" localSheetId="54" hidden="1">{#N/A,#N/A,FALSE,"Aging Summary";#N/A,#N/A,FALSE,"Ratio Analysis";#N/A,#N/A,FALSE,"Test 120 Day Accts";#N/A,#N/A,FALSE,"Tickmarks"}</definedName>
    <definedName name="saving" hidden="1">{#N/A,#N/A,FALSE,"Aging Summary";#N/A,#N/A,FALSE,"Ratio Analysis";#N/A,#N/A,FALSE,"Test 120 Day Accts";#N/A,#N/A,FALSE,"Tickmarks"}</definedName>
    <definedName name="sdfds" localSheetId="48" hidden="1">#REF!</definedName>
    <definedName name="sdfds" localSheetId="50" hidden="1">#REF!</definedName>
    <definedName name="sdfds" localSheetId="51" hidden="1">#REF!</definedName>
    <definedName name="sdfds" localSheetId="52" hidden="1">#REF!</definedName>
    <definedName name="sdfds" localSheetId="26" hidden="1">#REF!</definedName>
    <definedName name="sdfds" localSheetId="28" hidden="1">#REF!</definedName>
    <definedName name="sdfds" localSheetId="29" hidden="1">#REF!</definedName>
    <definedName name="sdfds" localSheetId="30" hidden="1">#REF!</definedName>
    <definedName name="sdfds" localSheetId="31" hidden="1">#REF!</definedName>
    <definedName name="sdfds" localSheetId="16" hidden="1">#REF!</definedName>
    <definedName name="sdfds" localSheetId="18" hidden="1">#REF!</definedName>
    <definedName name="sdfds" localSheetId="15" hidden="1">#REF!</definedName>
    <definedName name="sdfds" localSheetId="10" hidden="1">#REF!</definedName>
    <definedName name="sdfds" localSheetId="11" hidden="1">#REF!</definedName>
    <definedName name="sdfds" localSheetId="12" hidden="1">#REF!</definedName>
    <definedName name="sdfds" localSheetId="13" hidden="1">#REF!</definedName>
    <definedName name="sdfds" localSheetId="8" hidden="1">#REF!</definedName>
    <definedName name="sdfds" localSheetId="42" hidden="1">#REF!</definedName>
    <definedName name="sdfds" localSheetId="44" hidden="1">#REF!</definedName>
    <definedName name="sdfds" localSheetId="45" hidden="1">#REF!</definedName>
    <definedName name="sdfds" localSheetId="47" hidden="1">#REF!</definedName>
    <definedName name="sdfds" localSheetId="38" hidden="1">#REF!</definedName>
    <definedName name="sdfds" localSheetId="40" hidden="1">#REF!</definedName>
    <definedName name="sdfds" localSheetId="41" hidden="1">#REF!</definedName>
    <definedName name="sdfds" localSheetId="19" hidden="1">#REF!</definedName>
    <definedName name="sdfds" localSheetId="21" hidden="1">#REF!</definedName>
    <definedName name="sdfds" localSheetId="22" hidden="1">#REF!</definedName>
    <definedName name="sdfds" localSheetId="23" hidden="1">#REF!</definedName>
    <definedName name="sdfds" localSheetId="25" hidden="1">#REF!</definedName>
    <definedName name="sdfds" localSheetId="33" hidden="1">#REF!</definedName>
    <definedName name="sdfds" localSheetId="34" hidden="1">#REF!</definedName>
    <definedName name="sdfds" localSheetId="36" hidden="1">#REF!</definedName>
    <definedName name="sdfds" localSheetId="55" hidden="1">#REF!</definedName>
    <definedName name="sdfds" localSheetId="56" hidden="1">#REF!</definedName>
    <definedName name="sdfds" localSheetId="57" hidden="1">#REF!</definedName>
    <definedName name="sdfds" localSheetId="58" hidden="1">#REF!</definedName>
    <definedName name="sdfds" localSheetId="59" hidden="1">#REF!</definedName>
    <definedName name="sdfds" localSheetId="54" hidden="1">#REF!</definedName>
    <definedName name="sdfds" localSheetId="5" hidden="1">#REF!</definedName>
    <definedName name="sdfds" hidden="1">#REF!</definedName>
    <definedName name="SE" localSheetId="48">#REF!</definedName>
    <definedName name="SE" localSheetId="50">#REF!</definedName>
    <definedName name="SE" localSheetId="51">#REF!</definedName>
    <definedName name="SE" localSheetId="52">#REF!</definedName>
    <definedName name="SE" localSheetId="26">#REF!</definedName>
    <definedName name="SE" localSheetId="28">#REF!</definedName>
    <definedName name="SE" localSheetId="29">#REF!</definedName>
    <definedName name="SE" localSheetId="30">#REF!</definedName>
    <definedName name="SE" localSheetId="31">#REF!</definedName>
    <definedName name="SE" localSheetId="16">#REF!</definedName>
    <definedName name="SE" localSheetId="18">#REF!</definedName>
    <definedName name="SE" localSheetId="15">#REF!</definedName>
    <definedName name="SE" localSheetId="10">#REF!</definedName>
    <definedName name="SE" localSheetId="11">#REF!</definedName>
    <definedName name="SE" localSheetId="12">#REF!</definedName>
    <definedName name="SE" localSheetId="13">#REF!</definedName>
    <definedName name="SE" localSheetId="8">#REF!</definedName>
    <definedName name="SE" localSheetId="42">#REF!</definedName>
    <definedName name="SE" localSheetId="44">#REF!</definedName>
    <definedName name="SE" localSheetId="45">#REF!</definedName>
    <definedName name="SE" localSheetId="47">#REF!</definedName>
    <definedName name="SE" localSheetId="38">#REF!</definedName>
    <definedName name="SE" localSheetId="40">#REF!</definedName>
    <definedName name="SE" localSheetId="41">#REF!</definedName>
    <definedName name="SE" localSheetId="19">#REF!</definedName>
    <definedName name="SE" localSheetId="21">#REF!</definedName>
    <definedName name="SE" localSheetId="22">#REF!</definedName>
    <definedName name="SE" localSheetId="23">#REF!</definedName>
    <definedName name="SE" localSheetId="25">#REF!</definedName>
    <definedName name="SE" localSheetId="33">#REF!</definedName>
    <definedName name="SE" localSheetId="34">#REF!</definedName>
    <definedName name="SE" localSheetId="36">#REF!</definedName>
    <definedName name="SE" localSheetId="55">#REF!</definedName>
    <definedName name="SE" localSheetId="56">#REF!</definedName>
    <definedName name="SE" localSheetId="57">#REF!</definedName>
    <definedName name="SE" localSheetId="58">#REF!</definedName>
    <definedName name="SE" localSheetId="59">#REF!</definedName>
    <definedName name="SE" localSheetId="54">#REF!</definedName>
    <definedName name="SE" localSheetId="5">#REF!</definedName>
    <definedName name="SE">#REF!</definedName>
    <definedName name="Select_ACat1" localSheetId="49">[11]!Select_ACat1</definedName>
    <definedName name="Select_ACat1" localSheetId="27">[11]!Select_ACat1</definedName>
    <definedName name="Select_ACat1" localSheetId="17">[11]!Select_ACat1</definedName>
    <definedName name="Select_ACat1" localSheetId="14">[11]!Select_ACat1</definedName>
    <definedName name="Select_ACat1" localSheetId="9">[11]!Select_ACat1</definedName>
    <definedName name="Select_ACat1" localSheetId="43">[11]!Select_ACat1</definedName>
    <definedName name="Select_ACat1" localSheetId="46">[11]!Select_ACat1</definedName>
    <definedName name="Select_ACat1" localSheetId="37">[11]!Select_ACat1</definedName>
    <definedName name="Select_ACat1" localSheetId="39">[11]!Select_ACat1</definedName>
    <definedName name="Select_ACat1" localSheetId="20">[11]!Select_ACat1</definedName>
    <definedName name="Select_ACat1" localSheetId="24">[11]!Select_ACat1</definedName>
    <definedName name="Select_ACat1" localSheetId="32">[11]!Select_ACat1</definedName>
    <definedName name="Select_ACat1" localSheetId="35">[11]!Select_ACat1</definedName>
    <definedName name="Select_ACat1" localSheetId="53">[11]!Select_ACat1</definedName>
    <definedName name="Select_ACat1" localSheetId="3">[11]!Select_ACat1</definedName>
    <definedName name="Select_ACat1" localSheetId="7">[11]!Select_ACat1</definedName>
    <definedName name="Select_ACat1" localSheetId="48">[11]!Select_ACat1</definedName>
    <definedName name="Select_ACat1" localSheetId="50">[11]!Select_ACat1</definedName>
    <definedName name="Select_ACat1" localSheetId="51">[11]!Select_ACat1</definedName>
    <definedName name="Select_ACat1" localSheetId="52">[11]!Select_ACat1</definedName>
    <definedName name="Select_ACat1" localSheetId="26">[11]!Select_ACat1</definedName>
    <definedName name="Select_ACat1" localSheetId="28">[11]!Select_ACat1</definedName>
    <definedName name="Select_ACat1" localSheetId="29">[11]!Select_ACat1</definedName>
    <definedName name="Select_ACat1" localSheetId="30">[11]!Select_ACat1</definedName>
    <definedName name="Select_ACat1" localSheetId="31">[11]!Select_ACat1</definedName>
    <definedName name="Select_ACat1" localSheetId="16">[11]!Select_ACat1</definedName>
    <definedName name="Select_ACat1" localSheetId="18">[11]!Select_ACat1</definedName>
    <definedName name="Select_ACat1" localSheetId="15">[11]!Select_ACat1</definedName>
    <definedName name="Select_ACat1" localSheetId="10">[11]!Select_ACat1</definedName>
    <definedName name="Select_ACat1" localSheetId="11">[11]!Select_ACat1</definedName>
    <definedName name="Select_ACat1" localSheetId="12">[11]!Select_ACat1</definedName>
    <definedName name="Select_ACat1" localSheetId="13">[11]!Select_ACat1</definedName>
    <definedName name="Select_ACat1" localSheetId="8">[11]!Select_ACat1</definedName>
    <definedName name="Select_ACat1" localSheetId="42">[11]!Select_ACat1</definedName>
    <definedName name="Select_ACat1" localSheetId="44">[11]!Select_ACat1</definedName>
    <definedName name="Select_ACat1" localSheetId="45">[11]!Select_ACat1</definedName>
    <definedName name="Select_ACat1" localSheetId="47">[11]!Select_ACat1</definedName>
    <definedName name="Select_ACat1" localSheetId="38">[11]!Select_ACat1</definedName>
    <definedName name="Select_ACat1" localSheetId="40">[11]!Select_ACat1</definedName>
    <definedName name="Select_ACat1" localSheetId="41">[11]!Select_ACat1</definedName>
    <definedName name="Select_ACat1" localSheetId="19">[11]!Select_ACat1</definedName>
    <definedName name="Select_ACat1" localSheetId="21">[11]!Select_ACat1</definedName>
    <definedName name="Select_ACat1" localSheetId="22">[11]!Select_ACat1</definedName>
    <definedName name="Select_ACat1" localSheetId="23">[11]!Select_ACat1</definedName>
    <definedName name="Select_ACat1" localSheetId="25">[11]!Select_ACat1</definedName>
    <definedName name="Select_ACat1" localSheetId="33">[11]!Select_ACat1</definedName>
    <definedName name="Select_ACat1" localSheetId="34">[11]!Select_ACat1</definedName>
    <definedName name="Select_ACat1" localSheetId="36">[11]!Select_ACat1</definedName>
    <definedName name="Select_ACat1" localSheetId="55">[11]!Select_ACat1</definedName>
    <definedName name="Select_ACat1" localSheetId="56">[11]!Select_ACat1</definedName>
    <definedName name="Select_ACat1" localSheetId="57">[11]!Select_ACat1</definedName>
    <definedName name="Select_ACat1" localSheetId="58">[11]!Select_ACat1</definedName>
    <definedName name="Select_ACat1" localSheetId="59">[11]!Select_ACat1</definedName>
    <definedName name="Select_ACat1" localSheetId="54">[11]!Select_ACat1</definedName>
    <definedName name="Select_ACat1" localSheetId="6">[11]!Select_ACat1</definedName>
    <definedName name="Select_ACat1" localSheetId="5">[11]!Select_ACat1</definedName>
    <definedName name="Select_ACat1" localSheetId="4">[11]!Select_ACat1</definedName>
    <definedName name="Select_ACat1">[11]!Select_ACat1</definedName>
    <definedName name="Select_ACat2" localSheetId="49">[11]!Select_ACat2</definedName>
    <definedName name="Select_ACat2" localSheetId="27">[11]!Select_ACat2</definedName>
    <definedName name="Select_ACat2" localSheetId="17">[11]!Select_ACat2</definedName>
    <definedName name="Select_ACat2" localSheetId="14">[11]!Select_ACat2</definedName>
    <definedName name="Select_ACat2" localSheetId="9">[11]!Select_ACat2</definedName>
    <definedName name="Select_ACat2" localSheetId="43">[11]!Select_ACat2</definedName>
    <definedName name="Select_ACat2" localSheetId="46">[11]!Select_ACat2</definedName>
    <definedName name="Select_ACat2" localSheetId="37">[11]!Select_ACat2</definedName>
    <definedName name="Select_ACat2" localSheetId="39">[11]!Select_ACat2</definedName>
    <definedName name="Select_ACat2" localSheetId="20">[11]!Select_ACat2</definedName>
    <definedName name="Select_ACat2" localSheetId="24">[11]!Select_ACat2</definedName>
    <definedName name="Select_ACat2" localSheetId="32">[11]!Select_ACat2</definedName>
    <definedName name="Select_ACat2" localSheetId="35">[11]!Select_ACat2</definedName>
    <definedName name="Select_ACat2" localSheetId="53">[11]!Select_ACat2</definedName>
    <definedName name="Select_ACat2" localSheetId="3">[11]!Select_ACat2</definedName>
    <definedName name="Select_ACat2" localSheetId="7">[11]!Select_ACat2</definedName>
    <definedName name="Select_ACat2" localSheetId="48">[11]!Select_ACat2</definedName>
    <definedName name="Select_ACat2" localSheetId="50">[11]!Select_ACat2</definedName>
    <definedName name="Select_ACat2" localSheetId="51">[11]!Select_ACat2</definedName>
    <definedName name="Select_ACat2" localSheetId="52">[11]!Select_ACat2</definedName>
    <definedName name="Select_ACat2" localSheetId="26">[11]!Select_ACat2</definedName>
    <definedName name="Select_ACat2" localSheetId="28">[11]!Select_ACat2</definedName>
    <definedName name="Select_ACat2" localSheetId="29">[11]!Select_ACat2</definedName>
    <definedName name="Select_ACat2" localSheetId="30">[11]!Select_ACat2</definedName>
    <definedName name="Select_ACat2" localSheetId="31">[11]!Select_ACat2</definedName>
    <definedName name="Select_ACat2" localSheetId="16">[11]!Select_ACat2</definedName>
    <definedName name="Select_ACat2" localSheetId="18">[11]!Select_ACat2</definedName>
    <definedName name="Select_ACat2" localSheetId="15">[11]!Select_ACat2</definedName>
    <definedName name="Select_ACat2" localSheetId="10">[11]!Select_ACat2</definedName>
    <definedName name="Select_ACat2" localSheetId="11">[11]!Select_ACat2</definedName>
    <definedName name="Select_ACat2" localSheetId="12">[11]!Select_ACat2</definedName>
    <definedName name="Select_ACat2" localSheetId="13">[11]!Select_ACat2</definedName>
    <definedName name="Select_ACat2" localSheetId="8">[11]!Select_ACat2</definedName>
    <definedName name="Select_ACat2" localSheetId="42">[11]!Select_ACat2</definedName>
    <definedName name="Select_ACat2" localSheetId="44">[11]!Select_ACat2</definedName>
    <definedName name="Select_ACat2" localSheetId="45">[11]!Select_ACat2</definedName>
    <definedName name="Select_ACat2" localSheetId="47">[11]!Select_ACat2</definedName>
    <definedName name="Select_ACat2" localSheetId="38">[11]!Select_ACat2</definedName>
    <definedName name="Select_ACat2" localSheetId="40">[11]!Select_ACat2</definedName>
    <definedName name="Select_ACat2" localSheetId="41">[11]!Select_ACat2</definedName>
    <definedName name="Select_ACat2" localSheetId="19">[11]!Select_ACat2</definedName>
    <definedName name="Select_ACat2" localSheetId="21">[11]!Select_ACat2</definedName>
    <definedName name="Select_ACat2" localSheetId="22">[11]!Select_ACat2</definedName>
    <definedName name="Select_ACat2" localSheetId="23">[11]!Select_ACat2</definedName>
    <definedName name="Select_ACat2" localSheetId="25">[11]!Select_ACat2</definedName>
    <definedName name="Select_ACat2" localSheetId="33">[11]!Select_ACat2</definedName>
    <definedName name="Select_ACat2" localSheetId="34">[11]!Select_ACat2</definedName>
    <definedName name="Select_ACat2" localSheetId="36">[11]!Select_ACat2</definedName>
    <definedName name="Select_ACat2" localSheetId="55">[11]!Select_ACat2</definedName>
    <definedName name="Select_ACat2" localSheetId="56">[11]!Select_ACat2</definedName>
    <definedName name="Select_ACat2" localSheetId="57">[11]!Select_ACat2</definedName>
    <definedName name="Select_ACat2" localSheetId="58">[11]!Select_ACat2</definedName>
    <definedName name="Select_ACat2" localSheetId="59">[11]!Select_ACat2</definedName>
    <definedName name="Select_ACat2" localSheetId="54">[11]!Select_ACat2</definedName>
    <definedName name="Select_ACat2" localSheetId="6">[11]!Select_ACat2</definedName>
    <definedName name="Select_ACat2" localSheetId="5">[11]!Select_ACat2</definedName>
    <definedName name="Select_ACat2" localSheetId="4">[11]!Select_ACat2</definedName>
    <definedName name="Select_ACat2">[11]!Select_ACat2</definedName>
    <definedName name="Select_ACat3" localSheetId="49">[11]!Select_ACat3</definedName>
    <definedName name="Select_ACat3" localSheetId="27">[11]!Select_ACat3</definedName>
    <definedName name="Select_ACat3" localSheetId="17">[11]!Select_ACat3</definedName>
    <definedName name="Select_ACat3" localSheetId="14">[11]!Select_ACat3</definedName>
    <definedName name="Select_ACat3" localSheetId="9">[11]!Select_ACat3</definedName>
    <definedName name="Select_ACat3" localSheetId="43">[11]!Select_ACat3</definedName>
    <definedName name="Select_ACat3" localSheetId="46">[11]!Select_ACat3</definedName>
    <definedName name="Select_ACat3" localSheetId="37">[11]!Select_ACat3</definedName>
    <definedName name="Select_ACat3" localSheetId="39">[11]!Select_ACat3</definedName>
    <definedName name="Select_ACat3" localSheetId="20">[11]!Select_ACat3</definedName>
    <definedName name="Select_ACat3" localSheetId="24">[11]!Select_ACat3</definedName>
    <definedName name="Select_ACat3" localSheetId="32">[11]!Select_ACat3</definedName>
    <definedName name="Select_ACat3" localSheetId="35">[11]!Select_ACat3</definedName>
    <definedName name="Select_ACat3" localSheetId="53">[11]!Select_ACat3</definedName>
    <definedName name="Select_ACat3" localSheetId="3">[11]!Select_ACat3</definedName>
    <definedName name="Select_ACat3" localSheetId="7">[11]!Select_ACat3</definedName>
    <definedName name="Select_ACat3" localSheetId="48">[11]!Select_ACat3</definedName>
    <definedName name="Select_ACat3" localSheetId="50">[11]!Select_ACat3</definedName>
    <definedName name="Select_ACat3" localSheetId="51">[11]!Select_ACat3</definedName>
    <definedName name="Select_ACat3" localSheetId="52">[11]!Select_ACat3</definedName>
    <definedName name="Select_ACat3" localSheetId="26">[11]!Select_ACat3</definedName>
    <definedName name="Select_ACat3" localSheetId="28">[11]!Select_ACat3</definedName>
    <definedName name="Select_ACat3" localSheetId="29">[11]!Select_ACat3</definedName>
    <definedName name="Select_ACat3" localSheetId="30">[11]!Select_ACat3</definedName>
    <definedName name="Select_ACat3" localSheetId="31">[11]!Select_ACat3</definedName>
    <definedName name="Select_ACat3" localSheetId="16">[11]!Select_ACat3</definedName>
    <definedName name="Select_ACat3" localSheetId="18">[11]!Select_ACat3</definedName>
    <definedName name="Select_ACat3" localSheetId="15">[11]!Select_ACat3</definedName>
    <definedName name="Select_ACat3" localSheetId="10">[11]!Select_ACat3</definedName>
    <definedName name="Select_ACat3" localSheetId="11">[11]!Select_ACat3</definedName>
    <definedName name="Select_ACat3" localSheetId="12">[11]!Select_ACat3</definedName>
    <definedName name="Select_ACat3" localSheetId="13">[11]!Select_ACat3</definedName>
    <definedName name="Select_ACat3" localSheetId="8">[11]!Select_ACat3</definedName>
    <definedName name="Select_ACat3" localSheetId="42">[11]!Select_ACat3</definedName>
    <definedName name="Select_ACat3" localSheetId="44">[11]!Select_ACat3</definedName>
    <definedName name="Select_ACat3" localSheetId="45">[11]!Select_ACat3</definedName>
    <definedName name="Select_ACat3" localSheetId="47">[11]!Select_ACat3</definedName>
    <definedName name="Select_ACat3" localSheetId="38">[11]!Select_ACat3</definedName>
    <definedName name="Select_ACat3" localSheetId="40">[11]!Select_ACat3</definedName>
    <definedName name="Select_ACat3" localSheetId="41">[11]!Select_ACat3</definedName>
    <definedName name="Select_ACat3" localSheetId="19">[11]!Select_ACat3</definedName>
    <definedName name="Select_ACat3" localSheetId="21">[11]!Select_ACat3</definedName>
    <definedName name="Select_ACat3" localSheetId="22">[11]!Select_ACat3</definedName>
    <definedName name="Select_ACat3" localSheetId="23">[11]!Select_ACat3</definedName>
    <definedName name="Select_ACat3" localSheetId="25">[11]!Select_ACat3</definedName>
    <definedName name="Select_ACat3" localSheetId="33">[11]!Select_ACat3</definedName>
    <definedName name="Select_ACat3" localSheetId="34">[11]!Select_ACat3</definedName>
    <definedName name="Select_ACat3" localSheetId="36">[11]!Select_ACat3</definedName>
    <definedName name="Select_ACat3" localSheetId="55">[11]!Select_ACat3</definedName>
    <definedName name="Select_ACat3" localSheetId="56">[11]!Select_ACat3</definedName>
    <definedName name="Select_ACat3" localSheetId="57">[11]!Select_ACat3</definedName>
    <definedName name="Select_ACat3" localSheetId="58">[11]!Select_ACat3</definedName>
    <definedName name="Select_ACat3" localSheetId="59">[11]!Select_ACat3</definedName>
    <definedName name="Select_ACat3" localSheetId="54">[11]!Select_ACat3</definedName>
    <definedName name="Select_ACat3" localSheetId="6">[11]!Select_ACat3</definedName>
    <definedName name="Select_ACat3" localSheetId="5">[11]!Select_ACat3</definedName>
    <definedName name="Select_ACat3" localSheetId="4">[11]!Select_ACat3</definedName>
    <definedName name="Select_ACat3">[11]!Select_ACat3</definedName>
    <definedName name="Select_Cat1" localSheetId="49">[17]!Select_Cat1</definedName>
    <definedName name="Select_Cat1" localSheetId="27">[17]!Select_Cat1</definedName>
    <definedName name="Select_Cat1" localSheetId="17">[17]!Select_Cat1</definedName>
    <definedName name="Select_Cat1" localSheetId="14">[17]!Select_Cat1</definedName>
    <definedName name="Select_Cat1" localSheetId="9">[17]!Select_Cat1</definedName>
    <definedName name="Select_Cat1" localSheetId="43">[17]!Select_Cat1</definedName>
    <definedName name="Select_Cat1" localSheetId="46">[17]!Select_Cat1</definedName>
    <definedName name="Select_Cat1" localSheetId="37">[17]!Select_Cat1</definedName>
    <definedName name="Select_Cat1" localSheetId="39">[17]!Select_Cat1</definedName>
    <definedName name="Select_Cat1" localSheetId="20">[17]!Select_Cat1</definedName>
    <definedName name="Select_Cat1" localSheetId="24">[17]!Select_Cat1</definedName>
    <definedName name="Select_Cat1" localSheetId="32">[17]!Select_Cat1</definedName>
    <definedName name="Select_Cat1" localSheetId="35">[17]!Select_Cat1</definedName>
    <definedName name="Select_Cat1" localSheetId="53">[17]!Select_Cat1</definedName>
    <definedName name="Select_Cat1" localSheetId="3">[17]!Select_Cat1</definedName>
    <definedName name="Select_Cat1" localSheetId="7">[17]!Select_Cat1</definedName>
    <definedName name="Select_Cat1" localSheetId="48">[17]!Select_Cat1</definedName>
    <definedName name="Select_Cat1" localSheetId="50">[17]!Select_Cat1</definedName>
    <definedName name="Select_Cat1" localSheetId="51">[17]!Select_Cat1</definedName>
    <definedName name="Select_Cat1" localSheetId="52">[17]!Select_Cat1</definedName>
    <definedName name="Select_Cat1" localSheetId="26">[17]!Select_Cat1</definedName>
    <definedName name="Select_Cat1" localSheetId="28">[17]!Select_Cat1</definedName>
    <definedName name="Select_Cat1" localSheetId="29">[17]!Select_Cat1</definedName>
    <definedName name="Select_Cat1" localSheetId="30">[17]!Select_Cat1</definedName>
    <definedName name="Select_Cat1" localSheetId="31">[17]!Select_Cat1</definedName>
    <definedName name="Select_Cat1" localSheetId="16">[17]!Select_Cat1</definedName>
    <definedName name="Select_Cat1" localSheetId="18">[17]!Select_Cat1</definedName>
    <definedName name="Select_Cat1" localSheetId="15">[17]!Select_Cat1</definedName>
    <definedName name="Select_Cat1" localSheetId="10">[17]!Select_Cat1</definedName>
    <definedName name="Select_Cat1" localSheetId="11">[17]!Select_Cat1</definedName>
    <definedName name="Select_Cat1" localSheetId="12">[17]!Select_Cat1</definedName>
    <definedName name="Select_Cat1" localSheetId="13">[17]!Select_Cat1</definedName>
    <definedName name="Select_Cat1" localSheetId="8">[17]!Select_Cat1</definedName>
    <definedName name="Select_Cat1" localSheetId="42">[17]!Select_Cat1</definedName>
    <definedName name="Select_Cat1" localSheetId="44">[17]!Select_Cat1</definedName>
    <definedName name="Select_Cat1" localSheetId="45">[17]!Select_Cat1</definedName>
    <definedName name="Select_Cat1" localSheetId="47">[17]!Select_Cat1</definedName>
    <definedName name="Select_Cat1" localSheetId="38">[17]!Select_Cat1</definedName>
    <definedName name="Select_Cat1" localSheetId="40">[17]!Select_Cat1</definedName>
    <definedName name="Select_Cat1" localSheetId="41">[17]!Select_Cat1</definedName>
    <definedName name="Select_Cat1" localSheetId="19">[17]!Select_Cat1</definedName>
    <definedName name="Select_Cat1" localSheetId="21">[17]!Select_Cat1</definedName>
    <definedName name="Select_Cat1" localSheetId="22">[17]!Select_Cat1</definedName>
    <definedName name="Select_Cat1" localSheetId="23">[17]!Select_Cat1</definedName>
    <definedName name="Select_Cat1" localSheetId="25">[17]!Select_Cat1</definedName>
    <definedName name="Select_Cat1" localSheetId="33">[17]!Select_Cat1</definedName>
    <definedName name="Select_Cat1" localSheetId="34">[17]!Select_Cat1</definedName>
    <definedName name="Select_Cat1" localSheetId="36">[17]!Select_Cat1</definedName>
    <definedName name="Select_Cat1" localSheetId="55">[17]!Select_Cat1</definedName>
    <definedName name="Select_Cat1" localSheetId="56">[17]!Select_Cat1</definedName>
    <definedName name="Select_Cat1" localSheetId="57">[17]!Select_Cat1</definedName>
    <definedName name="Select_Cat1" localSheetId="58">[17]!Select_Cat1</definedName>
    <definedName name="Select_Cat1" localSheetId="59">[17]!Select_Cat1</definedName>
    <definedName name="Select_Cat1" localSheetId="54">[17]!Select_Cat1</definedName>
    <definedName name="Select_Cat1" localSheetId="6">[17]!Select_Cat1</definedName>
    <definedName name="Select_Cat1" localSheetId="5">[17]!Select_Cat1</definedName>
    <definedName name="Select_Cat1" localSheetId="4">[17]!Select_Cat1</definedName>
    <definedName name="Select_Cat1">[17]!Select_Cat1</definedName>
    <definedName name="Select_Cat2" localSheetId="49">[17]!Select_Cat2</definedName>
    <definedName name="Select_Cat2" localSheetId="27">[17]!Select_Cat2</definedName>
    <definedName name="Select_Cat2" localSheetId="17">[17]!Select_Cat2</definedName>
    <definedName name="Select_Cat2" localSheetId="14">[17]!Select_Cat2</definedName>
    <definedName name="Select_Cat2" localSheetId="9">[17]!Select_Cat2</definedName>
    <definedName name="Select_Cat2" localSheetId="43">[17]!Select_Cat2</definedName>
    <definedName name="Select_Cat2" localSheetId="46">[17]!Select_Cat2</definedName>
    <definedName name="Select_Cat2" localSheetId="37">[17]!Select_Cat2</definedName>
    <definedName name="Select_Cat2" localSheetId="39">[17]!Select_Cat2</definedName>
    <definedName name="Select_Cat2" localSheetId="20">[17]!Select_Cat2</definedName>
    <definedName name="Select_Cat2" localSheetId="24">[17]!Select_Cat2</definedName>
    <definedName name="Select_Cat2" localSheetId="32">[17]!Select_Cat2</definedName>
    <definedName name="Select_Cat2" localSheetId="35">[17]!Select_Cat2</definedName>
    <definedName name="Select_Cat2" localSheetId="53">[17]!Select_Cat2</definedName>
    <definedName name="Select_Cat2" localSheetId="3">[17]!Select_Cat2</definedName>
    <definedName name="Select_Cat2" localSheetId="7">[17]!Select_Cat2</definedName>
    <definedName name="Select_Cat2" localSheetId="48">[17]!Select_Cat2</definedName>
    <definedName name="Select_Cat2" localSheetId="50">[17]!Select_Cat2</definedName>
    <definedName name="Select_Cat2" localSheetId="51">[17]!Select_Cat2</definedName>
    <definedName name="Select_Cat2" localSheetId="52">[17]!Select_Cat2</definedName>
    <definedName name="Select_Cat2" localSheetId="26">[17]!Select_Cat2</definedName>
    <definedName name="Select_Cat2" localSheetId="28">[17]!Select_Cat2</definedName>
    <definedName name="Select_Cat2" localSheetId="29">[17]!Select_Cat2</definedName>
    <definedName name="Select_Cat2" localSheetId="30">[17]!Select_Cat2</definedName>
    <definedName name="Select_Cat2" localSheetId="31">[17]!Select_Cat2</definedName>
    <definedName name="Select_Cat2" localSheetId="16">[17]!Select_Cat2</definedName>
    <definedName name="Select_Cat2" localSheetId="18">[17]!Select_Cat2</definedName>
    <definedName name="Select_Cat2" localSheetId="15">[17]!Select_Cat2</definedName>
    <definedName name="Select_Cat2" localSheetId="10">[17]!Select_Cat2</definedName>
    <definedName name="Select_Cat2" localSheetId="11">[17]!Select_Cat2</definedName>
    <definedName name="Select_Cat2" localSheetId="12">[17]!Select_Cat2</definedName>
    <definedName name="Select_Cat2" localSheetId="13">[17]!Select_Cat2</definedName>
    <definedName name="Select_Cat2" localSheetId="8">[17]!Select_Cat2</definedName>
    <definedName name="Select_Cat2" localSheetId="42">[17]!Select_Cat2</definedName>
    <definedName name="Select_Cat2" localSheetId="44">[17]!Select_Cat2</definedName>
    <definedName name="Select_Cat2" localSheetId="45">[17]!Select_Cat2</definedName>
    <definedName name="Select_Cat2" localSheetId="47">[17]!Select_Cat2</definedName>
    <definedName name="Select_Cat2" localSheetId="38">[17]!Select_Cat2</definedName>
    <definedName name="Select_Cat2" localSheetId="40">[17]!Select_Cat2</definedName>
    <definedName name="Select_Cat2" localSheetId="41">[17]!Select_Cat2</definedName>
    <definedName name="Select_Cat2" localSheetId="19">[17]!Select_Cat2</definedName>
    <definedName name="Select_Cat2" localSheetId="21">[17]!Select_Cat2</definedName>
    <definedName name="Select_Cat2" localSheetId="22">[17]!Select_Cat2</definedName>
    <definedName name="Select_Cat2" localSheetId="23">[17]!Select_Cat2</definedName>
    <definedName name="Select_Cat2" localSheetId="25">[17]!Select_Cat2</definedName>
    <definedName name="Select_Cat2" localSheetId="33">[17]!Select_Cat2</definedName>
    <definedName name="Select_Cat2" localSheetId="34">[17]!Select_Cat2</definedName>
    <definedName name="Select_Cat2" localSheetId="36">[17]!Select_Cat2</definedName>
    <definedName name="Select_Cat2" localSheetId="55">[17]!Select_Cat2</definedName>
    <definedName name="Select_Cat2" localSheetId="56">[17]!Select_Cat2</definedName>
    <definedName name="Select_Cat2" localSheetId="57">[17]!Select_Cat2</definedName>
    <definedName name="Select_Cat2" localSheetId="58">[17]!Select_Cat2</definedName>
    <definedName name="Select_Cat2" localSheetId="59">[17]!Select_Cat2</definedName>
    <definedName name="Select_Cat2" localSheetId="54">[17]!Select_Cat2</definedName>
    <definedName name="Select_Cat2" localSheetId="6">[17]!Select_Cat2</definedName>
    <definedName name="Select_Cat2" localSheetId="5">[17]!Select_Cat2</definedName>
    <definedName name="Select_Cat2" localSheetId="4">[17]!Select_Cat2</definedName>
    <definedName name="Select_Cat2">[17]!Select_Cat2</definedName>
    <definedName name="Select_Cat3" localSheetId="49">[17]!Select_Cat3</definedName>
    <definedName name="Select_Cat3" localSheetId="27">[17]!Select_Cat3</definedName>
    <definedName name="Select_Cat3" localSheetId="17">[17]!Select_Cat3</definedName>
    <definedName name="Select_Cat3" localSheetId="14">[17]!Select_Cat3</definedName>
    <definedName name="Select_Cat3" localSheetId="9">[17]!Select_Cat3</definedName>
    <definedName name="Select_Cat3" localSheetId="43">[17]!Select_Cat3</definedName>
    <definedName name="Select_Cat3" localSheetId="46">[17]!Select_Cat3</definedName>
    <definedName name="Select_Cat3" localSheetId="37">[17]!Select_Cat3</definedName>
    <definedName name="Select_Cat3" localSheetId="39">[17]!Select_Cat3</definedName>
    <definedName name="Select_Cat3" localSheetId="20">[17]!Select_Cat3</definedName>
    <definedName name="Select_Cat3" localSheetId="24">[17]!Select_Cat3</definedName>
    <definedName name="Select_Cat3" localSheetId="32">[17]!Select_Cat3</definedName>
    <definedName name="Select_Cat3" localSheetId="35">[17]!Select_Cat3</definedName>
    <definedName name="Select_Cat3" localSheetId="53">[17]!Select_Cat3</definedName>
    <definedName name="Select_Cat3" localSheetId="3">[17]!Select_Cat3</definedName>
    <definedName name="Select_Cat3" localSheetId="7">[17]!Select_Cat3</definedName>
    <definedName name="Select_Cat3" localSheetId="48">[17]!Select_Cat3</definedName>
    <definedName name="Select_Cat3" localSheetId="50">[17]!Select_Cat3</definedName>
    <definedName name="Select_Cat3" localSheetId="51">[17]!Select_Cat3</definedName>
    <definedName name="Select_Cat3" localSheetId="52">[17]!Select_Cat3</definedName>
    <definedName name="Select_Cat3" localSheetId="26">[17]!Select_Cat3</definedName>
    <definedName name="Select_Cat3" localSheetId="28">[17]!Select_Cat3</definedName>
    <definedName name="Select_Cat3" localSheetId="29">[17]!Select_Cat3</definedName>
    <definedName name="Select_Cat3" localSheetId="30">[17]!Select_Cat3</definedName>
    <definedName name="Select_Cat3" localSheetId="31">[17]!Select_Cat3</definedName>
    <definedName name="Select_Cat3" localSheetId="16">[17]!Select_Cat3</definedName>
    <definedName name="Select_Cat3" localSheetId="18">[17]!Select_Cat3</definedName>
    <definedName name="Select_Cat3" localSheetId="15">[17]!Select_Cat3</definedName>
    <definedName name="Select_Cat3" localSheetId="10">[17]!Select_Cat3</definedName>
    <definedName name="Select_Cat3" localSheetId="11">[17]!Select_Cat3</definedName>
    <definedName name="Select_Cat3" localSheetId="12">[17]!Select_Cat3</definedName>
    <definedName name="Select_Cat3" localSheetId="13">[17]!Select_Cat3</definedName>
    <definedName name="Select_Cat3" localSheetId="8">[17]!Select_Cat3</definedName>
    <definedName name="Select_Cat3" localSheetId="42">[17]!Select_Cat3</definedName>
    <definedName name="Select_Cat3" localSheetId="44">[17]!Select_Cat3</definedName>
    <definedName name="Select_Cat3" localSheetId="45">[17]!Select_Cat3</definedName>
    <definedName name="Select_Cat3" localSheetId="47">[17]!Select_Cat3</definedName>
    <definedName name="Select_Cat3" localSheetId="38">[17]!Select_Cat3</definedName>
    <definedName name="Select_Cat3" localSheetId="40">[17]!Select_Cat3</definedName>
    <definedName name="Select_Cat3" localSheetId="41">[17]!Select_Cat3</definedName>
    <definedName name="Select_Cat3" localSheetId="19">[17]!Select_Cat3</definedName>
    <definedName name="Select_Cat3" localSheetId="21">[17]!Select_Cat3</definedName>
    <definedName name="Select_Cat3" localSheetId="22">[17]!Select_Cat3</definedName>
    <definedName name="Select_Cat3" localSheetId="23">[17]!Select_Cat3</definedName>
    <definedName name="Select_Cat3" localSheetId="25">[17]!Select_Cat3</definedName>
    <definedName name="Select_Cat3" localSheetId="33">[17]!Select_Cat3</definedName>
    <definedName name="Select_Cat3" localSheetId="34">[17]!Select_Cat3</definedName>
    <definedName name="Select_Cat3" localSheetId="36">[17]!Select_Cat3</definedName>
    <definedName name="Select_Cat3" localSheetId="55">[17]!Select_Cat3</definedName>
    <definedName name="Select_Cat3" localSheetId="56">[17]!Select_Cat3</definedName>
    <definedName name="Select_Cat3" localSheetId="57">[17]!Select_Cat3</definedName>
    <definedName name="Select_Cat3" localSheetId="58">[17]!Select_Cat3</definedName>
    <definedName name="Select_Cat3" localSheetId="59">[17]!Select_Cat3</definedName>
    <definedName name="Select_Cat3" localSheetId="54">[17]!Select_Cat3</definedName>
    <definedName name="Select_Cat3" localSheetId="6">[17]!Select_Cat3</definedName>
    <definedName name="Select_Cat3" localSheetId="5">[17]!Select_Cat3</definedName>
    <definedName name="Select_Cat3" localSheetId="4">[17]!Select_Cat3</definedName>
    <definedName name="Select_Cat3">[17]!Select_Cat3</definedName>
    <definedName name="Select_CCat1" localSheetId="49">[18]!Select_CCat1</definedName>
    <definedName name="Select_CCat1" localSheetId="27">[18]!Select_CCat1</definedName>
    <definedName name="Select_CCat1" localSheetId="17">[18]!Select_CCat1</definedName>
    <definedName name="Select_CCat1" localSheetId="14">[18]!Select_CCat1</definedName>
    <definedName name="Select_CCat1" localSheetId="9">[18]!Select_CCat1</definedName>
    <definedName name="Select_CCat1" localSheetId="43">[18]!Select_CCat1</definedName>
    <definedName name="Select_CCat1" localSheetId="46">[18]!Select_CCat1</definedName>
    <definedName name="Select_CCat1" localSheetId="37">[18]!Select_CCat1</definedName>
    <definedName name="Select_CCat1" localSheetId="39">[18]!Select_CCat1</definedName>
    <definedName name="Select_CCat1" localSheetId="20">[18]!Select_CCat1</definedName>
    <definedName name="Select_CCat1" localSheetId="24">[18]!Select_CCat1</definedName>
    <definedName name="Select_CCat1" localSheetId="32">[18]!Select_CCat1</definedName>
    <definedName name="Select_CCat1" localSheetId="35">[18]!Select_CCat1</definedName>
    <definedName name="Select_CCat1" localSheetId="53">[18]!Select_CCat1</definedName>
    <definedName name="Select_CCat1" localSheetId="3">[18]!Select_CCat1</definedName>
    <definedName name="Select_CCat1" localSheetId="7">[18]!Select_CCat1</definedName>
    <definedName name="Select_CCat1" localSheetId="48">[18]!Select_CCat1</definedName>
    <definedName name="Select_CCat1" localSheetId="50">[18]!Select_CCat1</definedName>
    <definedName name="Select_CCat1" localSheetId="51">[18]!Select_CCat1</definedName>
    <definedName name="Select_CCat1" localSheetId="52">[18]!Select_CCat1</definedName>
    <definedName name="Select_CCat1" localSheetId="26">[18]!Select_CCat1</definedName>
    <definedName name="Select_CCat1" localSheetId="28">[18]!Select_CCat1</definedName>
    <definedName name="Select_CCat1" localSheetId="29">[18]!Select_CCat1</definedName>
    <definedName name="Select_CCat1" localSheetId="30">[18]!Select_CCat1</definedName>
    <definedName name="Select_CCat1" localSheetId="31">[18]!Select_CCat1</definedName>
    <definedName name="Select_CCat1" localSheetId="16">[18]!Select_CCat1</definedName>
    <definedName name="Select_CCat1" localSheetId="18">[18]!Select_CCat1</definedName>
    <definedName name="Select_CCat1" localSheetId="15">[18]!Select_CCat1</definedName>
    <definedName name="Select_CCat1" localSheetId="10">[18]!Select_CCat1</definedName>
    <definedName name="Select_CCat1" localSheetId="11">[18]!Select_CCat1</definedName>
    <definedName name="Select_CCat1" localSheetId="12">[18]!Select_CCat1</definedName>
    <definedName name="Select_CCat1" localSheetId="13">[18]!Select_CCat1</definedName>
    <definedName name="Select_CCat1" localSheetId="8">[18]!Select_CCat1</definedName>
    <definedName name="Select_CCat1" localSheetId="42">[18]!Select_CCat1</definedName>
    <definedName name="Select_CCat1" localSheetId="44">[18]!Select_CCat1</definedName>
    <definedName name="Select_CCat1" localSheetId="45">[18]!Select_CCat1</definedName>
    <definedName name="Select_CCat1" localSheetId="47">[18]!Select_CCat1</definedName>
    <definedName name="Select_CCat1" localSheetId="38">[18]!Select_CCat1</definedName>
    <definedName name="Select_CCat1" localSheetId="40">[18]!Select_CCat1</definedName>
    <definedName name="Select_CCat1" localSheetId="41">[18]!Select_CCat1</definedName>
    <definedName name="Select_CCat1" localSheetId="19">[18]!Select_CCat1</definedName>
    <definedName name="Select_CCat1" localSheetId="21">[18]!Select_CCat1</definedName>
    <definedName name="Select_CCat1" localSheetId="22">[18]!Select_CCat1</definedName>
    <definedName name="Select_CCat1" localSheetId="23">[18]!Select_CCat1</definedName>
    <definedName name="Select_CCat1" localSheetId="25">[18]!Select_CCat1</definedName>
    <definedName name="Select_CCat1" localSheetId="33">[18]!Select_CCat1</definedName>
    <definedName name="Select_CCat1" localSheetId="34">[18]!Select_CCat1</definedName>
    <definedName name="Select_CCat1" localSheetId="36">[18]!Select_CCat1</definedName>
    <definedName name="Select_CCat1" localSheetId="55">[18]!Select_CCat1</definedName>
    <definedName name="Select_CCat1" localSheetId="56">[18]!Select_CCat1</definedName>
    <definedName name="Select_CCat1" localSheetId="57">[18]!Select_CCat1</definedName>
    <definedName name="Select_CCat1" localSheetId="58">[18]!Select_CCat1</definedName>
    <definedName name="Select_CCat1" localSheetId="59">[18]!Select_CCat1</definedName>
    <definedName name="Select_CCat1" localSheetId="54">[18]!Select_CCat1</definedName>
    <definedName name="Select_CCat1" localSheetId="6">[18]!Select_CCat1</definedName>
    <definedName name="Select_CCat1" localSheetId="5">[18]!Select_CCat1</definedName>
    <definedName name="Select_CCat1" localSheetId="4">[18]!Select_CCat1</definedName>
    <definedName name="Select_CCat1">[18]!Select_CCat1</definedName>
    <definedName name="Select_CCat2" localSheetId="49">[18]!Select_CCat2</definedName>
    <definedName name="Select_CCat2" localSheetId="27">[18]!Select_CCat2</definedName>
    <definedName name="Select_CCat2" localSheetId="17">[18]!Select_CCat2</definedName>
    <definedName name="Select_CCat2" localSheetId="14">[18]!Select_CCat2</definedName>
    <definedName name="Select_CCat2" localSheetId="9">[18]!Select_CCat2</definedName>
    <definedName name="Select_CCat2" localSheetId="43">[18]!Select_CCat2</definedName>
    <definedName name="Select_CCat2" localSheetId="46">[18]!Select_CCat2</definedName>
    <definedName name="Select_CCat2" localSheetId="37">[18]!Select_CCat2</definedName>
    <definedName name="Select_CCat2" localSheetId="39">[18]!Select_CCat2</definedName>
    <definedName name="Select_CCat2" localSheetId="20">[18]!Select_CCat2</definedName>
    <definedName name="Select_CCat2" localSheetId="24">[18]!Select_CCat2</definedName>
    <definedName name="Select_CCat2" localSheetId="32">[18]!Select_CCat2</definedName>
    <definedName name="Select_CCat2" localSheetId="35">[18]!Select_CCat2</definedName>
    <definedName name="Select_CCat2" localSheetId="53">[18]!Select_CCat2</definedName>
    <definedName name="Select_CCat2" localSheetId="3">[18]!Select_CCat2</definedName>
    <definedName name="Select_CCat2" localSheetId="7">[18]!Select_CCat2</definedName>
    <definedName name="Select_CCat2" localSheetId="48">[18]!Select_CCat2</definedName>
    <definedName name="Select_CCat2" localSheetId="50">[18]!Select_CCat2</definedName>
    <definedName name="Select_CCat2" localSheetId="51">[18]!Select_CCat2</definedName>
    <definedName name="Select_CCat2" localSheetId="52">[18]!Select_CCat2</definedName>
    <definedName name="Select_CCat2" localSheetId="26">[18]!Select_CCat2</definedName>
    <definedName name="Select_CCat2" localSheetId="28">[18]!Select_CCat2</definedName>
    <definedName name="Select_CCat2" localSheetId="29">[18]!Select_CCat2</definedName>
    <definedName name="Select_CCat2" localSheetId="30">[18]!Select_CCat2</definedName>
    <definedName name="Select_CCat2" localSheetId="31">[18]!Select_CCat2</definedName>
    <definedName name="Select_CCat2" localSheetId="16">[18]!Select_CCat2</definedName>
    <definedName name="Select_CCat2" localSheetId="18">[18]!Select_CCat2</definedName>
    <definedName name="Select_CCat2" localSheetId="15">[18]!Select_CCat2</definedName>
    <definedName name="Select_CCat2" localSheetId="10">[18]!Select_CCat2</definedName>
    <definedName name="Select_CCat2" localSheetId="11">[18]!Select_CCat2</definedName>
    <definedName name="Select_CCat2" localSheetId="12">[18]!Select_CCat2</definedName>
    <definedName name="Select_CCat2" localSheetId="13">[18]!Select_CCat2</definedName>
    <definedName name="Select_CCat2" localSheetId="8">[18]!Select_CCat2</definedName>
    <definedName name="Select_CCat2" localSheetId="42">[18]!Select_CCat2</definedName>
    <definedName name="Select_CCat2" localSheetId="44">[18]!Select_CCat2</definedName>
    <definedName name="Select_CCat2" localSheetId="45">[18]!Select_CCat2</definedName>
    <definedName name="Select_CCat2" localSheetId="47">[18]!Select_CCat2</definedName>
    <definedName name="Select_CCat2" localSheetId="38">[18]!Select_CCat2</definedName>
    <definedName name="Select_CCat2" localSheetId="40">[18]!Select_CCat2</definedName>
    <definedName name="Select_CCat2" localSheetId="41">[18]!Select_CCat2</definedName>
    <definedName name="Select_CCat2" localSheetId="19">[18]!Select_CCat2</definedName>
    <definedName name="Select_CCat2" localSheetId="21">[18]!Select_CCat2</definedName>
    <definedName name="Select_CCat2" localSheetId="22">[18]!Select_CCat2</definedName>
    <definedName name="Select_CCat2" localSheetId="23">[18]!Select_CCat2</definedName>
    <definedName name="Select_CCat2" localSheetId="25">[18]!Select_CCat2</definedName>
    <definedName name="Select_CCat2" localSheetId="33">[18]!Select_CCat2</definedName>
    <definedName name="Select_CCat2" localSheetId="34">[18]!Select_CCat2</definedName>
    <definedName name="Select_CCat2" localSheetId="36">[18]!Select_CCat2</definedName>
    <definedName name="Select_CCat2" localSheetId="55">[18]!Select_CCat2</definedName>
    <definedName name="Select_CCat2" localSheetId="56">[18]!Select_CCat2</definedName>
    <definedName name="Select_CCat2" localSheetId="57">[18]!Select_CCat2</definedName>
    <definedName name="Select_CCat2" localSheetId="58">[18]!Select_CCat2</definedName>
    <definedName name="Select_CCat2" localSheetId="59">[18]!Select_CCat2</definedName>
    <definedName name="Select_CCat2" localSheetId="54">[18]!Select_CCat2</definedName>
    <definedName name="Select_CCat2" localSheetId="6">[18]!Select_CCat2</definedName>
    <definedName name="Select_CCat2" localSheetId="5">[18]!Select_CCat2</definedName>
    <definedName name="Select_CCat2" localSheetId="4">[18]!Select_CCat2</definedName>
    <definedName name="Select_CCat2">[18]!Select_CCat2</definedName>
    <definedName name="Select_CCat3" localSheetId="49">[18]!Select_CCat3</definedName>
    <definedName name="Select_CCat3" localSheetId="27">[18]!Select_CCat3</definedName>
    <definedName name="Select_CCat3" localSheetId="17">[18]!Select_CCat3</definedName>
    <definedName name="Select_CCat3" localSheetId="14">[18]!Select_CCat3</definedName>
    <definedName name="Select_CCat3" localSheetId="9">[18]!Select_CCat3</definedName>
    <definedName name="Select_CCat3" localSheetId="43">[18]!Select_CCat3</definedName>
    <definedName name="Select_CCat3" localSheetId="46">[18]!Select_CCat3</definedName>
    <definedName name="Select_CCat3" localSheetId="37">[18]!Select_CCat3</definedName>
    <definedName name="Select_CCat3" localSheetId="39">[18]!Select_CCat3</definedName>
    <definedName name="Select_CCat3" localSheetId="20">[18]!Select_CCat3</definedName>
    <definedName name="Select_CCat3" localSheetId="24">[18]!Select_CCat3</definedName>
    <definedName name="Select_CCat3" localSheetId="32">[18]!Select_CCat3</definedName>
    <definedName name="Select_CCat3" localSheetId="35">[18]!Select_CCat3</definedName>
    <definedName name="Select_CCat3" localSheetId="53">[18]!Select_CCat3</definedName>
    <definedName name="Select_CCat3" localSheetId="3">[18]!Select_CCat3</definedName>
    <definedName name="Select_CCat3" localSheetId="7">[18]!Select_CCat3</definedName>
    <definedName name="Select_CCat3" localSheetId="48">[18]!Select_CCat3</definedName>
    <definedName name="Select_CCat3" localSheetId="50">[18]!Select_CCat3</definedName>
    <definedName name="Select_CCat3" localSheetId="51">[18]!Select_CCat3</definedName>
    <definedName name="Select_CCat3" localSheetId="52">[18]!Select_CCat3</definedName>
    <definedName name="Select_CCat3" localSheetId="26">[18]!Select_CCat3</definedName>
    <definedName name="Select_CCat3" localSheetId="28">[18]!Select_CCat3</definedName>
    <definedName name="Select_CCat3" localSheetId="29">[18]!Select_CCat3</definedName>
    <definedName name="Select_CCat3" localSheetId="30">[18]!Select_CCat3</definedName>
    <definedName name="Select_CCat3" localSheetId="31">[18]!Select_CCat3</definedName>
    <definedName name="Select_CCat3" localSheetId="16">[18]!Select_CCat3</definedName>
    <definedName name="Select_CCat3" localSheetId="18">[18]!Select_CCat3</definedName>
    <definedName name="Select_CCat3" localSheetId="15">[18]!Select_CCat3</definedName>
    <definedName name="Select_CCat3" localSheetId="10">[18]!Select_CCat3</definedName>
    <definedName name="Select_CCat3" localSheetId="11">[18]!Select_CCat3</definedName>
    <definedName name="Select_CCat3" localSheetId="12">[18]!Select_CCat3</definedName>
    <definedName name="Select_CCat3" localSheetId="13">[18]!Select_CCat3</definedName>
    <definedName name="Select_CCat3" localSheetId="8">[18]!Select_CCat3</definedName>
    <definedName name="Select_CCat3" localSheetId="42">[18]!Select_CCat3</definedName>
    <definedName name="Select_CCat3" localSheetId="44">[18]!Select_CCat3</definedName>
    <definedName name="Select_CCat3" localSheetId="45">[18]!Select_CCat3</definedName>
    <definedName name="Select_CCat3" localSheetId="47">[18]!Select_CCat3</definedName>
    <definedName name="Select_CCat3" localSheetId="38">[18]!Select_CCat3</definedName>
    <definedName name="Select_CCat3" localSheetId="40">[18]!Select_CCat3</definedName>
    <definedName name="Select_CCat3" localSheetId="41">[18]!Select_CCat3</definedName>
    <definedName name="Select_CCat3" localSheetId="19">[18]!Select_CCat3</definedName>
    <definedName name="Select_CCat3" localSheetId="21">[18]!Select_CCat3</definedName>
    <definedName name="Select_CCat3" localSheetId="22">[18]!Select_CCat3</definedName>
    <definedName name="Select_CCat3" localSheetId="23">[18]!Select_CCat3</definedName>
    <definedName name="Select_CCat3" localSheetId="25">[18]!Select_CCat3</definedName>
    <definedName name="Select_CCat3" localSheetId="33">[18]!Select_CCat3</definedName>
    <definedName name="Select_CCat3" localSheetId="34">[18]!Select_CCat3</definedName>
    <definedName name="Select_CCat3" localSheetId="36">[18]!Select_CCat3</definedName>
    <definedName name="Select_CCat3" localSheetId="55">[18]!Select_CCat3</definedName>
    <definedName name="Select_CCat3" localSheetId="56">[18]!Select_CCat3</definedName>
    <definedName name="Select_CCat3" localSheetId="57">[18]!Select_CCat3</definedName>
    <definedName name="Select_CCat3" localSheetId="58">[18]!Select_CCat3</definedName>
    <definedName name="Select_CCat3" localSheetId="59">[18]!Select_CCat3</definedName>
    <definedName name="Select_CCat3" localSheetId="54">[18]!Select_CCat3</definedName>
    <definedName name="Select_CCat3" localSheetId="6">[18]!Select_CCat3</definedName>
    <definedName name="Select_CCat3" localSheetId="5">[18]!Select_CCat3</definedName>
    <definedName name="Select_CCat3" localSheetId="4">[18]!Select_CCat3</definedName>
    <definedName name="Select_CCat3">[18]!Select_CCat3</definedName>
    <definedName name="Select_FCat1" localSheetId="49">[11]!Select_FCat1</definedName>
    <definedName name="Select_FCat1" localSheetId="27">[11]!Select_FCat1</definedName>
    <definedName name="Select_FCat1" localSheetId="17">[11]!Select_FCat1</definedName>
    <definedName name="Select_FCat1" localSheetId="14">[11]!Select_FCat1</definedName>
    <definedName name="Select_FCat1" localSheetId="9">[11]!Select_FCat1</definedName>
    <definedName name="Select_FCat1" localSheetId="43">[11]!Select_FCat1</definedName>
    <definedName name="Select_FCat1" localSheetId="46">[11]!Select_FCat1</definedName>
    <definedName name="Select_FCat1" localSheetId="37">[11]!Select_FCat1</definedName>
    <definedName name="Select_FCat1" localSheetId="39">[11]!Select_FCat1</definedName>
    <definedName name="Select_FCat1" localSheetId="20">[11]!Select_FCat1</definedName>
    <definedName name="Select_FCat1" localSheetId="24">[11]!Select_FCat1</definedName>
    <definedName name="Select_FCat1" localSheetId="32">[11]!Select_FCat1</definedName>
    <definedName name="Select_FCat1" localSheetId="35">[11]!Select_FCat1</definedName>
    <definedName name="Select_FCat1" localSheetId="53">[11]!Select_FCat1</definedName>
    <definedName name="Select_FCat1" localSheetId="3">[11]!Select_FCat1</definedName>
    <definedName name="Select_FCat1" localSheetId="7">[11]!Select_FCat1</definedName>
    <definedName name="Select_FCat1" localSheetId="48">[11]!Select_FCat1</definedName>
    <definedName name="Select_FCat1" localSheetId="50">[11]!Select_FCat1</definedName>
    <definedName name="Select_FCat1" localSheetId="51">[11]!Select_FCat1</definedName>
    <definedName name="Select_FCat1" localSheetId="52">[11]!Select_FCat1</definedName>
    <definedName name="Select_FCat1" localSheetId="26">[11]!Select_FCat1</definedName>
    <definedName name="Select_FCat1" localSheetId="28">[11]!Select_FCat1</definedName>
    <definedName name="Select_FCat1" localSheetId="29">[11]!Select_FCat1</definedName>
    <definedName name="Select_FCat1" localSheetId="30">[11]!Select_FCat1</definedName>
    <definedName name="Select_FCat1" localSheetId="31">[11]!Select_FCat1</definedName>
    <definedName name="Select_FCat1" localSheetId="16">[11]!Select_FCat1</definedName>
    <definedName name="Select_FCat1" localSheetId="18">[11]!Select_FCat1</definedName>
    <definedName name="Select_FCat1" localSheetId="15">[11]!Select_FCat1</definedName>
    <definedName name="Select_FCat1" localSheetId="10">[11]!Select_FCat1</definedName>
    <definedName name="Select_FCat1" localSheetId="11">[11]!Select_FCat1</definedName>
    <definedName name="Select_FCat1" localSheetId="12">[11]!Select_FCat1</definedName>
    <definedName name="Select_FCat1" localSheetId="13">[11]!Select_FCat1</definedName>
    <definedName name="Select_FCat1" localSheetId="8">[11]!Select_FCat1</definedName>
    <definedName name="Select_FCat1" localSheetId="42">[11]!Select_FCat1</definedName>
    <definedName name="Select_FCat1" localSheetId="44">[11]!Select_FCat1</definedName>
    <definedName name="Select_FCat1" localSheetId="45">[11]!Select_FCat1</definedName>
    <definedName name="Select_FCat1" localSheetId="47">[11]!Select_FCat1</definedName>
    <definedName name="Select_FCat1" localSheetId="38">[11]!Select_FCat1</definedName>
    <definedName name="Select_FCat1" localSheetId="40">[11]!Select_FCat1</definedName>
    <definedName name="Select_FCat1" localSheetId="41">[11]!Select_FCat1</definedName>
    <definedName name="Select_FCat1" localSheetId="19">[11]!Select_FCat1</definedName>
    <definedName name="Select_FCat1" localSheetId="21">[11]!Select_FCat1</definedName>
    <definedName name="Select_FCat1" localSheetId="22">[11]!Select_FCat1</definedName>
    <definedName name="Select_FCat1" localSheetId="23">[11]!Select_FCat1</definedName>
    <definedName name="Select_FCat1" localSheetId="25">[11]!Select_FCat1</definedName>
    <definedName name="Select_FCat1" localSheetId="33">[11]!Select_FCat1</definedName>
    <definedName name="Select_FCat1" localSheetId="34">[11]!Select_FCat1</definedName>
    <definedName name="Select_FCat1" localSheetId="36">[11]!Select_FCat1</definedName>
    <definedName name="Select_FCat1" localSheetId="55">[11]!Select_FCat1</definedName>
    <definedName name="Select_FCat1" localSheetId="56">[11]!Select_FCat1</definedName>
    <definedName name="Select_FCat1" localSheetId="57">[11]!Select_FCat1</definedName>
    <definedName name="Select_FCat1" localSheetId="58">[11]!Select_FCat1</definedName>
    <definedName name="Select_FCat1" localSheetId="59">[11]!Select_FCat1</definedName>
    <definedName name="Select_FCat1" localSheetId="54">[11]!Select_FCat1</definedName>
    <definedName name="Select_FCat1" localSheetId="6">[11]!Select_FCat1</definedName>
    <definedName name="Select_FCat1" localSheetId="5">[11]!Select_FCat1</definedName>
    <definedName name="Select_FCat1" localSheetId="4">[11]!Select_FCat1</definedName>
    <definedName name="Select_FCat1">[11]!Select_FCat1</definedName>
    <definedName name="Select_FCat2" localSheetId="49">[11]!Select_FCat2</definedName>
    <definedName name="Select_FCat2" localSheetId="27">[11]!Select_FCat2</definedName>
    <definedName name="Select_FCat2" localSheetId="17">[11]!Select_FCat2</definedName>
    <definedName name="Select_FCat2" localSheetId="14">[11]!Select_FCat2</definedName>
    <definedName name="Select_FCat2" localSheetId="9">[11]!Select_FCat2</definedName>
    <definedName name="Select_FCat2" localSheetId="43">[11]!Select_FCat2</definedName>
    <definedName name="Select_FCat2" localSheetId="46">[11]!Select_FCat2</definedName>
    <definedName name="Select_FCat2" localSheetId="37">[11]!Select_FCat2</definedName>
    <definedName name="Select_FCat2" localSheetId="39">[11]!Select_FCat2</definedName>
    <definedName name="Select_FCat2" localSheetId="20">[11]!Select_FCat2</definedName>
    <definedName name="Select_FCat2" localSheetId="24">[11]!Select_FCat2</definedName>
    <definedName name="Select_FCat2" localSheetId="32">[11]!Select_FCat2</definedName>
    <definedName name="Select_FCat2" localSheetId="35">[11]!Select_FCat2</definedName>
    <definedName name="Select_FCat2" localSheetId="53">[11]!Select_FCat2</definedName>
    <definedName name="Select_FCat2" localSheetId="3">[11]!Select_FCat2</definedName>
    <definedName name="Select_FCat2" localSheetId="7">[11]!Select_FCat2</definedName>
    <definedName name="Select_FCat2" localSheetId="48">[11]!Select_FCat2</definedName>
    <definedName name="Select_FCat2" localSheetId="50">[11]!Select_FCat2</definedName>
    <definedName name="Select_FCat2" localSheetId="51">[11]!Select_FCat2</definedName>
    <definedName name="Select_FCat2" localSheetId="52">[11]!Select_FCat2</definedName>
    <definedName name="Select_FCat2" localSheetId="26">[11]!Select_FCat2</definedName>
    <definedName name="Select_FCat2" localSheetId="28">[11]!Select_FCat2</definedName>
    <definedName name="Select_FCat2" localSheetId="29">[11]!Select_FCat2</definedName>
    <definedName name="Select_FCat2" localSheetId="30">[11]!Select_FCat2</definedName>
    <definedName name="Select_FCat2" localSheetId="31">[11]!Select_FCat2</definedName>
    <definedName name="Select_FCat2" localSheetId="16">[11]!Select_FCat2</definedName>
    <definedName name="Select_FCat2" localSheetId="18">[11]!Select_FCat2</definedName>
    <definedName name="Select_FCat2" localSheetId="15">[11]!Select_FCat2</definedName>
    <definedName name="Select_FCat2" localSheetId="10">[11]!Select_FCat2</definedName>
    <definedName name="Select_FCat2" localSheetId="11">[11]!Select_FCat2</definedName>
    <definedName name="Select_FCat2" localSheetId="12">[11]!Select_FCat2</definedName>
    <definedName name="Select_FCat2" localSheetId="13">[11]!Select_FCat2</definedName>
    <definedName name="Select_FCat2" localSheetId="8">[11]!Select_FCat2</definedName>
    <definedName name="Select_FCat2" localSheetId="42">[11]!Select_FCat2</definedName>
    <definedName name="Select_FCat2" localSheetId="44">[11]!Select_FCat2</definedName>
    <definedName name="Select_FCat2" localSheetId="45">[11]!Select_FCat2</definedName>
    <definedName name="Select_FCat2" localSheetId="47">[11]!Select_FCat2</definedName>
    <definedName name="Select_FCat2" localSheetId="38">[11]!Select_FCat2</definedName>
    <definedName name="Select_FCat2" localSheetId="40">[11]!Select_FCat2</definedName>
    <definedName name="Select_FCat2" localSheetId="41">[11]!Select_FCat2</definedName>
    <definedName name="Select_FCat2" localSheetId="19">[11]!Select_FCat2</definedName>
    <definedName name="Select_FCat2" localSheetId="21">[11]!Select_FCat2</definedName>
    <definedName name="Select_FCat2" localSheetId="22">[11]!Select_FCat2</definedName>
    <definedName name="Select_FCat2" localSheetId="23">[11]!Select_FCat2</definedName>
    <definedName name="Select_FCat2" localSheetId="25">[11]!Select_FCat2</definedName>
    <definedName name="Select_FCat2" localSheetId="33">[11]!Select_FCat2</definedName>
    <definedName name="Select_FCat2" localSheetId="34">[11]!Select_FCat2</definedName>
    <definedName name="Select_FCat2" localSheetId="36">[11]!Select_FCat2</definedName>
    <definedName name="Select_FCat2" localSheetId="55">[11]!Select_FCat2</definedName>
    <definedName name="Select_FCat2" localSheetId="56">[11]!Select_FCat2</definedName>
    <definedName name="Select_FCat2" localSheetId="57">[11]!Select_FCat2</definedName>
    <definedName name="Select_FCat2" localSheetId="58">[11]!Select_FCat2</definedName>
    <definedName name="Select_FCat2" localSheetId="59">[11]!Select_FCat2</definedName>
    <definedName name="Select_FCat2" localSheetId="54">[11]!Select_FCat2</definedName>
    <definedName name="Select_FCat2" localSheetId="6">[11]!Select_FCat2</definedName>
    <definedName name="Select_FCat2" localSheetId="5">[11]!Select_FCat2</definedName>
    <definedName name="Select_FCat2" localSheetId="4">[11]!Select_FCat2</definedName>
    <definedName name="Select_FCat2">[11]!Select_FCat2</definedName>
    <definedName name="Select_FCat3" localSheetId="49">[11]!Select_FCat3</definedName>
    <definedName name="Select_FCat3" localSheetId="27">[11]!Select_FCat3</definedName>
    <definedName name="Select_FCat3" localSheetId="17">[11]!Select_FCat3</definedName>
    <definedName name="Select_FCat3" localSheetId="14">[11]!Select_FCat3</definedName>
    <definedName name="Select_FCat3" localSheetId="9">[11]!Select_FCat3</definedName>
    <definedName name="Select_FCat3" localSheetId="43">[11]!Select_FCat3</definedName>
    <definedName name="Select_FCat3" localSheetId="46">[11]!Select_FCat3</definedName>
    <definedName name="Select_FCat3" localSheetId="37">[11]!Select_FCat3</definedName>
    <definedName name="Select_FCat3" localSheetId="39">[11]!Select_FCat3</definedName>
    <definedName name="Select_FCat3" localSheetId="20">[11]!Select_FCat3</definedName>
    <definedName name="Select_FCat3" localSheetId="24">[11]!Select_FCat3</definedName>
    <definedName name="Select_FCat3" localSheetId="32">[11]!Select_FCat3</definedName>
    <definedName name="Select_FCat3" localSheetId="35">[11]!Select_FCat3</definedName>
    <definedName name="Select_FCat3" localSheetId="53">[11]!Select_FCat3</definedName>
    <definedName name="Select_FCat3" localSheetId="3">[11]!Select_FCat3</definedName>
    <definedName name="Select_FCat3" localSheetId="7">[11]!Select_FCat3</definedName>
    <definedName name="Select_FCat3" localSheetId="48">[11]!Select_FCat3</definedName>
    <definedName name="Select_FCat3" localSheetId="50">[11]!Select_FCat3</definedName>
    <definedName name="Select_FCat3" localSheetId="51">[11]!Select_FCat3</definedName>
    <definedName name="Select_FCat3" localSheetId="52">[11]!Select_FCat3</definedName>
    <definedName name="Select_FCat3" localSheetId="26">[11]!Select_FCat3</definedName>
    <definedName name="Select_FCat3" localSheetId="28">[11]!Select_FCat3</definedName>
    <definedName name="Select_FCat3" localSheetId="29">[11]!Select_FCat3</definedName>
    <definedName name="Select_FCat3" localSheetId="30">[11]!Select_FCat3</definedName>
    <definedName name="Select_FCat3" localSheetId="31">[11]!Select_FCat3</definedName>
    <definedName name="Select_FCat3" localSheetId="16">[11]!Select_FCat3</definedName>
    <definedName name="Select_FCat3" localSheetId="18">[11]!Select_FCat3</definedName>
    <definedName name="Select_FCat3" localSheetId="15">[11]!Select_FCat3</definedName>
    <definedName name="Select_FCat3" localSheetId="10">[11]!Select_FCat3</definedName>
    <definedName name="Select_FCat3" localSheetId="11">[11]!Select_FCat3</definedName>
    <definedName name="Select_FCat3" localSheetId="12">[11]!Select_FCat3</definedName>
    <definedName name="Select_FCat3" localSheetId="13">[11]!Select_FCat3</definedName>
    <definedName name="Select_FCat3" localSheetId="8">[11]!Select_FCat3</definedName>
    <definedName name="Select_FCat3" localSheetId="42">[11]!Select_FCat3</definedName>
    <definedName name="Select_FCat3" localSheetId="44">[11]!Select_FCat3</definedName>
    <definedName name="Select_FCat3" localSheetId="45">[11]!Select_FCat3</definedName>
    <definedName name="Select_FCat3" localSheetId="47">[11]!Select_FCat3</definedName>
    <definedName name="Select_FCat3" localSheetId="38">[11]!Select_FCat3</definedName>
    <definedName name="Select_FCat3" localSheetId="40">[11]!Select_FCat3</definedName>
    <definedName name="Select_FCat3" localSheetId="41">[11]!Select_FCat3</definedName>
    <definedName name="Select_FCat3" localSheetId="19">[11]!Select_FCat3</definedName>
    <definedName name="Select_FCat3" localSheetId="21">[11]!Select_FCat3</definedName>
    <definedName name="Select_FCat3" localSheetId="22">[11]!Select_FCat3</definedName>
    <definedName name="Select_FCat3" localSheetId="23">[11]!Select_FCat3</definedName>
    <definedName name="Select_FCat3" localSheetId="25">[11]!Select_FCat3</definedName>
    <definedName name="Select_FCat3" localSheetId="33">[11]!Select_FCat3</definedName>
    <definedName name="Select_FCat3" localSheetId="34">[11]!Select_FCat3</definedName>
    <definedName name="Select_FCat3" localSheetId="36">[11]!Select_FCat3</definedName>
    <definedName name="Select_FCat3" localSheetId="55">[11]!Select_FCat3</definedName>
    <definedName name="Select_FCat3" localSheetId="56">[11]!Select_FCat3</definedName>
    <definedName name="Select_FCat3" localSheetId="57">[11]!Select_FCat3</definedName>
    <definedName name="Select_FCat3" localSheetId="58">[11]!Select_FCat3</definedName>
    <definedName name="Select_FCat3" localSheetId="59">[11]!Select_FCat3</definedName>
    <definedName name="Select_FCat3" localSheetId="54">[11]!Select_FCat3</definedName>
    <definedName name="Select_FCat3" localSheetId="6">[11]!Select_FCat3</definedName>
    <definedName name="Select_FCat3" localSheetId="5">[11]!Select_FCat3</definedName>
    <definedName name="Select_FCat3" localSheetId="4">[11]!Select_FCat3</definedName>
    <definedName name="Select_FCat3">[11]!Select_FCat3</definedName>
    <definedName name="Select_OCat1" localSheetId="49">[11]!Select_OCat1</definedName>
    <definedName name="Select_OCat1" localSheetId="27">[11]!Select_OCat1</definedName>
    <definedName name="Select_OCat1" localSheetId="17">[11]!Select_OCat1</definedName>
    <definedName name="Select_OCat1" localSheetId="14">[11]!Select_OCat1</definedName>
    <definedName name="Select_OCat1" localSheetId="9">[11]!Select_OCat1</definedName>
    <definedName name="Select_OCat1" localSheetId="43">[11]!Select_OCat1</definedName>
    <definedName name="Select_OCat1" localSheetId="46">[11]!Select_OCat1</definedName>
    <definedName name="Select_OCat1" localSheetId="37">[11]!Select_OCat1</definedName>
    <definedName name="Select_OCat1" localSheetId="39">[11]!Select_OCat1</definedName>
    <definedName name="Select_OCat1" localSheetId="20">[11]!Select_OCat1</definedName>
    <definedName name="Select_OCat1" localSheetId="24">[11]!Select_OCat1</definedName>
    <definedName name="Select_OCat1" localSheetId="32">[11]!Select_OCat1</definedName>
    <definedName name="Select_OCat1" localSheetId="35">[11]!Select_OCat1</definedName>
    <definedName name="Select_OCat1" localSheetId="53">[11]!Select_OCat1</definedName>
    <definedName name="Select_OCat1" localSheetId="3">[11]!Select_OCat1</definedName>
    <definedName name="Select_OCat1" localSheetId="7">[11]!Select_OCat1</definedName>
    <definedName name="Select_OCat1" localSheetId="48">[11]!Select_OCat1</definedName>
    <definedName name="Select_OCat1" localSheetId="50">[11]!Select_OCat1</definedName>
    <definedName name="Select_OCat1" localSheetId="51">[11]!Select_OCat1</definedName>
    <definedName name="Select_OCat1" localSheetId="52">[11]!Select_OCat1</definedName>
    <definedName name="Select_OCat1" localSheetId="26">[11]!Select_OCat1</definedName>
    <definedName name="Select_OCat1" localSheetId="28">[11]!Select_OCat1</definedName>
    <definedName name="Select_OCat1" localSheetId="29">[11]!Select_OCat1</definedName>
    <definedName name="Select_OCat1" localSheetId="30">[11]!Select_OCat1</definedName>
    <definedName name="Select_OCat1" localSheetId="31">[11]!Select_OCat1</definedName>
    <definedName name="Select_OCat1" localSheetId="16">[11]!Select_OCat1</definedName>
    <definedName name="Select_OCat1" localSheetId="18">[11]!Select_OCat1</definedName>
    <definedName name="Select_OCat1" localSheetId="15">[11]!Select_OCat1</definedName>
    <definedName name="Select_OCat1" localSheetId="10">[11]!Select_OCat1</definedName>
    <definedName name="Select_OCat1" localSheetId="11">[11]!Select_OCat1</definedName>
    <definedName name="Select_OCat1" localSheetId="12">[11]!Select_OCat1</definedName>
    <definedName name="Select_OCat1" localSheetId="13">[11]!Select_OCat1</definedName>
    <definedName name="Select_OCat1" localSheetId="8">[11]!Select_OCat1</definedName>
    <definedName name="Select_OCat1" localSheetId="42">[11]!Select_OCat1</definedName>
    <definedName name="Select_OCat1" localSheetId="44">[11]!Select_OCat1</definedName>
    <definedName name="Select_OCat1" localSheetId="45">[11]!Select_OCat1</definedName>
    <definedName name="Select_OCat1" localSheetId="47">[11]!Select_OCat1</definedName>
    <definedName name="Select_OCat1" localSheetId="38">[11]!Select_OCat1</definedName>
    <definedName name="Select_OCat1" localSheetId="40">[11]!Select_OCat1</definedName>
    <definedName name="Select_OCat1" localSheetId="41">[11]!Select_OCat1</definedName>
    <definedName name="Select_OCat1" localSheetId="19">[11]!Select_OCat1</definedName>
    <definedName name="Select_OCat1" localSheetId="21">[11]!Select_OCat1</definedName>
    <definedName name="Select_OCat1" localSheetId="22">[11]!Select_OCat1</definedName>
    <definedName name="Select_OCat1" localSheetId="23">[11]!Select_OCat1</definedName>
    <definedName name="Select_OCat1" localSheetId="25">[11]!Select_OCat1</definedName>
    <definedName name="Select_OCat1" localSheetId="33">[11]!Select_OCat1</definedName>
    <definedName name="Select_OCat1" localSheetId="34">[11]!Select_OCat1</definedName>
    <definedName name="Select_OCat1" localSheetId="36">[11]!Select_OCat1</definedName>
    <definedName name="Select_OCat1" localSheetId="55">[11]!Select_OCat1</definedName>
    <definedName name="Select_OCat1" localSheetId="56">[11]!Select_OCat1</definedName>
    <definedName name="Select_OCat1" localSheetId="57">[11]!Select_OCat1</definedName>
    <definedName name="Select_OCat1" localSheetId="58">[11]!Select_OCat1</definedName>
    <definedName name="Select_OCat1" localSheetId="59">[11]!Select_OCat1</definedName>
    <definedName name="Select_OCat1" localSheetId="54">[11]!Select_OCat1</definedName>
    <definedName name="Select_OCat1" localSheetId="6">[11]!Select_OCat1</definedName>
    <definedName name="Select_OCat1" localSheetId="5">[11]!Select_OCat1</definedName>
    <definedName name="Select_OCat1" localSheetId="4">[11]!Select_OCat1</definedName>
    <definedName name="Select_OCat1">[11]!Select_OCat1</definedName>
    <definedName name="Select_OCat2" localSheetId="49">[11]!Select_OCat2</definedName>
    <definedName name="Select_OCat2" localSheetId="27">[11]!Select_OCat2</definedName>
    <definedName name="Select_OCat2" localSheetId="17">[11]!Select_OCat2</definedName>
    <definedName name="Select_OCat2" localSheetId="14">[11]!Select_OCat2</definedName>
    <definedName name="Select_OCat2" localSheetId="9">[11]!Select_OCat2</definedName>
    <definedName name="Select_OCat2" localSheetId="43">[11]!Select_OCat2</definedName>
    <definedName name="Select_OCat2" localSheetId="46">[11]!Select_OCat2</definedName>
    <definedName name="Select_OCat2" localSheetId="37">[11]!Select_OCat2</definedName>
    <definedName name="Select_OCat2" localSheetId="39">[11]!Select_OCat2</definedName>
    <definedName name="Select_OCat2" localSheetId="20">[11]!Select_OCat2</definedName>
    <definedName name="Select_OCat2" localSheetId="24">[11]!Select_OCat2</definedName>
    <definedName name="Select_OCat2" localSheetId="32">[11]!Select_OCat2</definedName>
    <definedName name="Select_OCat2" localSheetId="35">[11]!Select_OCat2</definedName>
    <definedName name="Select_OCat2" localSheetId="53">[11]!Select_OCat2</definedName>
    <definedName name="Select_OCat2" localSheetId="3">[11]!Select_OCat2</definedName>
    <definedName name="Select_OCat2" localSheetId="7">[11]!Select_OCat2</definedName>
    <definedName name="Select_OCat2" localSheetId="48">[11]!Select_OCat2</definedName>
    <definedName name="Select_OCat2" localSheetId="50">[11]!Select_OCat2</definedName>
    <definedName name="Select_OCat2" localSheetId="51">[11]!Select_OCat2</definedName>
    <definedName name="Select_OCat2" localSheetId="52">[11]!Select_OCat2</definedName>
    <definedName name="Select_OCat2" localSheetId="26">[11]!Select_OCat2</definedName>
    <definedName name="Select_OCat2" localSheetId="28">[11]!Select_OCat2</definedName>
    <definedName name="Select_OCat2" localSheetId="29">[11]!Select_OCat2</definedName>
    <definedName name="Select_OCat2" localSheetId="30">[11]!Select_OCat2</definedName>
    <definedName name="Select_OCat2" localSheetId="31">[11]!Select_OCat2</definedName>
    <definedName name="Select_OCat2" localSheetId="16">[11]!Select_OCat2</definedName>
    <definedName name="Select_OCat2" localSheetId="18">[11]!Select_OCat2</definedName>
    <definedName name="Select_OCat2" localSheetId="15">[11]!Select_OCat2</definedName>
    <definedName name="Select_OCat2" localSheetId="10">[11]!Select_OCat2</definedName>
    <definedName name="Select_OCat2" localSheetId="11">[11]!Select_OCat2</definedName>
    <definedName name="Select_OCat2" localSheetId="12">[11]!Select_OCat2</definedName>
    <definedName name="Select_OCat2" localSheetId="13">[11]!Select_OCat2</definedName>
    <definedName name="Select_OCat2" localSheetId="8">[11]!Select_OCat2</definedName>
    <definedName name="Select_OCat2" localSheetId="42">[11]!Select_OCat2</definedName>
    <definedName name="Select_OCat2" localSheetId="44">[11]!Select_OCat2</definedName>
    <definedName name="Select_OCat2" localSheetId="45">[11]!Select_OCat2</definedName>
    <definedName name="Select_OCat2" localSheetId="47">[11]!Select_OCat2</definedName>
    <definedName name="Select_OCat2" localSheetId="38">[11]!Select_OCat2</definedName>
    <definedName name="Select_OCat2" localSheetId="40">[11]!Select_OCat2</definedName>
    <definedName name="Select_OCat2" localSheetId="41">[11]!Select_OCat2</definedName>
    <definedName name="Select_OCat2" localSheetId="19">[11]!Select_OCat2</definedName>
    <definedName name="Select_OCat2" localSheetId="21">[11]!Select_OCat2</definedName>
    <definedName name="Select_OCat2" localSheetId="22">[11]!Select_OCat2</definedName>
    <definedName name="Select_OCat2" localSheetId="23">[11]!Select_OCat2</definedName>
    <definedName name="Select_OCat2" localSheetId="25">[11]!Select_OCat2</definedName>
    <definedName name="Select_OCat2" localSheetId="33">[11]!Select_OCat2</definedName>
    <definedName name="Select_OCat2" localSheetId="34">[11]!Select_OCat2</definedName>
    <definedName name="Select_OCat2" localSheetId="36">[11]!Select_OCat2</definedName>
    <definedName name="Select_OCat2" localSheetId="55">[11]!Select_OCat2</definedName>
    <definedName name="Select_OCat2" localSheetId="56">[11]!Select_OCat2</definedName>
    <definedName name="Select_OCat2" localSheetId="57">[11]!Select_OCat2</definedName>
    <definedName name="Select_OCat2" localSheetId="58">[11]!Select_OCat2</definedName>
    <definedName name="Select_OCat2" localSheetId="59">[11]!Select_OCat2</definedName>
    <definedName name="Select_OCat2" localSheetId="54">[11]!Select_OCat2</definedName>
    <definedName name="Select_OCat2" localSheetId="6">[11]!Select_OCat2</definedName>
    <definedName name="Select_OCat2" localSheetId="5">[11]!Select_OCat2</definedName>
    <definedName name="Select_OCat2" localSheetId="4">[11]!Select_OCat2</definedName>
    <definedName name="Select_OCat2">[11]!Select_OCat2</definedName>
    <definedName name="Select_OCat3" localSheetId="49">[11]!Select_OCat3</definedName>
    <definedName name="Select_OCat3" localSheetId="27">[11]!Select_OCat3</definedName>
    <definedName name="Select_OCat3" localSheetId="17">[11]!Select_OCat3</definedName>
    <definedName name="Select_OCat3" localSheetId="14">[11]!Select_OCat3</definedName>
    <definedName name="Select_OCat3" localSheetId="9">[11]!Select_OCat3</definedName>
    <definedName name="Select_OCat3" localSheetId="43">[11]!Select_OCat3</definedName>
    <definedName name="Select_OCat3" localSheetId="46">[11]!Select_OCat3</definedName>
    <definedName name="Select_OCat3" localSheetId="37">[11]!Select_OCat3</definedName>
    <definedName name="Select_OCat3" localSheetId="39">[11]!Select_OCat3</definedName>
    <definedName name="Select_OCat3" localSheetId="20">[11]!Select_OCat3</definedName>
    <definedName name="Select_OCat3" localSheetId="24">[11]!Select_OCat3</definedName>
    <definedName name="Select_OCat3" localSheetId="32">[11]!Select_OCat3</definedName>
    <definedName name="Select_OCat3" localSheetId="35">[11]!Select_OCat3</definedName>
    <definedName name="Select_OCat3" localSheetId="53">[11]!Select_OCat3</definedName>
    <definedName name="Select_OCat3" localSheetId="3">[11]!Select_OCat3</definedName>
    <definedName name="Select_OCat3" localSheetId="7">[11]!Select_OCat3</definedName>
    <definedName name="Select_OCat3" localSheetId="48">[11]!Select_OCat3</definedName>
    <definedName name="Select_OCat3" localSheetId="50">[11]!Select_OCat3</definedName>
    <definedName name="Select_OCat3" localSheetId="51">[11]!Select_OCat3</definedName>
    <definedName name="Select_OCat3" localSheetId="52">[11]!Select_OCat3</definedName>
    <definedName name="Select_OCat3" localSheetId="26">[11]!Select_OCat3</definedName>
    <definedName name="Select_OCat3" localSheetId="28">[11]!Select_OCat3</definedName>
    <definedName name="Select_OCat3" localSheetId="29">[11]!Select_OCat3</definedName>
    <definedName name="Select_OCat3" localSheetId="30">[11]!Select_OCat3</definedName>
    <definedName name="Select_OCat3" localSheetId="31">[11]!Select_OCat3</definedName>
    <definedName name="Select_OCat3" localSheetId="16">[11]!Select_OCat3</definedName>
    <definedName name="Select_OCat3" localSheetId="18">[11]!Select_OCat3</definedName>
    <definedName name="Select_OCat3" localSheetId="15">[11]!Select_OCat3</definedName>
    <definedName name="Select_OCat3" localSheetId="10">[11]!Select_OCat3</definedName>
    <definedName name="Select_OCat3" localSheetId="11">[11]!Select_OCat3</definedName>
    <definedName name="Select_OCat3" localSheetId="12">[11]!Select_OCat3</definedName>
    <definedName name="Select_OCat3" localSheetId="13">[11]!Select_OCat3</definedName>
    <definedName name="Select_OCat3" localSheetId="8">[11]!Select_OCat3</definedName>
    <definedName name="Select_OCat3" localSheetId="42">[11]!Select_OCat3</definedName>
    <definedName name="Select_OCat3" localSheetId="44">[11]!Select_OCat3</definedName>
    <definedName name="Select_OCat3" localSheetId="45">[11]!Select_OCat3</definedName>
    <definedName name="Select_OCat3" localSheetId="47">[11]!Select_OCat3</definedName>
    <definedName name="Select_OCat3" localSheetId="38">[11]!Select_OCat3</definedName>
    <definedName name="Select_OCat3" localSheetId="40">[11]!Select_OCat3</definedName>
    <definedName name="Select_OCat3" localSheetId="41">[11]!Select_OCat3</definedName>
    <definedName name="Select_OCat3" localSheetId="19">[11]!Select_OCat3</definedName>
    <definedName name="Select_OCat3" localSheetId="21">[11]!Select_OCat3</definedName>
    <definedName name="Select_OCat3" localSheetId="22">[11]!Select_OCat3</definedName>
    <definedName name="Select_OCat3" localSheetId="23">[11]!Select_OCat3</definedName>
    <definedName name="Select_OCat3" localSheetId="25">[11]!Select_OCat3</definedName>
    <definedName name="Select_OCat3" localSheetId="33">[11]!Select_OCat3</definedName>
    <definedName name="Select_OCat3" localSheetId="34">[11]!Select_OCat3</definedName>
    <definedName name="Select_OCat3" localSheetId="36">[11]!Select_OCat3</definedName>
    <definedName name="Select_OCat3" localSheetId="55">[11]!Select_OCat3</definedName>
    <definedName name="Select_OCat3" localSheetId="56">[11]!Select_OCat3</definedName>
    <definedName name="Select_OCat3" localSheetId="57">[11]!Select_OCat3</definedName>
    <definedName name="Select_OCat3" localSheetId="58">[11]!Select_OCat3</definedName>
    <definedName name="Select_OCat3" localSheetId="59">[11]!Select_OCat3</definedName>
    <definedName name="Select_OCat3" localSheetId="54">[11]!Select_OCat3</definedName>
    <definedName name="Select_OCat3" localSheetId="6">[11]!Select_OCat3</definedName>
    <definedName name="Select_OCat3" localSheetId="5">[11]!Select_OCat3</definedName>
    <definedName name="Select_OCat3" localSheetId="4">[11]!Select_OCat3</definedName>
    <definedName name="Select_OCat3">[11]!Select_OCat3</definedName>
    <definedName name="Select_RefAct" localSheetId="49">[17]!Select_RefAct</definedName>
    <definedName name="Select_RefAct" localSheetId="27">[17]!Select_RefAct</definedName>
    <definedName name="Select_RefAct" localSheetId="17">[17]!Select_RefAct</definedName>
    <definedName name="Select_RefAct" localSheetId="14">[17]!Select_RefAct</definedName>
    <definedName name="Select_RefAct" localSheetId="9">[17]!Select_RefAct</definedName>
    <definedName name="Select_RefAct" localSheetId="43">[17]!Select_RefAct</definedName>
    <definedName name="Select_RefAct" localSheetId="46">[17]!Select_RefAct</definedName>
    <definedName name="Select_RefAct" localSheetId="37">[17]!Select_RefAct</definedName>
    <definedName name="Select_RefAct" localSheetId="39">[17]!Select_RefAct</definedName>
    <definedName name="Select_RefAct" localSheetId="20">[17]!Select_RefAct</definedName>
    <definedName name="Select_RefAct" localSheetId="24">[17]!Select_RefAct</definedName>
    <definedName name="Select_RefAct" localSheetId="32">[17]!Select_RefAct</definedName>
    <definedName name="Select_RefAct" localSheetId="35">[17]!Select_RefAct</definedName>
    <definedName name="Select_RefAct" localSheetId="53">[17]!Select_RefAct</definedName>
    <definedName name="Select_RefAct" localSheetId="3">[17]!Select_RefAct</definedName>
    <definedName name="Select_RefAct" localSheetId="7">[17]!Select_RefAct</definedName>
    <definedName name="Select_RefAct" localSheetId="48">[17]!Select_RefAct</definedName>
    <definedName name="Select_RefAct" localSheetId="50">[17]!Select_RefAct</definedName>
    <definedName name="Select_RefAct" localSheetId="51">[17]!Select_RefAct</definedName>
    <definedName name="Select_RefAct" localSheetId="52">[17]!Select_RefAct</definedName>
    <definedName name="Select_RefAct" localSheetId="26">[17]!Select_RefAct</definedName>
    <definedName name="Select_RefAct" localSheetId="28">[17]!Select_RefAct</definedName>
    <definedName name="Select_RefAct" localSheetId="29">[17]!Select_RefAct</definedName>
    <definedName name="Select_RefAct" localSheetId="30">[17]!Select_RefAct</definedName>
    <definedName name="Select_RefAct" localSheetId="31">[17]!Select_RefAct</definedName>
    <definedName name="Select_RefAct" localSheetId="16">[17]!Select_RefAct</definedName>
    <definedName name="Select_RefAct" localSheetId="18">[17]!Select_RefAct</definedName>
    <definedName name="Select_RefAct" localSheetId="15">[17]!Select_RefAct</definedName>
    <definedName name="Select_RefAct" localSheetId="10">[17]!Select_RefAct</definedName>
    <definedName name="Select_RefAct" localSheetId="11">[17]!Select_RefAct</definedName>
    <definedName name="Select_RefAct" localSheetId="12">[17]!Select_RefAct</definedName>
    <definedName name="Select_RefAct" localSheetId="13">[17]!Select_RefAct</definedName>
    <definedName name="Select_RefAct" localSheetId="8">[17]!Select_RefAct</definedName>
    <definedName name="Select_RefAct" localSheetId="42">[17]!Select_RefAct</definedName>
    <definedName name="Select_RefAct" localSheetId="44">[17]!Select_RefAct</definedName>
    <definedName name="Select_RefAct" localSheetId="45">[17]!Select_RefAct</definedName>
    <definedName name="Select_RefAct" localSheetId="47">[17]!Select_RefAct</definedName>
    <definedName name="Select_RefAct" localSheetId="38">[17]!Select_RefAct</definedName>
    <definedName name="Select_RefAct" localSheetId="40">[17]!Select_RefAct</definedName>
    <definedName name="Select_RefAct" localSheetId="41">[17]!Select_RefAct</definedName>
    <definedName name="Select_RefAct" localSheetId="19">[17]!Select_RefAct</definedName>
    <definedName name="Select_RefAct" localSheetId="21">[17]!Select_RefAct</definedName>
    <definedName name="Select_RefAct" localSheetId="22">[17]!Select_RefAct</definedName>
    <definedName name="Select_RefAct" localSheetId="23">[17]!Select_RefAct</definedName>
    <definedName name="Select_RefAct" localSheetId="25">[17]!Select_RefAct</definedName>
    <definedName name="Select_RefAct" localSheetId="33">[17]!Select_RefAct</definedName>
    <definedName name="Select_RefAct" localSheetId="34">[17]!Select_RefAct</definedName>
    <definedName name="Select_RefAct" localSheetId="36">[17]!Select_RefAct</definedName>
    <definedName name="Select_RefAct" localSheetId="55">[17]!Select_RefAct</definedName>
    <definedName name="Select_RefAct" localSheetId="56">[17]!Select_RefAct</definedName>
    <definedName name="Select_RefAct" localSheetId="57">[17]!Select_RefAct</definedName>
    <definedName name="Select_RefAct" localSheetId="58">[17]!Select_RefAct</definedName>
    <definedName name="Select_RefAct" localSheetId="59">[17]!Select_RefAct</definedName>
    <definedName name="Select_RefAct" localSheetId="54">[17]!Select_RefAct</definedName>
    <definedName name="Select_RefAct" localSheetId="6">[17]!Select_RefAct</definedName>
    <definedName name="Select_RefAct" localSheetId="5">[17]!Select_RefAct</definedName>
    <definedName name="Select_RefAct" localSheetId="4">[17]!Select_RefAct</definedName>
    <definedName name="Select_RefAct">[17]!Select_RefAct</definedName>
    <definedName name="Select_RefAct1" localSheetId="49">[11]!Select_RefAct1</definedName>
    <definedName name="Select_RefAct1" localSheetId="27">[11]!Select_RefAct1</definedName>
    <definedName name="Select_RefAct1" localSheetId="17">[11]!Select_RefAct1</definedName>
    <definedName name="Select_RefAct1" localSheetId="14">[11]!Select_RefAct1</definedName>
    <definedName name="Select_RefAct1" localSheetId="9">[11]!Select_RefAct1</definedName>
    <definedName name="Select_RefAct1" localSheetId="43">[11]!Select_RefAct1</definedName>
    <definedName name="Select_RefAct1" localSheetId="46">[11]!Select_RefAct1</definedName>
    <definedName name="Select_RefAct1" localSheetId="37">[11]!Select_RefAct1</definedName>
    <definedName name="Select_RefAct1" localSheetId="39">[11]!Select_RefAct1</definedName>
    <definedName name="Select_RefAct1" localSheetId="20">[11]!Select_RefAct1</definedName>
    <definedName name="Select_RefAct1" localSheetId="24">[11]!Select_RefAct1</definedName>
    <definedName name="Select_RefAct1" localSheetId="32">[11]!Select_RefAct1</definedName>
    <definedName name="Select_RefAct1" localSheetId="35">[11]!Select_RefAct1</definedName>
    <definedName name="Select_RefAct1" localSheetId="53">[11]!Select_RefAct1</definedName>
    <definedName name="Select_RefAct1" localSheetId="3">[11]!Select_RefAct1</definedName>
    <definedName name="Select_RefAct1" localSheetId="7">[11]!Select_RefAct1</definedName>
    <definedName name="Select_RefAct1" localSheetId="48">[11]!Select_RefAct1</definedName>
    <definedName name="Select_RefAct1" localSheetId="50">[11]!Select_RefAct1</definedName>
    <definedName name="Select_RefAct1" localSheetId="51">[11]!Select_RefAct1</definedName>
    <definedName name="Select_RefAct1" localSheetId="52">[11]!Select_RefAct1</definedName>
    <definedName name="Select_RefAct1" localSheetId="26">[11]!Select_RefAct1</definedName>
    <definedName name="Select_RefAct1" localSheetId="28">[11]!Select_RefAct1</definedName>
    <definedName name="Select_RefAct1" localSheetId="29">[11]!Select_RefAct1</definedName>
    <definedName name="Select_RefAct1" localSheetId="30">[11]!Select_RefAct1</definedName>
    <definedName name="Select_RefAct1" localSheetId="31">[11]!Select_RefAct1</definedName>
    <definedName name="Select_RefAct1" localSheetId="16">[11]!Select_RefAct1</definedName>
    <definedName name="Select_RefAct1" localSheetId="18">[11]!Select_RefAct1</definedName>
    <definedName name="Select_RefAct1" localSheetId="15">[11]!Select_RefAct1</definedName>
    <definedName name="Select_RefAct1" localSheetId="10">[11]!Select_RefAct1</definedName>
    <definedName name="Select_RefAct1" localSheetId="11">[11]!Select_RefAct1</definedName>
    <definedName name="Select_RefAct1" localSheetId="12">[11]!Select_RefAct1</definedName>
    <definedName name="Select_RefAct1" localSheetId="13">[11]!Select_RefAct1</definedName>
    <definedName name="Select_RefAct1" localSheetId="8">[11]!Select_RefAct1</definedName>
    <definedName name="Select_RefAct1" localSheetId="42">[11]!Select_RefAct1</definedName>
    <definedName name="Select_RefAct1" localSheetId="44">[11]!Select_RefAct1</definedName>
    <definedName name="Select_RefAct1" localSheetId="45">[11]!Select_RefAct1</definedName>
    <definedName name="Select_RefAct1" localSheetId="47">[11]!Select_RefAct1</definedName>
    <definedName name="Select_RefAct1" localSheetId="38">[11]!Select_RefAct1</definedName>
    <definedName name="Select_RefAct1" localSheetId="40">[11]!Select_RefAct1</definedName>
    <definedName name="Select_RefAct1" localSheetId="41">[11]!Select_RefAct1</definedName>
    <definedName name="Select_RefAct1" localSheetId="19">[11]!Select_RefAct1</definedName>
    <definedName name="Select_RefAct1" localSheetId="21">[11]!Select_RefAct1</definedName>
    <definedName name="Select_RefAct1" localSheetId="22">[11]!Select_RefAct1</definedName>
    <definedName name="Select_RefAct1" localSheetId="23">[11]!Select_RefAct1</definedName>
    <definedName name="Select_RefAct1" localSheetId="25">[11]!Select_RefAct1</definedName>
    <definedName name="Select_RefAct1" localSheetId="33">[11]!Select_RefAct1</definedName>
    <definedName name="Select_RefAct1" localSheetId="34">[11]!Select_RefAct1</definedName>
    <definedName name="Select_RefAct1" localSheetId="36">[11]!Select_RefAct1</definedName>
    <definedName name="Select_RefAct1" localSheetId="55">[11]!Select_RefAct1</definedName>
    <definedName name="Select_RefAct1" localSheetId="56">[11]!Select_RefAct1</definedName>
    <definedName name="Select_RefAct1" localSheetId="57">[11]!Select_RefAct1</definedName>
    <definedName name="Select_RefAct1" localSheetId="58">[11]!Select_RefAct1</definedName>
    <definedName name="Select_RefAct1" localSheetId="59">[11]!Select_RefAct1</definedName>
    <definedName name="Select_RefAct1" localSheetId="54">[11]!Select_RefAct1</definedName>
    <definedName name="Select_RefAct1" localSheetId="6">[11]!Select_RefAct1</definedName>
    <definedName name="Select_RefAct1" localSheetId="5">[11]!Select_RefAct1</definedName>
    <definedName name="Select_RefAct1" localSheetId="4">[11]!Select_RefAct1</definedName>
    <definedName name="Select_RefAct1">[11]!Select_RefAct1</definedName>
    <definedName name="Select_RefAct2" localSheetId="49">[11]!Select_RefAct2</definedName>
    <definedName name="Select_RefAct2" localSheetId="27">[11]!Select_RefAct2</definedName>
    <definedName name="Select_RefAct2" localSheetId="17">[11]!Select_RefAct2</definedName>
    <definedName name="Select_RefAct2" localSheetId="14">[11]!Select_RefAct2</definedName>
    <definedName name="Select_RefAct2" localSheetId="9">[11]!Select_RefAct2</definedName>
    <definedName name="Select_RefAct2" localSheetId="43">[11]!Select_RefAct2</definedName>
    <definedName name="Select_RefAct2" localSheetId="46">[11]!Select_RefAct2</definedName>
    <definedName name="Select_RefAct2" localSheetId="37">[11]!Select_RefAct2</definedName>
    <definedName name="Select_RefAct2" localSheetId="39">[11]!Select_RefAct2</definedName>
    <definedName name="Select_RefAct2" localSheetId="20">[11]!Select_RefAct2</definedName>
    <definedName name="Select_RefAct2" localSheetId="24">[11]!Select_RefAct2</definedName>
    <definedName name="Select_RefAct2" localSheetId="32">[11]!Select_RefAct2</definedName>
    <definedName name="Select_RefAct2" localSheetId="35">[11]!Select_RefAct2</definedName>
    <definedName name="Select_RefAct2" localSheetId="53">[11]!Select_RefAct2</definedName>
    <definedName name="Select_RefAct2" localSheetId="3">[11]!Select_RefAct2</definedName>
    <definedName name="Select_RefAct2" localSheetId="7">[11]!Select_RefAct2</definedName>
    <definedName name="Select_RefAct2" localSheetId="48">[11]!Select_RefAct2</definedName>
    <definedName name="Select_RefAct2" localSheetId="50">[11]!Select_RefAct2</definedName>
    <definedName name="Select_RefAct2" localSheetId="51">[11]!Select_RefAct2</definedName>
    <definedName name="Select_RefAct2" localSheetId="52">[11]!Select_RefAct2</definedName>
    <definedName name="Select_RefAct2" localSheetId="26">[11]!Select_RefAct2</definedName>
    <definedName name="Select_RefAct2" localSheetId="28">[11]!Select_RefAct2</definedName>
    <definedName name="Select_RefAct2" localSheetId="29">[11]!Select_RefAct2</definedName>
    <definedName name="Select_RefAct2" localSheetId="30">[11]!Select_RefAct2</definedName>
    <definedName name="Select_RefAct2" localSheetId="31">[11]!Select_RefAct2</definedName>
    <definedName name="Select_RefAct2" localSheetId="16">[11]!Select_RefAct2</definedName>
    <definedName name="Select_RefAct2" localSheetId="18">[11]!Select_RefAct2</definedName>
    <definedName name="Select_RefAct2" localSheetId="15">[11]!Select_RefAct2</definedName>
    <definedName name="Select_RefAct2" localSheetId="10">[11]!Select_RefAct2</definedName>
    <definedName name="Select_RefAct2" localSheetId="11">[11]!Select_RefAct2</definedName>
    <definedName name="Select_RefAct2" localSheetId="12">[11]!Select_RefAct2</definedName>
    <definedName name="Select_RefAct2" localSheetId="13">[11]!Select_RefAct2</definedName>
    <definedName name="Select_RefAct2" localSheetId="8">[11]!Select_RefAct2</definedName>
    <definedName name="Select_RefAct2" localSheetId="42">[11]!Select_RefAct2</definedName>
    <definedName name="Select_RefAct2" localSheetId="44">[11]!Select_RefAct2</definedName>
    <definedName name="Select_RefAct2" localSheetId="45">[11]!Select_RefAct2</definedName>
    <definedName name="Select_RefAct2" localSheetId="47">[11]!Select_RefAct2</definedName>
    <definedName name="Select_RefAct2" localSheetId="38">[11]!Select_RefAct2</definedName>
    <definedName name="Select_RefAct2" localSheetId="40">[11]!Select_RefAct2</definedName>
    <definedName name="Select_RefAct2" localSheetId="41">[11]!Select_RefAct2</definedName>
    <definedName name="Select_RefAct2" localSheetId="19">[11]!Select_RefAct2</definedName>
    <definedName name="Select_RefAct2" localSheetId="21">[11]!Select_RefAct2</definedName>
    <definedName name="Select_RefAct2" localSheetId="22">[11]!Select_RefAct2</definedName>
    <definedName name="Select_RefAct2" localSheetId="23">[11]!Select_RefAct2</definedName>
    <definedName name="Select_RefAct2" localSheetId="25">[11]!Select_RefAct2</definedName>
    <definedName name="Select_RefAct2" localSheetId="33">[11]!Select_RefAct2</definedName>
    <definedName name="Select_RefAct2" localSheetId="34">[11]!Select_RefAct2</definedName>
    <definedName name="Select_RefAct2" localSheetId="36">[11]!Select_RefAct2</definedName>
    <definedName name="Select_RefAct2" localSheetId="55">[11]!Select_RefAct2</definedName>
    <definedName name="Select_RefAct2" localSheetId="56">[11]!Select_RefAct2</definedName>
    <definedName name="Select_RefAct2" localSheetId="57">[11]!Select_RefAct2</definedName>
    <definedName name="Select_RefAct2" localSheetId="58">[11]!Select_RefAct2</definedName>
    <definedName name="Select_RefAct2" localSheetId="59">[11]!Select_RefAct2</definedName>
    <definedName name="Select_RefAct2" localSheetId="54">[11]!Select_RefAct2</definedName>
    <definedName name="Select_RefAct2" localSheetId="6">[11]!Select_RefAct2</definedName>
    <definedName name="Select_RefAct2" localSheetId="5">[11]!Select_RefAct2</definedName>
    <definedName name="Select_RefAct2" localSheetId="4">[11]!Select_RefAct2</definedName>
    <definedName name="Select_RefAct2">[11]!Select_RefAct2</definedName>
    <definedName name="Select_RefAct3" localSheetId="49">[11]!Select_RefAct3</definedName>
    <definedName name="Select_RefAct3" localSheetId="27">[11]!Select_RefAct3</definedName>
    <definedName name="Select_RefAct3" localSheetId="17">[11]!Select_RefAct3</definedName>
    <definedName name="Select_RefAct3" localSheetId="14">[11]!Select_RefAct3</definedName>
    <definedName name="Select_RefAct3" localSheetId="9">[11]!Select_RefAct3</definedName>
    <definedName name="Select_RefAct3" localSheetId="43">[11]!Select_RefAct3</definedName>
    <definedName name="Select_RefAct3" localSheetId="46">[11]!Select_RefAct3</definedName>
    <definedName name="Select_RefAct3" localSheetId="37">[11]!Select_RefAct3</definedName>
    <definedName name="Select_RefAct3" localSheetId="39">[11]!Select_RefAct3</definedName>
    <definedName name="Select_RefAct3" localSheetId="20">[11]!Select_RefAct3</definedName>
    <definedName name="Select_RefAct3" localSheetId="24">[11]!Select_RefAct3</definedName>
    <definedName name="Select_RefAct3" localSheetId="32">[11]!Select_RefAct3</definedName>
    <definedName name="Select_RefAct3" localSheetId="35">[11]!Select_RefAct3</definedName>
    <definedName name="Select_RefAct3" localSheetId="53">[11]!Select_RefAct3</definedName>
    <definedName name="Select_RefAct3" localSheetId="3">[11]!Select_RefAct3</definedName>
    <definedName name="Select_RefAct3" localSheetId="7">[11]!Select_RefAct3</definedName>
    <definedName name="Select_RefAct3" localSheetId="48">[11]!Select_RefAct3</definedName>
    <definedName name="Select_RefAct3" localSheetId="50">[11]!Select_RefAct3</definedName>
    <definedName name="Select_RefAct3" localSheetId="51">[11]!Select_RefAct3</definedName>
    <definedName name="Select_RefAct3" localSheetId="52">[11]!Select_RefAct3</definedName>
    <definedName name="Select_RefAct3" localSheetId="26">[11]!Select_RefAct3</definedName>
    <definedName name="Select_RefAct3" localSheetId="28">[11]!Select_RefAct3</definedName>
    <definedName name="Select_RefAct3" localSheetId="29">[11]!Select_RefAct3</definedName>
    <definedName name="Select_RefAct3" localSheetId="30">[11]!Select_RefAct3</definedName>
    <definedName name="Select_RefAct3" localSheetId="31">[11]!Select_RefAct3</definedName>
    <definedName name="Select_RefAct3" localSheetId="16">[11]!Select_RefAct3</definedName>
    <definedName name="Select_RefAct3" localSheetId="18">[11]!Select_RefAct3</definedName>
    <definedName name="Select_RefAct3" localSheetId="15">[11]!Select_RefAct3</definedName>
    <definedName name="Select_RefAct3" localSheetId="10">[11]!Select_RefAct3</definedName>
    <definedName name="Select_RefAct3" localSheetId="11">[11]!Select_RefAct3</definedName>
    <definedName name="Select_RefAct3" localSheetId="12">[11]!Select_RefAct3</definedName>
    <definedName name="Select_RefAct3" localSheetId="13">[11]!Select_RefAct3</definedName>
    <definedName name="Select_RefAct3" localSheetId="8">[11]!Select_RefAct3</definedName>
    <definedName name="Select_RefAct3" localSheetId="42">[11]!Select_RefAct3</definedName>
    <definedName name="Select_RefAct3" localSheetId="44">[11]!Select_RefAct3</definedName>
    <definedName name="Select_RefAct3" localSheetId="45">[11]!Select_RefAct3</definedName>
    <definedName name="Select_RefAct3" localSheetId="47">[11]!Select_RefAct3</definedName>
    <definedName name="Select_RefAct3" localSheetId="38">[11]!Select_RefAct3</definedName>
    <definedName name="Select_RefAct3" localSheetId="40">[11]!Select_RefAct3</definedName>
    <definedName name="Select_RefAct3" localSheetId="41">[11]!Select_RefAct3</definedName>
    <definedName name="Select_RefAct3" localSheetId="19">[11]!Select_RefAct3</definedName>
    <definedName name="Select_RefAct3" localSheetId="21">[11]!Select_RefAct3</definedName>
    <definedName name="Select_RefAct3" localSheetId="22">[11]!Select_RefAct3</definedName>
    <definedName name="Select_RefAct3" localSheetId="23">[11]!Select_RefAct3</definedName>
    <definedName name="Select_RefAct3" localSheetId="25">[11]!Select_RefAct3</definedName>
    <definedName name="Select_RefAct3" localSheetId="33">[11]!Select_RefAct3</definedName>
    <definedName name="Select_RefAct3" localSheetId="34">[11]!Select_RefAct3</definedName>
    <definedName name="Select_RefAct3" localSheetId="36">[11]!Select_RefAct3</definedName>
    <definedName name="Select_RefAct3" localSheetId="55">[11]!Select_RefAct3</definedName>
    <definedName name="Select_RefAct3" localSheetId="56">[11]!Select_RefAct3</definedName>
    <definedName name="Select_RefAct3" localSheetId="57">[11]!Select_RefAct3</definedName>
    <definedName name="Select_RefAct3" localSheetId="58">[11]!Select_RefAct3</definedName>
    <definedName name="Select_RefAct3" localSheetId="59">[11]!Select_RefAct3</definedName>
    <definedName name="Select_RefAct3" localSheetId="54">[11]!Select_RefAct3</definedName>
    <definedName name="Select_RefAct3" localSheetId="6">[11]!Select_RefAct3</definedName>
    <definedName name="Select_RefAct3" localSheetId="5">[11]!Select_RefAct3</definedName>
    <definedName name="Select_RefAct3" localSheetId="4">[11]!Select_RefAct3</definedName>
    <definedName name="Select_RefAct3">[11]!Select_RefAct3</definedName>
    <definedName name="Select_RefEve" localSheetId="49">[18]!Select_RefEve</definedName>
    <definedName name="Select_RefEve" localSheetId="27">[18]!Select_RefEve</definedName>
    <definedName name="Select_RefEve" localSheetId="17">[18]!Select_RefEve</definedName>
    <definedName name="Select_RefEve" localSheetId="14">[18]!Select_RefEve</definedName>
    <definedName name="Select_RefEve" localSheetId="9">[18]!Select_RefEve</definedName>
    <definedName name="Select_RefEve" localSheetId="43">[18]!Select_RefEve</definedName>
    <definedName name="Select_RefEve" localSheetId="46">[18]!Select_RefEve</definedName>
    <definedName name="Select_RefEve" localSheetId="37">[18]!Select_RefEve</definedName>
    <definedName name="Select_RefEve" localSheetId="39">[18]!Select_RefEve</definedName>
    <definedName name="Select_RefEve" localSheetId="20">[18]!Select_RefEve</definedName>
    <definedName name="Select_RefEve" localSheetId="24">[18]!Select_RefEve</definedName>
    <definedName name="Select_RefEve" localSheetId="32">[18]!Select_RefEve</definedName>
    <definedName name="Select_RefEve" localSheetId="35">[18]!Select_RefEve</definedName>
    <definedName name="Select_RefEve" localSheetId="53">[18]!Select_RefEve</definedName>
    <definedName name="Select_RefEve" localSheetId="3">[18]!Select_RefEve</definedName>
    <definedName name="Select_RefEve" localSheetId="7">[18]!Select_RefEve</definedName>
    <definedName name="Select_RefEve" localSheetId="48">[18]!Select_RefEve</definedName>
    <definedName name="Select_RefEve" localSheetId="50">[18]!Select_RefEve</definedName>
    <definedName name="Select_RefEve" localSheetId="51">[18]!Select_RefEve</definedName>
    <definedName name="Select_RefEve" localSheetId="52">[18]!Select_RefEve</definedName>
    <definedName name="Select_RefEve" localSheetId="26">[18]!Select_RefEve</definedName>
    <definedName name="Select_RefEve" localSheetId="28">[18]!Select_RefEve</definedName>
    <definedName name="Select_RefEve" localSheetId="29">[18]!Select_RefEve</definedName>
    <definedName name="Select_RefEve" localSheetId="30">[18]!Select_RefEve</definedName>
    <definedName name="Select_RefEve" localSheetId="31">[18]!Select_RefEve</definedName>
    <definedName name="Select_RefEve" localSheetId="16">[18]!Select_RefEve</definedName>
    <definedName name="Select_RefEve" localSheetId="18">[18]!Select_RefEve</definedName>
    <definedName name="Select_RefEve" localSheetId="15">[18]!Select_RefEve</definedName>
    <definedName name="Select_RefEve" localSheetId="10">[18]!Select_RefEve</definedName>
    <definedName name="Select_RefEve" localSheetId="11">[18]!Select_RefEve</definedName>
    <definedName name="Select_RefEve" localSheetId="12">[18]!Select_RefEve</definedName>
    <definedName name="Select_RefEve" localSheetId="13">[18]!Select_RefEve</definedName>
    <definedName name="Select_RefEve" localSheetId="8">[18]!Select_RefEve</definedName>
    <definedName name="Select_RefEve" localSheetId="42">[18]!Select_RefEve</definedName>
    <definedName name="Select_RefEve" localSheetId="44">[18]!Select_RefEve</definedName>
    <definedName name="Select_RefEve" localSheetId="45">[18]!Select_RefEve</definedName>
    <definedName name="Select_RefEve" localSheetId="47">[18]!Select_RefEve</definedName>
    <definedName name="Select_RefEve" localSheetId="38">[18]!Select_RefEve</definedName>
    <definedName name="Select_RefEve" localSheetId="40">[18]!Select_RefEve</definedName>
    <definedName name="Select_RefEve" localSheetId="41">[18]!Select_RefEve</definedName>
    <definedName name="Select_RefEve" localSheetId="19">[18]!Select_RefEve</definedName>
    <definedName name="Select_RefEve" localSheetId="21">[18]!Select_RefEve</definedName>
    <definedName name="Select_RefEve" localSheetId="22">[18]!Select_RefEve</definedName>
    <definedName name="Select_RefEve" localSheetId="23">[18]!Select_RefEve</definedName>
    <definedName name="Select_RefEve" localSheetId="25">[18]!Select_RefEve</definedName>
    <definedName name="Select_RefEve" localSheetId="33">[18]!Select_RefEve</definedName>
    <definedName name="Select_RefEve" localSheetId="34">[18]!Select_RefEve</definedName>
    <definedName name="Select_RefEve" localSheetId="36">[18]!Select_RefEve</definedName>
    <definedName name="Select_RefEve" localSheetId="55">[18]!Select_RefEve</definedName>
    <definedName name="Select_RefEve" localSheetId="56">[18]!Select_RefEve</definedName>
    <definedName name="Select_RefEve" localSheetId="57">[18]!Select_RefEve</definedName>
    <definedName name="Select_RefEve" localSheetId="58">[18]!Select_RefEve</definedName>
    <definedName name="Select_RefEve" localSheetId="59">[18]!Select_RefEve</definedName>
    <definedName name="Select_RefEve" localSheetId="54">[18]!Select_RefEve</definedName>
    <definedName name="Select_RefEve" localSheetId="6">[18]!Select_RefEve</definedName>
    <definedName name="Select_RefEve" localSheetId="5">[18]!Select_RefEve</definedName>
    <definedName name="Select_RefEve" localSheetId="4">[18]!Select_RefEve</definedName>
    <definedName name="Select_RefEve">[18]!Select_RefEve</definedName>
    <definedName name="Select_RefGamen" localSheetId="49">[18]!Select_RefGamen</definedName>
    <definedName name="Select_RefGamen" localSheetId="27">[18]!Select_RefGamen</definedName>
    <definedName name="Select_RefGamen" localSheetId="17">[18]!Select_RefGamen</definedName>
    <definedName name="Select_RefGamen" localSheetId="14">[18]!Select_RefGamen</definedName>
    <definedName name="Select_RefGamen" localSheetId="9">[18]!Select_RefGamen</definedName>
    <definedName name="Select_RefGamen" localSheetId="43">[18]!Select_RefGamen</definedName>
    <definedName name="Select_RefGamen" localSheetId="46">[18]!Select_RefGamen</definedName>
    <definedName name="Select_RefGamen" localSheetId="37">[18]!Select_RefGamen</definedName>
    <definedName name="Select_RefGamen" localSheetId="39">[18]!Select_RefGamen</definedName>
    <definedName name="Select_RefGamen" localSheetId="20">[18]!Select_RefGamen</definedName>
    <definedName name="Select_RefGamen" localSheetId="24">[18]!Select_RefGamen</definedName>
    <definedName name="Select_RefGamen" localSheetId="32">[18]!Select_RefGamen</definedName>
    <definedName name="Select_RefGamen" localSheetId="35">[18]!Select_RefGamen</definedName>
    <definedName name="Select_RefGamen" localSheetId="53">[18]!Select_RefGamen</definedName>
    <definedName name="Select_RefGamen" localSheetId="3">[18]!Select_RefGamen</definedName>
    <definedName name="Select_RefGamen" localSheetId="7">[18]!Select_RefGamen</definedName>
    <definedName name="Select_RefGamen" localSheetId="48">[18]!Select_RefGamen</definedName>
    <definedName name="Select_RefGamen" localSheetId="50">[18]!Select_RefGamen</definedName>
    <definedName name="Select_RefGamen" localSheetId="51">[18]!Select_RefGamen</definedName>
    <definedName name="Select_RefGamen" localSheetId="52">[18]!Select_RefGamen</definedName>
    <definedName name="Select_RefGamen" localSheetId="26">[18]!Select_RefGamen</definedName>
    <definedName name="Select_RefGamen" localSheetId="28">[18]!Select_RefGamen</definedName>
    <definedName name="Select_RefGamen" localSheetId="29">[18]!Select_RefGamen</definedName>
    <definedName name="Select_RefGamen" localSheetId="30">[18]!Select_RefGamen</definedName>
    <definedName name="Select_RefGamen" localSheetId="31">[18]!Select_RefGamen</definedName>
    <definedName name="Select_RefGamen" localSheetId="16">[18]!Select_RefGamen</definedName>
    <definedName name="Select_RefGamen" localSheetId="18">[18]!Select_RefGamen</definedName>
    <definedName name="Select_RefGamen" localSheetId="15">[18]!Select_RefGamen</definedName>
    <definedName name="Select_RefGamen" localSheetId="10">[18]!Select_RefGamen</definedName>
    <definedName name="Select_RefGamen" localSheetId="11">[18]!Select_RefGamen</definedName>
    <definedName name="Select_RefGamen" localSheetId="12">[18]!Select_RefGamen</definedName>
    <definedName name="Select_RefGamen" localSheetId="13">[18]!Select_RefGamen</definedName>
    <definedName name="Select_RefGamen" localSheetId="8">[18]!Select_RefGamen</definedName>
    <definedName name="Select_RefGamen" localSheetId="42">[18]!Select_RefGamen</definedName>
    <definedName name="Select_RefGamen" localSheetId="44">[18]!Select_RefGamen</definedName>
    <definedName name="Select_RefGamen" localSheetId="45">[18]!Select_RefGamen</definedName>
    <definedName name="Select_RefGamen" localSheetId="47">[18]!Select_RefGamen</definedName>
    <definedName name="Select_RefGamen" localSheetId="38">[18]!Select_RefGamen</definedName>
    <definedName name="Select_RefGamen" localSheetId="40">[18]!Select_RefGamen</definedName>
    <definedName name="Select_RefGamen" localSheetId="41">[18]!Select_RefGamen</definedName>
    <definedName name="Select_RefGamen" localSheetId="19">[18]!Select_RefGamen</definedName>
    <definedName name="Select_RefGamen" localSheetId="21">[18]!Select_RefGamen</definedName>
    <definedName name="Select_RefGamen" localSheetId="22">[18]!Select_RefGamen</definedName>
    <definedName name="Select_RefGamen" localSheetId="23">[18]!Select_RefGamen</definedName>
    <definedName name="Select_RefGamen" localSheetId="25">[18]!Select_RefGamen</definedName>
    <definedName name="Select_RefGamen" localSheetId="33">[18]!Select_RefGamen</definedName>
    <definedName name="Select_RefGamen" localSheetId="34">[18]!Select_RefGamen</definedName>
    <definedName name="Select_RefGamen" localSheetId="36">[18]!Select_RefGamen</definedName>
    <definedName name="Select_RefGamen" localSheetId="55">[18]!Select_RefGamen</definedName>
    <definedName name="Select_RefGamen" localSheetId="56">[18]!Select_RefGamen</definedName>
    <definedName name="Select_RefGamen" localSheetId="57">[18]!Select_RefGamen</definedName>
    <definedName name="Select_RefGamen" localSheetId="58">[18]!Select_RefGamen</definedName>
    <definedName name="Select_RefGamen" localSheetId="59">[18]!Select_RefGamen</definedName>
    <definedName name="Select_RefGamen" localSheetId="54">[18]!Select_RefGamen</definedName>
    <definedName name="Select_RefGamen" localSheetId="6">[18]!Select_RefGamen</definedName>
    <definedName name="Select_RefGamen" localSheetId="5">[18]!Select_RefGamen</definedName>
    <definedName name="Select_RefGamen" localSheetId="4">[18]!Select_RefGamen</definedName>
    <definedName name="Select_RefGamen">[18]!Select_RefGamen</definedName>
    <definedName name="Select_RefObj" localSheetId="49">[18]!Select_RefObj</definedName>
    <definedName name="Select_RefObj" localSheetId="27">[18]!Select_RefObj</definedName>
    <definedName name="Select_RefObj" localSheetId="17">[18]!Select_RefObj</definedName>
    <definedName name="Select_RefObj" localSheetId="14">[18]!Select_RefObj</definedName>
    <definedName name="Select_RefObj" localSheetId="9">[18]!Select_RefObj</definedName>
    <definedName name="Select_RefObj" localSheetId="43">[18]!Select_RefObj</definedName>
    <definedName name="Select_RefObj" localSheetId="46">[18]!Select_RefObj</definedName>
    <definedName name="Select_RefObj" localSheetId="37">[18]!Select_RefObj</definedName>
    <definedName name="Select_RefObj" localSheetId="39">[18]!Select_RefObj</definedName>
    <definedName name="Select_RefObj" localSheetId="20">[18]!Select_RefObj</definedName>
    <definedName name="Select_RefObj" localSheetId="24">[18]!Select_RefObj</definedName>
    <definedName name="Select_RefObj" localSheetId="32">[18]!Select_RefObj</definedName>
    <definedName name="Select_RefObj" localSheetId="35">[18]!Select_RefObj</definedName>
    <definedName name="Select_RefObj" localSheetId="53">[18]!Select_RefObj</definedName>
    <definedName name="Select_RefObj" localSheetId="3">[18]!Select_RefObj</definedName>
    <definedName name="Select_RefObj" localSheetId="7">[18]!Select_RefObj</definedName>
    <definedName name="Select_RefObj" localSheetId="48">[18]!Select_RefObj</definedName>
    <definedName name="Select_RefObj" localSheetId="50">[18]!Select_RefObj</definedName>
    <definedName name="Select_RefObj" localSheetId="51">[18]!Select_RefObj</definedName>
    <definedName name="Select_RefObj" localSheetId="52">[18]!Select_RefObj</definedName>
    <definedName name="Select_RefObj" localSheetId="26">[18]!Select_RefObj</definedName>
    <definedName name="Select_RefObj" localSheetId="28">[18]!Select_RefObj</definedName>
    <definedName name="Select_RefObj" localSheetId="29">[18]!Select_RefObj</definedName>
    <definedName name="Select_RefObj" localSheetId="30">[18]!Select_RefObj</definedName>
    <definedName name="Select_RefObj" localSheetId="31">[18]!Select_RefObj</definedName>
    <definedName name="Select_RefObj" localSheetId="16">[18]!Select_RefObj</definedName>
    <definedName name="Select_RefObj" localSheetId="18">[18]!Select_RefObj</definedName>
    <definedName name="Select_RefObj" localSheetId="15">[18]!Select_RefObj</definedName>
    <definedName name="Select_RefObj" localSheetId="10">[18]!Select_RefObj</definedName>
    <definedName name="Select_RefObj" localSheetId="11">[18]!Select_RefObj</definedName>
    <definedName name="Select_RefObj" localSheetId="12">[18]!Select_RefObj</definedName>
    <definedName name="Select_RefObj" localSheetId="13">[18]!Select_RefObj</definedName>
    <definedName name="Select_RefObj" localSheetId="8">[18]!Select_RefObj</definedName>
    <definedName name="Select_RefObj" localSheetId="42">[18]!Select_RefObj</definedName>
    <definedName name="Select_RefObj" localSheetId="44">[18]!Select_RefObj</definedName>
    <definedName name="Select_RefObj" localSheetId="45">[18]!Select_RefObj</definedName>
    <definedName name="Select_RefObj" localSheetId="47">[18]!Select_RefObj</definedName>
    <definedName name="Select_RefObj" localSheetId="38">[18]!Select_RefObj</definedName>
    <definedName name="Select_RefObj" localSheetId="40">[18]!Select_RefObj</definedName>
    <definedName name="Select_RefObj" localSheetId="41">[18]!Select_RefObj</definedName>
    <definedName name="Select_RefObj" localSheetId="19">[18]!Select_RefObj</definedName>
    <definedName name="Select_RefObj" localSheetId="21">[18]!Select_RefObj</definedName>
    <definedName name="Select_RefObj" localSheetId="22">[18]!Select_RefObj</definedName>
    <definedName name="Select_RefObj" localSheetId="23">[18]!Select_RefObj</definedName>
    <definedName name="Select_RefObj" localSheetId="25">[18]!Select_RefObj</definedName>
    <definedName name="Select_RefObj" localSheetId="33">[18]!Select_RefObj</definedName>
    <definedName name="Select_RefObj" localSheetId="34">[18]!Select_RefObj</definedName>
    <definedName name="Select_RefObj" localSheetId="36">[18]!Select_RefObj</definedName>
    <definedName name="Select_RefObj" localSheetId="55">[18]!Select_RefObj</definedName>
    <definedName name="Select_RefObj" localSheetId="56">[18]!Select_RefObj</definedName>
    <definedName name="Select_RefObj" localSheetId="57">[18]!Select_RefObj</definedName>
    <definedName name="Select_RefObj" localSheetId="58">[18]!Select_RefObj</definedName>
    <definedName name="Select_RefObj" localSheetId="59">[18]!Select_RefObj</definedName>
    <definedName name="Select_RefObj" localSheetId="54">[18]!Select_RefObj</definedName>
    <definedName name="Select_RefObj" localSheetId="6">[18]!Select_RefObj</definedName>
    <definedName name="Select_RefObj" localSheetId="5">[18]!Select_RefObj</definedName>
    <definedName name="Select_RefObj" localSheetId="4">[18]!Select_RefObj</definedName>
    <definedName name="Select_RefObj">[18]!Select_RefObj</definedName>
    <definedName name="Select_RefObj1" localSheetId="49">[11]!Select_RefObj1</definedName>
    <definedName name="Select_RefObj1" localSheetId="27">[11]!Select_RefObj1</definedName>
    <definedName name="Select_RefObj1" localSheetId="17">[11]!Select_RefObj1</definedName>
    <definedName name="Select_RefObj1" localSheetId="14">[11]!Select_RefObj1</definedName>
    <definedName name="Select_RefObj1" localSheetId="9">[11]!Select_RefObj1</definedName>
    <definedName name="Select_RefObj1" localSheetId="43">[11]!Select_RefObj1</definedName>
    <definedName name="Select_RefObj1" localSheetId="46">[11]!Select_RefObj1</definedName>
    <definedName name="Select_RefObj1" localSheetId="37">[11]!Select_RefObj1</definedName>
    <definedName name="Select_RefObj1" localSheetId="39">[11]!Select_RefObj1</definedName>
    <definedName name="Select_RefObj1" localSheetId="20">[11]!Select_RefObj1</definedName>
    <definedName name="Select_RefObj1" localSheetId="24">[11]!Select_RefObj1</definedName>
    <definedName name="Select_RefObj1" localSheetId="32">[11]!Select_RefObj1</definedName>
    <definedName name="Select_RefObj1" localSheetId="35">[11]!Select_RefObj1</definedName>
    <definedName name="Select_RefObj1" localSheetId="53">[11]!Select_RefObj1</definedName>
    <definedName name="Select_RefObj1" localSheetId="3">[11]!Select_RefObj1</definedName>
    <definedName name="Select_RefObj1" localSheetId="7">[11]!Select_RefObj1</definedName>
    <definedName name="Select_RefObj1" localSheetId="48">[11]!Select_RefObj1</definedName>
    <definedName name="Select_RefObj1" localSheetId="50">[11]!Select_RefObj1</definedName>
    <definedName name="Select_RefObj1" localSheetId="51">[11]!Select_RefObj1</definedName>
    <definedName name="Select_RefObj1" localSheetId="52">[11]!Select_RefObj1</definedName>
    <definedName name="Select_RefObj1" localSheetId="26">[11]!Select_RefObj1</definedName>
    <definedName name="Select_RefObj1" localSheetId="28">[11]!Select_RefObj1</definedName>
    <definedName name="Select_RefObj1" localSheetId="29">[11]!Select_RefObj1</definedName>
    <definedName name="Select_RefObj1" localSheetId="30">[11]!Select_RefObj1</definedName>
    <definedName name="Select_RefObj1" localSheetId="31">[11]!Select_RefObj1</definedName>
    <definedName name="Select_RefObj1" localSheetId="16">[11]!Select_RefObj1</definedName>
    <definedName name="Select_RefObj1" localSheetId="18">[11]!Select_RefObj1</definedName>
    <definedName name="Select_RefObj1" localSheetId="15">[11]!Select_RefObj1</definedName>
    <definedName name="Select_RefObj1" localSheetId="10">[11]!Select_RefObj1</definedName>
    <definedName name="Select_RefObj1" localSheetId="11">[11]!Select_RefObj1</definedName>
    <definedName name="Select_RefObj1" localSheetId="12">[11]!Select_RefObj1</definedName>
    <definedName name="Select_RefObj1" localSheetId="13">[11]!Select_RefObj1</definedName>
    <definedName name="Select_RefObj1" localSheetId="8">[11]!Select_RefObj1</definedName>
    <definedName name="Select_RefObj1" localSheetId="42">[11]!Select_RefObj1</definedName>
    <definedName name="Select_RefObj1" localSheetId="44">[11]!Select_RefObj1</definedName>
    <definedName name="Select_RefObj1" localSheetId="45">[11]!Select_RefObj1</definedName>
    <definedName name="Select_RefObj1" localSheetId="47">[11]!Select_RefObj1</definedName>
    <definedName name="Select_RefObj1" localSheetId="38">[11]!Select_RefObj1</definedName>
    <definedName name="Select_RefObj1" localSheetId="40">[11]!Select_RefObj1</definedName>
    <definedName name="Select_RefObj1" localSheetId="41">[11]!Select_RefObj1</definedName>
    <definedName name="Select_RefObj1" localSheetId="19">[11]!Select_RefObj1</definedName>
    <definedName name="Select_RefObj1" localSheetId="21">[11]!Select_RefObj1</definedName>
    <definedName name="Select_RefObj1" localSheetId="22">[11]!Select_RefObj1</definedName>
    <definedName name="Select_RefObj1" localSheetId="23">[11]!Select_RefObj1</definedName>
    <definedName name="Select_RefObj1" localSheetId="25">[11]!Select_RefObj1</definedName>
    <definedName name="Select_RefObj1" localSheetId="33">[11]!Select_RefObj1</definedName>
    <definedName name="Select_RefObj1" localSheetId="34">[11]!Select_RefObj1</definedName>
    <definedName name="Select_RefObj1" localSheetId="36">[11]!Select_RefObj1</definedName>
    <definedName name="Select_RefObj1" localSheetId="55">[11]!Select_RefObj1</definedName>
    <definedName name="Select_RefObj1" localSheetId="56">[11]!Select_RefObj1</definedName>
    <definedName name="Select_RefObj1" localSheetId="57">[11]!Select_RefObj1</definedName>
    <definedName name="Select_RefObj1" localSheetId="58">[11]!Select_RefObj1</definedName>
    <definedName name="Select_RefObj1" localSheetId="59">[11]!Select_RefObj1</definedName>
    <definedName name="Select_RefObj1" localSheetId="54">[11]!Select_RefObj1</definedName>
    <definedName name="Select_RefObj1" localSheetId="6">[11]!Select_RefObj1</definedName>
    <definedName name="Select_RefObj1" localSheetId="5">[11]!Select_RefObj1</definedName>
    <definedName name="Select_RefObj1" localSheetId="4">[11]!Select_RefObj1</definedName>
    <definedName name="Select_RefObj1">[11]!Select_RefObj1</definedName>
    <definedName name="Select_RefObj2" localSheetId="49">[11]!Select_RefObj2</definedName>
    <definedName name="Select_RefObj2" localSheetId="27">[11]!Select_RefObj2</definedName>
    <definedName name="Select_RefObj2" localSheetId="17">[11]!Select_RefObj2</definedName>
    <definedName name="Select_RefObj2" localSheetId="14">[11]!Select_RefObj2</definedName>
    <definedName name="Select_RefObj2" localSheetId="9">[11]!Select_RefObj2</definedName>
    <definedName name="Select_RefObj2" localSheetId="43">[11]!Select_RefObj2</definedName>
    <definedName name="Select_RefObj2" localSheetId="46">[11]!Select_RefObj2</definedName>
    <definedName name="Select_RefObj2" localSheetId="37">[11]!Select_RefObj2</definedName>
    <definedName name="Select_RefObj2" localSheetId="39">[11]!Select_RefObj2</definedName>
    <definedName name="Select_RefObj2" localSheetId="20">[11]!Select_RefObj2</definedName>
    <definedName name="Select_RefObj2" localSheetId="24">[11]!Select_RefObj2</definedName>
    <definedName name="Select_RefObj2" localSheetId="32">[11]!Select_RefObj2</definedName>
    <definedName name="Select_RefObj2" localSheetId="35">[11]!Select_RefObj2</definedName>
    <definedName name="Select_RefObj2" localSheetId="53">[11]!Select_RefObj2</definedName>
    <definedName name="Select_RefObj2" localSheetId="3">[11]!Select_RefObj2</definedName>
    <definedName name="Select_RefObj2" localSheetId="7">[11]!Select_RefObj2</definedName>
    <definedName name="Select_RefObj2" localSheetId="48">[11]!Select_RefObj2</definedName>
    <definedName name="Select_RefObj2" localSheetId="50">[11]!Select_RefObj2</definedName>
    <definedName name="Select_RefObj2" localSheetId="51">[11]!Select_RefObj2</definedName>
    <definedName name="Select_RefObj2" localSheetId="52">[11]!Select_RefObj2</definedName>
    <definedName name="Select_RefObj2" localSheetId="26">[11]!Select_RefObj2</definedName>
    <definedName name="Select_RefObj2" localSheetId="28">[11]!Select_RefObj2</definedName>
    <definedName name="Select_RefObj2" localSheetId="29">[11]!Select_RefObj2</definedName>
    <definedName name="Select_RefObj2" localSheetId="30">[11]!Select_RefObj2</definedName>
    <definedName name="Select_RefObj2" localSheetId="31">[11]!Select_RefObj2</definedName>
    <definedName name="Select_RefObj2" localSheetId="16">[11]!Select_RefObj2</definedName>
    <definedName name="Select_RefObj2" localSheetId="18">[11]!Select_RefObj2</definedName>
    <definedName name="Select_RefObj2" localSheetId="15">[11]!Select_RefObj2</definedName>
    <definedName name="Select_RefObj2" localSheetId="10">[11]!Select_RefObj2</definedName>
    <definedName name="Select_RefObj2" localSheetId="11">[11]!Select_RefObj2</definedName>
    <definedName name="Select_RefObj2" localSheetId="12">[11]!Select_RefObj2</definedName>
    <definedName name="Select_RefObj2" localSheetId="13">[11]!Select_RefObj2</definedName>
    <definedName name="Select_RefObj2" localSheetId="8">[11]!Select_RefObj2</definedName>
    <definedName name="Select_RefObj2" localSheetId="42">[11]!Select_RefObj2</definedName>
    <definedName name="Select_RefObj2" localSheetId="44">[11]!Select_RefObj2</definedName>
    <definedName name="Select_RefObj2" localSheetId="45">[11]!Select_RefObj2</definedName>
    <definedName name="Select_RefObj2" localSheetId="47">[11]!Select_RefObj2</definedName>
    <definedName name="Select_RefObj2" localSheetId="38">[11]!Select_RefObj2</definedName>
    <definedName name="Select_RefObj2" localSheetId="40">[11]!Select_RefObj2</definedName>
    <definedName name="Select_RefObj2" localSheetId="41">[11]!Select_RefObj2</definedName>
    <definedName name="Select_RefObj2" localSheetId="19">[11]!Select_RefObj2</definedName>
    <definedName name="Select_RefObj2" localSheetId="21">[11]!Select_RefObj2</definedName>
    <definedName name="Select_RefObj2" localSheetId="22">[11]!Select_RefObj2</definedName>
    <definedName name="Select_RefObj2" localSheetId="23">[11]!Select_RefObj2</definedName>
    <definedName name="Select_RefObj2" localSheetId="25">[11]!Select_RefObj2</definedName>
    <definedName name="Select_RefObj2" localSheetId="33">[11]!Select_RefObj2</definedName>
    <definedName name="Select_RefObj2" localSheetId="34">[11]!Select_RefObj2</definedName>
    <definedName name="Select_RefObj2" localSheetId="36">[11]!Select_RefObj2</definedName>
    <definedName name="Select_RefObj2" localSheetId="55">[11]!Select_RefObj2</definedName>
    <definedName name="Select_RefObj2" localSheetId="56">[11]!Select_RefObj2</definedName>
    <definedName name="Select_RefObj2" localSheetId="57">[11]!Select_RefObj2</definedName>
    <definedName name="Select_RefObj2" localSheetId="58">[11]!Select_RefObj2</definedName>
    <definedName name="Select_RefObj2" localSheetId="59">[11]!Select_RefObj2</definedName>
    <definedName name="Select_RefObj2" localSheetId="54">[11]!Select_RefObj2</definedName>
    <definedName name="Select_RefObj2" localSheetId="6">[11]!Select_RefObj2</definedName>
    <definedName name="Select_RefObj2" localSheetId="5">[11]!Select_RefObj2</definedName>
    <definedName name="Select_RefObj2" localSheetId="4">[11]!Select_RefObj2</definedName>
    <definedName name="Select_RefObj2">[11]!Select_RefObj2</definedName>
    <definedName name="Select_RefOitm" localSheetId="49">[17]!Select_RefOitm</definedName>
    <definedName name="Select_RefOitm" localSheetId="27">[17]!Select_RefOitm</definedName>
    <definedName name="Select_RefOitm" localSheetId="17">[17]!Select_RefOitm</definedName>
    <definedName name="Select_RefOitm" localSheetId="14">[17]!Select_RefOitm</definedName>
    <definedName name="Select_RefOitm" localSheetId="9">[17]!Select_RefOitm</definedName>
    <definedName name="Select_RefOitm" localSheetId="43">[17]!Select_RefOitm</definedName>
    <definedName name="Select_RefOitm" localSheetId="46">[17]!Select_RefOitm</definedName>
    <definedName name="Select_RefOitm" localSheetId="37">[17]!Select_RefOitm</definedName>
    <definedName name="Select_RefOitm" localSheetId="39">[17]!Select_RefOitm</definedName>
    <definedName name="Select_RefOitm" localSheetId="20">[17]!Select_RefOitm</definedName>
    <definedName name="Select_RefOitm" localSheetId="24">[17]!Select_RefOitm</definedName>
    <definedName name="Select_RefOitm" localSheetId="32">[17]!Select_RefOitm</definedName>
    <definedName name="Select_RefOitm" localSheetId="35">[17]!Select_RefOitm</definedName>
    <definedName name="Select_RefOitm" localSheetId="53">[17]!Select_RefOitm</definedName>
    <definedName name="Select_RefOitm" localSheetId="3">[17]!Select_RefOitm</definedName>
    <definedName name="Select_RefOitm" localSheetId="7">[17]!Select_RefOitm</definedName>
    <definedName name="Select_RefOitm" localSheetId="48">[17]!Select_RefOitm</definedName>
    <definedName name="Select_RefOitm" localSheetId="50">[17]!Select_RefOitm</definedName>
    <definedName name="Select_RefOitm" localSheetId="51">[17]!Select_RefOitm</definedName>
    <definedName name="Select_RefOitm" localSheetId="52">[17]!Select_RefOitm</definedName>
    <definedName name="Select_RefOitm" localSheetId="26">[17]!Select_RefOitm</definedName>
    <definedName name="Select_RefOitm" localSheetId="28">[17]!Select_RefOitm</definedName>
    <definedName name="Select_RefOitm" localSheetId="29">[17]!Select_RefOitm</definedName>
    <definedName name="Select_RefOitm" localSheetId="30">[17]!Select_RefOitm</definedName>
    <definedName name="Select_RefOitm" localSheetId="31">[17]!Select_RefOitm</definedName>
    <definedName name="Select_RefOitm" localSheetId="16">[17]!Select_RefOitm</definedName>
    <definedName name="Select_RefOitm" localSheetId="18">[17]!Select_RefOitm</definedName>
    <definedName name="Select_RefOitm" localSheetId="15">[17]!Select_RefOitm</definedName>
    <definedName name="Select_RefOitm" localSheetId="10">[17]!Select_RefOitm</definedName>
    <definedName name="Select_RefOitm" localSheetId="11">[17]!Select_RefOitm</definedName>
    <definedName name="Select_RefOitm" localSheetId="12">[17]!Select_RefOitm</definedName>
    <definedName name="Select_RefOitm" localSheetId="13">[17]!Select_RefOitm</definedName>
    <definedName name="Select_RefOitm" localSheetId="8">[17]!Select_RefOitm</definedName>
    <definedName name="Select_RefOitm" localSheetId="42">[17]!Select_RefOitm</definedName>
    <definedName name="Select_RefOitm" localSheetId="44">[17]!Select_RefOitm</definedName>
    <definedName name="Select_RefOitm" localSheetId="45">[17]!Select_RefOitm</definedName>
    <definedName name="Select_RefOitm" localSheetId="47">[17]!Select_RefOitm</definedName>
    <definedName name="Select_RefOitm" localSheetId="38">[17]!Select_RefOitm</definedName>
    <definedName name="Select_RefOitm" localSheetId="40">[17]!Select_RefOitm</definedName>
    <definedName name="Select_RefOitm" localSheetId="41">[17]!Select_RefOitm</definedName>
    <definedName name="Select_RefOitm" localSheetId="19">[17]!Select_RefOitm</definedName>
    <definedName name="Select_RefOitm" localSheetId="21">[17]!Select_RefOitm</definedName>
    <definedName name="Select_RefOitm" localSheetId="22">[17]!Select_RefOitm</definedName>
    <definedName name="Select_RefOitm" localSheetId="23">[17]!Select_RefOitm</definedName>
    <definedName name="Select_RefOitm" localSheetId="25">[17]!Select_RefOitm</definedName>
    <definedName name="Select_RefOitm" localSheetId="33">[17]!Select_RefOitm</definedName>
    <definedName name="Select_RefOitm" localSheetId="34">[17]!Select_RefOitm</definedName>
    <definedName name="Select_RefOitm" localSheetId="36">[17]!Select_RefOitm</definedName>
    <definedName name="Select_RefOitm" localSheetId="55">[17]!Select_RefOitm</definedName>
    <definedName name="Select_RefOitm" localSheetId="56">[17]!Select_RefOitm</definedName>
    <definedName name="Select_RefOitm" localSheetId="57">[17]!Select_RefOitm</definedName>
    <definedName name="Select_RefOitm" localSheetId="58">[17]!Select_RefOitm</definedName>
    <definedName name="Select_RefOitm" localSheetId="59">[17]!Select_RefOitm</definedName>
    <definedName name="Select_RefOitm" localSheetId="54">[17]!Select_RefOitm</definedName>
    <definedName name="Select_RefOitm" localSheetId="6">[17]!Select_RefOitm</definedName>
    <definedName name="Select_RefOitm" localSheetId="5">[17]!Select_RefOitm</definedName>
    <definedName name="Select_RefOitm" localSheetId="4">[17]!Select_RefOitm</definedName>
    <definedName name="Select_RefOitm">[17]!Select_RefOitm</definedName>
    <definedName name="Select_RefOpe1" localSheetId="49">[18]!Select_RefOpe1</definedName>
    <definedName name="Select_RefOpe1" localSheetId="27">[18]!Select_RefOpe1</definedName>
    <definedName name="Select_RefOpe1" localSheetId="17">[18]!Select_RefOpe1</definedName>
    <definedName name="Select_RefOpe1" localSheetId="14">[18]!Select_RefOpe1</definedName>
    <definedName name="Select_RefOpe1" localSheetId="9">[18]!Select_RefOpe1</definedName>
    <definedName name="Select_RefOpe1" localSheetId="43">[18]!Select_RefOpe1</definedName>
    <definedName name="Select_RefOpe1" localSheetId="46">[18]!Select_RefOpe1</definedName>
    <definedName name="Select_RefOpe1" localSheetId="37">[18]!Select_RefOpe1</definedName>
    <definedName name="Select_RefOpe1" localSheetId="39">[18]!Select_RefOpe1</definedName>
    <definedName name="Select_RefOpe1" localSheetId="20">[18]!Select_RefOpe1</definedName>
    <definedName name="Select_RefOpe1" localSheetId="24">[18]!Select_RefOpe1</definedName>
    <definedName name="Select_RefOpe1" localSheetId="32">[18]!Select_RefOpe1</definedName>
    <definedName name="Select_RefOpe1" localSheetId="35">[18]!Select_RefOpe1</definedName>
    <definedName name="Select_RefOpe1" localSheetId="53">[18]!Select_RefOpe1</definedName>
    <definedName name="Select_RefOpe1" localSheetId="3">[18]!Select_RefOpe1</definedName>
    <definedName name="Select_RefOpe1" localSheetId="7">[18]!Select_RefOpe1</definedName>
    <definedName name="Select_RefOpe1" localSheetId="48">[18]!Select_RefOpe1</definedName>
    <definedName name="Select_RefOpe1" localSheetId="50">[18]!Select_RefOpe1</definedName>
    <definedName name="Select_RefOpe1" localSheetId="51">[18]!Select_RefOpe1</definedName>
    <definedName name="Select_RefOpe1" localSheetId="52">[18]!Select_RefOpe1</definedName>
    <definedName name="Select_RefOpe1" localSheetId="26">[18]!Select_RefOpe1</definedName>
    <definedName name="Select_RefOpe1" localSheetId="28">[18]!Select_RefOpe1</definedName>
    <definedName name="Select_RefOpe1" localSheetId="29">[18]!Select_RefOpe1</definedName>
    <definedName name="Select_RefOpe1" localSheetId="30">[18]!Select_RefOpe1</definedName>
    <definedName name="Select_RefOpe1" localSheetId="31">[18]!Select_RefOpe1</definedName>
    <definedName name="Select_RefOpe1" localSheetId="16">[18]!Select_RefOpe1</definedName>
    <definedName name="Select_RefOpe1" localSheetId="18">[18]!Select_RefOpe1</definedName>
    <definedName name="Select_RefOpe1" localSheetId="15">[18]!Select_RefOpe1</definedName>
    <definedName name="Select_RefOpe1" localSheetId="10">[18]!Select_RefOpe1</definedName>
    <definedName name="Select_RefOpe1" localSheetId="11">[18]!Select_RefOpe1</definedName>
    <definedName name="Select_RefOpe1" localSheetId="12">[18]!Select_RefOpe1</definedName>
    <definedName name="Select_RefOpe1" localSheetId="13">[18]!Select_RefOpe1</definedName>
    <definedName name="Select_RefOpe1" localSheetId="8">[18]!Select_RefOpe1</definedName>
    <definedName name="Select_RefOpe1" localSheetId="42">[18]!Select_RefOpe1</definedName>
    <definedName name="Select_RefOpe1" localSheetId="44">[18]!Select_RefOpe1</definedName>
    <definedName name="Select_RefOpe1" localSheetId="45">[18]!Select_RefOpe1</definedName>
    <definedName name="Select_RefOpe1" localSheetId="47">[18]!Select_RefOpe1</definedName>
    <definedName name="Select_RefOpe1" localSheetId="38">[18]!Select_RefOpe1</definedName>
    <definedName name="Select_RefOpe1" localSheetId="40">[18]!Select_RefOpe1</definedName>
    <definedName name="Select_RefOpe1" localSheetId="41">[18]!Select_RefOpe1</definedName>
    <definedName name="Select_RefOpe1" localSheetId="19">[18]!Select_RefOpe1</definedName>
    <definedName name="Select_RefOpe1" localSheetId="21">[18]!Select_RefOpe1</definedName>
    <definedName name="Select_RefOpe1" localSheetId="22">[18]!Select_RefOpe1</definedName>
    <definedName name="Select_RefOpe1" localSheetId="23">[18]!Select_RefOpe1</definedName>
    <definedName name="Select_RefOpe1" localSheetId="25">[18]!Select_RefOpe1</definedName>
    <definedName name="Select_RefOpe1" localSheetId="33">[18]!Select_RefOpe1</definedName>
    <definedName name="Select_RefOpe1" localSheetId="34">[18]!Select_RefOpe1</definedName>
    <definedName name="Select_RefOpe1" localSheetId="36">[18]!Select_RefOpe1</definedName>
    <definedName name="Select_RefOpe1" localSheetId="55">[18]!Select_RefOpe1</definedName>
    <definedName name="Select_RefOpe1" localSheetId="56">[18]!Select_RefOpe1</definedName>
    <definedName name="Select_RefOpe1" localSheetId="57">[18]!Select_RefOpe1</definedName>
    <definedName name="Select_RefOpe1" localSheetId="58">[18]!Select_RefOpe1</definedName>
    <definedName name="Select_RefOpe1" localSheetId="59">[18]!Select_RefOpe1</definedName>
    <definedName name="Select_RefOpe1" localSheetId="54">[18]!Select_RefOpe1</definedName>
    <definedName name="Select_RefOpe1" localSheetId="6">[18]!Select_RefOpe1</definedName>
    <definedName name="Select_RefOpe1" localSheetId="5">[18]!Select_RefOpe1</definedName>
    <definedName name="Select_RefOpe1" localSheetId="4">[18]!Select_RefOpe1</definedName>
    <definedName name="Select_RefOpe1">[18]!Select_RefOpe1</definedName>
    <definedName name="Select_RefOpe2" localSheetId="49">[18]!Select_RefOpe2</definedName>
    <definedName name="Select_RefOpe2" localSheetId="27">[18]!Select_RefOpe2</definedName>
    <definedName name="Select_RefOpe2" localSheetId="17">[18]!Select_RefOpe2</definedName>
    <definedName name="Select_RefOpe2" localSheetId="14">[18]!Select_RefOpe2</definedName>
    <definedName name="Select_RefOpe2" localSheetId="9">[18]!Select_RefOpe2</definedName>
    <definedName name="Select_RefOpe2" localSheetId="43">[18]!Select_RefOpe2</definedName>
    <definedName name="Select_RefOpe2" localSheetId="46">[18]!Select_RefOpe2</definedName>
    <definedName name="Select_RefOpe2" localSheetId="37">[18]!Select_RefOpe2</definedName>
    <definedName name="Select_RefOpe2" localSheetId="39">[18]!Select_RefOpe2</definedName>
    <definedName name="Select_RefOpe2" localSheetId="20">[18]!Select_RefOpe2</definedName>
    <definedName name="Select_RefOpe2" localSheetId="24">[18]!Select_RefOpe2</definedName>
    <definedName name="Select_RefOpe2" localSheetId="32">[18]!Select_RefOpe2</definedName>
    <definedName name="Select_RefOpe2" localSheetId="35">[18]!Select_RefOpe2</definedName>
    <definedName name="Select_RefOpe2" localSheetId="53">[18]!Select_RefOpe2</definedName>
    <definedName name="Select_RefOpe2" localSheetId="3">[18]!Select_RefOpe2</definedName>
    <definedName name="Select_RefOpe2" localSheetId="7">[18]!Select_RefOpe2</definedName>
    <definedName name="Select_RefOpe2" localSheetId="48">[18]!Select_RefOpe2</definedName>
    <definedName name="Select_RefOpe2" localSheetId="50">[18]!Select_RefOpe2</definedName>
    <definedName name="Select_RefOpe2" localSheetId="51">[18]!Select_RefOpe2</definedName>
    <definedName name="Select_RefOpe2" localSheetId="52">[18]!Select_RefOpe2</definedName>
    <definedName name="Select_RefOpe2" localSheetId="26">[18]!Select_RefOpe2</definedName>
    <definedName name="Select_RefOpe2" localSheetId="28">[18]!Select_RefOpe2</definedName>
    <definedName name="Select_RefOpe2" localSheetId="29">[18]!Select_RefOpe2</definedName>
    <definedName name="Select_RefOpe2" localSheetId="30">[18]!Select_RefOpe2</definedName>
    <definedName name="Select_RefOpe2" localSheetId="31">[18]!Select_RefOpe2</definedName>
    <definedName name="Select_RefOpe2" localSheetId="16">[18]!Select_RefOpe2</definedName>
    <definedName name="Select_RefOpe2" localSheetId="18">[18]!Select_RefOpe2</definedName>
    <definedName name="Select_RefOpe2" localSheetId="15">[18]!Select_RefOpe2</definedName>
    <definedName name="Select_RefOpe2" localSheetId="10">[18]!Select_RefOpe2</definedName>
    <definedName name="Select_RefOpe2" localSheetId="11">[18]!Select_RefOpe2</definedName>
    <definedName name="Select_RefOpe2" localSheetId="12">[18]!Select_RefOpe2</definedName>
    <definedName name="Select_RefOpe2" localSheetId="13">[18]!Select_RefOpe2</definedName>
    <definedName name="Select_RefOpe2" localSheetId="8">[18]!Select_RefOpe2</definedName>
    <definedName name="Select_RefOpe2" localSheetId="42">[18]!Select_RefOpe2</definedName>
    <definedName name="Select_RefOpe2" localSheetId="44">[18]!Select_RefOpe2</definedName>
    <definedName name="Select_RefOpe2" localSheetId="45">[18]!Select_RefOpe2</definedName>
    <definedName name="Select_RefOpe2" localSheetId="47">[18]!Select_RefOpe2</definedName>
    <definedName name="Select_RefOpe2" localSheetId="38">[18]!Select_RefOpe2</definedName>
    <definedName name="Select_RefOpe2" localSheetId="40">[18]!Select_RefOpe2</definedName>
    <definedName name="Select_RefOpe2" localSheetId="41">[18]!Select_RefOpe2</definedName>
    <definedName name="Select_RefOpe2" localSheetId="19">[18]!Select_RefOpe2</definedName>
    <definedName name="Select_RefOpe2" localSheetId="21">[18]!Select_RefOpe2</definedName>
    <definedName name="Select_RefOpe2" localSheetId="22">[18]!Select_RefOpe2</definedName>
    <definedName name="Select_RefOpe2" localSheetId="23">[18]!Select_RefOpe2</definedName>
    <definedName name="Select_RefOpe2" localSheetId="25">[18]!Select_RefOpe2</definedName>
    <definedName name="Select_RefOpe2" localSheetId="33">[18]!Select_RefOpe2</definedName>
    <definedName name="Select_RefOpe2" localSheetId="34">[18]!Select_RefOpe2</definedName>
    <definedName name="Select_RefOpe2" localSheetId="36">[18]!Select_RefOpe2</definedName>
    <definedName name="Select_RefOpe2" localSheetId="55">[18]!Select_RefOpe2</definedName>
    <definedName name="Select_RefOpe2" localSheetId="56">[18]!Select_RefOpe2</definedName>
    <definedName name="Select_RefOpe2" localSheetId="57">[18]!Select_RefOpe2</definedName>
    <definedName name="Select_RefOpe2" localSheetId="58">[18]!Select_RefOpe2</definedName>
    <definedName name="Select_RefOpe2" localSheetId="59">[18]!Select_RefOpe2</definedName>
    <definedName name="Select_RefOpe2" localSheetId="54">[18]!Select_RefOpe2</definedName>
    <definedName name="Select_RefOpe2" localSheetId="6">[18]!Select_RefOpe2</definedName>
    <definedName name="Select_RefOpe2" localSheetId="5">[18]!Select_RefOpe2</definedName>
    <definedName name="Select_RefOpe2" localSheetId="4">[18]!Select_RefOpe2</definedName>
    <definedName name="Select_RefOpe2">[18]!Select_RefOpe2</definedName>
    <definedName name="Select_RefOpe3" localSheetId="49">[18]!Select_RefOpe3</definedName>
    <definedName name="Select_RefOpe3" localSheetId="27">[18]!Select_RefOpe3</definedName>
    <definedName name="Select_RefOpe3" localSheetId="17">[18]!Select_RefOpe3</definedName>
    <definedName name="Select_RefOpe3" localSheetId="14">[18]!Select_RefOpe3</definedName>
    <definedName name="Select_RefOpe3" localSheetId="9">[18]!Select_RefOpe3</definedName>
    <definedName name="Select_RefOpe3" localSheetId="43">[18]!Select_RefOpe3</definedName>
    <definedName name="Select_RefOpe3" localSheetId="46">[18]!Select_RefOpe3</definedName>
    <definedName name="Select_RefOpe3" localSheetId="37">[18]!Select_RefOpe3</definedName>
    <definedName name="Select_RefOpe3" localSheetId="39">[18]!Select_RefOpe3</definedName>
    <definedName name="Select_RefOpe3" localSheetId="20">[18]!Select_RefOpe3</definedName>
    <definedName name="Select_RefOpe3" localSheetId="24">[18]!Select_RefOpe3</definedName>
    <definedName name="Select_RefOpe3" localSheetId="32">[18]!Select_RefOpe3</definedName>
    <definedName name="Select_RefOpe3" localSheetId="35">[18]!Select_RefOpe3</definedName>
    <definedName name="Select_RefOpe3" localSheetId="53">[18]!Select_RefOpe3</definedName>
    <definedName name="Select_RefOpe3" localSheetId="3">[18]!Select_RefOpe3</definedName>
    <definedName name="Select_RefOpe3" localSheetId="7">[18]!Select_RefOpe3</definedName>
    <definedName name="Select_RefOpe3" localSheetId="48">[18]!Select_RefOpe3</definedName>
    <definedName name="Select_RefOpe3" localSheetId="50">[18]!Select_RefOpe3</definedName>
    <definedName name="Select_RefOpe3" localSheetId="51">[18]!Select_RefOpe3</definedName>
    <definedName name="Select_RefOpe3" localSheetId="52">[18]!Select_RefOpe3</definedName>
    <definedName name="Select_RefOpe3" localSheetId="26">[18]!Select_RefOpe3</definedName>
    <definedName name="Select_RefOpe3" localSheetId="28">[18]!Select_RefOpe3</definedName>
    <definedName name="Select_RefOpe3" localSheetId="29">[18]!Select_RefOpe3</definedName>
    <definedName name="Select_RefOpe3" localSheetId="30">[18]!Select_RefOpe3</definedName>
    <definedName name="Select_RefOpe3" localSheetId="31">[18]!Select_RefOpe3</definedName>
    <definedName name="Select_RefOpe3" localSheetId="16">[18]!Select_RefOpe3</definedName>
    <definedName name="Select_RefOpe3" localSheetId="18">[18]!Select_RefOpe3</definedName>
    <definedName name="Select_RefOpe3" localSheetId="15">[18]!Select_RefOpe3</definedName>
    <definedName name="Select_RefOpe3" localSheetId="10">[18]!Select_RefOpe3</definedName>
    <definedName name="Select_RefOpe3" localSheetId="11">[18]!Select_RefOpe3</definedName>
    <definedName name="Select_RefOpe3" localSheetId="12">[18]!Select_RefOpe3</definedName>
    <definedName name="Select_RefOpe3" localSheetId="13">[18]!Select_RefOpe3</definedName>
    <definedName name="Select_RefOpe3" localSheetId="8">[18]!Select_RefOpe3</definedName>
    <definedName name="Select_RefOpe3" localSheetId="42">[18]!Select_RefOpe3</definedName>
    <definedName name="Select_RefOpe3" localSheetId="44">[18]!Select_RefOpe3</definedName>
    <definedName name="Select_RefOpe3" localSheetId="45">[18]!Select_RefOpe3</definedName>
    <definedName name="Select_RefOpe3" localSheetId="47">[18]!Select_RefOpe3</definedName>
    <definedName name="Select_RefOpe3" localSheetId="38">[18]!Select_RefOpe3</definedName>
    <definedName name="Select_RefOpe3" localSheetId="40">[18]!Select_RefOpe3</definedName>
    <definedName name="Select_RefOpe3" localSheetId="41">[18]!Select_RefOpe3</definedName>
    <definedName name="Select_RefOpe3" localSheetId="19">[18]!Select_RefOpe3</definedName>
    <definedName name="Select_RefOpe3" localSheetId="21">[18]!Select_RefOpe3</definedName>
    <definedName name="Select_RefOpe3" localSheetId="22">[18]!Select_RefOpe3</definedName>
    <definedName name="Select_RefOpe3" localSheetId="23">[18]!Select_RefOpe3</definedName>
    <definedName name="Select_RefOpe3" localSheetId="25">[18]!Select_RefOpe3</definedName>
    <definedName name="Select_RefOpe3" localSheetId="33">[18]!Select_RefOpe3</definedName>
    <definedName name="Select_RefOpe3" localSheetId="34">[18]!Select_RefOpe3</definedName>
    <definedName name="Select_RefOpe3" localSheetId="36">[18]!Select_RefOpe3</definedName>
    <definedName name="Select_RefOpe3" localSheetId="55">[18]!Select_RefOpe3</definedName>
    <definedName name="Select_RefOpe3" localSheetId="56">[18]!Select_RefOpe3</definedName>
    <definedName name="Select_RefOpe3" localSheetId="57">[18]!Select_RefOpe3</definedName>
    <definedName name="Select_RefOpe3" localSheetId="58">[18]!Select_RefOpe3</definedName>
    <definedName name="Select_RefOpe3" localSheetId="59">[18]!Select_RefOpe3</definedName>
    <definedName name="Select_RefOpe3" localSheetId="54">[18]!Select_RefOpe3</definedName>
    <definedName name="Select_RefOpe3" localSheetId="6">[18]!Select_RefOpe3</definedName>
    <definedName name="Select_RefOpe3" localSheetId="5">[18]!Select_RefOpe3</definedName>
    <definedName name="Select_RefOpe3" localSheetId="4">[18]!Select_RefOpe3</definedName>
    <definedName name="Select_RefOpe3">[18]!Select_RefOpe3</definedName>
    <definedName name="Select_RefTbl" localSheetId="49">[17]!Select_RefTbl</definedName>
    <definedName name="Select_RefTbl" localSheetId="27">[17]!Select_RefTbl</definedName>
    <definedName name="Select_RefTbl" localSheetId="17">[17]!Select_RefTbl</definedName>
    <definedName name="Select_RefTbl" localSheetId="14">[17]!Select_RefTbl</definedName>
    <definedName name="Select_RefTbl" localSheetId="9">[17]!Select_RefTbl</definedName>
    <definedName name="Select_RefTbl" localSheetId="43">[17]!Select_RefTbl</definedName>
    <definedName name="Select_RefTbl" localSheetId="46">[17]!Select_RefTbl</definedName>
    <definedName name="Select_RefTbl" localSheetId="37">[17]!Select_RefTbl</definedName>
    <definedName name="Select_RefTbl" localSheetId="39">[17]!Select_RefTbl</definedName>
    <definedName name="Select_RefTbl" localSheetId="20">[17]!Select_RefTbl</definedName>
    <definedName name="Select_RefTbl" localSheetId="24">[17]!Select_RefTbl</definedName>
    <definedName name="Select_RefTbl" localSheetId="32">[17]!Select_RefTbl</definedName>
    <definedName name="Select_RefTbl" localSheetId="35">[17]!Select_RefTbl</definedName>
    <definedName name="Select_RefTbl" localSheetId="53">[17]!Select_RefTbl</definedName>
    <definedName name="Select_RefTbl" localSheetId="3">[17]!Select_RefTbl</definedName>
    <definedName name="Select_RefTbl" localSheetId="7">[17]!Select_RefTbl</definedName>
    <definedName name="Select_RefTbl" localSheetId="48">[17]!Select_RefTbl</definedName>
    <definedName name="Select_RefTbl" localSheetId="50">[17]!Select_RefTbl</definedName>
    <definedName name="Select_RefTbl" localSheetId="51">[17]!Select_RefTbl</definedName>
    <definedName name="Select_RefTbl" localSheetId="52">[17]!Select_RefTbl</definedName>
    <definedName name="Select_RefTbl" localSheetId="26">[17]!Select_RefTbl</definedName>
    <definedName name="Select_RefTbl" localSheetId="28">[17]!Select_RefTbl</definedName>
    <definedName name="Select_RefTbl" localSheetId="29">[17]!Select_RefTbl</definedName>
    <definedName name="Select_RefTbl" localSheetId="30">[17]!Select_RefTbl</definedName>
    <definedName name="Select_RefTbl" localSheetId="31">[17]!Select_RefTbl</definedName>
    <definedName name="Select_RefTbl" localSheetId="16">[17]!Select_RefTbl</definedName>
    <definedName name="Select_RefTbl" localSheetId="18">[17]!Select_RefTbl</definedName>
    <definedName name="Select_RefTbl" localSheetId="15">[17]!Select_RefTbl</definedName>
    <definedName name="Select_RefTbl" localSheetId="10">[17]!Select_RefTbl</definedName>
    <definedName name="Select_RefTbl" localSheetId="11">[17]!Select_RefTbl</definedName>
    <definedName name="Select_RefTbl" localSheetId="12">[17]!Select_RefTbl</definedName>
    <definedName name="Select_RefTbl" localSheetId="13">[17]!Select_RefTbl</definedName>
    <definedName name="Select_RefTbl" localSheetId="8">[17]!Select_RefTbl</definedName>
    <definedName name="Select_RefTbl" localSheetId="42">[17]!Select_RefTbl</definedName>
    <definedName name="Select_RefTbl" localSheetId="44">[17]!Select_RefTbl</definedName>
    <definedName name="Select_RefTbl" localSheetId="45">[17]!Select_RefTbl</definedName>
    <definedName name="Select_RefTbl" localSheetId="47">[17]!Select_RefTbl</definedName>
    <definedName name="Select_RefTbl" localSheetId="38">[17]!Select_RefTbl</definedName>
    <definedName name="Select_RefTbl" localSheetId="40">[17]!Select_RefTbl</definedName>
    <definedName name="Select_RefTbl" localSheetId="41">[17]!Select_RefTbl</definedName>
    <definedName name="Select_RefTbl" localSheetId="19">[17]!Select_RefTbl</definedName>
    <definedName name="Select_RefTbl" localSheetId="21">[17]!Select_RefTbl</definedName>
    <definedName name="Select_RefTbl" localSheetId="22">[17]!Select_RefTbl</definedName>
    <definedName name="Select_RefTbl" localSheetId="23">[17]!Select_RefTbl</definedName>
    <definedName name="Select_RefTbl" localSheetId="25">[17]!Select_RefTbl</definedName>
    <definedName name="Select_RefTbl" localSheetId="33">[17]!Select_RefTbl</definedName>
    <definedName name="Select_RefTbl" localSheetId="34">[17]!Select_RefTbl</definedName>
    <definedName name="Select_RefTbl" localSheetId="36">[17]!Select_RefTbl</definedName>
    <definedName name="Select_RefTbl" localSheetId="55">[17]!Select_RefTbl</definedName>
    <definedName name="Select_RefTbl" localSheetId="56">[17]!Select_RefTbl</definedName>
    <definedName name="Select_RefTbl" localSheetId="57">[17]!Select_RefTbl</definedName>
    <definedName name="Select_RefTbl" localSheetId="58">[17]!Select_RefTbl</definedName>
    <definedName name="Select_RefTbl" localSheetId="59">[17]!Select_RefTbl</definedName>
    <definedName name="Select_RefTbl" localSheetId="54">[17]!Select_RefTbl</definedName>
    <definedName name="Select_RefTbl" localSheetId="6">[17]!Select_RefTbl</definedName>
    <definedName name="Select_RefTbl" localSheetId="5">[17]!Select_RefTbl</definedName>
    <definedName name="Select_RefTbl" localSheetId="4">[17]!Select_RefTbl</definedName>
    <definedName name="Select_RefTbl">[17]!Select_RefTbl</definedName>
    <definedName name="Select_RefTblI" localSheetId="49">[19]!Select_RefTblI</definedName>
    <definedName name="Select_RefTblI" localSheetId="27">[19]!Select_RefTblI</definedName>
    <definedName name="Select_RefTblI" localSheetId="17">[19]!Select_RefTblI</definedName>
    <definedName name="Select_RefTblI" localSheetId="14">[19]!Select_RefTblI</definedName>
    <definedName name="Select_RefTblI" localSheetId="9">[19]!Select_RefTblI</definedName>
    <definedName name="Select_RefTblI" localSheetId="43">[19]!Select_RefTblI</definedName>
    <definedName name="Select_RefTblI" localSheetId="46">[19]!Select_RefTblI</definedName>
    <definedName name="Select_RefTblI" localSheetId="37">[19]!Select_RefTblI</definedName>
    <definedName name="Select_RefTblI" localSheetId="39">[19]!Select_RefTblI</definedName>
    <definedName name="Select_RefTblI" localSheetId="20">[19]!Select_RefTblI</definedName>
    <definedName name="Select_RefTblI" localSheetId="24">[19]!Select_RefTblI</definedName>
    <definedName name="Select_RefTblI" localSheetId="32">[19]!Select_RefTblI</definedName>
    <definedName name="Select_RefTblI" localSheetId="35">[19]!Select_RefTblI</definedName>
    <definedName name="Select_RefTblI" localSheetId="53">[19]!Select_RefTblI</definedName>
    <definedName name="Select_RefTblI" localSheetId="3">[19]!Select_RefTblI</definedName>
    <definedName name="Select_RefTblI" localSheetId="7">[19]!Select_RefTblI</definedName>
    <definedName name="Select_RefTblI" localSheetId="48">[19]!Select_RefTblI</definedName>
    <definedName name="Select_RefTblI" localSheetId="50">[19]!Select_RefTblI</definedName>
    <definedName name="Select_RefTblI" localSheetId="51">[19]!Select_RefTblI</definedName>
    <definedName name="Select_RefTblI" localSheetId="52">[19]!Select_RefTblI</definedName>
    <definedName name="Select_RefTblI" localSheetId="26">[19]!Select_RefTblI</definedName>
    <definedName name="Select_RefTblI" localSheetId="28">[19]!Select_RefTblI</definedName>
    <definedName name="Select_RefTblI" localSheetId="29">[19]!Select_RefTblI</definedName>
    <definedName name="Select_RefTblI" localSheetId="30">[19]!Select_RefTblI</definedName>
    <definedName name="Select_RefTblI" localSheetId="31">[19]!Select_RefTblI</definedName>
    <definedName name="Select_RefTblI" localSheetId="16">[19]!Select_RefTblI</definedName>
    <definedName name="Select_RefTblI" localSheetId="18">[19]!Select_RefTblI</definedName>
    <definedName name="Select_RefTblI" localSheetId="15">[19]!Select_RefTblI</definedName>
    <definedName name="Select_RefTblI" localSheetId="10">[19]!Select_RefTblI</definedName>
    <definedName name="Select_RefTblI" localSheetId="11">[19]!Select_RefTblI</definedName>
    <definedName name="Select_RefTblI" localSheetId="12">[19]!Select_RefTblI</definedName>
    <definedName name="Select_RefTblI" localSheetId="13">[19]!Select_RefTblI</definedName>
    <definedName name="Select_RefTblI" localSheetId="8">[19]!Select_RefTblI</definedName>
    <definedName name="Select_RefTblI" localSheetId="42">[19]!Select_RefTblI</definedName>
    <definedName name="Select_RefTblI" localSheetId="44">[19]!Select_RefTblI</definedName>
    <definedName name="Select_RefTblI" localSheetId="45">[19]!Select_RefTblI</definedName>
    <definedName name="Select_RefTblI" localSheetId="47">[19]!Select_RefTblI</definedName>
    <definedName name="Select_RefTblI" localSheetId="38">[19]!Select_RefTblI</definedName>
    <definedName name="Select_RefTblI" localSheetId="40">[19]!Select_RefTblI</definedName>
    <definedName name="Select_RefTblI" localSheetId="41">[19]!Select_RefTblI</definedName>
    <definedName name="Select_RefTblI" localSheetId="19">[19]!Select_RefTblI</definedName>
    <definedName name="Select_RefTblI" localSheetId="21">[19]!Select_RefTblI</definedName>
    <definedName name="Select_RefTblI" localSheetId="22">[19]!Select_RefTblI</definedName>
    <definedName name="Select_RefTblI" localSheetId="23">[19]!Select_RefTblI</definedName>
    <definedName name="Select_RefTblI" localSheetId="25">[19]!Select_RefTblI</definedName>
    <definedName name="Select_RefTblI" localSheetId="33">[19]!Select_RefTblI</definedName>
    <definedName name="Select_RefTblI" localSheetId="34">[19]!Select_RefTblI</definedName>
    <definedName name="Select_RefTblI" localSheetId="36">[19]!Select_RefTblI</definedName>
    <definedName name="Select_RefTblI" localSheetId="55">[19]!Select_RefTblI</definedName>
    <definedName name="Select_RefTblI" localSheetId="56">[19]!Select_RefTblI</definedName>
    <definedName name="Select_RefTblI" localSheetId="57">[19]!Select_RefTblI</definedName>
    <definedName name="Select_RefTblI" localSheetId="58">[19]!Select_RefTblI</definedName>
    <definedName name="Select_RefTblI" localSheetId="59">[19]!Select_RefTblI</definedName>
    <definedName name="Select_RefTblI" localSheetId="54">[19]!Select_RefTblI</definedName>
    <definedName name="Select_RefTblI" localSheetId="6">[19]!Select_RefTblI</definedName>
    <definedName name="Select_RefTblI" localSheetId="5">[19]!Select_RefTblI</definedName>
    <definedName name="Select_RefTblI" localSheetId="4">[19]!Select_RefTblI</definedName>
    <definedName name="Select_RefTblI">[19]!Select_RefTblI</definedName>
    <definedName name="Select_TBL" localSheetId="49">[20]!Select_TBL</definedName>
    <definedName name="Select_TBL" localSheetId="27">[20]!Select_TBL</definedName>
    <definedName name="Select_TBL" localSheetId="17">[20]!Select_TBL</definedName>
    <definedName name="Select_TBL" localSheetId="14">[20]!Select_TBL</definedName>
    <definedName name="Select_TBL" localSheetId="9">[20]!Select_TBL</definedName>
    <definedName name="Select_TBL" localSheetId="43">[20]!Select_TBL</definedName>
    <definedName name="Select_TBL" localSheetId="46">[20]!Select_TBL</definedName>
    <definedName name="Select_TBL" localSheetId="37">[20]!Select_TBL</definedName>
    <definedName name="Select_TBL" localSheetId="39">[20]!Select_TBL</definedName>
    <definedName name="Select_TBL" localSheetId="20">[20]!Select_TBL</definedName>
    <definedName name="Select_TBL" localSheetId="24">[20]!Select_TBL</definedName>
    <definedName name="Select_TBL" localSheetId="32">[20]!Select_TBL</definedName>
    <definedName name="Select_TBL" localSheetId="35">[20]!Select_TBL</definedName>
    <definedName name="Select_TBL" localSheetId="53">[20]!Select_TBL</definedName>
    <definedName name="Select_TBL" localSheetId="3">[20]!Select_TBL</definedName>
    <definedName name="Select_TBL" localSheetId="7">[20]!Select_TBL</definedName>
    <definedName name="Select_TBL" localSheetId="48">[20]!Select_TBL</definedName>
    <definedName name="Select_TBL" localSheetId="50">[20]!Select_TBL</definedName>
    <definedName name="Select_TBL" localSheetId="51">[20]!Select_TBL</definedName>
    <definedName name="Select_TBL" localSheetId="52">[20]!Select_TBL</definedName>
    <definedName name="Select_TBL" localSheetId="26">[20]!Select_TBL</definedName>
    <definedName name="Select_TBL" localSheetId="28">[20]!Select_TBL</definedName>
    <definedName name="Select_TBL" localSheetId="29">[20]!Select_TBL</definedName>
    <definedName name="Select_TBL" localSheetId="30">[20]!Select_TBL</definedName>
    <definedName name="Select_TBL" localSheetId="31">[20]!Select_TBL</definedName>
    <definedName name="Select_TBL" localSheetId="16">[20]!Select_TBL</definedName>
    <definedName name="Select_TBL" localSheetId="18">[20]!Select_TBL</definedName>
    <definedName name="Select_TBL" localSheetId="15">[20]!Select_TBL</definedName>
    <definedName name="Select_TBL" localSheetId="10">[20]!Select_TBL</definedName>
    <definedName name="Select_TBL" localSheetId="11">[20]!Select_TBL</definedName>
    <definedName name="Select_TBL" localSheetId="12">[20]!Select_TBL</definedName>
    <definedName name="Select_TBL" localSheetId="13">[20]!Select_TBL</definedName>
    <definedName name="Select_TBL" localSheetId="8">[20]!Select_TBL</definedName>
    <definedName name="Select_TBL" localSheetId="42">[20]!Select_TBL</definedName>
    <definedName name="Select_TBL" localSheetId="44">[20]!Select_TBL</definedName>
    <definedName name="Select_TBL" localSheetId="45">[20]!Select_TBL</definedName>
    <definedName name="Select_TBL" localSheetId="47">[20]!Select_TBL</definedName>
    <definedName name="Select_TBL" localSheetId="38">[20]!Select_TBL</definedName>
    <definedName name="Select_TBL" localSheetId="40">[20]!Select_TBL</definedName>
    <definedName name="Select_TBL" localSheetId="41">[20]!Select_TBL</definedName>
    <definedName name="Select_TBL" localSheetId="19">[20]!Select_TBL</definedName>
    <definedName name="Select_TBL" localSheetId="21">[20]!Select_TBL</definedName>
    <definedName name="Select_TBL" localSheetId="22">[20]!Select_TBL</definedName>
    <definedName name="Select_TBL" localSheetId="23">[20]!Select_TBL</definedName>
    <definedName name="Select_TBL" localSheetId="25">[20]!Select_TBL</definedName>
    <definedName name="Select_TBL" localSheetId="33">[20]!Select_TBL</definedName>
    <definedName name="Select_TBL" localSheetId="34">[20]!Select_TBL</definedName>
    <definedName name="Select_TBL" localSheetId="36">[20]!Select_TBL</definedName>
    <definedName name="Select_TBL" localSheetId="55">[20]!Select_TBL</definedName>
    <definedName name="Select_TBL" localSheetId="56">[20]!Select_TBL</definedName>
    <definedName name="Select_TBL" localSheetId="57">[20]!Select_TBL</definedName>
    <definedName name="Select_TBL" localSheetId="58">[20]!Select_TBL</definedName>
    <definedName name="Select_TBL" localSheetId="59">[20]!Select_TBL</definedName>
    <definedName name="Select_TBL" localSheetId="54">[20]!Select_TBL</definedName>
    <definedName name="Select_TBL" localSheetId="6">[20]!Select_TBL</definedName>
    <definedName name="Select_TBL" localSheetId="5">[20]!Select_TBL</definedName>
    <definedName name="Select_TBL" localSheetId="4">[20]!Select_TBL</definedName>
    <definedName name="Select_TBL">[20]!Select_TBL</definedName>
    <definedName name="SELF_MEDICATION___PT_BII" localSheetId="48">#REF!</definedName>
    <definedName name="SELF_MEDICATION___PT_BII" localSheetId="50">#REF!</definedName>
    <definedName name="SELF_MEDICATION___PT_BII" localSheetId="51">#REF!</definedName>
    <definedName name="SELF_MEDICATION___PT_BII" localSheetId="52">#REF!</definedName>
    <definedName name="SELF_MEDICATION___PT_BII" localSheetId="26">#REF!</definedName>
    <definedName name="SELF_MEDICATION___PT_BII" localSheetId="28">#REF!</definedName>
    <definedName name="SELF_MEDICATION___PT_BII" localSheetId="29">#REF!</definedName>
    <definedName name="SELF_MEDICATION___PT_BII" localSheetId="30">#REF!</definedName>
    <definedName name="SELF_MEDICATION___PT_BII" localSheetId="31">#REF!</definedName>
    <definedName name="SELF_MEDICATION___PT_BII" localSheetId="16">#REF!</definedName>
    <definedName name="SELF_MEDICATION___PT_BII" localSheetId="18">#REF!</definedName>
    <definedName name="SELF_MEDICATION___PT_BII" localSheetId="15">#REF!</definedName>
    <definedName name="SELF_MEDICATION___PT_BII" localSheetId="10">#REF!</definedName>
    <definedName name="SELF_MEDICATION___PT_BII" localSheetId="11">#REF!</definedName>
    <definedName name="SELF_MEDICATION___PT_BII" localSheetId="12">#REF!</definedName>
    <definedName name="SELF_MEDICATION___PT_BII" localSheetId="13">#REF!</definedName>
    <definedName name="SELF_MEDICATION___PT_BII" localSheetId="8">#REF!</definedName>
    <definedName name="SELF_MEDICATION___PT_BII" localSheetId="42">#REF!</definedName>
    <definedName name="SELF_MEDICATION___PT_BII" localSheetId="44">#REF!</definedName>
    <definedName name="SELF_MEDICATION___PT_BII" localSheetId="45">#REF!</definedName>
    <definedName name="SELF_MEDICATION___PT_BII" localSheetId="47">#REF!</definedName>
    <definedName name="SELF_MEDICATION___PT_BII" localSheetId="38">#REF!</definedName>
    <definedName name="SELF_MEDICATION___PT_BII" localSheetId="40">#REF!</definedName>
    <definedName name="SELF_MEDICATION___PT_BII" localSheetId="41">#REF!</definedName>
    <definedName name="SELF_MEDICATION___PT_BII" localSheetId="19">#REF!</definedName>
    <definedName name="SELF_MEDICATION___PT_BII" localSheetId="21">#REF!</definedName>
    <definedName name="SELF_MEDICATION___PT_BII" localSheetId="22">#REF!</definedName>
    <definedName name="SELF_MEDICATION___PT_BII" localSheetId="23">#REF!</definedName>
    <definedName name="SELF_MEDICATION___PT_BII" localSheetId="25">#REF!</definedName>
    <definedName name="SELF_MEDICATION___PT_BII" localSheetId="33">#REF!</definedName>
    <definedName name="SELF_MEDICATION___PT_BII" localSheetId="34">#REF!</definedName>
    <definedName name="SELF_MEDICATION___PT_BII" localSheetId="36">#REF!</definedName>
    <definedName name="SELF_MEDICATION___PT_BII" localSheetId="55">#REF!</definedName>
    <definedName name="SELF_MEDICATION___PT_BII" localSheetId="56">#REF!</definedName>
    <definedName name="SELF_MEDICATION___PT_BII" localSheetId="57">#REF!</definedName>
    <definedName name="SELF_MEDICATION___PT_BII" localSheetId="58">#REF!</definedName>
    <definedName name="SELF_MEDICATION___PT_BII" localSheetId="59">#REF!</definedName>
    <definedName name="SELF_MEDICATION___PT_BII" localSheetId="54">#REF!</definedName>
    <definedName name="SELF_MEDICATION___PT_BII" localSheetId="5">#REF!</definedName>
    <definedName name="SELF_MEDICATION___PT_BII">#REF!</definedName>
    <definedName name="SelFileGExp" localSheetId="49">[17]!SelFileGExp</definedName>
    <definedName name="SelFileGExp" localSheetId="27">[17]!SelFileGExp</definedName>
    <definedName name="SelFileGExp" localSheetId="17">[17]!SelFileGExp</definedName>
    <definedName name="SelFileGExp" localSheetId="14">[17]!SelFileGExp</definedName>
    <definedName name="SelFileGExp" localSheetId="9">[17]!SelFileGExp</definedName>
    <definedName name="SelFileGExp" localSheetId="43">[17]!SelFileGExp</definedName>
    <definedName name="SelFileGExp" localSheetId="46">[17]!SelFileGExp</definedName>
    <definedName name="SelFileGExp" localSheetId="37">[17]!SelFileGExp</definedName>
    <definedName name="SelFileGExp" localSheetId="39">[17]!SelFileGExp</definedName>
    <definedName name="SelFileGExp" localSheetId="20">[17]!SelFileGExp</definedName>
    <definedName name="SelFileGExp" localSheetId="24">[17]!SelFileGExp</definedName>
    <definedName name="SelFileGExp" localSheetId="32">[17]!SelFileGExp</definedName>
    <definedName name="SelFileGExp" localSheetId="35">[17]!SelFileGExp</definedName>
    <definedName name="SelFileGExp" localSheetId="53">[17]!SelFileGExp</definedName>
    <definedName name="SelFileGExp" localSheetId="3">[17]!SelFileGExp</definedName>
    <definedName name="SelFileGExp" localSheetId="7">[17]!SelFileGExp</definedName>
    <definedName name="SelFileGExp" localSheetId="48">[17]!SelFileGExp</definedName>
    <definedName name="SelFileGExp" localSheetId="50">[17]!SelFileGExp</definedName>
    <definedName name="SelFileGExp" localSheetId="51">[17]!SelFileGExp</definedName>
    <definedName name="SelFileGExp" localSheetId="52">[17]!SelFileGExp</definedName>
    <definedName name="SelFileGExp" localSheetId="26">[17]!SelFileGExp</definedName>
    <definedName name="SelFileGExp" localSheetId="28">[17]!SelFileGExp</definedName>
    <definedName name="SelFileGExp" localSheetId="29">[17]!SelFileGExp</definedName>
    <definedName name="SelFileGExp" localSheetId="30">[17]!SelFileGExp</definedName>
    <definedName name="SelFileGExp" localSheetId="31">[17]!SelFileGExp</definedName>
    <definedName name="SelFileGExp" localSheetId="16">[17]!SelFileGExp</definedName>
    <definedName name="SelFileGExp" localSheetId="18">[17]!SelFileGExp</definedName>
    <definedName name="SelFileGExp" localSheetId="15">[17]!SelFileGExp</definedName>
    <definedName name="SelFileGExp" localSheetId="10">[17]!SelFileGExp</definedName>
    <definedName name="SelFileGExp" localSheetId="11">[17]!SelFileGExp</definedName>
    <definedName name="SelFileGExp" localSheetId="12">[17]!SelFileGExp</definedName>
    <definedName name="SelFileGExp" localSheetId="13">[17]!SelFileGExp</definedName>
    <definedName name="SelFileGExp" localSheetId="8">[17]!SelFileGExp</definedName>
    <definedName name="SelFileGExp" localSheetId="42">[17]!SelFileGExp</definedName>
    <definedName name="SelFileGExp" localSheetId="44">[17]!SelFileGExp</definedName>
    <definedName name="SelFileGExp" localSheetId="45">[17]!SelFileGExp</definedName>
    <definedName name="SelFileGExp" localSheetId="47">[17]!SelFileGExp</definedName>
    <definedName name="SelFileGExp" localSheetId="38">[17]!SelFileGExp</definedName>
    <definedName name="SelFileGExp" localSheetId="40">[17]!SelFileGExp</definedName>
    <definedName name="SelFileGExp" localSheetId="41">[17]!SelFileGExp</definedName>
    <definedName name="SelFileGExp" localSheetId="19">[17]!SelFileGExp</definedName>
    <definedName name="SelFileGExp" localSheetId="21">[17]!SelFileGExp</definedName>
    <definedName name="SelFileGExp" localSheetId="22">[17]!SelFileGExp</definedName>
    <definedName name="SelFileGExp" localSheetId="23">[17]!SelFileGExp</definedName>
    <definedName name="SelFileGExp" localSheetId="25">[17]!SelFileGExp</definedName>
    <definedName name="SelFileGExp" localSheetId="33">[17]!SelFileGExp</definedName>
    <definedName name="SelFileGExp" localSheetId="34">[17]!SelFileGExp</definedName>
    <definedName name="SelFileGExp" localSheetId="36">[17]!SelFileGExp</definedName>
    <definedName name="SelFileGExp" localSheetId="55">[17]!SelFileGExp</definedName>
    <definedName name="SelFileGExp" localSheetId="56">[17]!SelFileGExp</definedName>
    <definedName name="SelFileGExp" localSheetId="57">[17]!SelFileGExp</definedName>
    <definedName name="SelFileGExp" localSheetId="58">[17]!SelFileGExp</definedName>
    <definedName name="SelFileGExp" localSheetId="59">[17]!SelFileGExp</definedName>
    <definedName name="SelFileGExp" localSheetId="54">[17]!SelFileGExp</definedName>
    <definedName name="SelFileGExp" localSheetId="6">[17]!SelFileGExp</definedName>
    <definedName name="SelFileGExp" localSheetId="5">[17]!SelFileGExp</definedName>
    <definedName name="SelFileGExp" localSheetId="4">[17]!SelFileGExp</definedName>
    <definedName name="SelFileGExp">[17]!SelFileGExp</definedName>
    <definedName name="SelFileTblExp" localSheetId="49">[19]!SelFileTblExp</definedName>
    <definedName name="SelFileTblExp" localSheetId="27">[19]!SelFileTblExp</definedName>
    <definedName name="SelFileTblExp" localSheetId="17">[19]!SelFileTblExp</definedName>
    <definedName name="SelFileTblExp" localSheetId="14">[19]!SelFileTblExp</definedName>
    <definedName name="SelFileTblExp" localSheetId="9">[19]!SelFileTblExp</definedName>
    <definedName name="SelFileTblExp" localSheetId="43">[19]!SelFileTblExp</definedName>
    <definedName name="SelFileTblExp" localSheetId="46">[19]!SelFileTblExp</definedName>
    <definedName name="SelFileTblExp" localSheetId="37">[19]!SelFileTblExp</definedName>
    <definedName name="SelFileTblExp" localSheetId="39">[19]!SelFileTblExp</definedName>
    <definedName name="SelFileTblExp" localSheetId="20">[19]!SelFileTblExp</definedName>
    <definedName name="SelFileTblExp" localSheetId="24">[19]!SelFileTblExp</definedName>
    <definedName name="SelFileTblExp" localSheetId="32">[19]!SelFileTblExp</definedName>
    <definedName name="SelFileTblExp" localSheetId="35">[19]!SelFileTblExp</definedName>
    <definedName name="SelFileTblExp" localSheetId="53">[19]!SelFileTblExp</definedName>
    <definedName name="SelFileTblExp" localSheetId="3">[19]!SelFileTblExp</definedName>
    <definedName name="SelFileTblExp" localSheetId="7">[19]!SelFileTblExp</definedName>
    <definedName name="SelFileTblExp" localSheetId="48">[19]!SelFileTblExp</definedName>
    <definedName name="SelFileTblExp" localSheetId="50">[19]!SelFileTblExp</definedName>
    <definedName name="SelFileTblExp" localSheetId="51">[19]!SelFileTblExp</definedName>
    <definedName name="SelFileTblExp" localSheetId="52">[19]!SelFileTblExp</definedName>
    <definedName name="SelFileTblExp" localSheetId="26">[19]!SelFileTblExp</definedName>
    <definedName name="SelFileTblExp" localSheetId="28">[19]!SelFileTblExp</definedName>
    <definedName name="SelFileTblExp" localSheetId="29">[19]!SelFileTblExp</definedName>
    <definedName name="SelFileTblExp" localSheetId="30">[19]!SelFileTblExp</definedName>
    <definedName name="SelFileTblExp" localSheetId="31">[19]!SelFileTblExp</definedName>
    <definedName name="SelFileTblExp" localSheetId="16">[19]!SelFileTblExp</definedName>
    <definedName name="SelFileTblExp" localSheetId="18">[19]!SelFileTblExp</definedName>
    <definedName name="SelFileTblExp" localSheetId="15">[19]!SelFileTblExp</definedName>
    <definedName name="SelFileTblExp" localSheetId="10">[19]!SelFileTblExp</definedName>
    <definedName name="SelFileTblExp" localSheetId="11">[19]!SelFileTblExp</definedName>
    <definedName name="SelFileTblExp" localSheetId="12">[19]!SelFileTblExp</definedName>
    <definedName name="SelFileTblExp" localSheetId="13">[19]!SelFileTblExp</definedName>
    <definedName name="SelFileTblExp" localSheetId="8">[19]!SelFileTblExp</definedName>
    <definedName name="SelFileTblExp" localSheetId="42">[19]!SelFileTblExp</definedName>
    <definedName name="SelFileTblExp" localSheetId="44">[19]!SelFileTblExp</definedName>
    <definedName name="SelFileTblExp" localSheetId="45">[19]!SelFileTblExp</definedName>
    <definedName name="SelFileTblExp" localSheetId="47">[19]!SelFileTblExp</definedName>
    <definedName name="SelFileTblExp" localSheetId="38">[19]!SelFileTblExp</definedName>
    <definedName name="SelFileTblExp" localSheetId="40">[19]!SelFileTblExp</definedName>
    <definedName name="SelFileTblExp" localSheetId="41">[19]!SelFileTblExp</definedName>
    <definedName name="SelFileTblExp" localSheetId="19">[19]!SelFileTblExp</definedName>
    <definedName name="SelFileTblExp" localSheetId="21">[19]!SelFileTblExp</definedName>
    <definedName name="SelFileTblExp" localSheetId="22">[19]!SelFileTblExp</definedName>
    <definedName name="SelFileTblExp" localSheetId="23">[19]!SelFileTblExp</definedName>
    <definedName name="SelFileTblExp" localSheetId="25">[19]!SelFileTblExp</definedName>
    <definedName name="SelFileTblExp" localSheetId="33">[19]!SelFileTblExp</definedName>
    <definedName name="SelFileTblExp" localSheetId="34">[19]!SelFileTblExp</definedName>
    <definedName name="SelFileTblExp" localSheetId="36">[19]!SelFileTblExp</definedName>
    <definedName name="SelFileTblExp" localSheetId="55">[19]!SelFileTblExp</definedName>
    <definedName name="SelFileTblExp" localSheetId="56">[19]!SelFileTblExp</definedName>
    <definedName name="SelFileTblExp" localSheetId="57">[19]!SelFileTblExp</definedName>
    <definedName name="SelFileTblExp" localSheetId="58">[19]!SelFileTblExp</definedName>
    <definedName name="SelFileTblExp" localSheetId="59">[19]!SelFileTblExp</definedName>
    <definedName name="SelFileTblExp" localSheetId="54">[19]!SelFileTblExp</definedName>
    <definedName name="SelFileTblExp" localSheetId="6">[19]!SelFileTblExp</definedName>
    <definedName name="SelFileTblExp" localSheetId="5">[19]!SelFileTblExp</definedName>
    <definedName name="SelFileTblExp" localSheetId="4">[19]!SelFileTblExp</definedName>
    <definedName name="SelFileTblExp">[19]!SelFileTblExp</definedName>
    <definedName name="SOFT">[2]A!$D$4:$J$8</definedName>
    <definedName name="SPT" localSheetId="48">[2]A!#REF!</definedName>
    <definedName name="SPT" localSheetId="50">[2]A!#REF!</definedName>
    <definedName name="SPT" localSheetId="51">[2]A!#REF!</definedName>
    <definedName name="SPT" localSheetId="52">[2]A!#REF!</definedName>
    <definedName name="SPT" localSheetId="26">[2]A!#REF!</definedName>
    <definedName name="SPT" localSheetId="28">[2]A!#REF!</definedName>
    <definedName name="SPT" localSheetId="29">[2]A!#REF!</definedName>
    <definedName name="SPT" localSheetId="30">[2]A!#REF!</definedName>
    <definedName name="SPT" localSheetId="31">[2]A!#REF!</definedName>
    <definedName name="SPT" localSheetId="16">[2]A!#REF!</definedName>
    <definedName name="SPT" localSheetId="18">[2]A!#REF!</definedName>
    <definedName name="SPT" localSheetId="15">[2]A!#REF!</definedName>
    <definedName name="SPT" localSheetId="10">[2]A!#REF!</definedName>
    <definedName name="SPT" localSheetId="11">[2]A!#REF!</definedName>
    <definedName name="SPT" localSheetId="12">[2]A!#REF!</definedName>
    <definedName name="SPT" localSheetId="13">[2]A!#REF!</definedName>
    <definedName name="SPT" localSheetId="8">[2]A!#REF!</definedName>
    <definedName name="SPT" localSheetId="42">[2]A!#REF!</definedName>
    <definedName name="SPT" localSheetId="44">[2]A!#REF!</definedName>
    <definedName name="SPT" localSheetId="45">[2]A!#REF!</definedName>
    <definedName name="SPT" localSheetId="47">[2]A!#REF!</definedName>
    <definedName name="SPT" localSheetId="38">[2]A!#REF!</definedName>
    <definedName name="SPT" localSheetId="40">[2]A!#REF!</definedName>
    <definedName name="SPT" localSheetId="41">[2]A!#REF!</definedName>
    <definedName name="SPT" localSheetId="19">[2]A!#REF!</definedName>
    <definedName name="SPT" localSheetId="21">[2]A!#REF!</definedName>
    <definedName name="SPT" localSheetId="22">[2]A!#REF!</definedName>
    <definedName name="SPT" localSheetId="23">[2]A!#REF!</definedName>
    <definedName name="SPT" localSheetId="25">[2]A!#REF!</definedName>
    <definedName name="SPT" localSheetId="33">[2]A!#REF!</definedName>
    <definedName name="SPT" localSheetId="34">[2]A!#REF!</definedName>
    <definedName name="SPT" localSheetId="36">[2]A!#REF!</definedName>
    <definedName name="SPT" localSheetId="55">[2]A!#REF!</definedName>
    <definedName name="SPT" localSheetId="56">[2]A!#REF!</definedName>
    <definedName name="SPT" localSheetId="57">[2]A!#REF!</definedName>
    <definedName name="SPT" localSheetId="58">[2]A!#REF!</definedName>
    <definedName name="SPT" localSheetId="59">[2]A!#REF!</definedName>
    <definedName name="SPT" localSheetId="54">[2]A!#REF!</definedName>
    <definedName name="SPT" localSheetId="5">[2]A!#REF!</definedName>
    <definedName name="SPT">[2]A!#REF!</definedName>
    <definedName name="sss" localSheetId="49" hidden="1">{#N/A,#N/A,FALSE,"Aging Summary";#N/A,#N/A,FALSE,"Ratio Analysis";#N/A,#N/A,FALSE,"Test 120 Day Accts";#N/A,#N/A,FALSE,"Tickmarks"}</definedName>
    <definedName name="sss" localSheetId="27" hidden="1">{#N/A,#N/A,FALSE,"Aging Summary";#N/A,#N/A,FALSE,"Ratio Analysis";#N/A,#N/A,FALSE,"Test 120 Day Accts";#N/A,#N/A,FALSE,"Tickmarks"}</definedName>
    <definedName name="sss" localSheetId="17" hidden="1">{#N/A,#N/A,FALSE,"Aging Summary";#N/A,#N/A,FALSE,"Ratio Analysis";#N/A,#N/A,FALSE,"Test 120 Day Accts";#N/A,#N/A,FALSE,"Tickmarks"}</definedName>
    <definedName name="sss" localSheetId="14" hidden="1">{#N/A,#N/A,FALSE,"Aging Summary";#N/A,#N/A,FALSE,"Ratio Analysis";#N/A,#N/A,FALSE,"Test 120 Day Accts";#N/A,#N/A,FALSE,"Tickmarks"}</definedName>
    <definedName name="sss" localSheetId="9" hidden="1">{#N/A,#N/A,FALSE,"Aging Summary";#N/A,#N/A,FALSE,"Ratio Analysis";#N/A,#N/A,FALSE,"Test 120 Day Accts";#N/A,#N/A,FALSE,"Tickmarks"}</definedName>
    <definedName name="sss" localSheetId="43" hidden="1">{#N/A,#N/A,FALSE,"Aging Summary";#N/A,#N/A,FALSE,"Ratio Analysis";#N/A,#N/A,FALSE,"Test 120 Day Accts";#N/A,#N/A,FALSE,"Tickmarks"}</definedName>
    <definedName name="sss" localSheetId="46" hidden="1">{#N/A,#N/A,FALSE,"Aging Summary";#N/A,#N/A,FALSE,"Ratio Analysis";#N/A,#N/A,FALSE,"Test 120 Day Accts";#N/A,#N/A,FALSE,"Tickmarks"}</definedName>
    <definedName name="sss" localSheetId="37" hidden="1">{#N/A,#N/A,FALSE,"Aging Summary";#N/A,#N/A,FALSE,"Ratio Analysis";#N/A,#N/A,FALSE,"Test 120 Day Accts";#N/A,#N/A,FALSE,"Tickmarks"}</definedName>
    <definedName name="sss" localSheetId="39" hidden="1">{#N/A,#N/A,FALSE,"Aging Summary";#N/A,#N/A,FALSE,"Ratio Analysis";#N/A,#N/A,FALSE,"Test 120 Day Accts";#N/A,#N/A,FALSE,"Tickmarks"}</definedName>
    <definedName name="sss" localSheetId="20" hidden="1">{#N/A,#N/A,FALSE,"Aging Summary";#N/A,#N/A,FALSE,"Ratio Analysis";#N/A,#N/A,FALSE,"Test 120 Day Accts";#N/A,#N/A,FALSE,"Tickmarks"}</definedName>
    <definedName name="sss" localSheetId="24" hidden="1">{#N/A,#N/A,FALSE,"Aging Summary";#N/A,#N/A,FALSE,"Ratio Analysis";#N/A,#N/A,FALSE,"Test 120 Day Accts";#N/A,#N/A,FALSE,"Tickmarks"}</definedName>
    <definedName name="sss" localSheetId="32" hidden="1">{#N/A,#N/A,FALSE,"Aging Summary";#N/A,#N/A,FALSE,"Ratio Analysis";#N/A,#N/A,FALSE,"Test 120 Day Accts";#N/A,#N/A,FALSE,"Tickmarks"}</definedName>
    <definedName name="sss" localSheetId="35" hidden="1">{#N/A,#N/A,FALSE,"Aging Summary";#N/A,#N/A,FALSE,"Ratio Analysis";#N/A,#N/A,FALSE,"Test 120 Day Accts";#N/A,#N/A,FALSE,"Tickmarks"}</definedName>
    <definedName name="sss" localSheetId="53" hidden="1">{#N/A,#N/A,FALSE,"Aging Summary";#N/A,#N/A,FALSE,"Ratio Analysis";#N/A,#N/A,FALSE,"Test 120 Day Accts";#N/A,#N/A,FALSE,"Tickmarks"}</definedName>
    <definedName name="sss" localSheetId="3" hidden="1">{#N/A,#N/A,FALSE,"Aging Summary";#N/A,#N/A,FALSE,"Ratio Analysis";#N/A,#N/A,FALSE,"Test 120 Day Accts";#N/A,#N/A,FALSE,"Tickmarks"}</definedName>
    <definedName name="sss" localSheetId="7" hidden="1">{#N/A,#N/A,FALSE,"Aging Summary";#N/A,#N/A,FALSE,"Ratio Analysis";#N/A,#N/A,FALSE,"Test 120 Day Accts";#N/A,#N/A,FALSE,"Tickmarks"}</definedName>
    <definedName name="sss" localSheetId="48" hidden="1">{#N/A,#N/A,FALSE,"Aging Summary";#N/A,#N/A,FALSE,"Ratio Analysis";#N/A,#N/A,FALSE,"Test 120 Day Accts";#N/A,#N/A,FALSE,"Tickmarks"}</definedName>
    <definedName name="sss" localSheetId="50" hidden="1">{#N/A,#N/A,FALSE,"Aging Summary";#N/A,#N/A,FALSE,"Ratio Analysis";#N/A,#N/A,FALSE,"Test 120 Day Accts";#N/A,#N/A,FALSE,"Tickmarks"}</definedName>
    <definedName name="sss" localSheetId="51" hidden="1">{#N/A,#N/A,FALSE,"Aging Summary";#N/A,#N/A,FALSE,"Ratio Analysis";#N/A,#N/A,FALSE,"Test 120 Day Accts";#N/A,#N/A,FALSE,"Tickmarks"}</definedName>
    <definedName name="sss" localSheetId="52" hidden="1">{#N/A,#N/A,FALSE,"Aging Summary";#N/A,#N/A,FALSE,"Ratio Analysis";#N/A,#N/A,FALSE,"Test 120 Day Accts";#N/A,#N/A,FALSE,"Tickmarks"}</definedName>
    <definedName name="sss" localSheetId="26" hidden="1">{#N/A,#N/A,FALSE,"Aging Summary";#N/A,#N/A,FALSE,"Ratio Analysis";#N/A,#N/A,FALSE,"Test 120 Day Accts";#N/A,#N/A,FALSE,"Tickmarks"}</definedName>
    <definedName name="sss" localSheetId="28" hidden="1">{#N/A,#N/A,FALSE,"Aging Summary";#N/A,#N/A,FALSE,"Ratio Analysis";#N/A,#N/A,FALSE,"Test 120 Day Accts";#N/A,#N/A,FALSE,"Tickmarks"}</definedName>
    <definedName name="sss" localSheetId="29" hidden="1">{#N/A,#N/A,FALSE,"Aging Summary";#N/A,#N/A,FALSE,"Ratio Analysis";#N/A,#N/A,FALSE,"Test 120 Day Accts";#N/A,#N/A,FALSE,"Tickmarks"}</definedName>
    <definedName name="sss" localSheetId="30" hidden="1">{#N/A,#N/A,FALSE,"Aging Summary";#N/A,#N/A,FALSE,"Ratio Analysis";#N/A,#N/A,FALSE,"Test 120 Day Accts";#N/A,#N/A,FALSE,"Tickmarks"}</definedName>
    <definedName name="sss" localSheetId="31" hidden="1">{#N/A,#N/A,FALSE,"Aging Summary";#N/A,#N/A,FALSE,"Ratio Analysis";#N/A,#N/A,FALSE,"Test 120 Day Accts";#N/A,#N/A,FALSE,"Tickmarks"}</definedName>
    <definedName name="sss" localSheetId="16" hidden="1">{#N/A,#N/A,FALSE,"Aging Summary";#N/A,#N/A,FALSE,"Ratio Analysis";#N/A,#N/A,FALSE,"Test 120 Day Accts";#N/A,#N/A,FALSE,"Tickmarks"}</definedName>
    <definedName name="sss" localSheetId="18" hidden="1">{#N/A,#N/A,FALSE,"Aging Summary";#N/A,#N/A,FALSE,"Ratio Analysis";#N/A,#N/A,FALSE,"Test 120 Day Accts";#N/A,#N/A,FALSE,"Tickmarks"}</definedName>
    <definedName name="sss" localSheetId="15" hidden="1">{#N/A,#N/A,FALSE,"Aging Summary";#N/A,#N/A,FALSE,"Ratio Analysis";#N/A,#N/A,FALSE,"Test 120 Day Accts";#N/A,#N/A,FALSE,"Tickmarks"}</definedName>
    <definedName name="sss" localSheetId="10" hidden="1">{#N/A,#N/A,FALSE,"Aging Summary";#N/A,#N/A,FALSE,"Ratio Analysis";#N/A,#N/A,FALSE,"Test 120 Day Accts";#N/A,#N/A,FALSE,"Tickmarks"}</definedName>
    <definedName name="sss" localSheetId="11" hidden="1">{#N/A,#N/A,FALSE,"Aging Summary";#N/A,#N/A,FALSE,"Ratio Analysis";#N/A,#N/A,FALSE,"Test 120 Day Accts";#N/A,#N/A,FALSE,"Tickmarks"}</definedName>
    <definedName name="sss" localSheetId="12" hidden="1">{#N/A,#N/A,FALSE,"Aging Summary";#N/A,#N/A,FALSE,"Ratio Analysis";#N/A,#N/A,FALSE,"Test 120 Day Accts";#N/A,#N/A,FALSE,"Tickmarks"}</definedName>
    <definedName name="sss" localSheetId="13" hidden="1">{#N/A,#N/A,FALSE,"Aging Summary";#N/A,#N/A,FALSE,"Ratio Analysis";#N/A,#N/A,FALSE,"Test 120 Day Accts";#N/A,#N/A,FALSE,"Tickmarks"}</definedName>
    <definedName name="sss" localSheetId="8" hidden="1">{#N/A,#N/A,FALSE,"Aging Summary";#N/A,#N/A,FALSE,"Ratio Analysis";#N/A,#N/A,FALSE,"Test 120 Day Accts";#N/A,#N/A,FALSE,"Tickmarks"}</definedName>
    <definedName name="sss" localSheetId="42" hidden="1">{#N/A,#N/A,FALSE,"Aging Summary";#N/A,#N/A,FALSE,"Ratio Analysis";#N/A,#N/A,FALSE,"Test 120 Day Accts";#N/A,#N/A,FALSE,"Tickmarks"}</definedName>
    <definedName name="sss" localSheetId="44" hidden="1">{#N/A,#N/A,FALSE,"Aging Summary";#N/A,#N/A,FALSE,"Ratio Analysis";#N/A,#N/A,FALSE,"Test 120 Day Accts";#N/A,#N/A,FALSE,"Tickmarks"}</definedName>
    <definedName name="sss" localSheetId="45" hidden="1">{#N/A,#N/A,FALSE,"Aging Summary";#N/A,#N/A,FALSE,"Ratio Analysis";#N/A,#N/A,FALSE,"Test 120 Day Accts";#N/A,#N/A,FALSE,"Tickmarks"}</definedName>
    <definedName name="sss" localSheetId="47" hidden="1">{#N/A,#N/A,FALSE,"Aging Summary";#N/A,#N/A,FALSE,"Ratio Analysis";#N/A,#N/A,FALSE,"Test 120 Day Accts";#N/A,#N/A,FALSE,"Tickmarks"}</definedName>
    <definedName name="sss" localSheetId="38" hidden="1">{#N/A,#N/A,FALSE,"Aging Summary";#N/A,#N/A,FALSE,"Ratio Analysis";#N/A,#N/A,FALSE,"Test 120 Day Accts";#N/A,#N/A,FALSE,"Tickmarks"}</definedName>
    <definedName name="sss" localSheetId="40" hidden="1">{#N/A,#N/A,FALSE,"Aging Summary";#N/A,#N/A,FALSE,"Ratio Analysis";#N/A,#N/A,FALSE,"Test 120 Day Accts";#N/A,#N/A,FALSE,"Tickmarks"}</definedName>
    <definedName name="sss" localSheetId="41" hidden="1">{#N/A,#N/A,FALSE,"Aging Summary";#N/A,#N/A,FALSE,"Ratio Analysis";#N/A,#N/A,FALSE,"Test 120 Day Accts";#N/A,#N/A,FALSE,"Tickmarks"}</definedName>
    <definedName name="sss" localSheetId="19" hidden="1">{#N/A,#N/A,FALSE,"Aging Summary";#N/A,#N/A,FALSE,"Ratio Analysis";#N/A,#N/A,FALSE,"Test 120 Day Accts";#N/A,#N/A,FALSE,"Tickmarks"}</definedName>
    <definedName name="sss" localSheetId="21" hidden="1">{#N/A,#N/A,FALSE,"Aging Summary";#N/A,#N/A,FALSE,"Ratio Analysis";#N/A,#N/A,FALSE,"Test 120 Day Accts";#N/A,#N/A,FALSE,"Tickmarks"}</definedName>
    <definedName name="sss" localSheetId="22" hidden="1">{#N/A,#N/A,FALSE,"Aging Summary";#N/A,#N/A,FALSE,"Ratio Analysis";#N/A,#N/A,FALSE,"Test 120 Day Accts";#N/A,#N/A,FALSE,"Tickmarks"}</definedName>
    <definedName name="sss" localSheetId="23" hidden="1">{#N/A,#N/A,FALSE,"Aging Summary";#N/A,#N/A,FALSE,"Ratio Analysis";#N/A,#N/A,FALSE,"Test 120 Day Accts";#N/A,#N/A,FALSE,"Tickmarks"}</definedName>
    <definedName name="sss" localSheetId="25" hidden="1">{#N/A,#N/A,FALSE,"Aging Summary";#N/A,#N/A,FALSE,"Ratio Analysis";#N/A,#N/A,FALSE,"Test 120 Day Accts";#N/A,#N/A,FALSE,"Tickmarks"}</definedName>
    <definedName name="sss" localSheetId="33" hidden="1">{#N/A,#N/A,FALSE,"Aging Summary";#N/A,#N/A,FALSE,"Ratio Analysis";#N/A,#N/A,FALSE,"Test 120 Day Accts";#N/A,#N/A,FALSE,"Tickmarks"}</definedName>
    <definedName name="sss" localSheetId="34" hidden="1">{#N/A,#N/A,FALSE,"Aging Summary";#N/A,#N/A,FALSE,"Ratio Analysis";#N/A,#N/A,FALSE,"Test 120 Day Accts";#N/A,#N/A,FALSE,"Tickmarks"}</definedName>
    <definedName name="sss" localSheetId="36" hidden="1">{#N/A,#N/A,FALSE,"Aging Summary";#N/A,#N/A,FALSE,"Ratio Analysis";#N/A,#N/A,FALSE,"Test 120 Day Accts";#N/A,#N/A,FALSE,"Tickmarks"}</definedName>
    <definedName name="sss" localSheetId="55" hidden="1">{#N/A,#N/A,FALSE,"Aging Summary";#N/A,#N/A,FALSE,"Ratio Analysis";#N/A,#N/A,FALSE,"Test 120 Day Accts";#N/A,#N/A,FALSE,"Tickmarks"}</definedName>
    <definedName name="sss" localSheetId="56" hidden="1">{#N/A,#N/A,FALSE,"Aging Summary";#N/A,#N/A,FALSE,"Ratio Analysis";#N/A,#N/A,FALSE,"Test 120 Day Accts";#N/A,#N/A,FALSE,"Tickmarks"}</definedName>
    <definedName name="sss" localSheetId="57" hidden="1">{#N/A,#N/A,FALSE,"Aging Summary";#N/A,#N/A,FALSE,"Ratio Analysis";#N/A,#N/A,FALSE,"Test 120 Day Accts";#N/A,#N/A,FALSE,"Tickmarks"}</definedName>
    <definedName name="sss" localSheetId="58" hidden="1">{#N/A,#N/A,FALSE,"Aging Summary";#N/A,#N/A,FALSE,"Ratio Analysis";#N/A,#N/A,FALSE,"Test 120 Day Accts";#N/A,#N/A,FALSE,"Tickmarks"}</definedName>
    <definedName name="sss" localSheetId="59" hidden="1">{#N/A,#N/A,FALSE,"Aging Summary";#N/A,#N/A,FALSE,"Ratio Analysis";#N/A,#N/A,FALSE,"Test 120 Day Accts";#N/A,#N/A,FALSE,"Tickmarks"}</definedName>
    <definedName name="sss" localSheetId="54" hidden="1">{#N/A,#N/A,FALSE,"Aging Summary";#N/A,#N/A,FALSE,"Ratio Analysis";#N/A,#N/A,FALSE,"Test 120 Day Accts";#N/A,#N/A,FALSE,"Tickmarks"}</definedName>
    <definedName name="sss" hidden="1">{#N/A,#N/A,FALSE,"Aging Summary";#N/A,#N/A,FALSE,"Ratio Analysis";#N/A,#N/A,FALSE,"Test 120 Day Accts";#N/A,#N/A,FALSE,"Tickmarks"}</definedName>
    <definedName name="sssa" localSheetId="49" hidden="1">{#N/A,#N/A,FALSE,"Aging Summary";#N/A,#N/A,FALSE,"Ratio Analysis";#N/A,#N/A,FALSE,"Test 120 Day Accts";#N/A,#N/A,FALSE,"Tickmarks"}</definedName>
    <definedName name="sssa" localSheetId="27" hidden="1">{#N/A,#N/A,FALSE,"Aging Summary";#N/A,#N/A,FALSE,"Ratio Analysis";#N/A,#N/A,FALSE,"Test 120 Day Accts";#N/A,#N/A,FALSE,"Tickmarks"}</definedName>
    <definedName name="sssa" localSheetId="17" hidden="1">{#N/A,#N/A,FALSE,"Aging Summary";#N/A,#N/A,FALSE,"Ratio Analysis";#N/A,#N/A,FALSE,"Test 120 Day Accts";#N/A,#N/A,FALSE,"Tickmarks"}</definedName>
    <definedName name="sssa" localSheetId="14" hidden="1">{#N/A,#N/A,FALSE,"Aging Summary";#N/A,#N/A,FALSE,"Ratio Analysis";#N/A,#N/A,FALSE,"Test 120 Day Accts";#N/A,#N/A,FALSE,"Tickmarks"}</definedName>
    <definedName name="sssa" localSheetId="9" hidden="1">{#N/A,#N/A,FALSE,"Aging Summary";#N/A,#N/A,FALSE,"Ratio Analysis";#N/A,#N/A,FALSE,"Test 120 Day Accts";#N/A,#N/A,FALSE,"Tickmarks"}</definedName>
    <definedName name="sssa" localSheetId="43" hidden="1">{#N/A,#N/A,FALSE,"Aging Summary";#N/A,#N/A,FALSE,"Ratio Analysis";#N/A,#N/A,FALSE,"Test 120 Day Accts";#N/A,#N/A,FALSE,"Tickmarks"}</definedName>
    <definedName name="sssa" localSheetId="46" hidden="1">{#N/A,#N/A,FALSE,"Aging Summary";#N/A,#N/A,FALSE,"Ratio Analysis";#N/A,#N/A,FALSE,"Test 120 Day Accts";#N/A,#N/A,FALSE,"Tickmarks"}</definedName>
    <definedName name="sssa" localSheetId="37" hidden="1">{#N/A,#N/A,FALSE,"Aging Summary";#N/A,#N/A,FALSE,"Ratio Analysis";#N/A,#N/A,FALSE,"Test 120 Day Accts";#N/A,#N/A,FALSE,"Tickmarks"}</definedName>
    <definedName name="sssa" localSheetId="39" hidden="1">{#N/A,#N/A,FALSE,"Aging Summary";#N/A,#N/A,FALSE,"Ratio Analysis";#N/A,#N/A,FALSE,"Test 120 Day Accts";#N/A,#N/A,FALSE,"Tickmarks"}</definedName>
    <definedName name="sssa" localSheetId="20" hidden="1">{#N/A,#N/A,FALSE,"Aging Summary";#N/A,#N/A,FALSE,"Ratio Analysis";#N/A,#N/A,FALSE,"Test 120 Day Accts";#N/A,#N/A,FALSE,"Tickmarks"}</definedName>
    <definedName name="sssa" localSheetId="24" hidden="1">{#N/A,#N/A,FALSE,"Aging Summary";#N/A,#N/A,FALSE,"Ratio Analysis";#N/A,#N/A,FALSE,"Test 120 Day Accts";#N/A,#N/A,FALSE,"Tickmarks"}</definedName>
    <definedName name="sssa" localSheetId="32" hidden="1">{#N/A,#N/A,FALSE,"Aging Summary";#N/A,#N/A,FALSE,"Ratio Analysis";#N/A,#N/A,FALSE,"Test 120 Day Accts";#N/A,#N/A,FALSE,"Tickmarks"}</definedName>
    <definedName name="sssa" localSheetId="35" hidden="1">{#N/A,#N/A,FALSE,"Aging Summary";#N/A,#N/A,FALSE,"Ratio Analysis";#N/A,#N/A,FALSE,"Test 120 Day Accts";#N/A,#N/A,FALSE,"Tickmarks"}</definedName>
    <definedName name="sssa" localSheetId="53" hidden="1">{#N/A,#N/A,FALSE,"Aging Summary";#N/A,#N/A,FALSE,"Ratio Analysis";#N/A,#N/A,FALSE,"Test 120 Day Accts";#N/A,#N/A,FALSE,"Tickmarks"}</definedName>
    <definedName name="sssa" localSheetId="3" hidden="1">{#N/A,#N/A,FALSE,"Aging Summary";#N/A,#N/A,FALSE,"Ratio Analysis";#N/A,#N/A,FALSE,"Test 120 Day Accts";#N/A,#N/A,FALSE,"Tickmarks"}</definedName>
    <definedName name="sssa" localSheetId="7" hidden="1">{#N/A,#N/A,FALSE,"Aging Summary";#N/A,#N/A,FALSE,"Ratio Analysis";#N/A,#N/A,FALSE,"Test 120 Day Accts";#N/A,#N/A,FALSE,"Tickmarks"}</definedName>
    <definedName name="sssa" localSheetId="48" hidden="1">{#N/A,#N/A,FALSE,"Aging Summary";#N/A,#N/A,FALSE,"Ratio Analysis";#N/A,#N/A,FALSE,"Test 120 Day Accts";#N/A,#N/A,FALSE,"Tickmarks"}</definedName>
    <definedName name="sssa" localSheetId="50" hidden="1">{#N/A,#N/A,FALSE,"Aging Summary";#N/A,#N/A,FALSE,"Ratio Analysis";#N/A,#N/A,FALSE,"Test 120 Day Accts";#N/A,#N/A,FALSE,"Tickmarks"}</definedName>
    <definedName name="sssa" localSheetId="51" hidden="1">{#N/A,#N/A,FALSE,"Aging Summary";#N/A,#N/A,FALSE,"Ratio Analysis";#N/A,#N/A,FALSE,"Test 120 Day Accts";#N/A,#N/A,FALSE,"Tickmarks"}</definedName>
    <definedName name="sssa" localSheetId="52" hidden="1">{#N/A,#N/A,FALSE,"Aging Summary";#N/A,#N/A,FALSE,"Ratio Analysis";#N/A,#N/A,FALSE,"Test 120 Day Accts";#N/A,#N/A,FALSE,"Tickmarks"}</definedName>
    <definedName name="sssa" localSheetId="26" hidden="1">{#N/A,#N/A,FALSE,"Aging Summary";#N/A,#N/A,FALSE,"Ratio Analysis";#N/A,#N/A,FALSE,"Test 120 Day Accts";#N/A,#N/A,FALSE,"Tickmarks"}</definedName>
    <definedName name="sssa" localSheetId="28" hidden="1">{#N/A,#N/A,FALSE,"Aging Summary";#N/A,#N/A,FALSE,"Ratio Analysis";#N/A,#N/A,FALSE,"Test 120 Day Accts";#N/A,#N/A,FALSE,"Tickmarks"}</definedName>
    <definedName name="sssa" localSheetId="29" hidden="1">{#N/A,#N/A,FALSE,"Aging Summary";#N/A,#N/A,FALSE,"Ratio Analysis";#N/A,#N/A,FALSE,"Test 120 Day Accts";#N/A,#N/A,FALSE,"Tickmarks"}</definedName>
    <definedName name="sssa" localSheetId="30" hidden="1">{#N/A,#N/A,FALSE,"Aging Summary";#N/A,#N/A,FALSE,"Ratio Analysis";#N/A,#N/A,FALSE,"Test 120 Day Accts";#N/A,#N/A,FALSE,"Tickmarks"}</definedName>
    <definedName name="sssa" localSheetId="31" hidden="1">{#N/A,#N/A,FALSE,"Aging Summary";#N/A,#N/A,FALSE,"Ratio Analysis";#N/A,#N/A,FALSE,"Test 120 Day Accts";#N/A,#N/A,FALSE,"Tickmarks"}</definedName>
    <definedName name="sssa" localSheetId="16" hidden="1">{#N/A,#N/A,FALSE,"Aging Summary";#N/A,#N/A,FALSE,"Ratio Analysis";#N/A,#N/A,FALSE,"Test 120 Day Accts";#N/A,#N/A,FALSE,"Tickmarks"}</definedName>
    <definedName name="sssa" localSheetId="18" hidden="1">{#N/A,#N/A,FALSE,"Aging Summary";#N/A,#N/A,FALSE,"Ratio Analysis";#N/A,#N/A,FALSE,"Test 120 Day Accts";#N/A,#N/A,FALSE,"Tickmarks"}</definedName>
    <definedName name="sssa" localSheetId="15" hidden="1">{#N/A,#N/A,FALSE,"Aging Summary";#N/A,#N/A,FALSE,"Ratio Analysis";#N/A,#N/A,FALSE,"Test 120 Day Accts";#N/A,#N/A,FALSE,"Tickmarks"}</definedName>
    <definedName name="sssa" localSheetId="10" hidden="1">{#N/A,#N/A,FALSE,"Aging Summary";#N/A,#N/A,FALSE,"Ratio Analysis";#N/A,#N/A,FALSE,"Test 120 Day Accts";#N/A,#N/A,FALSE,"Tickmarks"}</definedName>
    <definedName name="sssa" localSheetId="11" hidden="1">{#N/A,#N/A,FALSE,"Aging Summary";#N/A,#N/A,FALSE,"Ratio Analysis";#N/A,#N/A,FALSE,"Test 120 Day Accts";#N/A,#N/A,FALSE,"Tickmarks"}</definedName>
    <definedName name="sssa" localSheetId="12" hidden="1">{#N/A,#N/A,FALSE,"Aging Summary";#N/A,#N/A,FALSE,"Ratio Analysis";#N/A,#N/A,FALSE,"Test 120 Day Accts";#N/A,#N/A,FALSE,"Tickmarks"}</definedName>
    <definedName name="sssa" localSheetId="13" hidden="1">{#N/A,#N/A,FALSE,"Aging Summary";#N/A,#N/A,FALSE,"Ratio Analysis";#N/A,#N/A,FALSE,"Test 120 Day Accts";#N/A,#N/A,FALSE,"Tickmarks"}</definedName>
    <definedName name="sssa" localSheetId="8" hidden="1">{#N/A,#N/A,FALSE,"Aging Summary";#N/A,#N/A,FALSE,"Ratio Analysis";#N/A,#N/A,FALSE,"Test 120 Day Accts";#N/A,#N/A,FALSE,"Tickmarks"}</definedName>
    <definedName name="sssa" localSheetId="42" hidden="1">{#N/A,#N/A,FALSE,"Aging Summary";#N/A,#N/A,FALSE,"Ratio Analysis";#N/A,#N/A,FALSE,"Test 120 Day Accts";#N/A,#N/A,FALSE,"Tickmarks"}</definedName>
    <definedName name="sssa" localSheetId="44" hidden="1">{#N/A,#N/A,FALSE,"Aging Summary";#N/A,#N/A,FALSE,"Ratio Analysis";#N/A,#N/A,FALSE,"Test 120 Day Accts";#N/A,#N/A,FALSE,"Tickmarks"}</definedName>
    <definedName name="sssa" localSheetId="45" hidden="1">{#N/A,#N/A,FALSE,"Aging Summary";#N/A,#N/A,FALSE,"Ratio Analysis";#N/A,#N/A,FALSE,"Test 120 Day Accts";#N/A,#N/A,FALSE,"Tickmarks"}</definedName>
    <definedName name="sssa" localSheetId="47" hidden="1">{#N/A,#N/A,FALSE,"Aging Summary";#N/A,#N/A,FALSE,"Ratio Analysis";#N/A,#N/A,FALSE,"Test 120 Day Accts";#N/A,#N/A,FALSE,"Tickmarks"}</definedName>
    <definedName name="sssa" localSheetId="38" hidden="1">{#N/A,#N/A,FALSE,"Aging Summary";#N/A,#N/A,FALSE,"Ratio Analysis";#N/A,#N/A,FALSE,"Test 120 Day Accts";#N/A,#N/A,FALSE,"Tickmarks"}</definedName>
    <definedName name="sssa" localSheetId="40" hidden="1">{#N/A,#N/A,FALSE,"Aging Summary";#N/A,#N/A,FALSE,"Ratio Analysis";#N/A,#N/A,FALSE,"Test 120 Day Accts";#N/A,#N/A,FALSE,"Tickmarks"}</definedName>
    <definedName name="sssa" localSheetId="41" hidden="1">{#N/A,#N/A,FALSE,"Aging Summary";#N/A,#N/A,FALSE,"Ratio Analysis";#N/A,#N/A,FALSE,"Test 120 Day Accts";#N/A,#N/A,FALSE,"Tickmarks"}</definedName>
    <definedName name="sssa" localSheetId="19" hidden="1">{#N/A,#N/A,FALSE,"Aging Summary";#N/A,#N/A,FALSE,"Ratio Analysis";#N/A,#N/A,FALSE,"Test 120 Day Accts";#N/A,#N/A,FALSE,"Tickmarks"}</definedName>
    <definedName name="sssa" localSheetId="21" hidden="1">{#N/A,#N/A,FALSE,"Aging Summary";#N/A,#N/A,FALSE,"Ratio Analysis";#N/A,#N/A,FALSE,"Test 120 Day Accts";#N/A,#N/A,FALSE,"Tickmarks"}</definedName>
    <definedName name="sssa" localSheetId="22" hidden="1">{#N/A,#N/A,FALSE,"Aging Summary";#N/A,#N/A,FALSE,"Ratio Analysis";#N/A,#N/A,FALSE,"Test 120 Day Accts";#N/A,#N/A,FALSE,"Tickmarks"}</definedName>
    <definedName name="sssa" localSheetId="23" hidden="1">{#N/A,#N/A,FALSE,"Aging Summary";#N/A,#N/A,FALSE,"Ratio Analysis";#N/A,#N/A,FALSE,"Test 120 Day Accts";#N/A,#N/A,FALSE,"Tickmarks"}</definedName>
    <definedName name="sssa" localSheetId="25" hidden="1">{#N/A,#N/A,FALSE,"Aging Summary";#N/A,#N/A,FALSE,"Ratio Analysis";#N/A,#N/A,FALSE,"Test 120 Day Accts";#N/A,#N/A,FALSE,"Tickmarks"}</definedName>
    <definedName name="sssa" localSheetId="33" hidden="1">{#N/A,#N/A,FALSE,"Aging Summary";#N/A,#N/A,FALSE,"Ratio Analysis";#N/A,#N/A,FALSE,"Test 120 Day Accts";#N/A,#N/A,FALSE,"Tickmarks"}</definedName>
    <definedName name="sssa" localSheetId="34" hidden="1">{#N/A,#N/A,FALSE,"Aging Summary";#N/A,#N/A,FALSE,"Ratio Analysis";#N/A,#N/A,FALSE,"Test 120 Day Accts";#N/A,#N/A,FALSE,"Tickmarks"}</definedName>
    <definedName name="sssa" localSheetId="36" hidden="1">{#N/A,#N/A,FALSE,"Aging Summary";#N/A,#N/A,FALSE,"Ratio Analysis";#N/A,#N/A,FALSE,"Test 120 Day Accts";#N/A,#N/A,FALSE,"Tickmarks"}</definedName>
    <definedName name="sssa" localSheetId="55" hidden="1">{#N/A,#N/A,FALSE,"Aging Summary";#N/A,#N/A,FALSE,"Ratio Analysis";#N/A,#N/A,FALSE,"Test 120 Day Accts";#N/A,#N/A,FALSE,"Tickmarks"}</definedName>
    <definedName name="sssa" localSheetId="56" hidden="1">{#N/A,#N/A,FALSE,"Aging Summary";#N/A,#N/A,FALSE,"Ratio Analysis";#N/A,#N/A,FALSE,"Test 120 Day Accts";#N/A,#N/A,FALSE,"Tickmarks"}</definedName>
    <definedName name="sssa" localSheetId="57" hidden="1">{#N/A,#N/A,FALSE,"Aging Summary";#N/A,#N/A,FALSE,"Ratio Analysis";#N/A,#N/A,FALSE,"Test 120 Day Accts";#N/A,#N/A,FALSE,"Tickmarks"}</definedName>
    <definedName name="sssa" localSheetId="58" hidden="1">{#N/A,#N/A,FALSE,"Aging Summary";#N/A,#N/A,FALSE,"Ratio Analysis";#N/A,#N/A,FALSE,"Test 120 Day Accts";#N/A,#N/A,FALSE,"Tickmarks"}</definedName>
    <definedName name="sssa" localSheetId="59" hidden="1">{#N/A,#N/A,FALSE,"Aging Summary";#N/A,#N/A,FALSE,"Ratio Analysis";#N/A,#N/A,FALSE,"Test 120 Day Accts";#N/A,#N/A,FALSE,"Tickmarks"}</definedName>
    <definedName name="sssa" localSheetId="54" hidden="1">{#N/A,#N/A,FALSE,"Aging Summary";#N/A,#N/A,FALSE,"Ratio Analysis";#N/A,#N/A,FALSE,"Test 120 Day Accts";#N/A,#N/A,FALSE,"Tickmarks"}</definedName>
    <definedName name="sssa" hidden="1">{#N/A,#N/A,FALSE,"Aging Summary";#N/A,#N/A,FALSE,"Ratio Analysis";#N/A,#N/A,FALSE,"Test 120 Day Accts";#N/A,#N/A,FALSE,"Tickmarks"}</definedName>
    <definedName name="ssss" localSheetId="49" hidden="1">{#N/A,#N/A,FALSE,"Aging Summary";#N/A,#N/A,FALSE,"Ratio Analysis";#N/A,#N/A,FALSE,"Test 120 Day Accts";#N/A,#N/A,FALSE,"Tickmarks"}</definedName>
    <definedName name="ssss" localSheetId="27" hidden="1">{#N/A,#N/A,FALSE,"Aging Summary";#N/A,#N/A,FALSE,"Ratio Analysis";#N/A,#N/A,FALSE,"Test 120 Day Accts";#N/A,#N/A,FALSE,"Tickmarks"}</definedName>
    <definedName name="ssss" localSheetId="17" hidden="1">{#N/A,#N/A,FALSE,"Aging Summary";#N/A,#N/A,FALSE,"Ratio Analysis";#N/A,#N/A,FALSE,"Test 120 Day Accts";#N/A,#N/A,FALSE,"Tickmarks"}</definedName>
    <definedName name="ssss" localSheetId="14" hidden="1">{#N/A,#N/A,FALSE,"Aging Summary";#N/A,#N/A,FALSE,"Ratio Analysis";#N/A,#N/A,FALSE,"Test 120 Day Accts";#N/A,#N/A,FALSE,"Tickmarks"}</definedName>
    <definedName name="ssss" localSheetId="9" hidden="1">{#N/A,#N/A,FALSE,"Aging Summary";#N/A,#N/A,FALSE,"Ratio Analysis";#N/A,#N/A,FALSE,"Test 120 Day Accts";#N/A,#N/A,FALSE,"Tickmarks"}</definedName>
    <definedName name="ssss" localSheetId="43" hidden="1">{#N/A,#N/A,FALSE,"Aging Summary";#N/A,#N/A,FALSE,"Ratio Analysis";#N/A,#N/A,FALSE,"Test 120 Day Accts";#N/A,#N/A,FALSE,"Tickmarks"}</definedName>
    <definedName name="ssss" localSheetId="46" hidden="1">{#N/A,#N/A,FALSE,"Aging Summary";#N/A,#N/A,FALSE,"Ratio Analysis";#N/A,#N/A,FALSE,"Test 120 Day Accts";#N/A,#N/A,FALSE,"Tickmarks"}</definedName>
    <definedName name="ssss" localSheetId="37" hidden="1">{#N/A,#N/A,FALSE,"Aging Summary";#N/A,#N/A,FALSE,"Ratio Analysis";#N/A,#N/A,FALSE,"Test 120 Day Accts";#N/A,#N/A,FALSE,"Tickmarks"}</definedName>
    <definedName name="ssss" localSheetId="39" hidden="1">{#N/A,#N/A,FALSE,"Aging Summary";#N/A,#N/A,FALSE,"Ratio Analysis";#N/A,#N/A,FALSE,"Test 120 Day Accts";#N/A,#N/A,FALSE,"Tickmarks"}</definedName>
    <definedName name="ssss" localSheetId="20" hidden="1">{#N/A,#N/A,FALSE,"Aging Summary";#N/A,#N/A,FALSE,"Ratio Analysis";#N/A,#N/A,FALSE,"Test 120 Day Accts";#N/A,#N/A,FALSE,"Tickmarks"}</definedName>
    <definedName name="ssss" localSheetId="24" hidden="1">{#N/A,#N/A,FALSE,"Aging Summary";#N/A,#N/A,FALSE,"Ratio Analysis";#N/A,#N/A,FALSE,"Test 120 Day Accts";#N/A,#N/A,FALSE,"Tickmarks"}</definedName>
    <definedName name="ssss" localSheetId="32" hidden="1">{#N/A,#N/A,FALSE,"Aging Summary";#N/A,#N/A,FALSE,"Ratio Analysis";#N/A,#N/A,FALSE,"Test 120 Day Accts";#N/A,#N/A,FALSE,"Tickmarks"}</definedName>
    <definedName name="ssss" localSheetId="35" hidden="1">{#N/A,#N/A,FALSE,"Aging Summary";#N/A,#N/A,FALSE,"Ratio Analysis";#N/A,#N/A,FALSE,"Test 120 Day Accts";#N/A,#N/A,FALSE,"Tickmarks"}</definedName>
    <definedName name="ssss" localSheetId="53" hidden="1">{#N/A,#N/A,FALSE,"Aging Summary";#N/A,#N/A,FALSE,"Ratio Analysis";#N/A,#N/A,FALSE,"Test 120 Day Accts";#N/A,#N/A,FALSE,"Tickmarks"}</definedName>
    <definedName name="ssss" localSheetId="3" hidden="1">{#N/A,#N/A,FALSE,"Aging Summary";#N/A,#N/A,FALSE,"Ratio Analysis";#N/A,#N/A,FALSE,"Test 120 Day Accts";#N/A,#N/A,FALSE,"Tickmarks"}</definedName>
    <definedName name="ssss" localSheetId="7" hidden="1">{#N/A,#N/A,FALSE,"Aging Summary";#N/A,#N/A,FALSE,"Ratio Analysis";#N/A,#N/A,FALSE,"Test 120 Day Accts";#N/A,#N/A,FALSE,"Tickmarks"}</definedName>
    <definedName name="ssss" localSheetId="48" hidden="1">{#N/A,#N/A,FALSE,"Aging Summary";#N/A,#N/A,FALSE,"Ratio Analysis";#N/A,#N/A,FALSE,"Test 120 Day Accts";#N/A,#N/A,FALSE,"Tickmarks"}</definedName>
    <definedName name="ssss" localSheetId="50" hidden="1">{#N/A,#N/A,FALSE,"Aging Summary";#N/A,#N/A,FALSE,"Ratio Analysis";#N/A,#N/A,FALSE,"Test 120 Day Accts";#N/A,#N/A,FALSE,"Tickmarks"}</definedName>
    <definedName name="ssss" localSheetId="51" hidden="1">{#N/A,#N/A,FALSE,"Aging Summary";#N/A,#N/A,FALSE,"Ratio Analysis";#N/A,#N/A,FALSE,"Test 120 Day Accts";#N/A,#N/A,FALSE,"Tickmarks"}</definedName>
    <definedName name="ssss" localSheetId="52" hidden="1">{#N/A,#N/A,FALSE,"Aging Summary";#N/A,#N/A,FALSE,"Ratio Analysis";#N/A,#N/A,FALSE,"Test 120 Day Accts";#N/A,#N/A,FALSE,"Tickmarks"}</definedName>
    <definedName name="ssss" localSheetId="26" hidden="1">{#N/A,#N/A,FALSE,"Aging Summary";#N/A,#N/A,FALSE,"Ratio Analysis";#N/A,#N/A,FALSE,"Test 120 Day Accts";#N/A,#N/A,FALSE,"Tickmarks"}</definedName>
    <definedName name="ssss" localSheetId="28" hidden="1">{#N/A,#N/A,FALSE,"Aging Summary";#N/A,#N/A,FALSE,"Ratio Analysis";#N/A,#N/A,FALSE,"Test 120 Day Accts";#N/A,#N/A,FALSE,"Tickmarks"}</definedName>
    <definedName name="ssss" localSheetId="29" hidden="1">{#N/A,#N/A,FALSE,"Aging Summary";#N/A,#N/A,FALSE,"Ratio Analysis";#N/A,#N/A,FALSE,"Test 120 Day Accts";#N/A,#N/A,FALSE,"Tickmarks"}</definedName>
    <definedName name="ssss" localSheetId="30" hidden="1">{#N/A,#N/A,FALSE,"Aging Summary";#N/A,#N/A,FALSE,"Ratio Analysis";#N/A,#N/A,FALSE,"Test 120 Day Accts";#N/A,#N/A,FALSE,"Tickmarks"}</definedName>
    <definedName name="ssss" localSheetId="31" hidden="1">{#N/A,#N/A,FALSE,"Aging Summary";#N/A,#N/A,FALSE,"Ratio Analysis";#N/A,#N/A,FALSE,"Test 120 Day Accts";#N/A,#N/A,FALSE,"Tickmarks"}</definedName>
    <definedName name="ssss" localSheetId="16" hidden="1">{#N/A,#N/A,FALSE,"Aging Summary";#N/A,#N/A,FALSE,"Ratio Analysis";#N/A,#N/A,FALSE,"Test 120 Day Accts";#N/A,#N/A,FALSE,"Tickmarks"}</definedName>
    <definedName name="ssss" localSheetId="18" hidden="1">{#N/A,#N/A,FALSE,"Aging Summary";#N/A,#N/A,FALSE,"Ratio Analysis";#N/A,#N/A,FALSE,"Test 120 Day Accts";#N/A,#N/A,FALSE,"Tickmarks"}</definedName>
    <definedName name="ssss" localSheetId="15" hidden="1">{#N/A,#N/A,FALSE,"Aging Summary";#N/A,#N/A,FALSE,"Ratio Analysis";#N/A,#N/A,FALSE,"Test 120 Day Accts";#N/A,#N/A,FALSE,"Tickmarks"}</definedName>
    <definedName name="ssss" localSheetId="10" hidden="1">{#N/A,#N/A,FALSE,"Aging Summary";#N/A,#N/A,FALSE,"Ratio Analysis";#N/A,#N/A,FALSE,"Test 120 Day Accts";#N/A,#N/A,FALSE,"Tickmarks"}</definedName>
    <definedName name="ssss" localSheetId="11" hidden="1">{#N/A,#N/A,FALSE,"Aging Summary";#N/A,#N/A,FALSE,"Ratio Analysis";#N/A,#N/A,FALSE,"Test 120 Day Accts";#N/A,#N/A,FALSE,"Tickmarks"}</definedName>
    <definedName name="ssss" localSheetId="12" hidden="1">{#N/A,#N/A,FALSE,"Aging Summary";#N/A,#N/A,FALSE,"Ratio Analysis";#N/A,#N/A,FALSE,"Test 120 Day Accts";#N/A,#N/A,FALSE,"Tickmarks"}</definedName>
    <definedName name="ssss" localSheetId="13" hidden="1">{#N/A,#N/A,FALSE,"Aging Summary";#N/A,#N/A,FALSE,"Ratio Analysis";#N/A,#N/A,FALSE,"Test 120 Day Accts";#N/A,#N/A,FALSE,"Tickmarks"}</definedName>
    <definedName name="ssss" localSheetId="8" hidden="1">{#N/A,#N/A,FALSE,"Aging Summary";#N/A,#N/A,FALSE,"Ratio Analysis";#N/A,#N/A,FALSE,"Test 120 Day Accts";#N/A,#N/A,FALSE,"Tickmarks"}</definedName>
    <definedName name="ssss" localSheetId="42" hidden="1">{#N/A,#N/A,FALSE,"Aging Summary";#N/A,#N/A,FALSE,"Ratio Analysis";#N/A,#N/A,FALSE,"Test 120 Day Accts";#N/A,#N/A,FALSE,"Tickmarks"}</definedName>
    <definedName name="ssss" localSheetId="44" hidden="1">{#N/A,#N/A,FALSE,"Aging Summary";#N/A,#N/A,FALSE,"Ratio Analysis";#N/A,#N/A,FALSE,"Test 120 Day Accts";#N/A,#N/A,FALSE,"Tickmarks"}</definedName>
    <definedName name="ssss" localSheetId="45" hidden="1">{#N/A,#N/A,FALSE,"Aging Summary";#N/A,#N/A,FALSE,"Ratio Analysis";#N/A,#N/A,FALSE,"Test 120 Day Accts";#N/A,#N/A,FALSE,"Tickmarks"}</definedName>
    <definedName name="ssss" localSheetId="47" hidden="1">{#N/A,#N/A,FALSE,"Aging Summary";#N/A,#N/A,FALSE,"Ratio Analysis";#N/A,#N/A,FALSE,"Test 120 Day Accts";#N/A,#N/A,FALSE,"Tickmarks"}</definedName>
    <definedName name="ssss" localSheetId="38" hidden="1">{#N/A,#N/A,FALSE,"Aging Summary";#N/A,#N/A,FALSE,"Ratio Analysis";#N/A,#N/A,FALSE,"Test 120 Day Accts";#N/A,#N/A,FALSE,"Tickmarks"}</definedName>
    <definedName name="ssss" localSheetId="40" hidden="1">{#N/A,#N/A,FALSE,"Aging Summary";#N/A,#N/A,FALSE,"Ratio Analysis";#N/A,#N/A,FALSE,"Test 120 Day Accts";#N/A,#N/A,FALSE,"Tickmarks"}</definedName>
    <definedName name="ssss" localSheetId="41" hidden="1">{#N/A,#N/A,FALSE,"Aging Summary";#N/A,#N/A,FALSE,"Ratio Analysis";#N/A,#N/A,FALSE,"Test 120 Day Accts";#N/A,#N/A,FALSE,"Tickmarks"}</definedName>
    <definedName name="ssss" localSheetId="19" hidden="1">{#N/A,#N/A,FALSE,"Aging Summary";#N/A,#N/A,FALSE,"Ratio Analysis";#N/A,#N/A,FALSE,"Test 120 Day Accts";#N/A,#N/A,FALSE,"Tickmarks"}</definedName>
    <definedName name="ssss" localSheetId="21" hidden="1">{#N/A,#N/A,FALSE,"Aging Summary";#N/A,#N/A,FALSE,"Ratio Analysis";#N/A,#N/A,FALSE,"Test 120 Day Accts";#N/A,#N/A,FALSE,"Tickmarks"}</definedName>
    <definedName name="ssss" localSheetId="22" hidden="1">{#N/A,#N/A,FALSE,"Aging Summary";#N/A,#N/A,FALSE,"Ratio Analysis";#N/A,#N/A,FALSE,"Test 120 Day Accts";#N/A,#N/A,FALSE,"Tickmarks"}</definedName>
    <definedName name="ssss" localSheetId="23" hidden="1">{#N/A,#N/A,FALSE,"Aging Summary";#N/A,#N/A,FALSE,"Ratio Analysis";#N/A,#N/A,FALSE,"Test 120 Day Accts";#N/A,#N/A,FALSE,"Tickmarks"}</definedName>
    <definedName name="ssss" localSheetId="25" hidden="1">{#N/A,#N/A,FALSE,"Aging Summary";#N/A,#N/A,FALSE,"Ratio Analysis";#N/A,#N/A,FALSE,"Test 120 Day Accts";#N/A,#N/A,FALSE,"Tickmarks"}</definedName>
    <definedName name="ssss" localSheetId="33" hidden="1">{#N/A,#N/A,FALSE,"Aging Summary";#N/A,#N/A,FALSE,"Ratio Analysis";#N/A,#N/A,FALSE,"Test 120 Day Accts";#N/A,#N/A,FALSE,"Tickmarks"}</definedName>
    <definedName name="ssss" localSheetId="34" hidden="1">{#N/A,#N/A,FALSE,"Aging Summary";#N/A,#N/A,FALSE,"Ratio Analysis";#N/A,#N/A,FALSE,"Test 120 Day Accts";#N/A,#N/A,FALSE,"Tickmarks"}</definedName>
    <definedName name="ssss" localSheetId="36" hidden="1">{#N/A,#N/A,FALSE,"Aging Summary";#N/A,#N/A,FALSE,"Ratio Analysis";#N/A,#N/A,FALSE,"Test 120 Day Accts";#N/A,#N/A,FALSE,"Tickmarks"}</definedName>
    <definedName name="ssss" localSheetId="55" hidden="1">{#N/A,#N/A,FALSE,"Aging Summary";#N/A,#N/A,FALSE,"Ratio Analysis";#N/A,#N/A,FALSE,"Test 120 Day Accts";#N/A,#N/A,FALSE,"Tickmarks"}</definedName>
    <definedName name="ssss" localSheetId="56" hidden="1">{#N/A,#N/A,FALSE,"Aging Summary";#N/A,#N/A,FALSE,"Ratio Analysis";#N/A,#N/A,FALSE,"Test 120 Day Accts";#N/A,#N/A,FALSE,"Tickmarks"}</definedName>
    <definedName name="ssss" localSheetId="57" hidden="1">{#N/A,#N/A,FALSE,"Aging Summary";#N/A,#N/A,FALSE,"Ratio Analysis";#N/A,#N/A,FALSE,"Test 120 Day Accts";#N/A,#N/A,FALSE,"Tickmarks"}</definedName>
    <definedName name="ssss" localSheetId="58" hidden="1">{#N/A,#N/A,FALSE,"Aging Summary";#N/A,#N/A,FALSE,"Ratio Analysis";#N/A,#N/A,FALSE,"Test 120 Day Accts";#N/A,#N/A,FALSE,"Tickmarks"}</definedName>
    <definedName name="ssss" localSheetId="59" hidden="1">{#N/A,#N/A,FALSE,"Aging Summary";#N/A,#N/A,FALSE,"Ratio Analysis";#N/A,#N/A,FALSE,"Test 120 Day Accts";#N/A,#N/A,FALSE,"Tickmarks"}</definedName>
    <definedName name="ssss" localSheetId="54" hidden="1">{#N/A,#N/A,FALSE,"Aging Summary";#N/A,#N/A,FALSE,"Ratio Analysis";#N/A,#N/A,FALSE,"Test 120 Day Accts";#N/A,#N/A,FALSE,"Tickmarks"}</definedName>
    <definedName name="ssss" hidden="1">{#N/A,#N/A,FALSE,"Aging Summary";#N/A,#N/A,FALSE,"Ratio Analysis";#N/A,#N/A,FALSE,"Test 120 Day Accts";#N/A,#N/A,FALSE,"Tickmarks"}</definedName>
    <definedName name="STANDARD_ROW" localSheetId="48">#REF!</definedName>
    <definedName name="STANDARD_ROW" localSheetId="50">#REF!</definedName>
    <definedName name="STANDARD_ROW" localSheetId="51">#REF!</definedName>
    <definedName name="STANDARD_ROW" localSheetId="52">#REF!</definedName>
    <definedName name="STANDARD_ROW" localSheetId="26">#REF!</definedName>
    <definedName name="STANDARD_ROW" localSheetId="28">#REF!</definedName>
    <definedName name="STANDARD_ROW" localSheetId="29">#REF!</definedName>
    <definedName name="STANDARD_ROW" localSheetId="30">#REF!</definedName>
    <definedName name="STANDARD_ROW" localSheetId="31">#REF!</definedName>
    <definedName name="STANDARD_ROW" localSheetId="16">#REF!</definedName>
    <definedName name="STANDARD_ROW" localSheetId="18">#REF!</definedName>
    <definedName name="STANDARD_ROW" localSheetId="15">#REF!</definedName>
    <definedName name="STANDARD_ROW" localSheetId="10">#REF!</definedName>
    <definedName name="STANDARD_ROW" localSheetId="11">#REF!</definedName>
    <definedName name="STANDARD_ROW" localSheetId="12">#REF!</definedName>
    <definedName name="STANDARD_ROW" localSheetId="13">#REF!</definedName>
    <definedName name="STANDARD_ROW" localSheetId="8">#REF!</definedName>
    <definedName name="STANDARD_ROW" localSheetId="42">#REF!</definedName>
    <definedName name="STANDARD_ROW" localSheetId="44">#REF!</definedName>
    <definedName name="STANDARD_ROW" localSheetId="45">#REF!</definedName>
    <definedName name="STANDARD_ROW" localSheetId="47">#REF!</definedName>
    <definedName name="STANDARD_ROW" localSheetId="38">#REF!</definedName>
    <definedName name="STANDARD_ROW" localSheetId="40">#REF!</definedName>
    <definedName name="STANDARD_ROW" localSheetId="41">#REF!</definedName>
    <definedName name="STANDARD_ROW" localSheetId="19">#REF!</definedName>
    <definedName name="STANDARD_ROW" localSheetId="21">#REF!</definedName>
    <definedName name="STANDARD_ROW" localSheetId="22">#REF!</definedName>
    <definedName name="STANDARD_ROW" localSheetId="23">#REF!</definedName>
    <definedName name="STANDARD_ROW" localSheetId="25">#REF!</definedName>
    <definedName name="STANDARD_ROW" localSheetId="33">#REF!</definedName>
    <definedName name="STANDARD_ROW" localSheetId="34">#REF!</definedName>
    <definedName name="STANDARD_ROW" localSheetId="36">#REF!</definedName>
    <definedName name="STANDARD_ROW" localSheetId="55">#REF!</definedName>
    <definedName name="STANDARD_ROW" localSheetId="56">#REF!</definedName>
    <definedName name="STANDARD_ROW" localSheetId="57">#REF!</definedName>
    <definedName name="STANDARD_ROW" localSheetId="58">#REF!</definedName>
    <definedName name="STANDARD_ROW" localSheetId="59">#REF!</definedName>
    <definedName name="STANDARD_ROW" localSheetId="54">#REF!</definedName>
    <definedName name="STANDARD_ROW" localSheetId="5">#REF!</definedName>
    <definedName name="STANDARD_ROW">#REF!</definedName>
    <definedName name="susan">"Comment 15"</definedName>
    <definedName name="test" localSheetId="48">#REF!</definedName>
    <definedName name="test" localSheetId="50">#REF!</definedName>
    <definedName name="test" localSheetId="51">#REF!</definedName>
    <definedName name="test" localSheetId="52">#REF!</definedName>
    <definedName name="test" localSheetId="26">#REF!</definedName>
    <definedName name="test" localSheetId="28">#REF!</definedName>
    <definedName name="test" localSheetId="29">#REF!</definedName>
    <definedName name="test" localSheetId="30">#REF!</definedName>
    <definedName name="test" localSheetId="31">#REF!</definedName>
    <definedName name="test" localSheetId="16">#REF!</definedName>
    <definedName name="test" localSheetId="18">#REF!</definedName>
    <definedName name="test" localSheetId="15">#REF!</definedName>
    <definedName name="test" localSheetId="10">#REF!</definedName>
    <definedName name="test" localSheetId="11">#REF!</definedName>
    <definedName name="test" localSheetId="12">#REF!</definedName>
    <definedName name="test" localSheetId="13">#REF!</definedName>
    <definedName name="test" localSheetId="8">#REF!</definedName>
    <definedName name="test" localSheetId="42">#REF!</definedName>
    <definedName name="test" localSheetId="44">#REF!</definedName>
    <definedName name="test" localSheetId="45">#REF!</definedName>
    <definedName name="test" localSheetId="47">#REF!</definedName>
    <definedName name="test" localSheetId="38">#REF!</definedName>
    <definedName name="test" localSheetId="40">#REF!</definedName>
    <definedName name="test" localSheetId="41">#REF!</definedName>
    <definedName name="test" localSheetId="19">#REF!</definedName>
    <definedName name="test" localSheetId="21">#REF!</definedName>
    <definedName name="test" localSheetId="22">#REF!</definedName>
    <definedName name="test" localSheetId="23">#REF!</definedName>
    <definedName name="test" localSheetId="25">#REF!</definedName>
    <definedName name="test" localSheetId="33">#REF!</definedName>
    <definedName name="test" localSheetId="34">#REF!</definedName>
    <definedName name="test" localSheetId="36">#REF!</definedName>
    <definedName name="test" localSheetId="55">#REF!</definedName>
    <definedName name="test" localSheetId="56">#REF!</definedName>
    <definedName name="test" localSheetId="57">#REF!</definedName>
    <definedName name="test" localSheetId="58">#REF!</definedName>
    <definedName name="test" localSheetId="59">#REF!</definedName>
    <definedName name="test" localSheetId="54">#REF!</definedName>
    <definedName name="test" localSheetId="5">#REF!</definedName>
    <definedName name="test">#REF!</definedName>
    <definedName name="test1"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2" localSheetId="48">#REF!</definedName>
    <definedName name="test2" localSheetId="50">#REF!</definedName>
    <definedName name="test2" localSheetId="51">#REF!</definedName>
    <definedName name="test2" localSheetId="52">#REF!</definedName>
    <definedName name="test2" localSheetId="26">#REF!</definedName>
    <definedName name="test2" localSheetId="28">#REF!</definedName>
    <definedName name="test2" localSheetId="29">#REF!</definedName>
    <definedName name="test2" localSheetId="30">#REF!</definedName>
    <definedName name="test2" localSheetId="31">#REF!</definedName>
    <definedName name="test2" localSheetId="16">#REF!</definedName>
    <definedName name="test2" localSheetId="18">#REF!</definedName>
    <definedName name="test2" localSheetId="15">#REF!</definedName>
    <definedName name="test2" localSheetId="10">#REF!</definedName>
    <definedName name="test2" localSheetId="11">#REF!</definedName>
    <definedName name="test2" localSheetId="12">#REF!</definedName>
    <definedName name="test2" localSheetId="13">#REF!</definedName>
    <definedName name="test2" localSheetId="8">#REF!</definedName>
    <definedName name="test2" localSheetId="42">#REF!</definedName>
    <definedName name="test2" localSheetId="44">#REF!</definedName>
    <definedName name="test2" localSheetId="45">#REF!</definedName>
    <definedName name="test2" localSheetId="47">#REF!</definedName>
    <definedName name="test2" localSheetId="38">#REF!</definedName>
    <definedName name="test2" localSheetId="40">#REF!</definedName>
    <definedName name="test2" localSheetId="41">#REF!</definedName>
    <definedName name="test2" localSheetId="19">#REF!</definedName>
    <definedName name="test2" localSheetId="21">#REF!</definedName>
    <definedName name="test2" localSheetId="22">#REF!</definedName>
    <definedName name="test2" localSheetId="23">#REF!</definedName>
    <definedName name="test2" localSheetId="25">#REF!</definedName>
    <definedName name="test2" localSheetId="33">#REF!</definedName>
    <definedName name="test2" localSheetId="34">#REF!</definedName>
    <definedName name="test2" localSheetId="36">#REF!</definedName>
    <definedName name="test2" localSheetId="55">#REF!</definedName>
    <definedName name="test2" localSheetId="56">#REF!</definedName>
    <definedName name="test2" localSheetId="57">#REF!</definedName>
    <definedName name="test2" localSheetId="58">#REF!</definedName>
    <definedName name="test2" localSheetId="59">#REF!</definedName>
    <definedName name="test2" localSheetId="54">#REF!</definedName>
    <definedName name="test2" localSheetId="5">#REF!</definedName>
    <definedName name="test2">#REF!</definedName>
    <definedName name="Tools"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ols"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TAL___PT_BII" localSheetId="48">#REF!</definedName>
    <definedName name="TOTAL___PT_BII" localSheetId="50">#REF!</definedName>
    <definedName name="TOTAL___PT_BII" localSheetId="51">#REF!</definedName>
    <definedName name="TOTAL___PT_BII" localSheetId="52">#REF!</definedName>
    <definedName name="TOTAL___PT_BII" localSheetId="26">#REF!</definedName>
    <definedName name="TOTAL___PT_BII" localSheetId="28">#REF!</definedName>
    <definedName name="TOTAL___PT_BII" localSheetId="29">#REF!</definedName>
    <definedName name="TOTAL___PT_BII" localSheetId="30">#REF!</definedName>
    <definedName name="TOTAL___PT_BII" localSheetId="31">#REF!</definedName>
    <definedName name="TOTAL___PT_BII" localSheetId="16">#REF!</definedName>
    <definedName name="TOTAL___PT_BII" localSheetId="18">#REF!</definedName>
    <definedName name="TOTAL___PT_BII" localSheetId="15">#REF!</definedName>
    <definedName name="TOTAL___PT_BII" localSheetId="10">#REF!</definedName>
    <definedName name="TOTAL___PT_BII" localSheetId="11">#REF!</definedName>
    <definedName name="TOTAL___PT_BII" localSheetId="12">#REF!</definedName>
    <definedName name="TOTAL___PT_BII" localSheetId="13">#REF!</definedName>
    <definedName name="TOTAL___PT_BII" localSheetId="8">#REF!</definedName>
    <definedName name="TOTAL___PT_BII" localSheetId="42">#REF!</definedName>
    <definedName name="TOTAL___PT_BII" localSheetId="44">#REF!</definedName>
    <definedName name="TOTAL___PT_BII" localSheetId="45">#REF!</definedName>
    <definedName name="TOTAL___PT_BII" localSheetId="47">#REF!</definedName>
    <definedName name="TOTAL___PT_BII" localSheetId="38">#REF!</definedName>
    <definedName name="TOTAL___PT_BII" localSheetId="40">#REF!</definedName>
    <definedName name="TOTAL___PT_BII" localSheetId="41">#REF!</definedName>
    <definedName name="TOTAL___PT_BII" localSheetId="19">#REF!</definedName>
    <definedName name="TOTAL___PT_BII" localSheetId="21">#REF!</definedName>
    <definedName name="TOTAL___PT_BII" localSheetId="22">#REF!</definedName>
    <definedName name="TOTAL___PT_BII" localSheetId="23">#REF!</definedName>
    <definedName name="TOTAL___PT_BII" localSheetId="25">#REF!</definedName>
    <definedName name="TOTAL___PT_BII" localSheetId="33">#REF!</definedName>
    <definedName name="TOTAL___PT_BII" localSheetId="34">#REF!</definedName>
    <definedName name="TOTAL___PT_BII" localSheetId="36">#REF!</definedName>
    <definedName name="TOTAL___PT_BII" localSheetId="55">#REF!</definedName>
    <definedName name="TOTAL___PT_BII" localSheetId="56">#REF!</definedName>
    <definedName name="TOTAL___PT_BII" localSheetId="57">#REF!</definedName>
    <definedName name="TOTAL___PT_BII" localSheetId="58">#REF!</definedName>
    <definedName name="TOTAL___PT_BII" localSheetId="59">#REF!</definedName>
    <definedName name="TOTAL___PT_BII" localSheetId="54">#REF!</definedName>
    <definedName name="TOTAL___PT_BII" localSheetId="5">#REF!</definedName>
    <definedName name="TOTAL___PT_BII">#REF!</definedName>
    <definedName name="Update_Act" localSheetId="49">[11]!Update_Act</definedName>
    <definedName name="Update_Act" localSheetId="27">[11]!Update_Act</definedName>
    <definedName name="Update_Act" localSheetId="17">[11]!Update_Act</definedName>
    <definedName name="Update_Act" localSheetId="14">[11]!Update_Act</definedName>
    <definedName name="Update_Act" localSheetId="9">[11]!Update_Act</definedName>
    <definedName name="Update_Act" localSheetId="43">[11]!Update_Act</definedName>
    <definedName name="Update_Act" localSheetId="46">[11]!Update_Act</definedName>
    <definedName name="Update_Act" localSheetId="37">[11]!Update_Act</definedName>
    <definedName name="Update_Act" localSheetId="39">[11]!Update_Act</definedName>
    <definedName name="Update_Act" localSheetId="20">[11]!Update_Act</definedName>
    <definedName name="Update_Act" localSheetId="24">[11]!Update_Act</definedName>
    <definedName name="Update_Act" localSheetId="32">[11]!Update_Act</definedName>
    <definedName name="Update_Act" localSheetId="35">[11]!Update_Act</definedName>
    <definedName name="Update_Act" localSheetId="53">[11]!Update_Act</definedName>
    <definedName name="Update_Act" localSheetId="3">[11]!Update_Act</definedName>
    <definedName name="Update_Act" localSheetId="7">[11]!Update_Act</definedName>
    <definedName name="Update_Act" localSheetId="48">[11]!Update_Act</definedName>
    <definedName name="Update_Act" localSheetId="50">[11]!Update_Act</definedName>
    <definedName name="Update_Act" localSheetId="51">[11]!Update_Act</definedName>
    <definedName name="Update_Act" localSheetId="52">[11]!Update_Act</definedName>
    <definedName name="Update_Act" localSheetId="26">[11]!Update_Act</definedName>
    <definedName name="Update_Act" localSheetId="28">[11]!Update_Act</definedName>
    <definedName name="Update_Act" localSheetId="29">[11]!Update_Act</definedName>
    <definedName name="Update_Act" localSheetId="30">[11]!Update_Act</definedName>
    <definedName name="Update_Act" localSheetId="31">[11]!Update_Act</definedName>
    <definedName name="Update_Act" localSheetId="16">[11]!Update_Act</definedName>
    <definedName name="Update_Act" localSheetId="18">[11]!Update_Act</definedName>
    <definedName name="Update_Act" localSheetId="15">[11]!Update_Act</definedName>
    <definedName name="Update_Act" localSheetId="10">[11]!Update_Act</definedName>
    <definedName name="Update_Act" localSheetId="11">[11]!Update_Act</definedName>
    <definedName name="Update_Act" localSheetId="12">[11]!Update_Act</definedName>
    <definedName name="Update_Act" localSheetId="13">[11]!Update_Act</definedName>
    <definedName name="Update_Act" localSheetId="8">[11]!Update_Act</definedName>
    <definedName name="Update_Act" localSheetId="42">[11]!Update_Act</definedName>
    <definedName name="Update_Act" localSheetId="44">[11]!Update_Act</definedName>
    <definedName name="Update_Act" localSheetId="45">[11]!Update_Act</definedName>
    <definedName name="Update_Act" localSheetId="47">[11]!Update_Act</definedName>
    <definedName name="Update_Act" localSheetId="38">[11]!Update_Act</definedName>
    <definedName name="Update_Act" localSheetId="40">[11]!Update_Act</definedName>
    <definedName name="Update_Act" localSheetId="41">[11]!Update_Act</definedName>
    <definedName name="Update_Act" localSheetId="19">[11]!Update_Act</definedName>
    <definedName name="Update_Act" localSheetId="21">[11]!Update_Act</definedName>
    <definedName name="Update_Act" localSheetId="22">[11]!Update_Act</definedName>
    <definedName name="Update_Act" localSheetId="23">[11]!Update_Act</definedName>
    <definedName name="Update_Act" localSheetId="25">[11]!Update_Act</definedName>
    <definedName name="Update_Act" localSheetId="33">[11]!Update_Act</definedName>
    <definedName name="Update_Act" localSheetId="34">[11]!Update_Act</definedName>
    <definedName name="Update_Act" localSheetId="36">[11]!Update_Act</definedName>
    <definedName name="Update_Act" localSheetId="55">[11]!Update_Act</definedName>
    <definedName name="Update_Act" localSheetId="56">[11]!Update_Act</definedName>
    <definedName name="Update_Act" localSheetId="57">[11]!Update_Act</definedName>
    <definedName name="Update_Act" localSheetId="58">[11]!Update_Act</definedName>
    <definedName name="Update_Act" localSheetId="59">[11]!Update_Act</definedName>
    <definedName name="Update_Act" localSheetId="54">[11]!Update_Act</definedName>
    <definedName name="Update_Act" localSheetId="6">[11]!Update_Act</definedName>
    <definedName name="Update_Act" localSheetId="5">[11]!Update_Act</definedName>
    <definedName name="Update_Act" localSheetId="4">[11]!Update_Act</definedName>
    <definedName name="Update_Act">[11]!Update_Act</definedName>
    <definedName name="Update_Flow" localSheetId="49">[11]!Update_Flow</definedName>
    <definedName name="Update_Flow" localSheetId="27">[11]!Update_Flow</definedName>
    <definedName name="Update_Flow" localSheetId="17">[11]!Update_Flow</definedName>
    <definedName name="Update_Flow" localSheetId="14">[11]!Update_Flow</definedName>
    <definedName name="Update_Flow" localSheetId="9">[11]!Update_Flow</definedName>
    <definedName name="Update_Flow" localSheetId="43">[11]!Update_Flow</definedName>
    <definedName name="Update_Flow" localSheetId="46">[11]!Update_Flow</definedName>
    <definedName name="Update_Flow" localSheetId="37">[11]!Update_Flow</definedName>
    <definedName name="Update_Flow" localSheetId="39">[11]!Update_Flow</definedName>
    <definedName name="Update_Flow" localSheetId="20">[11]!Update_Flow</definedName>
    <definedName name="Update_Flow" localSheetId="24">[11]!Update_Flow</definedName>
    <definedName name="Update_Flow" localSheetId="32">[11]!Update_Flow</definedName>
    <definedName name="Update_Flow" localSheetId="35">[11]!Update_Flow</definedName>
    <definedName name="Update_Flow" localSheetId="53">[11]!Update_Flow</definedName>
    <definedName name="Update_Flow" localSheetId="3">[11]!Update_Flow</definedName>
    <definedName name="Update_Flow" localSheetId="7">[11]!Update_Flow</definedName>
    <definedName name="Update_Flow" localSheetId="48">[11]!Update_Flow</definedName>
    <definedName name="Update_Flow" localSheetId="50">[11]!Update_Flow</definedName>
    <definedName name="Update_Flow" localSheetId="51">[11]!Update_Flow</definedName>
    <definedName name="Update_Flow" localSheetId="52">[11]!Update_Flow</definedName>
    <definedName name="Update_Flow" localSheetId="26">[11]!Update_Flow</definedName>
    <definedName name="Update_Flow" localSheetId="28">[11]!Update_Flow</definedName>
    <definedName name="Update_Flow" localSheetId="29">[11]!Update_Flow</definedName>
    <definedName name="Update_Flow" localSheetId="30">[11]!Update_Flow</definedName>
    <definedName name="Update_Flow" localSheetId="31">[11]!Update_Flow</definedName>
    <definedName name="Update_Flow" localSheetId="16">[11]!Update_Flow</definedName>
    <definedName name="Update_Flow" localSheetId="18">[11]!Update_Flow</definedName>
    <definedName name="Update_Flow" localSheetId="15">[11]!Update_Flow</definedName>
    <definedName name="Update_Flow" localSheetId="10">[11]!Update_Flow</definedName>
    <definedName name="Update_Flow" localSheetId="11">[11]!Update_Flow</definedName>
    <definedName name="Update_Flow" localSheetId="12">[11]!Update_Flow</definedName>
    <definedName name="Update_Flow" localSheetId="13">[11]!Update_Flow</definedName>
    <definedName name="Update_Flow" localSheetId="8">[11]!Update_Flow</definedName>
    <definedName name="Update_Flow" localSheetId="42">[11]!Update_Flow</definedName>
    <definedName name="Update_Flow" localSheetId="44">[11]!Update_Flow</definedName>
    <definedName name="Update_Flow" localSheetId="45">[11]!Update_Flow</definedName>
    <definedName name="Update_Flow" localSheetId="47">[11]!Update_Flow</definedName>
    <definedName name="Update_Flow" localSheetId="38">[11]!Update_Flow</definedName>
    <definedName name="Update_Flow" localSheetId="40">[11]!Update_Flow</definedName>
    <definedName name="Update_Flow" localSheetId="41">[11]!Update_Flow</definedName>
    <definedName name="Update_Flow" localSheetId="19">[11]!Update_Flow</definedName>
    <definedName name="Update_Flow" localSheetId="21">[11]!Update_Flow</definedName>
    <definedName name="Update_Flow" localSheetId="22">[11]!Update_Flow</definedName>
    <definedName name="Update_Flow" localSheetId="23">[11]!Update_Flow</definedName>
    <definedName name="Update_Flow" localSheetId="25">[11]!Update_Flow</definedName>
    <definedName name="Update_Flow" localSheetId="33">[11]!Update_Flow</definedName>
    <definedName name="Update_Flow" localSheetId="34">[11]!Update_Flow</definedName>
    <definedName name="Update_Flow" localSheetId="36">[11]!Update_Flow</definedName>
    <definedName name="Update_Flow" localSheetId="55">[11]!Update_Flow</definedName>
    <definedName name="Update_Flow" localSheetId="56">[11]!Update_Flow</definedName>
    <definedName name="Update_Flow" localSheetId="57">[11]!Update_Flow</definedName>
    <definedName name="Update_Flow" localSheetId="58">[11]!Update_Flow</definedName>
    <definedName name="Update_Flow" localSheetId="59">[11]!Update_Flow</definedName>
    <definedName name="Update_Flow" localSheetId="54">[11]!Update_Flow</definedName>
    <definedName name="Update_Flow" localSheetId="6">[11]!Update_Flow</definedName>
    <definedName name="Update_Flow" localSheetId="5">[11]!Update_Flow</definedName>
    <definedName name="Update_Flow" localSheetId="4">[11]!Update_Flow</definedName>
    <definedName name="Update_Flow">[11]!Update_Flow</definedName>
    <definedName name="Update_Gamen" localSheetId="49">[17]!Update_Gamen</definedName>
    <definedName name="Update_Gamen" localSheetId="27">[17]!Update_Gamen</definedName>
    <definedName name="Update_Gamen" localSheetId="17">[17]!Update_Gamen</definedName>
    <definedName name="Update_Gamen" localSheetId="14">[17]!Update_Gamen</definedName>
    <definedName name="Update_Gamen" localSheetId="9">[17]!Update_Gamen</definedName>
    <definedName name="Update_Gamen" localSheetId="43">[17]!Update_Gamen</definedName>
    <definedName name="Update_Gamen" localSheetId="46">[17]!Update_Gamen</definedName>
    <definedName name="Update_Gamen" localSheetId="37">[17]!Update_Gamen</definedName>
    <definedName name="Update_Gamen" localSheetId="39">[17]!Update_Gamen</definedName>
    <definedName name="Update_Gamen" localSheetId="20">[17]!Update_Gamen</definedName>
    <definedName name="Update_Gamen" localSheetId="24">[17]!Update_Gamen</definedName>
    <definedName name="Update_Gamen" localSheetId="32">[17]!Update_Gamen</definedName>
    <definedName name="Update_Gamen" localSheetId="35">[17]!Update_Gamen</definedName>
    <definedName name="Update_Gamen" localSheetId="53">[17]!Update_Gamen</definedName>
    <definedName name="Update_Gamen" localSheetId="3">[17]!Update_Gamen</definedName>
    <definedName name="Update_Gamen" localSheetId="7">[17]!Update_Gamen</definedName>
    <definedName name="Update_Gamen" localSheetId="48">[17]!Update_Gamen</definedName>
    <definedName name="Update_Gamen" localSheetId="50">[17]!Update_Gamen</definedName>
    <definedName name="Update_Gamen" localSheetId="51">[17]!Update_Gamen</definedName>
    <definedName name="Update_Gamen" localSheetId="52">[17]!Update_Gamen</definedName>
    <definedName name="Update_Gamen" localSheetId="26">[17]!Update_Gamen</definedName>
    <definedName name="Update_Gamen" localSheetId="28">[17]!Update_Gamen</definedName>
    <definedName name="Update_Gamen" localSheetId="29">[17]!Update_Gamen</definedName>
    <definedName name="Update_Gamen" localSheetId="30">[17]!Update_Gamen</definedName>
    <definedName name="Update_Gamen" localSheetId="31">[17]!Update_Gamen</definedName>
    <definedName name="Update_Gamen" localSheetId="16">[17]!Update_Gamen</definedName>
    <definedName name="Update_Gamen" localSheetId="18">[17]!Update_Gamen</definedName>
    <definedName name="Update_Gamen" localSheetId="15">[17]!Update_Gamen</definedName>
    <definedName name="Update_Gamen" localSheetId="10">[17]!Update_Gamen</definedName>
    <definedName name="Update_Gamen" localSheetId="11">[17]!Update_Gamen</definedName>
    <definedName name="Update_Gamen" localSheetId="12">[17]!Update_Gamen</definedName>
    <definedName name="Update_Gamen" localSheetId="13">[17]!Update_Gamen</definedName>
    <definedName name="Update_Gamen" localSheetId="8">[17]!Update_Gamen</definedName>
    <definedName name="Update_Gamen" localSheetId="42">[17]!Update_Gamen</definedName>
    <definedName name="Update_Gamen" localSheetId="44">[17]!Update_Gamen</definedName>
    <definedName name="Update_Gamen" localSheetId="45">[17]!Update_Gamen</definedName>
    <definedName name="Update_Gamen" localSheetId="47">[17]!Update_Gamen</definedName>
    <definedName name="Update_Gamen" localSheetId="38">[17]!Update_Gamen</definedName>
    <definedName name="Update_Gamen" localSheetId="40">[17]!Update_Gamen</definedName>
    <definedName name="Update_Gamen" localSheetId="41">[17]!Update_Gamen</definedName>
    <definedName name="Update_Gamen" localSheetId="19">[17]!Update_Gamen</definedName>
    <definedName name="Update_Gamen" localSheetId="21">[17]!Update_Gamen</definedName>
    <definedName name="Update_Gamen" localSheetId="22">[17]!Update_Gamen</definedName>
    <definedName name="Update_Gamen" localSheetId="23">[17]!Update_Gamen</definedName>
    <definedName name="Update_Gamen" localSheetId="25">[17]!Update_Gamen</definedName>
    <definedName name="Update_Gamen" localSheetId="33">[17]!Update_Gamen</definedName>
    <definedName name="Update_Gamen" localSheetId="34">[17]!Update_Gamen</definedName>
    <definedName name="Update_Gamen" localSheetId="36">[17]!Update_Gamen</definedName>
    <definedName name="Update_Gamen" localSheetId="55">[17]!Update_Gamen</definedName>
    <definedName name="Update_Gamen" localSheetId="56">[17]!Update_Gamen</definedName>
    <definedName name="Update_Gamen" localSheetId="57">[17]!Update_Gamen</definedName>
    <definedName name="Update_Gamen" localSheetId="58">[17]!Update_Gamen</definedName>
    <definedName name="Update_Gamen" localSheetId="59">[17]!Update_Gamen</definedName>
    <definedName name="Update_Gamen" localSheetId="54">[17]!Update_Gamen</definedName>
    <definedName name="Update_Gamen" localSheetId="6">[17]!Update_Gamen</definedName>
    <definedName name="Update_Gamen" localSheetId="5">[17]!Update_Gamen</definedName>
    <definedName name="Update_Gamen" localSheetId="4">[17]!Update_Gamen</definedName>
    <definedName name="Update_Gamen">[17]!Update_Gamen</definedName>
    <definedName name="Update_Layer" localSheetId="49">[11]!Update_Layer</definedName>
    <definedName name="Update_Layer" localSheetId="27">[11]!Update_Layer</definedName>
    <definedName name="Update_Layer" localSheetId="17">[11]!Update_Layer</definedName>
    <definedName name="Update_Layer" localSheetId="14">[11]!Update_Layer</definedName>
    <definedName name="Update_Layer" localSheetId="9">[11]!Update_Layer</definedName>
    <definedName name="Update_Layer" localSheetId="43">[11]!Update_Layer</definedName>
    <definedName name="Update_Layer" localSheetId="46">[11]!Update_Layer</definedName>
    <definedName name="Update_Layer" localSheetId="37">[11]!Update_Layer</definedName>
    <definedName name="Update_Layer" localSheetId="39">[11]!Update_Layer</definedName>
    <definedName name="Update_Layer" localSheetId="20">[11]!Update_Layer</definedName>
    <definedName name="Update_Layer" localSheetId="24">[11]!Update_Layer</definedName>
    <definedName name="Update_Layer" localSheetId="32">[11]!Update_Layer</definedName>
    <definedName name="Update_Layer" localSheetId="35">[11]!Update_Layer</definedName>
    <definedName name="Update_Layer" localSheetId="53">[11]!Update_Layer</definedName>
    <definedName name="Update_Layer" localSheetId="3">[11]!Update_Layer</definedName>
    <definedName name="Update_Layer" localSheetId="7">[11]!Update_Layer</definedName>
    <definedName name="Update_Layer" localSheetId="48">[11]!Update_Layer</definedName>
    <definedName name="Update_Layer" localSheetId="50">[11]!Update_Layer</definedName>
    <definedName name="Update_Layer" localSheetId="51">[11]!Update_Layer</definedName>
    <definedName name="Update_Layer" localSheetId="52">[11]!Update_Layer</definedName>
    <definedName name="Update_Layer" localSheetId="26">[11]!Update_Layer</definedName>
    <definedName name="Update_Layer" localSheetId="28">[11]!Update_Layer</definedName>
    <definedName name="Update_Layer" localSheetId="29">[11]!Update_Layer</definedName>
    <definedName name="Update_Layer" localSheetId="30">[11]!Update_Layer</definedName>
    <definedName name="Update_Layer" localSheetId="31">[11]!Update_Layer</definedName>
    <definedName name="Update_Layer" localSheetId="16">[11]!Update_Layer</definedName>
    <definedName name="Update_Layer" localSheetId="18">[11]!Update_Layer</definedName>
    <definedName name="Update_Layer" localSheetId="15">[11]!Update_Layer</definedName>
    <definedName name="Update_Layer" localSheetId="10">[11]!Update_Layer</definedName>
    <definedName name="Update_Layer" localSheetId="11">[11]!Update_Layer</definedName>
    <definedName name="Update_Layer" localSheetId="12">[11]!Update_Layer</definedName>
    <definedName name="Update_Layer" localSheetId="13">[11]!Update_Layer</definedName>
    <definedName name="Update_Layer" localSheetId="8">[11]!Update_Layer</definedName>
    <definedName name="Update_Layer" localSheetId="42">[11]!Update_Layer</definedName>
    <definedName name="Update_Layer" localSheetId="44">[11]!Update_Layer</definedName>
    <definedName name="Update_Layer" localSheetId="45">[11]!Update_Layer</definedName>
    <definedName name="Update_Layer" localSheetId="47">[11]!Update_Layer</definedName>
    <definedName name="Update_Layer" localSheetId="38">[11]!Update_Layer</definedName>
    <definedName name="Update_Layer" localSheetId="40">[11]!Update_Layer</definedName>
    <definedName name="Update_Layer" localSheetId="41">[11]!Update_Layer</definedName>
    <definedName name="Update_Layer" localSheetId="19">[11]!Update_Layer</definedName>
    <definedName name="Update_Layer" localSheetId="21">[11]!Update_Layer</definedName>
    <definedName name="Update_Layer" localSheetId="22">[11]!Update_Layer</definedName>
    <definedName name="Update_Layer" localSheetId="23">[11]!Update_Layer</definedName>
    <definedName name="Update_Layer" localSheetId="25">[11]!Update_Layer</definedName>
    <definedName name="Update_Layer" localSheetId="33">[11]!Update_Layer</definedName>
    <definedName name="Update_Layer" localSheetId="34">[11]!Update_Layer</definedName>
    <definedName name="Update_Layer" localSheetId="36">[11]!Update_Layer</definedName>
    <definedName name="Update_Layer" localSheetId="55">[11]!Update_Layer</definedName>
    <definedName name="Update_Layer" localSheetId="56">[11]!Update_Layer</definedName>
    <definedName name="Update_Layer" localSheetId="57">[11]!Update_Layer</definedName>
    <definedName name="Update_Layer" localSheetId="58">[11]!Update_Layer</definedName>
    <definedName name="Update_Layer" localSheetId="59">[11]!Update_Layer</definedName>
    <definedName name="Update_Layer" localSheetId="54">[11]!Update_Layer</definedName>
    <definedName name="Update_Layer" localSheetId="6">[11]!Update_Layer</definedName>
    <definedName name="Update_Layer" localSheetId="5">[11]!Update_Layer</definedName>
    <definedName name="Update_Layer" localSheetId="4">[11]!Update_Layer</definedName>
    <definedName name="Update_Layer">[11]!Update_Layer</definedName>
    <definedName name="Update_Obj" localSheetId="49">[11]!Update_Obj</definedName>
    <definedName name="Update_Obj" localSheetId="27">[11]!Update_Obj</definedName>
    <definedName name="Update_Obj" localSheetId="17">[11]!Update_Obj</definedName>
    <definedName name="Update_Obj" localSheetId="14">[11]!Update_Obj</definedName>
    <definedName name="Update_Obj" localSheetId="9">[11]!Update_Obj</definedName>
    <definedName name="Update_Obj" localSheetId="43">[11]!Update_Obj</definedName>
    <definedName name="Update_Obj" localSheetId="46">[11]!Update_Obj</definedName>
    <definedName name="Update_Obj" localSheetId="37">[11]!Update_Obj</definedName>
    <definedName name="Update_Obj" localSheetId="39">[11]!Update_Obj</definedName>
    <definedName name="Update_Obj" localSheetId="20">[11]!Update_Obj</definedName>
    <definedName name="Update_Obj" localSheetId="24">[11]!Update_Obj</definedName>
    <definedName name="Update_Obj" localSheetId="32">[11]!Update_Obj</definedName>
    <definedName name="Update_Obj" localSheetId="35">[11]!Update_Obj</definedName>
    <definedName name="Update_Obj" localSheetId="53">[11]!Update_Obj</definedName>
    <definedName name="Update_Obj" localSheetId="3">[11]!Update_Obj</definedName>
    <definedName name="Update_Obj" localSheetId="7">[11]!Update_Obj</definedName>
    <definedName name="Update_Obj" localSheetId="48">[11]!Update_Obj</definedName>
    <definedName name="Update_Obj" localSheetId="50">[11]!Update_Obj</definedName>
    <definedName name="Update_Obj" localSheetId="51">[11]!Update_Obj</definedName>
    <definedName name="Update_Obj" localSheetId="52">[11]!Update_Obj</definedName>
    <definedName name="Update_Obj" localSheetId="26">[11]!Update_Obj</definedName>
    <definedName name="Update_Obj" localSheetId="28">[11]!Update_Obj</definedName>
    <definedName name="Update_Obj" localSheetId="29">[11]!Update_Obj</definedName>
    <definedName name="Update_Obj" localSheetId="30">[11]!Update_Obj</definedName>
    <definedName name="Update_Obj" localSheetId="31">[11]!Update_Obj</definedName>
    <definedName name="Update_Obj" localSheetId="16">[11]!Update_Obj</definedName>
    <definedName name="Update_Obj" localSheetId="18">[11]!Update_Obj</definedName>
    <definedName name="Update_Obj" localSheetId="15">[11]!Update_Obj</definedName>
    <definedName name="Update_Obj" localSheetId="10">[11]!Update_Obj</definedName>
    <definedName name="Update_Obj" localSheetId="11">[11]!Update_Obj</definedName>
    <definedName name="Update_Obj" localSheetId="12">[11]!Update_Obj</definedName>
    <definedName name="Update_Obj" localSheetId="13">[11]!Update_Obj</definedName>
    <definedName name="Update_Obj" localSheetId="8">[11]!Update_Obj</definedName>
    <definedName name="Update_Obj" localSheetId="42">[11]!Update_Obj</definedName>
    <definedName name="Update_Obj" localSheetId="44">[11]!Update_Obj</definedName>
    <definedName name="Update_Obj" localSheetId="45">[11]!Update_Obj</definedName>
    <definedName name="Update_Obj" localSheetId="47">[11]!Update_Obj</definedName>
    <definedName name="Update_Obj" localSheetId="38">[11]!Update_Obj</definedName>
    <definedName name="Update_Obj" localSheetId="40">[11]!Update_Obj</definedName>
    <definedName name="Update_Obj" localSheetId="41">[11]!Update_Obj</definedName>
    <definedName name="Update_Obj" localSheetId="19">[11]!Update_Obj</definedName>
    <definedName name="Update_Obj" localSheetId="21">[11]!Update_Obj</definedName>
    <definedName name="Update_Obj" localSheetId="22">[11]!Update_Obj</definedName>
    <definedName name="Update_Obj" localSheetId="23">[11]!Update_Obj</definedName>
    <definedName name="Update_Obj" localSheetId="25">[11]!Update_Obj</definedName>
    <definedName name="Update_Obj" localSheetId="33">[11]!Update_Obj</definedName>
    <definedName name="Update_Obj" localSheetId="34">[11]!Update_Obj</definedName>
    <definedName name="Update_Obj" localSheetId="36">[11]!Update_Obj</definedName>
    <definedName name="Update_Obj" localSheetId="55">[11]!Update_Obj</definedName>
    <definedName name="Update_Obj" localSheetId="56">[11]!Update_Obj</definedName>
    <definedName name="Update_Obj" localSheetId="57">[11]!Update_Obj</definedName>
    <definedName name="Update_Obj" localSheetId="58">[11]!Update_Obj</definedName>
    <definedName name="Update_Obj" localSheetId="59">[11]!Update_Obj</definedName>
    <definedName name="Update_Obj" localSheetId="54">[11]!Update_Obj</definedName>
    <definedName name="Update_Obj" localSheetId="6">[11]!Update_Obj</definedName>
    <definedName name="Update_Obj" localSheetId="5">[11]!Update_Obj</definedName>
    <definedName name="Update_Obj" localSheetId="4">[11]!Update_Obj</definedName>
    <definedName name="Update_Obj">[11]!Update_Obj</definedName>
    <definedName name="Update_Table" localSheetId="49">[19]!Update_Table</definedName>
    <definedName name="Update_Table" localSheetId="27">[19]!Update_Table</definedName>
    <definedName name="Update_Table" localSheetId="17">[19]!Update_Table</definedName>
    <definedName name="Update_Table" localSheetId="14">[19]!Update_Table</definedName>
    <definedName name="Update_Table" localSheetId="9">[19]!Update_Table</definedName>
    <definedName name="Update_Table" localSheetId="43">[19]!Update_Table</definedName>
    <definedName name="Update_Table" localSheetId="46">[19]!Update_Table</definedName>
    <definedName name="Update_Table" localSheetId="37">[19]!Update_Table</definedName>
    <definedName name="Update_Table" localSheetId="39">[19]!Update_Table</definedName>
    <definedName name="Update_Table" localSheetId="20">[19]!Update_Table</definedName>
    <definedName name="Update_Table" localSheetId="24">[19]!Update_Table</definedName>
    <definedName name="Update_Table" localSheetId="32">[19]!Update_Table</definedName>
    <definedName name="Update_Table" localSheetId="35">[19]!Update_Table</definedName>
    <definedName name="Update_Table" localSheetId="53">[19]!Update_Table</definedName>
    <definedName name="Update_Table" localSheetId="3">[19]!Update_Table</definedName>
    <definedName name="Update_Table" localSheetId="7">[19]!Update_Table</definedName>
    <definedName name="Update_Table" localSheetId="48">[19]!Update_Table</definedName>
    <definedName name="Update_Table" localSheetId="50">[19]!Update_Table</definedName>
    <definedName name="Update_Table" localSheetId="51">[19]!Update_Table</definedName>
    <definedName name="Update_Table" localSheetId="52">[19]!Update_Table</definedName>
    <definedName name="Update_Table" localSheetId="26">[19]!Update_Table</definedName>
    <definedName name="Update_Table" localSheetId="28">[19]!Update_Table</definedName>
    <definedName name="Update_Table" localSheetId="29">[19]!Update_Table</definedName>
    <definedName name="Update_Table" localSheetId="30">[19]!Update_Table</definedName>
    <definedName name="Update_Table" localSheetId="31">[19]!Update_Table</definedName>
    <definedName name="Update_Table" localSheetId="16">[19]!Update_Table</definedName>
    <definedName name="Update_Table" localSheetId="18">[19]!Update_Table</definedName>
    <definedName name="Update_Table" localSheetId="15">[19]!Update_Table</definedName>
    <definedName name="Update_Table" localSheetId="10">[19]!Update_Table</definedName>
    <definedName name="Update_Table" localSheetId="11">[19]!Update_Table</definedName>
    <definedName name="Update_Table" localSheetId="12">[19]!Update_Table</definedName>
    <definedName name="Update_Table" localSheetId="13">[19]!Update_Table</definedName>
    <definedName name="Update_Table" localSheetId="8">[19]!Update_Table</definedName>
    <definedName name="Update_Table" localSheetId="42">[19]!Update_Table</definedName>
    <definedName name="Update_Table" localSheetId="44">[19]!Update_Table</definedName>
    <definedName name="Update_Table" localSheetId="45">[19]!Update_Table</definedName>
    <definedName name="Update_Table" localSheetId="47">[19]!Update_Table</definedName>
    <definedName name="Update_Table" localSheetId="38">[19]!Update_Table</definedName>
    <definedName name="Update_Table" localSheetId="40">[19]!Update_Table</definedName>
    <definedName name="Update_Table" localSheetId="41">[19]!Update_Table</definedName>
    <definedName name="Update_Table" localSheetId="19">[19]!Update_Table</definedName>
    <definedName name="Update_Table" localSheetId="21">[19]!Update_Table</definedName>
    <definedName name="Update_Table" localSheetId="22">[19]!Update_Table</definedName>
    <definedName name="Update_Table" localSheetId="23">[19]!Update_Table</definedName>
    <definedName name="Update_Table" localSheetId="25">[19]!Update_Table</definedName>
    <definedName name="Update_Table" localSheetId="33">[19]!Update_Table</definedName>
    <definedName name="Update_Table" localSheetId="34">[19]!Update_Table</definedName>
    <definedName name="Update_Table" localSheetId="36">[19]!Update_Table</definedName>
    <definedName name="Update_Table" localSheetId="55">[19]!Update_Table</definedName>
    <definedName name="Update_Table" localSheetId="56">[19]!Update_Table</definedName>
    <definedName name="Update_Table" localSheetId="57">[19]!Update_Table</definedName>
    <definedName name="Update_Table" localSheetId="58">[19]!Update_Table</definedName>
    <definedName name="Update_Table" localSheetId="59">[19]!Update_Table</definedName>
    <definedName name="Update_Table" localSheetId="54">[19]!Update_Table</definedName>
    <definedName name="Update_Table" localSheetId="6">[19]!Update_Table</definedName>
    <definedName name="Update_Table" localSheetId="5">[19]!Update_Table</definedName>
    <definedName name="Update_Table" localSheetId="4">[19]!Update_Table</definedName>
    <definedName name="Update_Table">[19]!Update_Table</definedName>
    <definedName name="wrn.12._.Costs._.Act._.Fcast._.All." localSheetId="49" hidden="1">{#N/A,#N/A,FALSE,"Act.Fcst Costs"}</definedName>
    <definedName name="wrn.12._.Costs._.Act._.Fcast._.All." localSheetId="27" hidden="1">{#N/A,#N/A,FALSE,"Act.Fcst Costs"}</definedName>
    <definedName name="wrn.12._.Costs._.Act._.Fcast._.All." localSheetId="17" hidden="1">{#N/A,#N/A,FALSE,"Act.Fcst Costs"}</definedName>
    <definedName name="wrn.12._.Costs._.Act._.Fcast._.All." localSheetId="14" hidden="1">{#N/A,#N/A,FALSE,"Act.Fcst Costs"}</definedName>
    <definedName name="wrn.12._.Costs._.Act._.Fcast._.All." localSheetId="9" hidden="1">{#N/A,#N/A,FALSE,"Act.Fcst Costs"}</definedName>
    <definedName name="wrn.12._.Costs._.Act._.Fcast._.All." localSheetId="43" hidden="1">{#N/A,#N/A,FALSE,"Act.Fcst Costs"}</definedName>
    <definedName name="wrn.12._.Costs._.Act._.Fcast._.All." localSheetId="46" hidden="1">{#N/A,#N/A,FALSE,"Act.Fcst Costs"}</definedName>
    <definedName name="wrn.12._.Costs._.Act._.Fcast._.All." localSheetId="37" hidden="1">{#N/A,#N/A,FALSE,"Act.Fcst Costs"}</definedName>
    <definedName name="wrn.12._.Costs._.Act._.Fcast._.All." localSheetId="39" hidden="1">{#N/A,#N/A,FALSE,"Act.Fcst Costs"}</definedName>
    <definedName name="wrn.12._.Costs._.Act._.Fcast._.All." localSheetId="20" hidden="1">{#N/A,#N/A,FALSE,"Act.Fcst Costs"}</definedName>
    <definedName name="wrn.12._.Costs._.Act._.Fcast._.All." localSheetId="24" hidden="1">{#N/A,#N/A,FALSE,"Act.Fcst Costs"}</definedName>
    <definedName name="wrn.12._.Costs._.Act._.Fcast._.All." localSheetId="32" hidden="1">{#N/A,#N/A,FALSE,"Act.Fcst Costs"}</definedName>
    <definedName name="wrn.12._.Costs._.Act._.Fcast._.All." localSheetId="35" hidden="1">{#N/A,#N/A,FALSE,"Act.Fcst Costs"}</definedName>
    <definedName name="wrn.12._.Costs._.Act._.Fcast._.All." localSheetId="53" hidden="1">{#N/A,#N/A,FALSE,"Act.Fcst Costs"}</definedName>
    <definedName name="wrn.12._.Costs._.Act._.Fcast._.All." localSheetId="3" hidden="1">{#N/A,#N/A,FALSE,"Act.Fcst Costs"}</definedName>
    <definedName name="wrn.12._.Costs._.Act._.Fcast._.All." localSheetId="7" hidden="1">{#N/A,#N/A,FALSE,"Act.Fcst Costs"}</definedName>
    <definedName name="wrn.12._.Costs._.Act._.Fcast._.All." localSheetId="48" hidden="1">{#N/A,#N/A,FALSE,"Act.Fcst Costs"}</definedName>
    <definedName name="wrn.12._.Costs._.Act._.Fcast._.All." localSheetId="50" hidden="1">{#N/A,#N/A,FALSE,"Act.Fcst Costs"}</definedName>
    <definedName name="wrn.12._.Costs._.Act._.Fcast._.All." localSheetId="51" hidden="1">{#N/A,#N/A,FALSE,"Act.Fcst Costs"}</definedName>
    <definedName name="wrn.12._.Costs._.Act._.Fcast._.All." localSheetId="52" hidden="1">{#N/A,#N/A,FALSE,"Act.Fcst Costs"}</definedName>
    <definedName name="wrn.12._.Costs._.Act._.Fcast._.All." localSheetId="26" hidden="1">{#N/A,#N/A,FALSE,"Act.Fcst Costs"}</definedName>
    <definedName name="wrn.12._.Costs._.Act._.Fcast._.All." localSheetId="28" hidden="1">{#N/A,#N/A,FALSE,"Act.Fcst Costs"}</definedName>
    <definedName name="wrn.12._.Costs._.Act._.Fcast._.All." localSheetId="29" hidden="1">{#N/A,#N/A,FALSE,"Act.Fcst Costs"}</definedName>
    <definedName name="wrn.12._.Costs._.Act._.Fcast._.All." localSheetId="30" hidden="1">{#N/A,#N/A,FALSE,"Act.Fcst Costs"}</definedName>
    <definedName name="wrn.12._.Costs._.Act._.Fcast._.All." localSheetId="31" hidden="1">{#N/A,#N/A,FALSE,"Act.Fcst Costs"}</definedName>
    <definedName name="wrn.12._.Costs._.Act._.Fcast._.All." localSheetId="16" hidden="1">{#N/A,#N/A,FALSE,"Act.Fcst Costs"}</definedName>
    <definedName name="wrn.12._.Costs._.Act._.Fcast._.All." localSheetId="18" hidden="1">{#N/A,#N/A,FALSE,"Act.Fcst Costs"}</definedName>
    <definedName name="wrn.12._.Costs._.Act._.Fcast._.All." localSheetId="15" hidden="1">{#N/A,#N/A,FALSE,"Act.Fcst Costs"}</definedName>
    <definedName name="wrn.12._.Costs._.Act._.Fcast._.All." localSheetId="10" hidden="1">{#N/A,#N/A,FALSE,"Act.Fcst Costs"}</definedName>
    <definedName name="wrn.12._.Costs._.Act._.Fcast._.All." localSheetId="11" hidden="1">{#N/A,#N/A,FALSE,"Act.Fcst Costs"}</definedName>
    <definedName name="wrn.12._.Costs._.Act._.Fcast._.All." localSheetId="12" hidden="1">{#N/A,#N/A,FALSE,"Act.Fcst Costs"}</definedName>
    <definedName name="wrn.12._.Costs._.Act._.Fcast._.All." localSheetId="13" hidden="1">{#N/A,#N/A,FALSE,"Act.Fcst Costs"}</definedName>
    <definedName name="wrn.12._.Costs._.Act._.Fcast._.All." localSheetId="8" hidden="1">{#N/A,#N/A,FALSE,"Act.Fcst Costs"}</definedName>
    <definedName name="wrn.12._.Costs._.Act._.Fcast._.All." localSheetId="42" hidden="1">{#N/A,#N/A,FALSE,"Act.Fcst Costs"}</definedName>
    <definedName name="wrn.12._.Costs._.Act._.Fcast._.All." localSheetId="44" hidden="1">{#N/A,#N/A,FALSE,"Act.Fcst Costs"}</definedName>
    <definedName name="wrn.12._.Costs._.Act._.Fcast._.All." localSheetId="45" hidden="1">{#N/A,#N/A,FALSE,"Act.Fcst Costs"}</definedName>
    <definedName name="wrn.12._.Costs._.Act._.Fcast._.All." localSheetId="47" hidden="1">{#N/A,#N/A,FALSE,"Act.Fcst Costs"}</definedName>
    <definedName name="wrn.12._.Costs._.Act._.Fcast._.All." localSheetId="38" hidden="1">{#N/A,#N/A,FALSE,"Act.Fcst Costs"}</definedName>
    <definedName name="wrn.12._.Costs._.Act._.Fcast._.All." localSheetId="40" hidden="1">{#N/A,#N/A,FALSE,"Act.Fcst Costs"}</definedName>
    <definedName name="wrn.12._.Costs._.Act._.Fcast._.All." localSheetId="41" hidden="1">{#N/A,#N/A,FALSE,"Act.Fcst Costs"}</definedName>
    <definedName name="wrn.12._.Costs._.Act._.Fcast._.All." localSheetId="19" hidden="1">{#N/A,#N/A,FALSE,"Act.Fcst Costs"}</definedName>
    <definedName name="wrn.12._.Costs._.Act._.Fcast._.All." localSheetId="21" hidden="1">{#N/A,#N/A,FALSE,"Act.Fcst Costs"}</definedName>
    <definedName name="wrn.12._.Costs._.Act._.Fcast._.All." localSheetId="22" hidden="1">{#N/A,#N/A,FALSE,"Act.Fcst Costs"}</definedName>
    <definedName name="wrn.12._.Costs._.Act._.Fcast._.All." localSheetId="23" hidden="1">{#N/A,#N/A,FALSE,"Act.Fcst Costs"}</definedName>
    <definedName name="wrn.12._.Costs._.Act._.Fcast._.All." localSheetId="25" hidden="1">{#N/A,#N/A,FALSE,"Act.Fcst Costs"}</definedName>
    <definedName name="wrn.12._.Costs._.Act._.Fcast._.All." localSheetId="33" hidden="1">{#N/A,#N/A,FALSE,"Act.Fcst Costs"}</definedName>
    <definedName name="wrn.12._.Costs._.Act._.Fcast._.All." localSheetId="34" hidden="1">{#N/A,#N/A,FALSE,"Act.Fcst Costs"}</definedName>
    <definedName name="wrn.12._.Costs._.Act._.Fcast._.All." localSheetId="36" hidden="1">{#N/A,#N/A,FALSE,"Act.Fcst Costs"}</definedName>
    <definedName name="wrn.12._.Costs._.Act._.Fcast._.All." localSheetId="55" hidden="1">{#N/A,#N/A,FALSE,"Act.Fcst Costs"}</definedName>
    <definedName name="wrn.12._.Costs._.Act._.Fcast._.All." localSheetId="56" hidden="1">{#N/A,#N/A,FALSE,"Act.Fcst Costs"}</definedName>
    <definedName name="wrn.12._.Costs._.Act._.Fcast._.All." localSheetId="57" hidden="1">{#N/A,#N/A,FALSE,"Act.Fcst Costs"}</definedName>
    <definedName name="wrn.12._.Costs._.Act._.Fcast._.All." localSheetId="58" hidden="1">{#N/A,#N/A,FALSE,"Act.Fcst Costs"}</definedName>
    <definedName name="wrn.12._.Costs._.Act._.Fcast._.All." localSheetId="59" hidden="1">{#N/A,#N/A,FALSE,"Act.Fcst Costs"}</definedName>
    <definedName name="wrn.12._.Costs._.Act._.Fcast._.All." localSheetId="54" hidden="1">{#N/A,#N/A,FALSE,"Act.Fcst Costs"}</definedName>
    <definedName name="wrn.12._.Costs._.Act._.Fcast._.All." hidden="1">{#N/A,#N/A,FALSE,"Act.Fcst Costs"}</definedName>
    <definedName name="wrn.Aging._.and._.Trend._.Analysis." localSheetId="49" hidden="1">{#N/A,#N/A,FALSE,"Aging Summary";#N/A,#N/A,FALSE,"Ratio Analysis";#N/A,#N/A,FALSE,"Test 120 Day Accts";#N/A,#N/A,FALSE,"Tickmarks"}</definedName>
    <definedName name="wrn.Aging._.and._.Trend._.Analysis." localSheetId="27" hidden="1">{#N/A,#N/A,FALSE,"Aging Summary";#N/A,#N/A,FALSE,"Ratio Analysis";#N/A,#N/A,FALSE,"Test 120 Day Accts";#N/A,#N/A,FALSE,"Tickmarks"}</definedName>
    <definedName name="wrn.Aging._.and._.Trend._.Analysis." localSheetId="17" hidden="1">{#N/A,#N/A,FALSE,"Aging Summary";#N/A,#N/A,FALSE,"Ratio Analysis";#N/A,#N/A,FALSE,"Test 120 Day Accts";#N/A,#N/A,FALSE,"Tickmarks"}</definedName>
    <definedName name="wrn.Aging._.and._.Trend._.Analysis." localSheetId="14" hidden="1">{#N/A,#N/A,FALSE,"Aging Summary";#N/A,#N/A,FALSE,"Ratio Analysis";#N/A,#N/A,FALSE,"Test 120 Day Accts";#N/A,#N/A,FALSE,"Tickmarks"}</definedName>
    <definedName name="wrn.Aging._.and._.Trend._.Analysis." localSheetId="9" hidden="1">{#N/A,#N/A,FALSE,"Aging Summary";#N/A,#N/A,FALSE,"Ratio Analysis";#N/A,#N/A,FALSE,"Test 120 Day Accts";#N/A,#N/A,FALSE,"Tickmarks"}</definedName>
    <definedName name="wrn.Aging._.and._.Trend._.Analysis." localSheetId="43" hidden="1">{#N/A,#N/A,FALSE,"Aging Summary";#N/A,#N/A,FALSE,"Ratio Analysis";#N/A,#N/A,FALSE,"Test 120 Day Accts";#N/A,#N/A,FALSE,"Tickmarks"}</definedName>
    <definedName name="wrn.Aging._.and._.Trend._.Analysis." localSheetId="46" hidden="1">{#N/A,#N/A,FALSE,"Aging Summary";#N/A,#N/A,FALSE,"Ratio Analysis";#N/A,#N/A,FALSE,"Test 120 Day Accts";#N/A,#N/A,FALSE,"Tickmarks"}</definedName>
    <definedName name="wrn.Aging._.and._.Trend._.Analysis." localSheetId="37" hidden="1">{#N/A,#N/A,FALSE,"Aging Summary";#N/A,#N/A,FALSE,"Ratio Analysis";#N/A,#N/A,FALSE,"Test 120 Day Accts";#N/A,#N/A,FALSE,"Tickmarks"}</definedName>
    <definedName name="wrn.Aging._.and._.Trend._.Analysis." localSheetId="39" hidden="1">{#N/A,#N/A,FALSE,"Aging Summary";#N/A,#N/A,FALSE,"Ratio Analysis";#N/A,#N/A,FALSE,"Test 120 Day Accts";#N/A,#N/A,FALSE,"Tickmarks"}</definedName>
    <definedName name="wrn.Aging._.and._.Trend._.Analysis." localSheetId="20" hidden="1">{#N/A,#N/A,FALSE,"Aging Summary";#N/A,#N/A,FALSE,"Ratio Analysis";#N/A,#N/A,FALSE,"Test 120 Day Accts";#N/A,#N/A,FALSE,"Tickmarks"}</definedName>
    <definedName name="wrn.Aging._.and._.Trend._.Analysis." localSheetId="24" hidden="1">{#N/A,#N/A,FALSE,"Aging Summary";#N/A,#N/A,FALSE,"Ratio Analysis";#N/A,#N/A,FALSE,"Test 120 Day Accts";#N/A,#N/A,FALSE,"Tickmarks"}</definedName>
    <definedName name="wrn.Aging._.and._.Trend._.Analysis." localSheetId="32" hidden="1">{#N/A,#N/A,FALSE,"Aging Summary";#N/A,#N/A,FALSE,"Ratio Analysis";#N/A,#N/A,FALSE,"Test 120 Day Accts";#N/A,#N/A,FALSE,"Tickmarks"}</definedName>
    <definedName name="wrn.Aging._.and._.Trend._.Analysis." localSheetId="35" hidden="1">{#N/A,#N/A,FALSE,"Aging Summary";#N/A,#N/A,FALSE,"Ratio Analysis";#N/A,#N/A,FALSE,"Test 120 Day Accts";#N/A,#N/A,FALSE,"Tickmarks"}</definedName>
    <definedName name="wrn.Aging._.and._.Trend._.Analysis." localSheetId="53" hidden="1">{#N/A,#N/A,FALSE,"Aging Summary";#N/A,#N/A,FALSE,"Ratio Analysis";#N/A,#N/A,FALSE,"Test 120 Day Accts";#N/A,#N/A,FALSE,"Tickmarks"}</definedName>
    <definedName name="wrn.Aging._.and._.Trend._.Analysis." localSheetId="3"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localSheetId="48" hidden="1">{#N/A,#N/A,FALSE,"Aging Summary";#N/A,#N/A,FALSE,"Ratio Analysis";#N/A,#N/A,FALSE,"Test 120 Day Accts";#N/A,#N/A,FALSE,"Tickmarks"}</definedName>
    <definedName name="wrn.Aging._.and._.Trend._.Analysis." localSheetId="50" hidden="1">{#N/A,#N/A,FALSE,"Aging Summary";#N/A,#N/A,FALSE,"Ratio Analysis";#N/A,#N/A,FALSE,"Test 120 Day Accts";#N/A,#N/A,FALSE,"Tickmarks"}</definedName>
    <definedName name="wrn.Aging._.and._.Trend._.Analysis." localSheetId="51" hidden="1">{#N/A,#N/A,FALSE,"Aging Summary";#N/A,#N/A,FALSE,"Ratio Analysis";#N/A,#N/A,FALSE,"Test 120 Day Accts";#N/A,#N/A,FALSE,"Tickmarks"}</definedName>
    <definedName name="wrn.Aging._.and._.Trend._.Analysis." localSheetId="52" hidden="1">{#N/A,#N/A,FALSE,"Aging Summary";#N/A,#N/A,FALSE,"Ratio Analysis";#N/A,#N/A,FALSE,"Test 120 Day Accts";#N/A,#N/A,FALSE,"Tickmarks"}</definedName>
    <definedName name="wrn.Aging._.and._.Trend._.Analysis." localSheetId="26" hidden="1">{#N/A,#N/A,FALSE,"Aging Summary";#N/A,#N/A,FALSE,"Ratio Analysis";#N/A,#N/A,FALSE,"Test 120 Day Accts";#N/A,#N/A,FALSE,"Tickmarks"}</definedName>
    <definedName name="wrn.Aging._.and._.Trend._.Analysis." localSheetId="28" hidden="1">{#N/A,#N/A,FALSE,"Aging Summary";#N/A,#N/A,FALSE,"Ratio Analysis";#N/A,#N/A,FALSE,"Test 120 Day Accts";#N/A,#N/A,FALSE,"Tickmarks"}</definedName>
    <definedName name="wrn.Aging._.and._.Trend._.Analysis." localSheetId="29" hidden="1">{#N/A,#N/A,FALSE,"Aging Summary";#N/A,#N/A,FALSE,"Ratio Analysis";#N/A,#N/A,FALSE,"Test 120 Day Accts";#N/A,#N/A,FALSE,"Tickmarks"}</definedName>
    <definedName name="wrn.Aging._.and._.Trend._.Analysis." localSheetId="30" hidden="1">{#N/A,#N/A,FALSE,"Aging Summary";#N/A,#N/A,FALSE,"Ratio Analysis";#N/A,#N/A,FALSE,"Test 120 Day Accts";#N/A,#N/A,FALSE,"Tickmarks"}</definedName>
    <definedName name="wrn.Aging._.and._.Trend._.Analysis." localSheetId="31" hidden="1">{#N/A,#N/A,FALSE,"Aging Summary";#N/A,#N/A,FALSE,"Ratio Analysis";#N/A,#N/A,FALSE,"Test 120 Day Accts";#N/A,#N/A,FALSE,"Tickmarks"}</definedName>
    <definedName name="wrn.Aging._.and._.Trend._.Analysis." localSheetId="16" hidden="1">{#N/A,#N/A,FALSE,"Aging Summary";#N/A,#N/A,FALSE,"Ratio Analysis";#N/A,#N/A,FALSE,"Test 120 Day Accts";#N/A,#N/A,FALSE,"Tickmarks"}</definedName>
    <definedName name="wrn.Aging._.and._.Trend._.Analysis." localSheetId="18" hidden="1">{#N/A,#N/A,FALSE,"Aging Summary";#N/A,#N/A,FALSE,"Ratio Analysis";#N/A,#N/A,FALSE,"Test 120 Day Accts";#N/A,#N/A,FALSE,"Tickmarks"}</definedName>
    <definedName name="wrn.Aging._.and._.Trend._.Analysis." localSheetId="15" hidden="1">{#N/A,#N/A,FALSE,"Aging Summary";#N/A,#N/A,FALSE,"Ratio Analysis";#N/A,#N/A,FALSE,"Test 120 Day Accts";#N/A,#N/A,FALSE,"Tickmarks"}</definedName>
    <definedName name="wrn.Aging._.and._.Trend._.Analysis." localSheetId="10" hidden="1">{#N/A,#N/A,FALSE,"Aging Summary";#N/A,#N/A,FALSE,"Ratio Analysis";#N/A,#N/A,FALSE,"Test 120 Day Accts";#N/A,#N/A,FALSE,"Tickmarks"}</definedName>
    <definedName name="wrn.Aging._.and._.Trend._.Analysis." localSheetId="11" hidden="1">{#N/A,#N/A,FALSE,"Aging Summary";#N/A,#N/A,FALSE,"Ratio Analysis";#N/A,#N/A,FALSE,"Test 120 Day Accts";#N/A,#N/A,FALSE,"Tickmarks"}</definedName>
    <definedName name="wrn.Aging._.and._.Trend._.Analysis." localSheetId="12" hidden="1">{#N/A,#N/A,FALSE,"Aging Summary";#N/A,#N/A,FALSE,"Ratio Analysis";#N/A,#N/A,FALSE,"Test 120 Day Accts";#N/A,#N/A,FALSE,"Tickmarks"}</definedName>
    <definedName name="wrn.Aging._.and._.Trend._.Analysis." localSheetId="13" hidden="1">{#N/A,#N/A,FALSE,"Aging Summary";#N/A,#N/A,FALSE,"Ratio Analysis";#N/A,#N/A,FALSE,"Test 120 Day Accts";#N/A,#N/A,FALSE,"Tickmarks"}</definedName>
    <definedName name="wrn.Aging._.and._.Trend._.Analysis." localSheetId="8" hidden="1">{#N/A,#N/A,FALSE,"Aging Summary";#N/A,#N/A,FALSE,"Ratio Analysis";#N/A,#N/A,FALSE,"Test 120 Day Accts";#N/A,#N/A,FALSE,"Tickmarks"}</definedName>
    <definedName name="wrn.Aging._.and._.Trend._.Analysis." localSheetId="42" hidden="1">{#N/A,#N/A,FALSE,"Aging Summary";#N/A,#N/A,FALSE,"Ratio Analysis";#N/A,#N/A,FALSE,"Test 120 Day Accts";#N/A,#N/A,FALSE,"Tickmarks"}</definedName>
    <definedName name="wrn.Aging._.and._.Trend._.Analysis." localSheetId="44" hidden="1">{#N/A,#N/A,FALSE,"Aging Summary";#N/A,#N/A,FALSE,"Ratio Analysis";#N/A,#N/A,FALSE,"Test 120 Day Accts";#N/A,#N/A,FALSE,"Tickmarks"}</definedName>
    <definedName name="wrn.Aging._.and._.Trend._.Analysis." localSheetId="45" hidden="1">{#N/A,#N/A,FALSE,"Aging Summary";#N/A,#N/A,FALSE,"Ratio Analysis";#N/A,#N/A,FALSE,"Test 120 Day Accts";#N/A,#N/A,FALSE,"Tickmarks"}</definedName>
    <definedName name="wrn.Aging._.and._.Trend._.Analysis." localSheetId="47" hidden="1">{#N/A,#N/A,FALSE,"Aging Summary";#N/A,#N/A,FALSE,"Ratio Analysis";#N/A,#N/A,FALSE,"Test 120 Day Accts";#N/A,#N/A,FALSE,"Tickmarks"}</definedName>
    <definedName name="wrn.Aging._.and._.Trend._.Analysis." localSheetId="38" hidden="1">{#N/A,#N/A,FALSE,"Aging Summary";#N/A,#N/A,FALSE,"Ratio Analysis";#N/A,#N/A,FALSE,"Test 120 Day Accts";#N/A,#N/A,FALSE,"Tickmarks"}</definedName>
    <definedName name="wrn.Aging._.and._.Trend._.Analysis." localSheetId="40" hidden="1">{#N/A,#N/A,FALSE,"Aging Summary";#N/A,#N/A,FALSE,"Ratio Analysis";#N/A,#N/A,FALSE,"Test 120 Day Accts";#N/A,#N/A,FALSE,"Tickmarks"}</definedName>
    <definedName name="wrn.Aging._.and._.Trend._.Analysis." localSheetId="41" hidden="1">{#N/A,#N/A,FALSE,"Aging Summary";#N/A,#N/A,FALSE,"Ratio Analysis";#N/A,#N/A,FALSE,"Test 120 Day Accts";#N/A,#N/A,FALSE,"Tickmarks"}</definedName>
    <definedName name="wrn.Aging._.and._.Trend._.Analysis." localSheetId="19" hidden="1">{#N/A,#N/A,FALSE,"Aging Summary";#N/A,#N/A,FALSE,"Ratio Analysis";#N/A,#N/A,FALSE,"Test 120 Day Accts";#N/A,#N/A,FALSE,"Tickmarks"}</definedName>
    <definedName name="wrn.Aging._.and._.Trend._.Analysis." localSheetId="21" hidden="1">{#N/A,#N/A,FALSE,"Aging Summary";#N/A,#N/A,FALSE,"Ratio Analysis";#N/A,#N/A,FALSE,"Test 120 Day Accts";#N/A,#N/A,FALSE,"Tickmarks"}</definedName>
    <definedName name="wrn.Aging._.and._.Trend._.Analysis." localSheetId="22" hidden="1">{#N/A,#N/A,FALSE,"Aging Summary";#N/A,#N/A,FALSE,"Ratio Analysis";#N/A,#N/A,FALSE,"Test 120 Day Accts";#N/A,#N/A,FALSE,"Tickmarks"}</definedName>
    <definedName name="wrn.Aging._.and._.Trend._.Analysis." localSheetId="23" hidden="1">{#N/A,#N/A,FALSE,"Aging Summary";#N/A,#N/A,FALSE,"Ratio Analysis";#N/A,#N/A,FALSE,"Test 120 Day Accts";#N/A,#N/A,FALSE,"Tickmarks"}</definedName>
    <definedName name="wrn.Aging._.and._.Trend._.Analysis." localSheetId="25" hidden="1">{#N/A,#N/A,FALSE,"Aging Summary";#N/A,#N/A,FALSE,"Ratio Analysis";#N/A,#N/A,FALSE,"Test 120 Day Accts";#N/A,#N/A,FALSE,"Tickmarks"}</definedName>
    <definedName name="wrn.Aging._.and._.Trend._.Analysis." localSheetId="33" hidden="1">{#N/A,#N/A,FALSE,"Aging Summary";#N/A,#N/A,FALSE,"Ratio Analysis";#N/A,#N/A,FALSE,"Test 120 Day Accts";#N/A,#N/A,FALSE,"Tickmarks"}</definedName>
    <definedName name="wrn.Aging._.and._.Trend._.Analysis." localSheetId="34" hidden="1">{#N/A,#N/A,FALSE,"Aging Summary";#N/A,#N/A,FALSE,"Ratio Analysis";#N/A,#N/A,FALSE,"Test 120 Day Accts";#N/A,#N/A,FALSE,"Tickmarks"}</definedName>
    <definedName name="wrn.Aging._.and._.Trend._.Analysis." localSheetId="36" hidden="1">{#N/A,#N/A,FALSE,"Aging Summary";#N/A,#N/A,FALSE,"Ratio Analysis";#N/A,#N/A,FALSE,"Test 120 Day Accts";#N/A,#N/A,FALSE,"Tickmarks"}</definedName>
    <definedName name="wrn.Aging._.and._.Trend._.Analysis." localSheetId="55" hidden="1">{#N/A,#N/A,FALSE,"Aging Summary";#N/A,#N/A,FALSE,"Ratio Analysis";#N/A,#N/A,FALSE,"Test 120 Day Accts";#N/A,#N/A,FALSE,"Tickmarks"}</definedName>
    <definedName name="wrn.Aging._.and._.Trend._.Analysis." localSheetId="56" hidden="1">{#N/A,#N/A,FALSE,"Aging Summary";#N/A,#N/A,FALSE,"Ratio Analysis";#N/A,#N/A,FALSE,"Test 120 Day Accts";#N/A,#N/A,FALSE,"Tickmarks"}</definedName>
    <definedName name="wrn.Aging._.and._.Trend._.Analysis." localSheetId="57" hidden="1">{#N/A,#N/A,FALSE,"Aging Summary";#N/A,#N/A,FALSE,"Ratio Analysis";#N/A,#N/A,FALSE,"Test 120 Day Accts";#N/A,#N/A,FALSE,"Tickmarks"}</definedName>
    <definedName name="wrn.Aging._.and._.Trend._.Analysis." localSheetId="58" hidden="1">{#N/A,#N/A,FALSE,"Aging Summary";#N/A,#N/A,FALSE,"Ratio Analysis";#N/A,#N/A,FALSE,"Test 120 Day Accts";#N/A,#N/A,FALSE,"Tickmarks"}</definedName>
    <definedName name="wrn.Aging._.and._.Trend._.Analysis." localSheetId="59" hidden="1">{#N/A,#N/A,FALSE,"Aging Summary";#N/A,#N/A,FALSE,"Ratio Analysis";#N/A,#N/A,FALSE,"Test 120 Day Accts";#N/A,#N/A,FALSE,"Tickmarks"}</definedName>
    <definedName name="wrn.Aging._.and._.Trend._.Analysis." localSheetId="54"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4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0"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4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1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2"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2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3"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3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5"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6"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7"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8"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9"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localSheetId="5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all."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Budget._.Document." localSheetId="4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0"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4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1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1"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2"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2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3"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3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5"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6"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7"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8"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9"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localSheetId="54"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Budget._.Document."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Debbie._.Hawkins." localSheetId="49" hidden="1">{"Admin Costs",#N/A,FALSE,"Act.Fcst Costs"}</definedName>
    <definedName name="wrn.Debbie._.Hawkins." localSheetId="27" hidden="1">{"Admin Costs",#N/A,FALSE,"Act.Fcst Costs"}</definedName>
    <definedName name="wrn.Debbie._.Hawkins." localSheetId="17" hidden="1">{"Admin Costs",#N/A,FALSE,"Act.Fcst Costs"}</definedName>
    <definedName name="wrn.Debbie._.Hawkins." localSheetId="14" hidden="1">{"Admin Costs",#N/A,FALSE,"Act.Fcst Costs"}</definedName>
    <definedName name="wrn.Debbie._.Hawkins." localSheetId="9" hidden="1">{"Admin Costs",#N/A,FALSE,"Act.Fcst Costs"}</definedName>
    <definedName name="wrn.Debbie._.Hawkins." localSheetId="43" hidden="1">{"Admin Costs",#N/A,FALSE,"Act.Fcst Costs"}</definedName>
    <definedName name="wrn.Debbie._.Hawkins." localSheetId="46" hidden="1">{"Admin Costs",#N/A,FALSE,"Act.Fcst Costs"}</definedName>
    <definedName name="wrn.Debbie._.Hawkins." localSheetId="37" hidden="1">{"Admin Costs",#N/A,FALSE,"Act.Fcst Costs"}</definedName>
    <definedName name="wrn.Debbie._.Hawkins." localSheetId="39" hidden="1">{"Admin Costs",#N/A,FALSE,"Act.Fcst Costs"}</definedName>
    <definedName name="wrn.Debbie._.Hawkins." localSheetId="20" hidden="1">{"Admin Costs",#N/A,FALSE,"Act.Fcst Costs"}</definedName>
    <definedName name="wrn.Debbie._.Hawkins." localSheetId="24" hidden="1">{"Admin Costs",#N/A,FALSE,"Act.Fcst Costs"}</definedName>
    <definedName name="wrn.Debbie._.Hawkins." localSheetId="32" hidden="1">{"Admin Costs",#N/A,FALSE,"Act.Fcst Costs"}</definedName>
    <definedName name="wrn.Debbie._.Hawkins." localSheetId="35" hidden="1">{"Admin Costs",#N/A,FALSE,"Act.Fcst Costs"}</definedName>
    <definedName name="wrn.Debbie._.Hawkins." localSheetId="53" hidden="1">{"Admin Costs",#N/A,FALSE,"Act.Fcst Costs"}</definedName>
    <definedName name="wrn.Debbie._.Hawkins." localSheetId="3" hidden="1">{"Admin Costs",#N/A,FALSE,"Act.Fcst Costs"}</definedName>
    <definedName name="wrn.Debbie._.Hawkins." localSheetId="7" hidden="1">{"Admin Costs",#N/A,FALSE,"Act.Fcst Costs"}</definedName>
    <definedName name="wrn.Debbie._.Hawkins." localSheetId="48" hidden="1">{"Admin Costs",#N/A,FALSE,"Act.Fcst Costs"}</definedName>
    <definedName name="wrn.Debbie._.Hawkins." localSheetId="50" hidden="1">{"Admin Costs",#N/A,FALSE,"Act.Fcst Costs"}</definedName>
    <definedName name="wrn.Debbie._.Hawkins." localSheetId="51" hidden="1">{"Admin Costs",#N/A,FALSE,"Act.Fcst Costs"}</definedName>
    <definedName name="wrn.Debbie._.Hawkins." localSheetId="52" hidden="1">{"Admin Costs",#N/A,FALSE,"Act.Fcst Costs"}</definedName>
    <definedName name="wrn.Debbie._.Hawkins." localSheetId="26" hidden="1">{"Admin Costs",#N/A,FALSE,"Act.Fcst Costs"}</definedName>
    <definedName name="wrn.Debbie._.Hawkins." localSheetId="28" hidden="1">{"Admin Costs",#N/A,FALSE,"Act.Fcst Costs"}</definedName>
    <definedName name="wrn.Debbie._.Hawkins." localSheetId="29" hidden="1">{"Admin Costs",#N/A,FALSE,"Act.Fcst Costs"}</definedName>
    <definedName name="wrn.Debbie._.Hawkins." localSheetId="30" hidden="1">{"Admin Costs",#N/A,FALSE,"Act.Fcst Costs"}</definedName>
    <definedName name="wrn.Debbie._.Hawkins." localSheetId="31" hidden="1">{"Admin Costs",#N/A,FALSE,"Act.Fcst Costs"}</definedName>
    <definedName name="wrn.Debbie._.Hawkins." localSheetId="16" hidden="1">{"Admin Costs",#N/A,FALSE,"Act.Fcst Costs"}</definedName>
    <definedName name="wrn.Debbie._.Hawkins." localSheetId="18" hidden="1">{"Admin Costs",#N/A,FALSE,"Act.Fcst Costs"}</definedName>
    <definedName name="wrn.Debbie._.Hawkins." localSheetId="15" hidden="1">{"Admin Costs",#N/A,FALSE,"Act.Fcst Costs"}</definedName>
    <definedName name="wrn.Debbie._.Hawkins." localSheetId="10" hidden="1">{"Admin Costs",#N/A,FALSE,"Act.Fcst Costs"}</definedName>
    <definedName name="wrn.Debbie._.Hawkins." localSheetId="11" hidden="1">{"Admin Costs",#N/A,FALSE,"Act.Fcst Costs"}</definedName>
    <definedName name="wrn.Debbie._.Hawkins." localSheetId="12" hidden="1">{"Admin Costs",#N/A,FALSE,"Act.Fcst Costs"}</definedName>
    <definedName name="wrn.Debbie._.Hawkins." localSheetId="13" hidden="1">{"Admin Costs",#N/A,FALSE,"Act.Fcst Costs"}</definedName>
    <definedName name="wrn.Debbie._.Hawkins." localSheetId="8" hidden="1">{"Admin Costs",#N/A,FALSE,"Act.Fcst Costs"}</definedName>
    <definedName name="wrn.Debbie._.Hawkins." localSheetId="42" hidden="1">{"Admin Costs",#N/A,FALSE,"Act.Fcst Costs"}</definedName>
    <definedName name="wrn.Debbie._.Hawkins." localSheetId="44" hidden="1">{"Admin Costs",#N/A,FALSE,"Act.Fcst Costs"}</definedName>
    <definedName name="wrn.Debbie._.Hawkins." localSheetId="45" hidden="1">{"Admin Costs",#N/A,FALSE,"Act.Fcst Costs"}</definedName>
    <definedName name="wrn.Debbie._.Hawkins." localSheetId="47" hidden="1">{"Admin Costs",#N/A,FALSE,"Act.Fcst Costs"}</definedName>
    <definedName name="wrn.Debbie._.Hawkins." localSheetId="38" hidden="1">{"Admin Costs",#N/A,FALSE,"Act.Fcst Costs"}</definedName>
    <definedName name="wrn.Debbie._.Hawkins." localSheetId="40" hidden="1">{"Admin Costs",#N/A,FALSE,"Act.Fcst Costs"}</definedName>
    <definedName name="wrn.Debbie._.Hawkins." localSheetId="41" hidden="1">{"Admin Costs",#N/A,FALSE,"Act.Fcst Costs"}</definedName>
    <definedName name="wrn.Debbie._.Hawkins." localSheetId="19" hidden="1">{"Admin Costs",#N/A,FALSE,"Act.Fcst Costs"}</definedName>
    <definedName name="wrn.Debbie._.Hawkins." localSheetId="21" hidden="1">{"Admin Costs",#N/A,FALSE,"Act.Fcst Costs"}</definedName>
    <definedName name="wrn.Debbie._.Hawkins." localSheetId="22" hidden="1">{"Admin Costs",#N/A,FALSE,"Act.Fcst Costs"}</definedName>
    <definedName name="wrn.Debbie._.Hawkins." localSheetId="23" hidden="1">{"Admin Costs",#N/A,FALSE,"Act.Fcst Costs"}</definedName>
    <definedName name="wrn.Debbie._.Hawkins." localSheetId="25" hidden="1">{"Admin Costs",#N/A,FALSE,"Act.Fcst Costs"}</definedName>
    <definedName name="wrn.Debbie._.Hawkins." localSheetId="33" hidden="1">{"Admin Costs",#N/A,FALSE,"Act.Fcst Costs"}</definedName>
    <definedName name="wrn.Debbie._.Hawkins." localSheetId="34" hidden="1">{"Admin Costs",#N/A,FALSE,"Act.Fcst Costs"}</definedName>
    <definedName name="wrn.Debbie._.Hawkins." localSheetId="36" hidden="1">{"Admin Costs",#N/A,FALSE,"Act.Fcst Costs"}</definedName>
    <definedName name="wrn.Debbie._.Hawkins." localSheetId="55" hidden="1">{"Admin Costs",#N/A,FALSE,"Act.Fcst Costs"}</definedName>
    <definedName name="wrn.Debbie._.Hawkins." localSheetId="56" hidden="1">{"Admin Costs",#N/A,FALSE,"Act.Fcst Costs"}</definedName>
    <definedName name="wrn.Debbie._.Hawkins." localSheetId="57" hidden="1">{"Admin Costs",#N/A,FALSE,"Act.Fcst Costs"}</definedName>
    <definedName name="wrn.Debbie._.Hawkins." localSheetId="58" hidden="1">{"Admin Costs",#N/A,FALSE,"Act.Fcst Costs"}</definedName>
    <definedName name="wrn.Debbie._.Hawkins." localSheetId="59" hidden="1">{"Admin Costs",#N/A,FALSE,"Act.Fcst Costs"}</definedName>
    <definedName name="wrn.Debbie._.Hawkins." localSheetId="54" hidden="1">{"Admin Costs",#N/A,FALSE,"Act.Fcst Costs"}</definedName>
    <definedName name="wrn.Debbie._.Hawkins." hidden="1">{"Admin Costs",#N/A,FALSE,"Act.Fcst Costs"}</definedName>
    <definedName name="wrn.George._.Viska." localSheetId="49" hidden="1">{#N/A,#N/A,FALSE,"Cost Report";#N/A,#N/A,FALSE,"Qtly Summ.";#N/A,#N/A,FALSE,"Mar  Qtr";#N/A,#N/A,FALSE,"Report Summary"}</definedName>
    <definedName name="wrn.George._.Viska." localSheetId="27" hidden="1">{#N/A,#N/A,FALSE,"Cost Report";#N/A,#N/A,FALSE,"Qtly Summ.";#N/A,#N/A,FALSE,"Mar  Qtr";#N/A,#N/A,FALSE,"Report Summary"}</definedName>
    <definedName name="wrn.George._.Viska." localSheetId="17" hidden="1">{#N/A,#N/A,FALSE,"Cost Report";#N/A,#N/A,FALSE,"Qtly Summ.";#N/A,#N/A,FALSE,"Mar  Qtr";#N/A,#N/A,FALSE,"Report Summary"}</definedName>
    <definedName name="wrn.George._.Viska." localSheetId="14" hidden="1">{#N/A,#N/A,FALSE,"Cost Report";#N/A,#N/A,FALSE,"Qtly Summ.";#N/A,#N/A,FALSE,"Mar  Qtr";#N/A,#N/A,FALSE,"Report Summary"}</definedName>
    <definedName name="wrn.George._.Viska." localSheetId="9" hidden="1">{#N/A,#N/A,FALSE,"Cost Report";#N/A,#N/A,FALSE,"Qtly Summ.";#N/A,#N/A,FALSE,"Mar  Qtr";#N/A,#N/A,FALSE,"Report Summary"}</definedName>
    <definedName name="wrn.George._.Viska." localSheetId="43" hidden="1">{#N/A,#N/A,FALSE,"Cost Report";#N/A,#N/A,FALSE,"Qtly Summ.";#N/A,#N/A,FALSE,"Mar  Qtr";#N/A,#N/A,FALSE,"Report Summary"}</definedName>
    <definedName name="wrn.George._.Viska." localSheetId="46" hidden="1">{#N/A,#N/A,FALSE,"Cost Report";#N/A,#N/A,FALSE,"Qtly Summ.";#N/A,#N/A,FALSE,"Mar  Qtr";#N/A,#N/A,FALSE,"Report Summary"}</definedName>
    <definedName name="wrn.George._.Viska." localSheetId="37" hidden="1">{#N/A,#N/A,FALSE,"Cost Report";#N/A,#N/A,FALSE,"Qtly Summ.";#N/A,#N/A,FALSE,"Mar  Qtr";#N/A,#N/A,FALSE,"Report Summary"}</definedName>
    <definedName name="wrn.George._.Viska." localSheetId="39" hidden="1">{#N/A,#N/A,FALSE,"Cost Report";#N/A,#N/A,FALSE,"Qtly Summ.";#N/A,#N/A,FALSE,"Mar  Qtr";#N/A,#N/A,FALSE,"Report Summary"}</definedName>
    <definedName name="wrn.George._.Viska." localSheetId="20" hidden="1">{#N/A,#N/A,FALSE,"Cost Report";#N/A,#N/A,FALSE,"Qtly Summ.";#N/A,#N/A,FALSE,"Mar  Qtr";#N/A,#N/A,FALSE,"Report Summary"}</definedName>
    <definedName name="wrn.George._.Viska." localSheetId="24" hidden="1">{#N/A,#N/A,FALSE,"Cost Report";#N/A,#N/A,FALSE,"Qtly Summ.";#N/A,#N/A,FALSE,"Mar  Qtr";#N/A,#N/A,FALSE,"Report Summary"}</definedName>
    <definedName name="wrn.George._.Viska." localSheetId="32" hidden="1">{#N/A,#N/A,FALSE,"Cost Report";#N/A,#N/A,FALSE,"Qtly Summ.";#N/A,#N/A,FALSE,"Mar  Qtr";#N/A,#N/A,FALSE,"Report Summary"}</definedName>
    <definedName name="wrn.George._.Viska." localSheetId="35" hidden="1">{#N/A,#N/A,FALSE,"Cost Report";#N/A,#N/A,FALSE,"Qtly Summ.";#N/A,#N/A,FALSE,"Mar  Qtr";#N/A,#N/A,FALSE,"Report Summary"}</definedName>
    <definedName name="wrn.George._.Viska." localSheetId="53" hidden="1">{#N/A,#N/A,FALSE,"Cost Report";#N/A,#N/A,FALSE,"Qtly Summ.";#N/A,#N/A,FALSE,"Mar  Qtr";#N/A,#N/A,FALSE,"Report Summary"}</definedName>
    <definedName name="wrn.George._.Viska." localSheetId="3" hidden="1">{#N/A,#N/A,FALSE,"Cost Report";#N/A,#N/A,FALSE,"Qtly Summ.";#N/A,#N/A,FALSE,"Mar  Qtr";#N/A,#N/A,FALSE,"Report Summary"}</definedName>
    <definedName name="wrn.George._.Viska." localSheetId="7" hidden="1">{#N/A,#N/A,FALSE,"Cost Report";#N/A,#N/A,FALSE,"Qtly Summ.";#N/A,#N/A,FALSE,"Mar  Qtr";#N/A,#N/A,FALSE,"Report Summary"}</definedName>
    <definedName name="wrn.George._.Viska." localSheetId="48" hidden="1">{#N/A,#N/A,FALSE,"Cost Report";#N/A,#N/A,FALSE,"Qtly Summ.";#N/A,#N/A,FALSE,"Mar  Qtr";#N/A,#N/A,FALSE,"Report Summary"}</definedName>
    <definedName name="wrn.George._.Viska." localSheetId="50" hidden="1">{#N/A,#N/A,FALSE,"Cost Report";#N/A,#N/A,FALSE,"Qtly Summ.";#N/A,#N/A,FALSE,"Mar  Qtr";#N/A,#N/A,FALSE,"Report Summary"}</definedName>
    <definedName name="wrn.George._.Viska." localSheetId="51" hidden="1">{#N/A,#N/A,FALSE,"Cost Report";#N/A,#N/A,FALSE,"Qtly Summ.";#N/A,#N/A,FALSE,"Mar  Qtr";#N/A,#N/A,FALSE,"Report Summary"}</definedName>
    <definedName name="wrn.George._.Viska." localSheetId="52" hidden="1">{#N/A,#N/A,FALSE,"Cost Report";#N/A,#N/A,FALSE,"Qtly Summ.";#N/A,#N/A,FALSE,"Mar  Qtr";#N/A,#N/A,FALSE,"Report Summary"}</definedName>
    <definedName name="wrn.George._.Viska." localSheetId="26" hidden="1">{#N/A,#N/A,FALSE,"Cost Report";#N/A,#N/A,FALSE,"Qtly Summ.";#N/A,#N/A,FALSE,"Mar  Qtr";#N/A,#N/A,FALSE,"Report Summary"}</definedName>
    <definedName name="wrn.George._.Viska." localSheetId="28" hidden="1">{#N/A,#N/A,FALSE,"Cost Report";#N/A,#N/A,FALSE,"Qtly Summ.";#N/A,#N/A,FALSE,"Mar  Qtr";#N/A,#N/A,FALSE,"Report Summary"}</definedName>
    <definedName name="wrn.George._.Viska." localSheetId="29" hidden="1">{#N/A,#N/A,FALSE,"Cost Report";#N/A,#N/A,FALSE,"Qtly Summ.";#N/A,#N/A,FALSE,"Mar  Qtr";#N/A,#N/A,FALSE,"Report Summary"}</definedName>
    <definedName name="wrn.George._.Viska." localSheetId="30" hidden="1">{#N/A,#N/A,FALSE,"Cost Report";#N/A,#N/A,FALSE,"Qtly Summ.";#N/A,#N/A,FALSE,"Mar  Qtr";#N/A,#N/A,FALSE,"Report Summary"}</definedName>
    <definedName name="wrn.George._.Viska." localSheetId="31" hidden="1">{#N/A,#N/A,FALSE,"Cost Report";#N/A,#N/A,FALSE,"Qtly Summ.";#N/A,#N/A,FALSE,"Mar  Qtr";#N/A,#N/A,FALSE,"Report Summary"}</definedName>
    <definedName name="wrn.George._.Viska." localSheetId="16" hidden="1">{#N/A,#N/A,FALSE,"Cost Report";#N/A,#N/A,FALSE,"Qtly Summ.";#N/A,#N/A,FALSE,"Mar  Qtr";#N/A,#N/A,FALSE,"Report Summary"}</definedName>
    <definedName name="wrn.George._.Viska." localSheetId="18" hidden="1">{#N/A,#N/A,FALSE,"Cost Report";#N/A,#N/A,FALSE,"Qtly Summ.";#N/A,#N/A,FALSE,"Mar  Qtr";#N/A,#N/A,FALSE,"Report Summary"}</definedName>
    <definedName name="wrn.George._.Viska." localSheetId="15" hidden="1">{#N/A,#N/A,FALSE,"Cost Report";#N/A,#N/A,FALSE,"Qtly Summ.";#N/A,#N/A,FALSE,"Mar  Qtr";#N/A,#N/A,FALSE,"Report Summary"}</definedName>
    <definedName name="wrn.George._.Viska." localSheetId="10" hidden="1">{#N/A,#N/A,FALSE,"Cost Report";#N/A,#N/A,FALSE,"Qtly Summ.";#N/A,#N/A,FALSE,"Mar  Qtr";#N/A,#N/A,FALSE,"Report Summary"}</definedName>
    <definedName name="wrn.George._.Viska." localSheetId="11" hidden="1">{#N/A,#N/A,FALSE,"Cost Report";#N/A,#N/A,FALSE,"Qtly Summ.";#N/A,#N/A,FALSE,"Mar  Qtr";#N/A,#N/A,FALSE,"Report Summary"}</definedName>
    <definedName name="wrn.George._.Viska." localSheetId="12" hidden="1">{#N/A,#N/A,FALSE,"Cost Report";#N/A,#N/A,FALSE,"Qtly Summ.";#N/A,#N/A,FALSE,"Mar  Qtr";#N/A,#N/A,FALSE,"Report Summary"}</definedName>
    <definedName name="wrn.George._.Viska." localSheetId="13" hidden="1">{#N/A,#N/A,FALSE,"Cost Report";#N/A,#N/A,FALSE,"Qtly Summ.";#N/A,#N/A,FALSE,"Mar  Qtr";#N/A,#N/A,FALSE,"Report Summary"}</definedName>
    <definedName name="wrn.George._.Viska." localSheetId="8" hidden="1">{#N/A,#N/A,FALSE,"Cost Report";#N/A,#N/A,FALSE,"Qtly Summ.";#N/A,#N/A,FALSE,"Mar  Qtr";#N/A,#N/A,FALSE,"Report Summary"}</definedName>
    <definedName name="wrn.George._.Viska." localSheetId="42" hidden="1">{#N/A,#N/A,FALSE,"Cost Report";#N/A,#N/A,FALSE,"Qtly Summ.";#N/A,#N/A,FALSE,"Mar  Qtr";#N/A,#N/A,FALSE,"Report Summary"}</definedName>
    <definedName name="wrn.George._.Viska." localSheetId="44" hidden="1">{#N/A,#N/A,FALSE,"Cost Report";#N/A,#N/A,FALSE,"Qtly Summ.";#N/A,#N/A,FALSE,"Mar  Qtr";#N/A,#N/A,FALSE,"Report Summary"}</definedName>
    <definedName name="wrn.George._.Viska." localSheetId="45" hidden="1">{#N/A,#N/A,FALSE,"Cost Report";#N/A,#N/A,FALSE,"Qtly Summ.";#N/A,#N/A,FALSE,"Mar  Qtr";#N/A,#N/A,FALSE,"Report Summary"}</definedName>
    <definedName name="wrn.George._.Viska." localSheetId="47" hidden="1">{#N/A,#N/A,FALSE,"Cost Report";#N/A,#N/A,FALSE,"Qtly Summ.";#N/A,#N/A,FALSE,"Mar  Qtr";#N/A,#N/A,FALSE,"Report Summary"}</definedName>
    <definedName name="wrn.George._.Viska." localSheetId="38" hidden="1">{#N/A,#N/A,FALSE,"Cost Report";#N/A,#N/A,FALSE,"Qtly Summ.";#N/A,#N/A,FALSE,"Mar  Qtr";#N/A,#N/A,FALSE,"Report Summary"}</definedName>
    <definedName name="wrn.George._.Viska." localSheetId="40" hidden="1">{#N/A,#N/A,FALSE,"Cost Report";#N/A,#N/A,FALSE,"Qtly Summ.";#N/A,#N/A,FALSE,"Mar  Qtr";#N/A,#N/A,FALSE,"Report Summary"}</definedName>
    <definedName name="wrn.George._.Viska." localSheetId="41" hidden="1">{#N/A,#N/A,FALSE,"Cost Report";#N/A,#N/A,FALSE,"Qtly Summ.";#N/A,#N/A,FALSE,"Mar  Qtr";#N/A,#N/A,FALSE,"Report Summary"}</definedName>
    <definedName name="wrn.George._.Viska." localSheetId="19" hidden="1">{#N/A,#N/A,FALSE,"Cost Report";#N/A,#N/A,FALSE,"Qtly Summ.";#N/A,#N/A,FALSE,"Mar  Qtr";#N/A,#N/A,FALSE,"Report Summary"}</definedName>
    <definedName name="wrn.George._.Viska." localSheetId="21" hidden="1">{#N/A,#N/A,FALSE,"Cost Report";#N/A,#N/A,FALSE,"Qtly Summ.";#N/A,#N/A,FALSE,"Mar  Qtr";#N/A,#N/A,FALSE,"Report Summary"}</definedName>
    <definedName name="wrn.George._.Viska." localSheetId="22" hidden="1">{#N/A,#N/A,FALSE,"Cost Report";#N/A,#N/A,FALSE,"Qtly Summ.";#N/A,#N/A,FALSE,"Mar  Qtr";#N/A,#N/A,FALSE,"Report Summary"}</definedName>
    <definedName name="wrn.George._.Viska." localSheetId="23" hidden="1">{#N/A,#N/A,FALSE,"Cost Report";#N/A,#N/A,FALSE,"Qtly Summ.";#N/A,#N/A,FALSE,"Mar  Qtr";#N/A,#N/A,FALSE,"Report Summary"}</definedName>
    <definedName name="wrn.George._.Viska." localSheetId="25" hidden="1">{#N/A,#N/A,FALSE,"Cost Report";#N/A,#N/A,FALSE,"Qtly Summ.";#N/A,#N/A,FALSE,"Mar  Qtr";#N/A,#N/A,FALSE,"Report Summary"}</definedName>
    <definedName name="wrn.George._.Viska." localSheetId="33" hidden="1">{#N/A,#N/A,FALSE,"Cost Report";#N/A,#N/A,FALSE,"Qtly Summ.";#N/A,#N/A,FALSE,"Mar  Qtr";#N/A,#N/A,FALSE,"Report Summary"}</definedName>
    <definedName name="wrn.George._.Viska." localSheetId="34" hidden="1">{#N/A,#N/A,FALSE,"Cost Report";#N/A,#N/A,FALSE,"Qtly Summ.";#N/A,#N/A,FALSE,"Mar  Qtr";#N/A,#N/A,FALSE,"Report Summary"}</definedName>
    <definedName name="wrn.George._.Viska." localSheetId="36" hidden="1">{#N/A,#N/A,FALSE,"Cost Report";#N/A,#N/A,FALSE,"Qtly Summ.";#N/A,#N/A,FALSE,"Mar  Qtr";#N/A,#N/A,FALSE,"Report Summary"}</definedName>
    <definedName name="wrn.George._.Viska." localSheetId="55" hidden="1">{#N/A,#N/A,FALSE,"Cost Report";#N/A,#N/A,FALSE,"Qtly Summ.";#N/A,#N/A,FALSE,"Mar  Qtr";#N/A,#N/A,FALSE,"Report Summary"}</definedName>
    <definedName name="wrn.George._.Viska." localSheetId="56" hidden="1">{#N/A,#N/A,FALSE,"Cost Report";#N/A,#N/A,FALSE,"Qtly Summ.";#N/A,#N/A,FALSE,"Mar  Qtr";#N/A,#N/A,FALSE,"Report Summary"}</definedName>
    <definedName name="wrn.George._.Viska." localSheetId="57" hidden="1">{#N/A,#N/A,FALSE,"Cost Report";#N/A,#N/A,FALSE,"Qtly Summ.";#N/A,#N/A,FALSE,"Mar  Qtr";#N/A,#N/A,FALSE,"Report Summary"}</definedName>
    <definedName name="wrn.George._.Viska." localSheetId="58" hidden="1">{#N/A,#N/A,FALSE,"Cost Report";#N/A,#N/A,FALSE,"Qtly Summ.";#N/A,#N/A,FALSE,"Mar  Qtr";#N/A,#N/A,FALSE,"Report Summary"}</definedName>
    <definedName name="wrn.George._.Viska." localSheetId="59" hidden="1">{#N/A,#N/A,FALSE,"Cost Report";#N/A,#N/A,FALSE,"Qtly Summ.";#N/A,#N/A,FALSE,"Mar  Qtr";#N/A,#N/A,FALSE,"Report Summary"}</definedName>
    <definedName name="wrn.George._.Viska." localSheetId="54" hidden="1">{#N/A,#N/A,FALSE,"Cost Report";#N/A,#N/A,FALSE,"Qtly Summ.";#N/A,#N/A,FALSE,"Mar  Qtr";#N/A,#N/A,FALSE,"Report Summary"}</definedName>
    <definedName name="wrn.George._.Viska." hidden="1">{#N/A,#N/A,FALSE,"Cost Report";#N/A,#N/A,FALSE,"Qtly Summ.";#N/A,#N/A,FALSE,"Mar  Qtr";#N/A,#N/A,FALSE,"Report Summary"}</definedName>
    <definedName name="wrn.Melbourne." localSheetId="49" hidden="1">{#N/A,#N/A,FALSE,"Cost Report";#N/A,#N/A,FALSE,"Sept Qtr";#N/A,#N/A,FALSE,"Qtly Summ.";#N/A,#N/A,FALSE,"Report Summary";#N/A,#N/A,FALSE,"Ammort &amp; Dep.";#N/A,#N/A,FALSE,"Rev. GIC Summ.";#N/A,#N/A,FALSE,"CAPEX";#N/A,#N/A,FALSE,"Stockpile Adj.";#N/A,#N/A,FALSE,"Cost Summary"}</definedName>
    <definedName name="wrn.Melbourne." localSheetId="27" hidden="1">{#N/A,#N/A,FALSE,"Cost Report";#N/A,#N/A,FALSE,"Sept Qtr";#N/A,#N/A,FALSE,"Qtly Summ.";#N/A,#N/A,FALSE,"Report Summary";#N/A,#N/A,FALSE,"Ammort &amp; Dep.";#N/A,#N/A,FALSE,"Rev. GIC Summ.";#N/A,#N/A,FALSE,"CAPEX";#N/A,#N/A,FALSE,"Stockpile Adj.";#N/A,#N/A,FALSE,"Cost Summary"}</definedName>
    <definedName name="wrn.Melbourne." localSheetId="17" hidden="1">{#N/A,#N/A,FALSE,"Cost Report";#N/A,#N/A,FALSE,"Sept Qtr";#N/A,#N/A,FALSE,"Qtly Summ.";#N/A,#N/A,FALSE,"Report Summary";#N/A,#N/A,FALSE,"Ammort &amp; Dep.";#N/A,#N/A,FALSE,"Rev. GIC Summ.";#N/A,#N/A,FALSE,"CAPEX";#N/A,#N/A,FALSE,"Stockpile Adj.";#N/A,#N/A,FALSE,"Cost Summary"}</definedName>
    <definedName name="wrn.Melbourne." localSheetId="14" hidden="1">{#N/A,#N/A,FALSE,"Cost Report";#N/A,#N/A,FALSE,"Sept Qtr";#N/A,#N/A,FALSE,"Qtly Summ.";#N/A,#N/A,FALSE,"Report Summary";#N/A,#N/A,FALSE,"Ammort &amp; Dep.";#N/A,#N/A,FALSE,"Rev. GIC Summ.";#N/A,#N/A,FALSE,"CAPEX";#N/A,#N/A,FALSE,"Stockpile Adj.";#N/A,#N/A,FALSE,"Cost Summary"}</definedName>
    <definedName name="wrn.Melbourne." localSheetId="9" hidden="1">{#N/A,#N/A,FALSE,"Cost Report";#N/A,#N/A,FALSE,"Sept Qtr";#N/A,#N/A,FALSE,"Qtly Summ.";#N/A,#N/A,FALSE,"Report Summary";#N/A,#N/A,FALSE,"Ammort &amp; Dep.";#N/A,#N/A,FALSE,"Rev. GIC Summ.";#N/A,#N/A,FALSE,"CAPEX";#N/A,#N/A,FALSE,"Stockpile Adj.";#N/A,#N/A,FALSE,"Cost Summary"}</definedName>
    <definedName name="wrn.Melbourne." localSheetId="43" hidden="1">{#N/A,#N/A,FALSE,"Cost Report";#N/A,#N/A,FALSE,"Sept Qtr";#N/A,#N/A,FALSE,"Qtly Summ.";#N/A,#N/A,FALSE,"Report Summary";#N/A,#N/A,FALSE,"Ammort &amp; Dep.";#N/A,#N/A,FALSE,"Rev. GIC Summ.";#N/A,#N/A,FALSE,"CAPEX";#N/A,#N/A,FALSE,"Stockpile Adj.";#N/A,#N/A,FALSE,"Cost Summary"}</definedName>
    <definedName name="wrn.Melbourne." localSheetId="46" hidden="1">{#N/A,#N/A,FALSE,"Cost Report";#N/A,#N/A,FALSE,"Sept Qtr";#N/A,#N/A,FALSE,"Qtly Summ.";#N/A,#N/A,FALSE,"Report Summary";#N/A,#N/A,FALSE,"Ammort &amp; Dep.";#N/A,#N/A,FALSE,"Rev. GIC Summ.";#N/A,#N/A,FALSE,"CAPEX";#N/A,#N/A,FALSE,"Stockpile Adj.";#N/A,#N/A,FALSE,"Cost Summary"}</definedName>
    <definedName name="wrn.Melbourne." localSheetId="37" hidden="1">{#N/A,#N/A,FALSE,"Cost Report";#N/A,#N/A,FALSE,"Sept Qtr";#N/A,#N/A,FALSE,"Qtly Summ.";#N/A,#N/A,FALSE,"Report Summary";#N/A,#N/A,FALSE,"Ammort &amp; Dep.";#N/A,#N/A,FALSE,"Rev. GIC Summ.";#N/A,#N/A,FALSE,"CAPEX";#N/A,#N/A,FALSE,"Stockpile Adj.";#N/A,#N/A,FALSE,"Cost Summary"}</definedName>
    <definedName name="wrn.Melbourne." localSheetId="39" hidden="1">{#N/A,#N/A,FALSE,"Cost Report";#N/A,#N/A,FALSE,"Sept Qtr";#N/A,#N/A,FALSE,"Qtly Summ.";#N/A,#N/A,FALSE,"Report Summary";#N/A,#N/A,FALSE,"Ammort &amp; Dep.";#N/A,#N/A,FALSE,"Rev. GIC Summ.";#N/A,#N/A,FALSE,"CAPEX";#N/A,#N/A,FALSE,"Stockpile Adj.";#N/A,#N/A,FALSE,"Cost Summary"}</definedName>
    <definedName name="wrn.Melbourne." localSheetId="20" hidden="1">{#N/A,#N/A,FALSE,"Cost Report";#N/A,#N/A,FALSE,"Sept Qtr";#N/A,#N/A,FALSE,"Qtly Summ.";#N/A,#N/A,FALSE,"Report Summary";#N/A,#N/A,FALSE,"Ammort &amp; Dep.";#N/A,#N/A,FALSE,"Rev. GIC Summ.";#N/A,#N/A,FALSE,"CAPEX";#N/A,#N/A,FALSE,"Stockpile Adj.";#N/A,#N/A,FALSE,"Cost Summary"}</definedName>
    <definedName name="wrn.Melbourne." localSheetId="24" hidden="1">{#N/A,#N/A,FALSE,"Cost Report";#N/A,#N/A,FALSE,"Sept Qtr";#N/A,#N/A,FALSE,"Qtly Summ.";#N/A,#N/A,FALSE,"Report Summary";#N/A,#N/A,FALSE,"Ammort &amp; Dep.";#N/A,#N/A,FALSE,"Rev. GIC Summ.";#N/A,#N/A,FALSE,"CAPEX";#N/A,#N/A,FALSE,"Stockpile Adj.";#N/A,#N/A,FALSE,"Cost Summary"}</definedName>
    <definedName name="wrn.Melbourne." localSheetId="32" hidden="1">{#N/A,#N/A,FALSE,"Cost Report";#N/A,#N/A,FALSE,"Sept Qtr";#N/A,#N/A,FALSE,"Qtly Summ.";#N/A,#N/A,FALSE,"Report Summary";#N/A,#N/A,FALSE,"Ammort &amp; Dep.";#N/A,#N/A,FALSE,"Rev. GIC Summ.";#N/A,#N/A,FALSE,"CAPEX";#N/A,#N/A,FALSE,"Stockpile Adj.";#N/A,#N/A,FALSE,"Cost Summary"}</definedName>
    <definedName name="wrn.Melbourne." localSheetId="35" hidden="1">{#N/A,#N/A,FALSE,"Cost Report";#N/A,#N/A,FALSE,"Sept Qtr";#N/A,#N/A,FALSE,"Qtly Summ.";#N/A,#N/A,FALSE,"Report Summary";#N/A,#N/A,FALSE,"Ammort &amp; Dep.";#N/A,#N/A,FALSE,"Rev. GIC Summ.";#N/A,#N/A,FALSE,"CAPEX";#N/A,#N/A,FALSE,"Stockpile Adj.";#N/A,#N/A,FALSE,"Cost Summary"}</definedName>
    <definedName name="wrn.Melbourne." localSheetId="53" hidden="1">{#N/A,#N/A,FALSE,"Cost Report";#N/A,#N/A,FALSE,"Sept Qtr";#N/A,#N/A,FALSE,"Qtly Summ.";#N/A,#N/A,FALSE,"Report Summary";#N/A,#N/A,FALSE,"Ammort &amp; Dep.";#N/A,#N/A,FALSE,"Rev. GIC Summ.";#N/A,#N/A,FALSE,"CAPEX";#N/A,#N/A,FALSE,"Stockpile Adj.";#N/A,#N/A,FALSE,"Cost Summary"}</definedName>
    <definedName name="wrn.Melbourne." localSheetId="3" hidden="1">{#N/A,#N/A,FALSE,"Cost Report";#N/A,#N/A,FALSE,"Sept Qtr";#N/A,#N/A,FALSE,"Qtly Summ.";#N/A,#N/A,FALSE,"Report Summary";#N/A,#N/A,FALSE,"Ammort &amp; Dep.";#N/A,#N/A,FALSE,"Rev. GIC Summ.";#N/A,#N/A,FALSE,"CAPEX";#N/A,#N/A,FALSE,"Stockpile Adj.";#N/A,#N/A,FALSE,"Cost Summary"}</definedName>
    <definedName name="wrn.Melbourne." localSheetId="7" hidden="1">{#N/A,#N/A,FALSE,"Cost Report";#N/A,#N/A,FALSE,"Sept Qtr";#N/A,#N/A,FALSE,"Qtly Summ.";#N/A,#N/A,FALSE,"Report Summary";#N/A,#N/A,FALSE,"Ammort &amp; Dep.";#N/A,#N/A,FALSE,"Rev. GIC Summ.";#N/A,#N/A,FALSE,"CAPEX";#N/A,#N/A,FALSE,"Stockpile Adj.";#N/A,#N/A,FALSE,"Cost Summary"}</definedName>
    <definedName name="wrn.Melbourne." localSheetId="48" hidden="1">{#N/A,#N/A,FALSE,"Cost Report";#N/A,#N/A,FALSE,"Sept Qtr";#N/A,#N/A,FALSE,"Qtly Summ.";#N/A,#N/A,FALSE,"Report Summary";#N/A,#N/A,FALSE,"Ammort &amp; Dep.";#N/A,#N/A,FALSE,"Rev. GIC Summ.";#N/A,#N/A,FALSE,"CAPEX";#N/A,#N/A,FALSE,"Stockpile Adj.";#N/A,#N/A,FALSE,"Cost Summary"}</definedName>
    <definedName name="wrn.Melbourne." localSheetId="50" hidden="1">{#N/A,#N/A,FALSE,"Cost Report";#N/A,#N/A,FALSE,"Sept Qtr";#N/A,#N/A,FALSE,"Qtly Summ.";#N/A,#N/A,FALSE,"Report Summary";#N/A,#N/A,FALSE,"Ammort &amp; Dep.";#N/A,#N/A,FALSE,"Rev. GIC Summ.";#N/A,#N/A,FALSE,"CAPEX";#N/A,#N/A,FALSE,"Stockpile Adj.";#N/A,#N/A,FALSE,"Cost Summary"}</definedName>
    <definedName name="wrn.Melbourne." localSheetId="51" hidden="1">{#N/A,#N/A,FALSE,"Cost Report";#N/A,#N/A,FALSE,"Sept Qtr";#N/A,#N/A,FALSE,"Qtly Summ.";#N/A,#N/A,FALSE,"Report Summary";#N/A,#N/A,FALSE,"Ammort &amp; Dep.";#N/A,#N/A,FALSE,"Rev. GIC Summ.";#N/A,#N/A,FALSE,"CAPEX";#N/A,#N/A,FALSE,"Stockpile Adj.";#N/A,#N/A,FALSE,"Cost Summary"}</definedName>
    <definedName name="wrn.Melbourne." localSheetId="52" hidden="1">{#N/A,#N/A,FALSE,"Cost Report";#N/A,#N/A,FALSE,"Sept Qtr";#N/A,#N/A,FALSE,"Qtly Summ.";#N/A,#N/A,FALSE,"Report Summary";#N/A,#N/A,FALSE,"Ammort &amp; Dep.";#N/A,#N/A,FALSE,"Rev. GIC Summ.";#N/A,#N/A,FALSE,"CAPEX";#N/A,#N/A,FALSE,"Stockpile Adj.";#N/A,#N/A,FALSE,"Cost Summary"}</definedName>
    <definedName name="wrn.Melbourne." localSheetId="26" hidden="1">{#N/A,#N/A,FALSE,"Cost Report";#N/A,#N/A,FALSE,"Sept Qtr";#N/A,#N/A,FALSE,"Qtly Summ.";#N/A,#N/A,FALSE,"Report Summary";#N/A,#N/A,FALSE,"Ammort &amp; Dep.";#N/A,#N/A,FALSE,"Rev. GIC Summ.";#N/A,#N/A,FALSE,"CAPEX";#N/A,#N/A,FALSE,"Stockpile Adj.";#N/A,#N/A,FALSE,"Cost Summary"}</definedName>
    <definedName name="wrn.Melbourne." localSheetId="28" hidden="1">{#N/A,#N/A,FALSE,"Cost Report";#N/A,#N/A,FALSE,"Sept Qtr";#N/A,#N/A,FALSE,"Qtly Summ.";#N/A,#N/A,FALSE,"Report Summary";#N/A,#N/A,FALSE,"Ammort &amp; Dep.";#N/A,#N/A,FALSE,"Rev. GIC Summ.";#N/A,#N/A,FALSE,"CAPEX";#N/A,#N/A,FALSE,"Stockpile Adj.";#N/A,#N/A,FALSE,"Cost Summary"}</definedName>
    <definedName name="wrn.Melbourne." localSheetId="29" hidden="1">{#N/A,#N/A,FALSE,"Cost Report";#N/A,#N/A,FALSE,"Sept Qtr";#N/A,#N/A,FALSE,"Qtly Summ.";#N/A,#N/A,FALSE,"Report Summary";#N/A,#N/A,FALSE,"Ammort &amp; Dep.";#N/A,#N/A,FALSE,"Rev. GIC Summ.";#N/A,#N/A,FALSE,"CAPEX";#N/A,#N/A,FALSE,"Stockpile Adj.";#N/A,#N/A,FALSE,"Cost Summary"}</definedName>
    <definedName name="wrn.Melbourne." localSheetId="30" hidden="1">{#N/A,#N/A,FALSE,"Cost Report";#N/A,#N/A,FALSE,"Sept Qtr";#N/A,#N/A,FALSE,"Qtly Summ.";#N/A,#N/A,FALSE,"Report Summary";#N/A,#N/A,FALSE,"Ammort &amp; Dep.";#N/A,#N/A,FALSE,"Rev. GIC Summ.";#N/A,#N/A,FALSE,"CAPEX";#N/A,#N/A,FALSE,"Stockpile Adj.";#N/A,#N/A,FALSE,"Cost Summary"}</definedName>
    <definedName name="wrn.Melbourne." localSheetId="31" hidden="1">{#N/A,#N/A,FALSE,"Cost Report";#N/A,#N/A,FALSE,"Sept Qtr";#N/A,#N/A,FALSE,"Qtly Summ.";#N/A,#N/A,FALSE,"Report Summary";#N/A,#N/A,FALSE,"Ammort &amp; Dep.";#N/A,#N/A,FALSE,"Rev. GIC Summ.";#N/A,#N/A,FALSE,"CAPEX";#N/A,#N/A,FALSE,"Stockpile Adj.";#N/A,#N/A,FALSE,"Cost Summary"}</definedName>
    <definedName name="wrn.Melbourne." localSheetId="16" hidden="1">{#N/A,#N/A,FALSE,"Cost Report";#N/A,#N/A,FALSE,"Sept Qtr";#N/A,#N/A,FALSE,"Qtly Summ.";#N/A,#N/A,FALSE,"Report Summary";#N/A,#N/A,FALSE,"Ammort &amp; Dep.";#N/A,#N/A,FALSE,"Rev. GIC Summ.";#N/A,#N/A,FALSE,"CAPEX";#N/A,#N/A,FALSE,"Stockpile Adj.";#N/A,#N/A,FALSE,"Cost Summary"}</definedName>
    <definedName name="wrn.Melbourne." localSheetId="18" hidden="1">{#N/A,#N/A,FALSE,"Cost Report";#N/A,#N/A,FALSE,"Sept Qtr";#N/A,#N/A,FALSE,"Qtly Summ.";#N/A,#N/A,FALSE,"Report Summary";#N/A,#N/A,FALSE,"Ammort &amp; Dep.";#N/A,#N/A,FALSE,"Rev. GIC Summ.";#N/A,#N/A,FALSE,"CAPEX";#N/A,#N/A,FALSE,"Stockpile Adj.";#N/A,#N/A,FALSE,"Cost Summary"}</definedName>
    <definedName name="wrn.Melbourne." localSheetId="15" hidden="1">{#N/A,#N/A,FALSE,"Cost Report";#N/A,#N/A,FALSE,"Sept Qtr";#N/A,#N/A,FALSE,"Qtly Summ.";#N/A,#N/A,FALSE,"Report Summary";#N/A,#N/A,FALSE,"Ammort &amp; Dep.";#N/A,#N/A,FALSE,"Rev. GIC Summ.";#N/A,#N/A,FALSE,"CAPEX";#N/A,#N/A,FALSE,"Stockpile Adj.";#N/A,#N/A,FALSE,"Cost Summary"}</definedName>
    <definedName name="wrn.Melbourne." localSheetId="10" hidden="1">{#N/A,#N/A,FALSE,"Cost Report";#N/A,#N/A,FALSE,"Sept Qtr";#N/A,#N/A,FALSE,"Qtly Summ.";#N/A,#N/A,FALSE,"Report Summary";#N/A,#N/A,FALSE,"Ammort &amp; Dep.";#N/A,#N/A,FALSE,"Rev. GIC Summ.";#N/A,#N/A,FALSE,"CAPEX";#N/A,#N/A,FALSE,"Stockpile Adj.";#N/A,#N/A,FALSE,"Cost Summary"}</definedName>
    <definedName name="wrn.Melbourne." localSheetId="11" hidden="1">{#N/A,#N/A,FALSE,"Cost Report";#N/A,#N/A,FALSE,"Sept Qtr";#N/A,#N/A,FALSE,"Qtly Summ.";#N/A,#N/A,FALSE,"Report Summary";#N/A,#N/A,FALSE,"Ammort &amp; Dep.";#N/A,#N/A,FALSE,"Rev. GIC Summ.";#N/A,#N/A,FALSE,"CAPEX";#N/A,#N/A,FALSE,"Stockpile Adj.";#N/A,#N/A,FALSE,"Cost Summary"}</definedName>
    <definedName name="wrn.Melbourne." localSheetId="12" hidden="1">{#N/A,#N/A,FALSE,"Cost Report";#N/A,#N/A,FALSE,"Sept Qtr";#N/A,#N/A,FALSE,"Qtly Summ.";#N/A,#N/A,FALSE,"Report Summary";#N/A,#N/A,FALSE,"Ammort &amp; Dep.";#N/A,#N/A,FALSE,"Rev. GIC Summ.";#N/A,#N/A,FALSE,"CAPEX";#N/A,#N/A,FALSE,"Stockpile Adj.";#N/A,#N/A,FALSE,"Cost Summary"}</definedName>
    <definedName name="wrn.Melbourne." localSheetId="13" hidden="1">{#N/A,#N/A,FALSE,"Cost Report";#N/A,#N/A,FALSE,"Sept Qtr";#N/A,#N/A,FALSE,"Qtly Summ.";#N/A,#N/A,FALSE,"Report Summary";#N/A,#N/A,FALSE,"Ammort &amp; Dep.";#N/A,#N/A,FALSE,"Rev. GIC Summ.";#N/A,#N/A,FALSE,"CAPEX";#N/A,#N/A,FALSE,"Stockpile Adj.";#N/A,#N/A,FALSE,"Cost Summary"}</definedName>
    <definedName name="wrn.Melbourne." localSheetId="8" hidden="1">{#N/A,#N/A,FALSE,"Cost Report";#N/A,#N/A,FALSE,"Sept Qtr";#N/A,#N/A,FALSE,"Qtly Summ.";#N/A,#N/A,FALSE,"Report Summary";#N/A,#N/A,FALSE,"Ammort &amp; Dep.";#N/A,#N/A,FALSE,"Rev. GIC Summ.";#N/A,#N/A,FALSE,"CAPEX";#N/A,#N/A,FALSE,"Stockpile Adj.";#N/A,#N/A,FALSE,"Cost Summary"}</definedName>
    <definedName name="wrn.Melbourne." localSheetId="42" hidden="1">{#N/A,#N/A,FALSE,"Cost Report";#N/A,#N/A,FALSE,"Sept Qtr";#N/A,#N/A,FALSE,"Qtly Summ.";#N/A,#N/A,FALSE,"Report Summary";#N/A,#N/A,FALSE,"Ammort &amp; Dep.";#N/A,#N/A,FALSE,"Rev. GIC Summ.";#N/A,#N/A,FALSE,"CAPEX";#N/A,#N/A,FALSE,"Stockpile Adj.";#N/A,#N/A,FALSE,"Cost Summary"}</definedName>
    <definedName name="wrn.Melbourne." localSheetId="44" hidden="1">{#N/A,#N/A,FALSE,"Cost Report";#N/A,#N/A,FALSE,"Sept Qtr";#N/A,#N/A,FALSE,"Qtly Summ.";#N/A,#N/A,FALSE,"Report Summary";#N/A,#N/A,FALSE,"Ammort &amp; Dep.";#N/A,#N/A,FALSE,"Rev. GIC Summ.";#N/A,#N/A,FALSE,"CAPEX";#N/A,#N/A,FALSE,"Stockpile Adj.";#N/A,#N/A,FALSE,"Cost Summary"}</definedName>
    <definedName name="wrn.Melbourne." localSheetId="45" hidden="1">{#N/A,#N/A,FALSE,"Cost Report";#N/A,#N/A,FALSE,"Sept Qtr";#N/A,#N/A,FALSE,"Qtly Summ.";#N/A,#N/A,FALSE,"Report Summary";#N/A,#N/A,FALSE,"Ammort &amp; Dep.";#N/A,#N/A,FALSE,"Rev. GIC Summ.";#N/A,#N/A,FALSE,"CAPEX";#N/A,#N/A,FALSE,"Stockpile Adj.";#N/A,#N/A,FALSE,"Cost Summary"}</definedName>
    <definedName name="wrn.Melbourne." localSheetId="47" hidden="1">{#N/A,#N/A,FALSE,"Cost Report";#N/A,#N/A,FALSE,"Sept Qtr";#N/A,#N/A,FALSE,"Qtly Summ.";#N/A,#N/A,FALSE,"Report Summary";#N/A,#N/A,FALSE,"Ammort &amp; Dep.";#N/A,#N/A,FALSE,"Rev. GIC Summ.";#N/A,#N/A,FALSE,"CAPEX";#N/A,#N/A,FALSE,"Stockpile Adj.";#N/A,#N/A,FALSE,"Cost Summary"}</definedName>
    <definedName name="wrn.Melbourne." localSheetId="38" hidden="1">{#N/A,#N/A,FALSE,"Cost Report";#N/A,#N/A,FALSE,"Sept Qtr";#N/A,#N/A,FALSE,"Qtly Summ.";#N/A,#N/A,FALSE,"Report Summary";#N/A,#N/A,FALSE,"Ammort &amp; Dep.";#N/A,#N/A,FALSE,"Rev. GIC Summ.";#N/A,#N/A,FALSE,"CAPEX";#N/A,#N/A,FALSE,"Stockpile Adj.";#N/A,#N/A,FALSE,"Cost Summary"}</definedName>
    <definedName name="wrn.Melbourne." localSheetId="40" hidden="1">{#N/A,#N/A,FALSE,"Cost Report";#N/A,#N/A,FALSE,"Sept Qtr";#N/A,#N/A,FALSE,"Qtly Summ.";#N/A,#N/A,FALSE,"Report Summary";#N/A,#N/A,FALSE,"Ammort &amp; Dep.";#N/A,#N/A,FALSE,"Rev. GIC Summ.";#N/A,#N/A,FALSE,"CAPEX";#N/A,#N/A,FALSE,"Stockpile Adj.";#N/A,#N/A,FALSE,"Cost Summary"}</definedName>
    <definedName name="wrn.Melbourne." localSheetId="41" hidden="1">{#N/A,#N/A,FALSE,"Cost Report";#N/A,#N/A,FALSE,"Sept Qtr";#N/A,#N/A,FALSE,"Qtly Summ.";#N/A,#N/A,FALSE,"Report Summary";#N/A,#N/A,FALSE,"Ammort &amp; Dep.";#N/A,#N/A,FALSE,"Rev. GIC Summ.";#N/A,#N/A,FALSE,"CAPEX";#N/A,#N/A,FALSE,"Stockpile Adj.";#N/A,#N/A,FALSE,"Cost Summary"}</definedName>
    <definedName name="wrn.Melbourne." localSheetId="19" hidden="1">{#N/A,#N/A,FALSE,"Cost Report";#N/A,#N/A,FALSE,"Sept Qtr";#N/A,#N/A,FALSE,"Qtly Summ.";#N/A,#N/A,FALSE,"Report Summary";#N/A,#N/A,FALSE,"Ammort &amp; Dep.";#N/A,#N/A,FALSE,"Rev. GIC Summ.";#N/A,#N/A,FALSE,"CAPEX";#N/A,#N/A,FALSE,"Stockpile Adj.";#N/A,#N/A,FALSE,"Cost Summary"}</definedName>
    <definedName name="wrn.Melbourne." localSheetId="21" hidden="1">{#N/A,#N/A,FALSE,"Cost Report";#N/A,#N/A,FALSE,"Sept Qtr";#N/A,#N/A,FALSE,"Qtly Summ.";#N/A,#N/A,FALSE,"Report Summary";#N/A,#N/A,FALSE,"Ammort &amp; Dep.";#N/A,#N/A,FALSE,"Rev. GIC Summ.";#N/A,#N/A,FALSE,"CAPEX";#N/A,#N/A,FALSE,"Stockpile Adj.";#N/A,#N/A,FALSE,"Cost Summary"}</definedName>
    <definedName name="wrn.Melbourne." localSheetId="22" hidden="1">{#N/A,#N/A,FALSE,"Cost Report";#N/A,#N/A,FALSE,"Sept Qtr";#N/A,#N/A,FALSE,"Qtly Summ.";#N/A,#N/A,FALSE,"Report Summary";#N/A,#N/A,FALSE,"Ammort &amp; Dep.";#N/A,#N/A,FALSE,"Rev. GIC Summ.";#N/A,#N/A,FALSE,"CAPEX";#N/A,#N/A,FALSE,"Stockpile Adj.";#N/A,#N/A,FALSE,"Cost Summary"}</definedName>
    <definedName name="wrn.Melbourne." localSheetId="23" hidden="1">{#N/A,#N/A,FALSE,"Cost Report";#N/A,#N/A,FALSE,"Sept Qtr";#N/A,#N/A,FALSE,"Qtly Summ.";#N/A,#N/A,FALSE,"Report Summary";#N/A,#N/A,FALSE,"Ammort &amp; Dep.";#N/A,#N/A,FALSE,"Rev. GIC Summ.";#N/A,#N/A,FALSE,"CAPEX";#N/A,#N/A,FALSE,"Stockpile Adj.";#N/A,#N/A,FALSE,"Cost Summary"}</definedName>
    <definedName name="wrn.Melbourne." localSheetId="25" hidden="1">{#N/A,#N/A,FALSE,"Cost Report";#N/A,#N/A,FALSE,"Sept Qtr";#N/A,#N/A,FALSE,"Qtly Summ.";#N/A,#N/A,FALSE,"Report Summary";#N/A,#N/A,FALSE,"Ammort &amp; Dep.";#N/A,#N/A,FALSE,"Rev. GIC Summ.";#N/A,#N/A,FALSE,"CAPEX";#N/A,#N/A,FALSE,"Stockpile Adj.";#N/A,#N/A,FALSE,"Cost Summary"}</definedName>
    <definedName name="wrn.Melbourne." localSheetId="33" hidden="1">{#N/A,#N/A,FALSE,"Cost Report";#N/A,#N/A,FALSE,"Sept Qtr";#N/A,#N/A,FALSE,"Qtly Summ.";#N/A,#N/A,FALSE,"Report Summary";#N/A,#N/A,FALSE,"Ammort &amp; Dep.";#N/A,#N/A,FALSE,"Rev. GIC Summ.";#N/A,#N/A,FALSE,"CAPEX";#N/A,#N/A,FALSE,"Stockpile Adj.";#N/A,#N/A,FALSE,"Cost Summary"}</definedName>
    <definedName name="wrn.Melbourne." localSheetId="34" hidden="1">{#N/A,#N/A,FALSE,"Cost Report";#N/A,#N/A,FALSE,"Sept Qtr";#N/A,#N/A,FALSE,"Qtly Summ.";#N/A,#N/A,FALSE,"Report Summary";#N/A,#N/A,FALSE,"Ammort &amp; Dep.";#N/A,#N/A,FALSE,"Rev. GIC Summ.";#N/A,#N/A,FALSE,"CAPEX";#N/A,#N/A,FALSE,"Stockpile Adj.";#N/A,#N/A,FALSE,"Cost Summary"}</definedName>
    <definedName name="wrn.Melbourne." localSheetId="36" hidden="1">{#N/A,#N/A,FALSE,"Cost Report";#N/A,#N/A,FALSE,"Sept Qtr";#N/A,#N/A,FALSE,"Qtly Summ.";#N/A,#N/A,FALSE,"Report Summary";#N/A,#N/A,FALSE,"Ammort &amp; Dep.";#N/A,#N/A,FALSE,"Rev. GIC Summ.";#N/A,#N/A,FALSE,"CAPEX";#N/A,#N/A,FALSE,"Stockpile Adj.";#N/A,#N/A,FALSE,"Cost Summary"}</definedName>
    <definedName name="wrn.Melbourne." localSheetId="55" hidden="1">{#N/A,#N/A,FALSE,"Cost Report";#N/A,#N/A,FALSE,"Sept Qtr";#N/A,#N/A,FALSE,"Qtly Summ.";#N/A,#N/A,FALSE,"Report Summary";#N/A,#N/A,FALSE,"Ammort &amp; Dep.";#N/A,#N/A,FALSE,"Rev. GIC Summ.";#N/A,#N/A,FALSE,"CAPEX";#N/A,#N/A,FALSE,"Stockpile Adj.";#N/A,#N/A,FALSE,"Cost Summary"}</definedName>
    <definedName name="wrn.Melbourne." localSheetId="56" hidden="1">{#N/A,#N/A,FALSE,"Cost Report";#N/A,#N/A,FALSE,"Sept Qtr";#N/A,#N/A,FALSE,"Qtly Summ.";#N/A,#N/A,FALSE,"Report Summary";#N/A,#N/A,FALSE,"Ammort &amp; Dep.";#N/A,#N/A,FALSE,"Rev. GIC Summ.";#N/A,#N/A,FALSE,"CAPEX";#N/A,#N/A,FALSE,"Stockpile Adj.";#N/A,#N/A,FALSE,"Cost Summary"}</definedName>
    <definedName name="wrn.Melbourne." localSheetId="57" hidden="1">{#N/A,#N/A,FALSE,"Cost Report";#N/A,#N/A,FALSE,"Sept Qtr";#N/A,#N/A,FALSE,"Qtly Summ.";#N/A,#N/A,FALSE,"Report Summary";#N/A,#N/A,FALSE,"Ammort &amp; Dep.";#N/A,#N/A,FALSE,"Rev. GIC Summ.";#N/A,#N/A,FALSE,"CAPEX";#N/A,#N/A,FALSE,"Stockpile Adj.";#N/A,#N/A,FALSE,"Cost Summary"}</definedName>
    <definedName name="wrn.Melbourne." localSheetId="58" hidden="1">{#N/A,#N/A,FALSE,"Cost Report";#N/A,#N/A,FALSE,"Sept Qtr";#N/A,#N/A,FALSE,"Qtly Summ.";#N/A,#N/A,FALSE,"Report Summary";#N/A,#N/A,FALSE,"Ammort &amp; Dep.";#N/A,#N/A,FALSE,"Rev. GIC Summ.";#N/A,#N/A,FALSE,"CAPEX";#N/A,#N/A,FALSE,"Stockpile Adj.";#N/A,#N/A,FALSE,"Cost Summary"}</definedName>
    <definedName name="wrn.Melbourne." localSheetId="59" hidden="1">{#N/A,#N/A,FALSE,"Cost Report";#N/A,#N/A,FALSE,"Sept Qtr";#N/A,#N/A,FALSE,"Qtly Summ.";#N/A,#N/A,FALSE,"Report Summary";#N/A,#N/A,FALSE,"Ammort &amp; Dep.";#N/A,#N/A,FALSE,"Rev. GIC Summ.";#N/A,#N/A,FALSE,"CAPEX";#N/A,#N/A,FALSE,"Stockpile Adj.";#N/A,#N/A,FALSE,"Cost Summary"}</definedName>
    <definedName name="wrn.Melbourne." localSheetId="54" hidden="1">{#N/A,#N/A,FALSE,"Cost Report";#N/A,#N/A,FALSE,"Sept Qtr";#N/A,#N/A,FALSE,"Qtly Summ.";#N/A,#N/A,FALSE,"Report Summary";#N/A,#N/A,FALSE,"Ammort &amp; Dep.";#N/A,#N/A,FALSE,"Rev. GIC Summ.";#N/A,#N/A,FALSE,"CAPEX";#N/A,#N/A,FALSE,"Stockpile Adj.";#N/A,#N/A,FALSE,"Cost Summary"}</definedName>
    <definedName name="wrn.Melbourne." hidden="1">{#N/A,#N/A,FALSE,"Cost Report";#N/A,#N/A,FALSE,"Sept Qtr";#N/A,#N/A,FALSE,"Qtly Summ.";#N/A,#N/A,FALSE,"Report Summary";#N/A,#N/A,FALSE,"Ammort &amp; Dep.";#N/A,#N/A,FALSE,"Rev. GIC Summ.";#N/A,#N/A,FALSE,"CAPEX";#N/A,#N/A,FALSE,"Stockpile Adj.";#N/A,#N/A,FALSE,"Cost Summary"}</definedName>
    <definedName name="wrn.Month._.Report." localSheetId="4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0"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4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1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1"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2"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2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3"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3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5"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6"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7"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8"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9"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localSheetId="54"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onth._.Report."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urray._.Simons." localSheetId="49" hidden="1">{#N/A,#N/A,FALSE,"Cost Report";#N/A,#N/A,FALSE,"Table 2.1";#N/A,#N/A,FALSE,"Plant Statistics";"Plant Costs",#N/A,FALSE,"Cost Summary"}</definedName>
    <definedName name="wrn.Murray._.Simons." localSheetId="27" hidden="1">{#N/A,#N/A,FALSE,"Cost Report";#N/A,#N/A,FALSE,"Table 2.1";#N/A,#N/A,FALSE,"Plant Statistics";"Plant Costs",#N/A,FALSE,"Cost Summary"}</definedName>
    <definedName name="wrn.Murray._.Simons." localSheetId="17" hidden="1">{#N/A,#N/A,FALSE,"Cost Report";#N/A,#N/A,FALSE,"Table 2.1";#N/A,#N/A,FALSE,"Plant Statistics";"Plant Costs",#N/A,FALSE,"Cost Summary"}</definedName>
    <definedName name="wrn.Murray._.Simons." localSheetId="14" hidden="1">{#N/A,#N/A,FALSE,"Cost Report";#N/A,#N/A,FALSE,"Table 2.1";#N/A,#N/A,FALSE,"Plant Statistics";"Plant Costs",#N/A,FALSE,"Cost Summary"}</definedName>
    <definedName name="wrn.Murray._.Simons." localSheetId="9" hidden="1">{#N/A,#N/A,FALSE,"Cost Report";#N/A,#N/A,FALSE,"Table 2.1";#N/A,#N/A,FALSE,"Plant Statistics";"Plant Costs",#N/A,FALSE,"Cost Summary"}</definedName>
    <definedName name="wrn.Murray._.Simons." localSheetId="43" hidden="1">{#N/A,#N/A,FALSE,"Cost Report";#N/A,#N/A,FALSE,"Table 2.1";#N/A,#N/A,FALSE,"Plant Statistics";"Plant Costs",#N/A,FALSE,"Cost Summary"}</definedName>
    <definedName name="wrn.Murray._.Simons." localSheetId="46" hidden="1">{#N/A,#N/A,FALSE,"Cost Report";#N/A,#N/A,FALSE,"Table 2.1";#N/A,#N/A,FALSE,"Plant Statistics";"Plant Costs",#N/A,FALSE,"Cost Summary"}</definedName>
    <definedName name="wrn.Murray._.Simons." localSheetId="37" hidden="1">{#N/A,#N/A,FALSE,"Cost Report";#N/A,#N/A,FALSE,"Table 2.1";#N/A,#N/A,FALSE,"Plant Statistics";"Plant Costs",#N/A,FALSE,"Cost Summary"}</definedName>
    <definedName name="wrn.Murray._.Simons." localSheetId="39" hidden="1">{#N/A,#N/A,FALSE,"Cost Report";#N/A,#N/A,FALSE,"Table 2.1";#N/A,#N/A,FALSE,"Plant Statistics";"Plant Costs",#N/A,FALSE,"Cost Summary"}</definedName>
    <definedName name="wrn.Murray._.Simons." localSheetId="20" hidden="1">{#N/A,#N/A,FALSE,"Cost Report";#N/A,#N/A,FALSE,"Table 2.1";#N/A,#N/A,FALSE,"Plant Statistics";"Plant Costs",#N/A,FALSE,"Cost Summary"}</definedName>
    <definedName name="wrn.Murray._.Simons." localSheetId="24" hidden="1">{#N/A,#N/A,FALSE,"Cost Report";#N/A,#N/A,FALSE,"Table 2.1";#N/A,#N/A,FALSE,"Plant Statistics";"Plant Costs",#N/A,FALSE,"Cost Summary"}</definedName>
    <definedName name="wrn.Murray._.Simons." localSheetId="32" hidden="1">{#N/A,#N/A,FALSE,"Cost Report";#N/A,#N/A,FALSE,"Table 2.1";#N/A,#N/A,FALSE,"Plant Statistics";"Plant Costs",#N/A,FALSE,"Cost Summary"}</definedName>
    <definedName name="wrn.Murray._.Simons." localSheetId="35" hidden="1">{#N/A,#N/A,FALSE,"Cost Report";#N/A,#N/A,FALSE,"Table 2.1";#N/A,#N/A,FALSE,"Plant Statistics";"Plant Costs",#N/A,FALSE,"Cost Summary"}</definedName>
    <definedName name="wrn.Murray._.Simons." localSheetId="53" hidden="1">{#N/A,#N/A,FALSE,"Cost Report";#N/A,#N/A,FALSE,"Table 2.1";#N/A,#N/A,FALSE,"Plant Statistics";"Plant Costs",#N/A,FALSE,"Cost Summary"}</definedName>
    <definedName name="wrn.Murray._.Simons." localSheetId="3" hidden="1">{#N/A,#N/A,FALSE,"Cost Report";#N/A,#N/A,FALSE,"Table 2.1";#N/A,#N/A,FALSE,"Plant Statistics";"Plant Costs",#N/A,FALSE,"Cost Summary"}</definedName>
    <definedName name="wrn.Murray._.Simons." localSheetId="7" hidden="1">{#N/A,#N/A,FALSE,"Cost Report";#N/A,#N/A,FALSE,"Table 2.1";#N/A,#N/A,FALSE,"Plant Statistics";"Plant Costs",#N/A,FALSE,"Cost Summary"}</definedName>
    <definedName name="wrn.Murray._.Simons." localSheetId="48" hidden="1">{#N/A,#N/A,FALSE,"Cost Report";#N/A,#N/A,FALSE,"Table 2.1";#N/A,#N/A,FALSE,"Plant Statistics";"Plant Costs",#N/A,FALSE,"Cost Summary"}</definedName>
    <definedName name="wrn.Murray._.Simons." localSheetId="50" hidden="1">{#N/A,#N/A,FALSE,"Cost Report";#N/A,#N/A,FALSE,"Table 2.1";#N/A,#N/A,FALSE,"Plant Statistics";"Plant Costs",#N/A,FALSE,"Cost Summary"}</definedName>
    <definedName name="wrn.Murray._.Simons." localSheetId="51" hidden="1">{#N/A,#N/A,FALSE,"Cost Report";#N/A,#N/A,FALSE,"Table 2.1";#N/A,#N/A,FALSE,"Plant Statistics";"Plant Costs",#N/A,FALSE,"Cost Summary"}</definedName>
    <definedName name="wrn.Murray._.Simons." localSheetId="52" hidden="1">{#N/A,#N/A,FALSE,"Cost Report";#N/A,#N/A,FALSE,"Table 2.1";#N/A,#N/A,FALSE,"Plant Statistics";"Plant Costs",#N/A,FALSE,"Cost Summary"}</definedName>
    <definedName name="wrn.Murray._.Simons." localSheetId="26" hidden="1">{#N/A,#N/A,FALSE,"Cost Report";#N/A,#N/A,FALSE,"Table 2.1";#N/A,#N/A,FALSE,"Plant Statistics";"Plant Costs",#N/A,FALSE,"Cost Summary"}</definedName>
    <definedName name="wrn.Murray._.Simons." localSheetId="28" hidden="1">{#N/A,#N/A,FALSE,"Cost Report";#N/A,#N/A,FALSE,"Table 2.1";#N/A,#N/A,FALSE,"Plant Statistics";"Plant Costs",#N/A,FALSE,"Cost Summary"}</definedName>
    <definedName name="wrn.Murray._.Simons." localSheetId="29" hidden="1">{#N/A,#N/A,FALSE,"Cost Report";#N/A,#N/A,FALSE,"Table 2.1";#N/A,#N/A,FALSE,"Plant Statistics";"Plant Costs",#N/A,FALSE,"Cost Summary"}</definedName>
    <definedName name="wrn.Murray._.Simons." localSheetId="30" hidden="1">{#N/A,#N/A,FALSE,"Cost Report";#N/A,#N/A,FALSE,"Table 2.1";#N/A,#N/A,FALSE,"Plant Statistics";"Plant Costs",#N/A,FALSE,"Cost Summary"}</definedName>
    <definedName name="wrn.Murray._.Simons." localSheetId="31" hidden="1">{#N/A,#N/A,FALSE,"Cost Report";#N/A,#N/A,FALSE,"Table 2.1";#N/A,#N/A,FALSE,"Plant Statistics";"Plant Costs",#N/A,FALSE,"Cost Summary"}</definedName>
    <definedName name="wrn.Murray._.Simons." localSheetId="16" hidden="1">{#N/A,#N/A,FALSE,"Cost Report";#N/A,#N/A,FALSE,"Table 2.1";#N/A,#N/A,FALSE,"Plant Statistics";"Plant Costs",#N/A,FALSE,"Cost Summary"}</definedName>
    <definedName name="wrn.Murray._.Simons." localSheetId="18" hidden="1">{#N/A,#N/A,FALSE,"Cost Report";#N/A,#N/A,FALSE,"Table 2.1";#N/A,#N/A,FALSE,"Plant Statistics";"Plant Costs",#N/A,FALSE,"Cost Summary"}</definedName>
    <definedName name="wrn.Murray._.Simons." localSheetId="15" hidden="1">{#N/A,#N/A,FALSE,"Cost Report";#N/A,#N/A,FALSE,"Table 2.1";#N/A,#N/A,FALSE,"Plant Statistics";"Plant Costs",#N/A,FALSE,"Cost Summary"}</definedName>
    <definedName name="wrn.Murray._.Simons." localSheetId="10" hidden="1">{#N/A,#N/A,FALSE,"Cost Report";#N/A,#N/A,FALSE,"Table 2.1";#N/A,#N/A,FALSE,"Plant Statistics";"Plant Costs",#N/A,FALSE,"Cost Summary"}</definedName>
    <definedName name="wrn.Murray._.Simons." localSheetId="11" hidden="1">{#N/A,#N/A,FALSE,"Cost Report";#N/A,#N/A,FALSE,"Table 2.1";#N/A,#N/A,FALSE,"Plant Statistics";"Plant Costs",#N/A,FALSE,"Cost Summary"}</definedName>
    <definedName name="wrn.Murray._.Simons." localSheetId="12" hidden="1">{#N/A,#N/A,FALSE,"Cost Report";#N/A,#N/A,FALSE,"Table 2.1";#N/A,#N/A,FALSE,"Plant Statistics";"Plant Costs",#N/A,FALSE,"Cost Summary"}</definedName>
    <definedName name="wrn.Murray._.Simons." localSheetId="13" hidden="1">{#N/A,#N/A,FALSE,"Cost Report";#N/A,#N/A,FALSE,"Table 2.1";#N/A,#N/A,FALSE,"Plant Statistics";"Plant Costs",#N/A,FALSE,"Cost Summary"}</definedName>
    <definedName name="wrn.Murray._.Simons." localSheetId="8" hidden="1">{#N/A,#N/A,FALSE,"Cost Report";#N/A,#N/A,FALSE,"Table 2.1";#N/A,#N/A,FALSE,"Plant Statistics";"Plant Costs",#N/A,FALSE,"Cost Summary"}</definedName>
    <definedName name="wrn.Murray._.Simons." localSheetId="42" hidden="1">{#N/A,#N/A,FALSE,"Cost Report";#N/A,#N/A,FALSE,"Table 2.1";#N/A,#N/A,FALSE,"Plant Statistics";"Plant Costs",#N/A,FALSE,"Cost Summary"}</definedName>
    <definedName name="wrn.Murray._.Simons." localSheetId="44" hidden="1">{#N/A,#N/A,FALSE,"Cost Report";#N/A,#N/A,FALSE,"Table 2.1";#N/A,#N/A,FALSE,"Plant Statistics";"Plant Costs",#N/A,FALSE,"Cost Summary"}</definedName>
    <definedName name="wrn.Murray._.Simons." localSheetId="45" hidden="1">{#N/A,#N/A,FALSE,"Cost Report";#N/A,#N/A,FALSE,"Table 2.1";#N/A,#N/A,FALSE,"Plant Statistics";"Plant Costs",#N/A,FALSE,"Cost Summary"}</definedName>
    <definedName name="wrn.Murray._.Simons." localSheetId="47" hidden="1">{#N/A,#N/A,FALSE,"Cost Report";#N/A,#N/A,FALSE,"Table 2.1";#N/A,#N/A,FALSE,"Plant Statistics";"Plant Costs",#N/A,FALSE,"Cost Summary"}</definedName>
    <definedName name="wrn.Murray._.Simons." localSheetId="38" hidden="1">{#N/A,#N/A,FALSE,"Cost Report";#N/A,#N/A,FALSE,"Table 2.1";#N/A,#N/A,FALSE,"Plant Statistics";"Plant Costs",#N/A,FALSE,"Cost Summary"}</definedName>
    <definedName name="wrn.Murray._.Simons." localSheetId="40" hidden="1">{#N/A,#N/A,FALSE,"Cost Report";#N/A,#N/A,FALSE,"Table 2.1";#N/A,#N/A,FALSE,"Plant Statistics";"Plant Costs",#N/A,FALSE,"Cost Summary"}</definedName>
    <definedName name="wrn.Murray._.Simons." localSheetId="41" hidden="1">{#N/A,#N/A,FALSE,"Cost Report";#N/A,#N/A,FALSE,"Table 2.1";#N/A,#N/A,FALSE,"Plant Statistics";"Plant Costs",#N/A,FALSE,"Cost Summary"}</definedName>
    <definedName name="wrn.Murray._.Simons." localSheetId="19" hidden="1">{#N/A,#N/A,FALSE,"Cost Report";#N/A,#N/A,FALSE,"Table 2.1";#N/A,#N/A,FALSE,"Plant Statistics";"Plant Costs",#N/A,FALSE,"Cost Summary"}</definedName>
    <definedName name="wrn.Murray._.Simons." localSheetId="21" hidden="1">{#N/A,#N/A,FALSE,"Cost Report";#N/A,#N/A,FALSE,"Table 2.1";#N/A,#N/A,FALSE,"Plant Statistics";"Plant Costs",#N/A,FALSE,"Cost Summary"}</definedName>
    <definedName name="wrn.Murray._.Simons." localSheetId="22" hidden="1">{#N/A,#N/A,FALSE,"Cost Report";#N/A,#N/A,FALSE,"Table 2.1";#N/A,#N/A,FALSE,"Plant Statistics";"Plant Costs",#N/A,FALSE,"Cost Summary"}</definedName>
    <definedName name="wrn.Murray._.Simons." localSheetId="23" hidden="1">{#N/A,#N/A,FALSE,"Cost Report";#N/A,#N/A,FALSE,"Table 2.1";#N/A,#N/A,FALSE,"Plant Statistics";"Plant Costs",#N/A,FALSE,"Cost Summary"}</definedName>
    <definedName name="wrn.Murray._.Simons." localSheetId="25" hidden="1">{#N/A,#N/A,FALSE,"Cost Report";#N/A,#N/A,FALSE,"Table 2.1";#N/A,#N/A,FALSE,"Plant Statistics";"Plant Costs",#N/A,FALSE,"Cost Summary"}</definedName>
    <definedName name="wrn.Murray._.Simons." localSheetId="33" hidden="1">{#N/A,#N/A,FALSE,"Cost Report";#N/A,#N/A,FALSE,"Table 2.1";#N/A,#N/A,FALSE,"Plant Statistics";"Plant Costs",#N/A,FALSE,"Cost Summary"}</definedName>
    <definedName name="wrn.Murray._.Simons." localSheetId="34" hidden="1">{#N/A,#N/A,FALSE,"Cost Report";#N/A,#N/A,FALSE,"Table 2.1";#N/A,#N/A,FALSE,"Plant Statistics";"Plant Costs",#N/A,FALSE,"Cost Summary"}</definedName>
    <definedName name="wrn.Murray._.Simons." localSheetId="36" hidden="1">{#N/A,#N/A,FALSE,"Cost Report";#N/A,#N/A,FALSE,"Table 2.1";#N/A,#N/A,FALSE,"Plant Statistics";"Plant Costs",#N/A,FALSE,"Cost Summary"}</definedName>
    <definedName name="wrn.Murray._.Simons." localSheetId="55" hidden="1">{#N/A,#N/A,FALSE,"Cost Report";#N/A,#N/A,FALSE,"Table 2.1";#N/A,#N/A,FALSE,"Plant Statistics";"Plant Costs",#N/A,FALSE,"Cost Summary"}</definedName>
    <definedName name="wrn.Murray._.Simons." localSheetId="56" hidden="1">{#N/A,#N/A,FALSE,"Cost Report";#N/A,#N/A,FALSE,"Table 2.1";#N/A,#N/A,FALSE,"Plant Statistics";"Plant Costs",#N/A,FALSE,"Cost Summary"}</definedName>
    <definedName name="wrn.Murray._.Simons." localSheetId="57" hidden="1">{#N/A,#N/A,FALSE,"Cost Report";#N/A,#N/A,FALSE,"Table 2.1";#N/A,#N/A,FALSE,"Plant Statistics";"Plant Costs",#N/A,FALSE,"Cost Summary"}</definedName>
    <definedName name="wrn.Murray._.Simons." localSheetId="58" hidden="1">{#N/A,#N/A,FALSE,"Cost Report";#N/A,#N/A,FALSE,"Table 2.1";#N/A,#N/A,FALSE,"Plant Statistics";"Plant Costs",#N/A,FALSE,"Cost Summary"}</definedName>
    <definedName name="wrn.Murray._.Simons." localSheetId="59" hidden="1">{#N/A,#N/A,FALSE,"Cost Report";#N/A,#N/A,FALSE,"Table 2.1";#N/A,#N/A,FALSE,"Plant Statistics";"Plant Costs",#N/A,FALSE,"Cost Summary"}</definedName>
    <definedName name="wrn.Murray._.Simons." localSheetId="54" hidden="1">{#N/A,#N/A,FALSE,"Cost Report";#N/A,#N/A,FALSE,"Table 2.1";#N/A,#N/A,FALSE,"Plant Statistics";"Plant Costs",#N/A,FALSE,"Cost Summary"}</definedName>
    <definedName name="wrn.Murray._.Simons." hidden="1">{#N/A,#N/A,FALSE,"Cost Report";#N/A,#N/A,FALSE,"Table 2.1";#N/A,#N/A,FALSE,"Plant Statistics";"Plant Costs",#N/A,FALSE,"Cost Summary"}</definedName>
    <definedName name="wrn.Peter._.Johnston." localSheetId="4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0"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4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1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1"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2"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2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3"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3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5"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6"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7"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8"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9"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localSheetId="54"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Peter._.Johnston."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Rob._.Smith." localSheetId="49" hidden="1">{#N/A,#N/A,FALSE,"Cost Report";"Geology",#N/A,FALSE,"Cost Summary";"Geolgy Recon",#N/A,FALSE,"UG Geology Rep."}</definedName>
    <definedName name="wrn.Rob._.Smith." localSheetId="27" hidden="1">{#N/A,#N/A,FALSE,"Cost Report";"Geology",#N/A,FALSE,"Cost Summary";"Geolgy Recon",#N/A,FALSE,"UG Geology Rep."}</definedName>
    <definedName name="wrn.Rob._.Smith." localSheetId="17" hidden="1">{#N/A,#N/A,FALSE,"Cost Report";"Geology",#N/A,FALSE,"Cost Summary";"Geolgy Recon",#N/A,FALSE,"UG Geology Rep."}</definedName>
    <definedName name="wrn.Rob._.Smith." localSheetId="14" hidden="1">{#N/A,#N/A,FALSE,"Cost Report";"Geology",#N/A,FALSE,"Cost Summary";"Geolgy Recon",#N/A,FALSE,"UG Geology Rep."}</definedName>
    <definedName name="wrn.Rob._.Smith." localSheetId="9" hidden="1">{#N/A,#N/A,FALSE,"Cost Report";"Geology",#N/A,FALSE,"Cost Summary";"Geolgy Recon",#N/A,FALSE,"UG Geology Rep."}</definedName>
    <definedName name="wrn.Rob._.Smith." localSheetId="43" hidden="1">{#N/A,#N/A,FALSE,"Cost Report";"Geology",#N/A,FALSE,"Cost Summary";"Geolgy Recon",#N/A,FALSE,"UG Geology Rep."}</definedName>
    <definedName name="wrn.Rob._.Smith." localSheetId="46" hidden="1">{#N/A,#N/A,FALSE,"Cost Report";"Geology",#N/A,FALSE,"Cost Summary";"Geolgy Recon",#N/A,FALSE,"UG Geology Rep."}</definedName>
    <definedName name="wrn.Rob._.Smith." localSheetId="37" hidden="1">{#N/A,#N/A,FALSE,"Cost Report";"Geology",#N/A,FALSE,"Cost Summary";"Geolgy Recon",#N/A,FALSE,"UG Geology Rep."}</definedName>
    <definedName name="wrn.Rob._.Smith." localSheetId="39" hidden="1">{#N/A,#N/A,FALSE,"Cost Report";"Geology",#N/A,FALSE,"Cost Summary";"Geolgy Recon",#N/A,FALSE,"UG Geology Rep."}</definedName>
    <definedName name="wrn.Rob._.Smith." localSheetId="20" hidden="1">{#N/A,#N/A,FALSE,"Cost Report";"Geology",#N/A,FALSE,"Cost Summary";"Geolgy Recon",#N/A,FALSE,"UG Geology Rep."}</definedName>
    <definedName name="wrn.Rob._.Smith." localSheetId="24" hidden="1">{#N/A,#N/A,FALSE,"Cost Report";"Geology",#N/A,FALSE,"Cost Summary";"Geolgy Recon",#N/A,FALSE,"UG Geology Rep."}</definedName>
    <definedName name="wrn.Rob._.Smith." localSheetId="32" hidden="1">{#N/A,#N/A,FALSE,"Cost Report";"Geology",#N/A,FALSE,"Cost Summary";"Geolgy Recon",#N/A,FALSE,"UG Geology Rep."}</definedName>
    <definedName name="wrn.Rob._.Smith." localSheetId="35" hidden="1">{#N/A,#N/A,FALSE,"Cost Report";"Geology",#N/A,FALSE,"Cost Summary";"Geolgy Recon",#N/A,FALSE,"UG Geology Rep."}</definedName>
    <definedName name="wrn.Rob._.Smith." localSheetId="53" hidden="1">{#N/A,#N/A,FALSE,"Cost Report";"Geology",#N/A,FALSE,"Cost Summary";"Geolgy Recon",#N/A,FALSE,"UG Geology Rep."}</definedName>
    <definedName name="wrn.Rob._.Smith." localSheetId="3" hidden="1">{#N/A,#N/A,FALSE,"Cost Report";"Geology",#N/A,FALSE,"Cost Summary";"Geolgy Recon",#N/A,FALSE,"UG Geology Rep."}</definedName>
    <definedName name="wrn.Rob._.Smith." localSheetId="7" hidden="1">{#N/A,#N/A,FALSE,"Cost Report";"Geology",#N/A,FALSE,"Cost Summary";"Geolgy Recon",#N/A,FALSE,"UG Geology Rep."}</definedName>
    <definedName name="wrn.Rob._.Smith." localSheetId="48" hidden="1">{#N/A,#N/A,FALSE,"Cost Report";"Geology",#N/A,FALSE,"Cost Summary";"Geolgy Recon",#N/A,FALSE,"UG Geology Rep."}</definedName>
    <definedName name="wrn.Rob._.Smith." localSheetId="50" hidden="1">{#N/A,#N/A,FALSE,"Cost Report";"Geology",#N/A,FALSE,"Cost Summary";"Geolgy Recon",#N/A,FALSE,"UG Geology Rep."}</definedName>
    <definedName name="wrn.Rob._.Smith." localSheetId="51" hidden="1">{#N/A,#N/A,FALSE,"Cost Report";"Geology",#N/A,FALSE,"Cost Summary";"Geolgy Recon",#N/A,FALSE,"UG Geology Rep."}</definedName>
    <definedName name="wrn.Rob._.Smith." localSheetId="52" hidden="1">{#N/A,#N/A,FALSE,"Cost Report";"Geology",#N/A,FALSE,"Cost Summary";"Geolgy Recon",#N/A,FALSE,"UG Geology Rep."}</definedName>
    <definedName name="wrn.Rob._.Smith." localSheetId="26" hidden="1">{#N/A,#N/A,FALSE,"Cost Report";"Geology",#N/A,FALSE,"Cost Summary";"Geolgy Recon",#N/A,FALSE,"UG Geology Rep."}</definedName>
    <definedName name="wrn.Rob._.Smith." localSheetId="28" hidden="1">{#N/A,#N/A,FALSE,"Cost Report";"Geology",#N/A,FALSE,"Cost Summary";"Geolgy Recon",#N/A,FALSE,"UG Geology Rep."}</definedName>
    <definedName name="wrn.Rob._.Smith." localSheetId="29" hidden="1">{#N/A,#N/A,FALSE,"Cost Report";"Geology",#N/A,FALSE,"Cost Summary";"Geolgy Recon",#N/A,FALSE,"UG Geology Rep."}</definedName>
    <definedName name="wrn.Rob._.Smith." localSheetId="30" hidden="1">{#N/A,#N/A,FALSE,"Cost Report";"Geology",#N/A,FALSE,"Cost Summary";"Geolgy Recon",#N/A,FALSE,"UG Geology Rep."}</definedName>
    <definedName name="wrn.Rob._.Smith." localSheetId="31" hidden="1">{#N/A,#N/A,FALSE,"Cost Report";"Geology",#N/A,FALSE,"Cost Summary";"Geolgy Recon",#N/A,FALSE,"UG Geology Rep."}</definedName>
    <definedName name="wrn.Rob._.Smith." localSheetId="16" hidden="1">{#N/A,#N/A,FALSE,"Cost Report";"Geology",#N/A,FALSE,"Cost Summary";"Geolgy Recon",#N/A,FALSE,"UG Geology Rep."}</definedName>
    <definedName name="wrn.Rob._.Smith." localSheetId="18" hidden="1">{#N/A,#N/A,FALSE,"Cost Report";"Geology",#N/A,FALSE,"Cost Summary";"Geolgy Recon",#N/A,FALSE,"UG Geology Rep."}</definedName>
    <definedName name="wrn.Rob._.Smith." localSheetId="15" hidden="1">{#N/A,#N/A,FALSE,"Cost Report";"Geology",#N/A,FALSE,"Cost Summary";"Geolgy Recon",#N/A,FALSE,"UG Geology Rep."}</definedName>
    <definedName name="wrn.Rob._.Smith." localSheetId="10" hidden="1">{#N/A,#N/A,FALSE,"Cost Report";"Geology",#N/A,FALSE,"Cost Summary";"Geolgy Recon",#N/A,FALSE,"UG Geology Rep."}</definedName>
    <definedName name="wrn.Rob._.Smith." localSheetId="11" hidden="1">{#N/A,#N/A,FALSE,"Cost Report";"Geology",#N/A,FALSE,"Cost Summary";"Geolgy Recon",#N/A,FALSE,"UG Geology Rep."}</definedName>
    <definedName name="wrn.Rob._.Smith." localSheetId="12" hidden="1">{#N/A,#N/A,FALSE,"Cost Report";"Geology",#N/A,FALSE,"Cost Summary";"Geolgy Recon",#N/A,FALSE,"UG Geology Rep."}</definedName>
    <definedName name="wrn.Rob._.Smith." localSheetId="13" hidden="1">{#N/A,#N/A,FALSE,"Cost Report";"Geology",#N/A,FALSE,"Cost Summary";"Geolgy Recon",#N/A,FALSE,"UG Geology Rep."}</definedName>
    <definedName name="wrn.Rob._.Smith." localSheetId="8" hidden="1">{#N/A,#N/A,FALSE,"Cost Report";"Geology",#N/A,FALSE,"Cost Summary";"Geolgy Recon",#N/A,FALSE,"UG Geology Rep."}</definedName>
    <definedName name="wrn.Rob._.Smith." localSheetId="42" hidden="1">{#N/A,#N/A,FALSE,"Cost Report";"Geology",#N/A,FALSE,"Cost Summary";"Geolgy Recon",#N/A,FALSE,"UG Geology Rep."}</definedName>
    <definedName name="wrn.Rob._.Smith." localSheetId="44" hidden="1">{#N/A,#N/A,FALSE,"Cost Report";"Geology",#N/A,FALSE,"Cost Summary";"Geolgy Recon",#N/A,FALSE,"UG Geology Rep."}</definedName>
    <definedName name="wrn.Rob._.Smith." localSheetId="45" hidden="1">{#N/A,#N/A,FALSE,"Cost Report";"Geology",#N/A,FALSE,"Cost Summary";"Geolgy Recon",#N/A,FALSE,"UG Geology Rep."}</definedName>
    <definedName name="wrn.Rob._.Smith." localSheetId="47" hidden="1">{#N/A,#N/A,FALSE,"Cost Report";"Geology",#N/A,FALSE,"Cost Summary";"Geolgy Recon",#N/A,FALSE,"UG Geology Rep."}</definedName>
    <definedName name="wrn.Rob._.Smith." localSheetId="38" hidden="1">{#N/A,#N/A,FALSE,"Cost Report";"Geology",#N/A,FALSE,"Cost Summary";"Geolgy Recon",#N/A,FALSE,"UG Geology Rep."}</definedName>
    <definedName name="wrn.Rob._.Smith." localSheetId="40" hidden="1">{#N/A,#N/A,FALSE,"Cost Report";"Geology",#N/A,FALSE,"Cost Summary";"Geolgy Recon",#N/A,FALSE,"UG Geology Rep."}</definedName>
    <definedName name="wrn.Rob._.Smith." localSheetId="41" hidden="1">{#N/A,#N/A,FALSE,"Cost Report";"Geology",#N/A,FALSE,"Cost Summary";"Geolgy Recon",#N/A,FALSE,"UG Geology Rep."}</definedName>
    <definedName name="wrn.Rob._.Smith." localSheetId="19" hidden="1">{#N/A,#N/A,FALSE,"Cost Report";"Geology",#N/A,FALSE,"Cost Summary";"Geolgy Recon",#N/A,FALSE,"UG Geology Rep."}</definedName>
    <definedName name="wrn.Rob._.Smith." localSheetId="21" hidden="1">{#N/A,#N/A,FALSE,"Cost Report";"Geology",#N/A,FALSE,"Cost Summary";"Geolgy Recon",#N/A,FALSE,"UG Geology Rep."}</definedName>
    <definedName name="wrn.Rob._.Smith." localSheetId="22" hidden="1">{#N/A,#N/A,FALSE,"Cost Report";"Geology",#N/A,FALSE,"Cost Summary";"Geolgy Recon",#N/A,FALSE,"UG Geology Rep."}</definedName>
    <definedName name="wrn.Rob._.Smith." localSheetId="23" hidden="1">{#N/A,#N/A,FALSE,"Cost Report";"Geology",#N/A,FALSE,"Cost Summary";"Geolgy Recon",#N/A,FALSE,"UG Geology Rep."}</definedName>
    <definedName name="wrn.Rob._.Smith." localSheetId="25" hidden="1">{#N/A,#N/A,FALSE,"Cost Report";"Geology",#N/A,FALSE,"Cost Summary";"Geolgy Recon",#N/A,FALSE,"UG Geology Rep."}</definedName>
    <definedName name="wrn.Rob._.Smith." localSheetId="33" hidden="1">{#N/A,#N/A,FALSE,"Cost Report";"Geology",#N/A,FALSE,"Cost Summary";"Geolgy Recon",#N/A,FALSE,"UG Geology Rep."}</definedName>
    <definedName name="wrn.Rob._.Smith." localSheetId="34" hidden="1">{#N/A,#N/A,FALSE,"Cost Report";"Geology",#N/A,FALSE,"Cost Summary";"Geolgy Recon",#N/A,FALSE,"UG Geology Rep."}</definedName>
    <definedName name="wrn.Rob._.Smith." localSheetId="36" hidden="1">{#N/A,#N/A,FALSE,"Cost Report";"Geology",#N/A,FALSE,"Cost Summary";"Geolgy Recon",#N/A,FALSE,"UG Geology Rep."}</definedName>
    <definedName name="wrn.Rob._.Smith." localSheetId="55" hidden="1">{#N/A,#N/A,FALSE,"Cost Report";"Geology",#N/A,FALSE,"Cost Summary";"Geolgy Recon",#N/A,FALSE,"UG Geology Rep."}</definedName>
    <definedName name="wrn.Rob._.Smith." localSheetId="56" hidden="1">{#N/A,#N/A,FALSE,"Cost Report";"Geology",#N/A,FALSE,"Cost Summary";"Geolgy Recon",#N/A,FALSE,"UG Geology Rep."}</definedName>
    <definedName name="wrn.Rob._.Smith." localSheetId="57" hidden="1">{#N/A,#N/A,FALSE,"Cost Report";"Geology",#N/A,FALSE,"Cost Summary";"Geolgy Recon",#N/A,FALSE,"UG Geology Rep."}</definedName>
    <definedName name="wrn.Rob._.Smith." localSheetId="58" hidden="1">{#N/A,#N/A,FALSE,"Cost Report";"Geology",#N/A,FALSE,"Cost Summary";"Geolgy Recon",#N/A,FALSE,"UG Geology Rep."}</definedName>
    <definedName name="wrn.Rob._.Smith." localSheetId="59" hidden="1">{#N/A,#N/A,FALSE,"Cost Report";"Geology",#N/A,FALSE,"Cost Summary";"Geolgy Recon",#N/A,FALSE,"UG Geology Rep."}</definedName>
    <definedName name="wrn.Rob._.Smith." localSheetId="54" hidden="1">{#N/A,#N/A,FALSE,"Cost Report";"Geology",#N/A,FALSE,"Cost Summary";"Geolgy Recon",#N/A,FALSE,"UG Geology Rep."}</definedName>
    <definedName name="wrn.Rob._.Smith." hidden="1">{#N/A,#N/A,FALSE,"Cost Report";"Geology",#N/A,FALSE,"Cost Summary";"Geolgy Recon",#N/A,FALSE,"UG Geology Rep."}</definedName>
    <definedName name="wrn.Simon._.Wulff." localSheetId="4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0"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4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1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1"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2"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2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3"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3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5"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6"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7"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8"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9"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localSheetId="54"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wrn.Simon._.Wulff."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xxxx" localSheetId="48">#REF!</definedName>
    <definedName name="xxxx" localSheetId="50">#REF!</definedName>
    <definedName name="xxxx" localSheetId="51">#REF!</definedName>
    <definedName name="xxxx" localSheetId="52">#REF!</definedName>
    <definedName name="xxxx" localSheetId="26">#REF!</definedName>
    <definedName name="xxxx" localSheetId="28">#REF!</definedName>
    <definedName name="xxxx" localSheetId="29">#REF!</definedName>
    <definedName name="xxxx" localSheetId="30">#REF!</definedName>
    <definedName name="xxxx" localSheetId="31">#REF!</definedName>
    <definedName name="xxxx" localSheetId="16">#REF!</definedName>
    <definedName name="xxxx" localSheetId="18">#REF!</definedName>
    <definedName name="xxxx" localSheetId="15">#REF!</definedName>
    <definedName name="xxxx" localSheetId="10">#REF!</definedName>
    <definedName name="xxxx" localSheetId="11">#REF!</definedName>
    <definedName name="xxxx" localSheetId="12">#REF!</definedName>
    <definedName name="xxxx" localSheetId="13">#REF!</definedName>
    <definedName name="xxxx" localSheetId="8">#REF!</definedName>
    <definedName name="xxxx" localSheetId="42">#REF!</definedName>
    <definedName name="xxxx" localSheetId="44">#REF!</definedName>
    <definedName name="xxxx" localSheetId="45">#REF!</definedName>
    <definedName name="xxxx" localSheetId="47">#REF!</definedName>
    <definedName name="xxxx" localSheetId="38">#REF!</definedName>
    <definedName name="xxxx" localSheetId="40">#REF!</definedName>
    <definedName name="xxxx" localSheetId="41">#REF!</definedName>
    <definedName name="xxxx" localSheetId="19">#REF!</definedName>
    <definedName name="xxxx" localSheetId="21">#REF!</definedName>
    <definedName name="xxxx" localSheetId="22">#REF!</definedName>
    <definedName name="xxxx" localSheetId="23">#REF!</definedName>
    <definedName name="xxxx" localSheetId="25">#REF!</definedName>
    <definedName name="xxxx" localSheetId="33">#REF!</definedName>
    <definedName name="xxxx" localSheetId="34">#REF!</definedName>
    <definedName name="xxxx" localSheetId="36">#REF!</definedName>
    <definedName name="xxxx" localSheetId="55">#REF!</definedName>
    <definedName name="xxxx" localSheetId="56">#REF!</definedName>
    <definedName name="xxxx" localSheetId="57">#REF!</definedName>
    <definedName name="xxxx" localSheetId="58">#REF!</definedName>
    <definedName name="xxxx" localSheetId="59">#REF!</definedName>
    <definedName name="xxxx" localSheetId="54">#REF!</definedName>
    <definedName name="xxxx" localSheetId="5">#REF!</definedName>
    <definedName name="xxxx">#REF!</definedName>
    <definedName name="Z_079E5118_88DF_4C17_8DD7_4C23E21C216B_.wvu.Cols" localSheetId="48" hidden="1">#REF!</definedName>
    <definedName name="Z_079E5118_88DF_4C17_8DD7_4C23E21C216B_.wvu.Cols" localSheetId="50" hidden="1">#REF!</definedName>
    <definedName name="Z_079E5118_88DF_4C17_8DD7_4C23E21C216B_.wvu.Cols" localSheetId="51" hidden="1">#REF!</definedName>
    <definedName name="Z_079E5118_88DF_4C17_8DD7_4C23E21C216B_.wvu.Cols" localSheetId="52" hidden="1">#REF!</definedName>
    <definedName name="Z_079E5118_88DF_4C17_8DD7_4C23E21C216B_.wvu.Cols" localSheetId="26" hidden="1">#REF!</definedName>
    <definedName name="Z_079E5118_88DF_4C17_8DD7_4C23E21C216B_.wvu.Cols" localSheetId="28" hidden="1">#REF!</definedName>
    <definedName name="Z_079E5118_88DF_4C17_8DD7_4C23E21C216B_.wvu.Cols" localSheetId="29" hidden="1">#REF!</definedName>
    <definedName name="Z_079E5118_88DF_4C17_8DD7_4C23E21C216B_.wvu.Cols" localSheetId="30" hidden="1">#REF!</definedName>
    <definedName name="Z_079E5118_88DF_4C17_8DD7_4C23E21C216B_.wvu.Cols" localSheetId="31" hidden="1">#REF!</definedName>
    <definedName name="Z_079E5118_88DF_4C17_8DD7_4C23E21C216B_.wvu.Cols" localSheetId="16" hidden="1">#REF!</definedName>
    <definedName name="Z_079E5118_88DF_4C17_8DD7_4C23E21C216B_.wvu.Cols" localSheetId="18" hidden="1">#REF!</definedName>
    <definedName name="Z_079E5118_88DF_4C17_8DD7_4C23E21C216B_.wvu.Cols" localSheetId="15" hidden="1">#REF!</definedName>
    <definedName name="Z_079E5118_88DF_4C17_8DD7_4C23E21C216B_.wvu.Cols" localSheetId="10" hidden="1">#REF!</definedName>
    <definedName name="Z_079E5118_88DF_4C17_8DD7_4C23E21C216B_.wvu.Cols" localSheetId="11" hidden="1">#REF!</definedName>
    <definedName name="Z_079E5118_88DF_4C17_8DD7_4C23E21C216B_.wvu.Cols" localSheetId="12" hidden="1">#REF!</definedName>
    <definedName name="Z_079E5118_88DF_4C17_8DD7_4C23E21C216B_.wvu.Cols" localSheetId="13" hidden="1">#REF!</definedName>
    <definedName name="Z_079E5118_88DF_4C17_8DD7_4C23E21C216B_.wvu.Cols" localSheetId="8" hidden="1">#REF!</definedName>
    <definedName name="Z_079E5118_88DF_4C17_8DD7_4C23E21C216B_.wvu.Cols" localSheetId="42" hidden="1">#REF!</definedName>
    <definedName name="Z_079E5118_88DF_4C17_8DD7_4C23E21C216B_.wvu.Cols" localSheetId="44" hidden="1">#REF!</definedName>
    <definedName name="Z_079E5118_88DF_4C17_8DD7_4C23E21C216B_.wvu.Cols" localSheetId="45" hidden="1">#REF!</definedName>
    <definedName name="Z_079E5118_88DF_4C17_8DD7_4C23E21C216B_.wvu.Cols" localSheetId="47" hidden="1">#REF!</definedName>
    <definedName name="Z_079E5118_88DF_4C17_8DD7_4C23E21C216B_.wvu.Cols" localSheetId="38" hidden="1">#REF!</definedName>
    <definedName name="Z_079E5118_88DF_4C17_8DD7_4C23E21C216B_.wvu.Cols" localSheetId="40" hidden="1">#REF!</definedName>
    <definedName name="Z_079E5118_88DF_4C17_8DD7_4C23E21C216B_.wvu.Cols" localSheetId="41" hidden="1">#REF!</definedName>
    <definedName name="Z_079E5118_88DF_4C17_8DD7_4C23E21C216B_.wvu.Cols" localSheetId="19" hidden="1">#REF!</definedName>
    <definedName name="Z_079E5118_88DF_4C17_8DD7_4C23E21C216B_.wvu.Cols" localSheetId="21" hidden="1">#REF!</definedName>
    <definedName name="Z_079E5118_88DF_4C17_8DD7_4C23E21C216B_.wvu.Cols" localSheetId="22" hidden="1">#REF!</definedName>
    <definedName name="Z_079E5118_88DF_4C17_8DD7_4C23E21C216B_.wvu.Cols" localSheetId="23" hidden="1">#REF!</definedName>
    <definedName name="Z_079E5118_88DF_4C17_8DD7_4C23E21C216B_.wvu.Cols" localSheetId="25" hidden="1">#REF!</definedName>
    <definedName name="Z_079E5118_88DF_4C17_8DD7_4C23E21C216B_.wvu.Cols" localSheetId="33" hidden="1">#REF!</definedName>
    <definedName name="Z_079E5118_88DF_4C17_8DD7_4C23E21C216B_.wvu.Cols" localSheetId="34" hidden="1">#REF!</definedName>
    <definedName name="Z_079E5118_88DF_4C17_8DD7_4C23E21C216B_.wvu.Cols" localSheetId="36" hidden="1">#REF!</definedName>
    <definedName name="Z_079E5118_88DF_4C17_8DD7_4C23E21C216B_.wvu.Cols" localSheetId="55" hidden="1">#REF!</definedName>
    <definedName name="Z_079E5118_88DF_4C17_8DD7_4C23E21C216B_.wvu.Cols" localSheetId="56" hidden="1">#REF!</definedName>
    <definedName name="Z_079E5118_88DF_4C17_8DD7_4C23E21C216B_.wvu.Cols" localSheetId="57" hidden="1">#REF!</definedName>
    <definedName name="Z_079E5118_88DF_4C17_8DD7_4C23E21C216B_.wvu.Cols" localSheetId="58" hidden="1">#REF!</definedName>
    <definedName name="Z_079E5118_88DF_4C17_8DD7_4C23E21C216B_.wvu.Cols" localSheetId="59" hidden="1">#REF!</definedName>
    <definedName name="Z_079E5118_88DF_4C17_8DD7_4C23E21C216B_.wvu.Cols" localSheetId="54" hidden="1">#REF!</definedName>
    <definedName name="Z_079E5118_88DF_4C17_8DD7_4C23E21C216B_.wvu.Cols" localSheetId="5" hidden="1">#REF!</definedName>
    <definedName name="Z_079E5118_88DF_4C17_8DD7_4C23E21C216B_.wvu.Cols" hidden="1">#REF!</definedName>
    <definedName name="Z_079E5118_88DF_4C17_8DD7_4C23E21C216B_.wvu.PrintArea" localSheetId="48" hidden="1">#REF!</definedName>
    <definedName name="Z_079E5118_88DF_4C17_8DD7_4C23E21C216B_.wvu.PrintArea" localSheetId="50" hidden="1">#REF!</definedName>
    <definedName name="Z_079E5118_88DF_4C17_8DD7_4C23E21C216B_.wvu.PrintArea" localSheetId="51" hidden="1">#REF!</definedName>
    <definedName name="Z_079E5118_88DF_4C17_8DD7_4C23E21C216B_.wvu.PrintArea" localSheetId="52" hidden="1">#REF!</definedName>
    <definedName name="Z_079E5118_88DF_4C17_8DD7_4C23E21C216B_.wvu.PrintArea" localSheetId="26" hidden="1">#REF!</definedName>
    <definedName name="Z_079E5118_88DF_4C17_8DD7_4C23E21C216B_.wvu.PrintArea" localSheetId="28" hidden="1">#REF!</definedName>
    <definedName name="Z_079E5118_88DF_4C17_8DD7_4C23E21C216B_.wvu.PrintArea" localSheetId="29" hidden="1">#REF!</definedName>
    <definedName name="Z_079E5118_88DF_4C17_8DD7_4C23E21C216B_.wvu.PrintArea" localSheetId="30" hidden="1">#REF!</definedName>
    <definedName name="Z_079E5118_88DF_4C17_8DD7_4C23E21C216B_.wvu.PrintArea" localSheetId="31" hidden="1">#REF!</definedName>
    <definedName name="Z_079E5118_88DF_4C17_8DD7_4C23E21C216B_.wvu.PrintArea" localSheetId="16" hidden="1">#REF!</definedName>
    <definedName name="Z_079E5118_88DF_4C17_8DD7_4C23E21C216B_.wvu.PrintArea" localSheetId="18" hidden="1">#REF!</definedName>
    <definedName name="Z_079E5118_88DF_4C17_8DD7_4C23E21C216B_.wvu.PrintArea" localSheetId="15" hidden="1">#REF!</definedName>
    <definedName name="Z_079E5118_88DF_4C17_8DD7_4C23E21C216B_.wvu.PrintArea" localSheetId="10" hidden="1">#REF!</definedName>
    <definedName name="Z_079E5118_88DF_4C17_8DD7_4C23E21C216B_.wvu.PrintArea" localSheetId="11" hidden="1">#REF!</definedName>
    <definedName name="Z_079E5118_88DF_4C17_8DD7_4C23E21C216B_.wvu.PrintArea" localSheetId="12" hidden="1">#REF!</definedName>
    <definedName name="Z_079E5118_88DF_4C17_8DD7_4C23E21C216B_.wvu.PrintArea" localSheetId="13" hidden="1">#REF!</definedName>
    <definedName name="Z_079E5118_88DF_4C17_8DD7_4C23E21C216B_.wvu.PrintArea" localSheetId="8" hidden="1">#REF!</definedName>
    <definedName name="Z_079E5118_88DF_4C17_8DD7_4C23E21C216B_.wvu.PrintArea" localSheetId="42" hidden="1">#REF!</definedName>
    <definedName name="Z_079E5118_88DF_4C17_8DD7_4C23E21C216B_.wvu.PrintArea" localSheetId="44" hidden="1">#REF!</definedName>
    <definedName name="Z_079E5118_88DF_4C17_8DD7_4C23E21C216B_.wvu.PrintArea" localSheetId="45" hidden="1">#REF!</definedName>
    <definedName name="Z_079E5118_88DF_4C17_8DD7_4C23E21C216B_.wvu.PrintArea" localSheetId="47" hidden="1">#REF!</definedName>
    <definedName name="Z_079E5118_88DF_4C17_8DD7_4C23E21C216B_.wvu.PrintArea" localSheetId="38" hidden="1">#REF!</definedName>
    <definedName name="Z_079E5118_88DF_4C17_8DD7_4C23E21C216B_.wvu.PrintArea" localSheetId="40" hidden="1">#REF!</definedName>
    <definedName name="Z_079E5118_88DF_4C17_8DD7_4C23E21C216B_.wvu.PrintArea" localSheetId="41" hidden="1">#REF!</definedName>
    <definedName name="Z_079E5118_88DF_4C17_8DD7_4C23E21C216B_.wvu.PrintArea" localSheetId="19" hidden="1">#REF!</definedName>
    <definedName name="Z_079E5118_88DF_4C17_8DD7_4C23E21C216B_.wvu.PrintArea" localSheetId="21" hidden="1">#REF!</definedName>
    <definedName name="Z_079E5118_88DF_4C17_8DD7_4C23E21C216B_.wvu.PrintArea" localSheetId="22" hidden="1">#REF!</definedName>
    <definedName name="Z_079E5118_88DF_4C17_8DD7_4C23E21C216B_.wvu.PrintArea" localSheetId="23" hidden="1">#REF!</definedName>
    <definedName name="Z_079E5118_88DF_4C17_8DD7_4C23E21C216B_.wvu.PrintArea" localSheetId="25" hidden="1">#REF!</definedName>
    <definedName name="Z_079E5118_88DF_4C17_8DD7_4C23E21C216B_.wvu.PrintArea" localSheetId="33" hidden="1">#REF!</definedName>
    <definedName name="Z_079E5118_88DF_4C17_8DD7_4C23E21C216B_.wvu.PrintArea" localSheetId="34" hidden="1">#REF!</definedName>
    <definedName name="Z_079E5118_88DF_4C17_8DD7_4C23E21C216B_.wvu.PrintArea" localSheetId="36" hidden="1">#REF!</definedName>
    <definedName name="Z_079E5118_88DF_4C17_8DD7_4C23E21C216B_.wvu.PrintArea" localSheetId="55" hidden="1">#REF!</definedName>
    <definedName name="Z_079E5118_88DF_4C17_8DD7_4C23E21C216B_.wvu.PrintArea" localSheetId="56" hidden="1">#REF!</definedName>
    <definedName name="Z_079E5118_88DF_4C17_8DD7_4C23E21C216B_.wvu.PrintArea" localSheetId="57" hidden="1">#REF!</definedName>
    <definedName name="Z_079E5118_88DF_4C17_8DD7_4C23E21C216B_.wvu.PrintArea" localSheetId="58" hidden="1">#REF!</definedName>
    <definedName name="Z_079E5118_88DF_4C17_8DD7_4C23E21C216B_.wvu.PrintArea" localSheetId="59" hidden="1">#REF!</definedName>
    <definedName name="Z_079E5118_88DF_4C17_8DD7_4C23E21C216B_.wvu.PrintArea" localSheetId="54" hidden="1">#REF!</definedName>
    <definedName name="Z_079E5118_88DF_4C17_8DD7_4C23E21C216B_.wvu.PrintArea" localSheetId="5" hidden="1">#REF!</definedName>
    <definedName name="Z_079E5118_88DF_4C17_8DD7_4C23E21C216B_.wvu.PrintArea" hidden="1">#REF!</definedName>
    <definedName name="Z_079E5118_88DF_4C17_8DD7_4C23E21C216B_.wvu.Rows" localSheetId="48" hidden="1">#REF!</definedName>
    <definedName name="Z_079E5118_88DF_4C17_8DD7_4C23E21C216B_.wvu.Rows" localSheetId="50" hidden="1">#REF!</definedName>
    <definedName name="Z_079E5118_88DF_4C17_8DD7_4C23E21C216B_.wvu.Rows" localSheetId="51" hidden="1">#REF!</definedName>
    <definedName name="Z_079E5118_88DF_4C17_8DD7_4C23E21C216B_.wvu.Rows" localSheetId="52" hidden="1">#REF!</definedName>
    <definedName name="Z_079E5118_88DF_4C17_8DD7_4C23E21C216B_.wvu.Rows" localSheetId="26" hidden="1">#REF!</definedName>
    <definedName name="Z_079E5118_88DF_4C17_8DD7_4C23E21C216B_.wvu.Rows" localSheetId="28" hidden="1">#REF!</definedName>
    <definedName name="Z_079E5118_88DF_4C17_8DD7_4C23E21C216B_.wvu.Rows" localSheetId="29" hidden="1">#REF!</definedName>
    <definedName name="Z_079E5118_88DF_4C17_8DD7_4C23E21C216B_.wvu.Rows" localSheetId="30" hidden="1">#REF!</definedName>
    <definedName name="Z_079E5118_88DF_4C17_8DD7_4C23E21C216B_.wvu.Rows" localSheetId="31" hidden="1">#REF!</definedName>
    <definedName name="Z_079E5118_88DF_4C17_8DD7_4C23E21C216B_.wvu.Rows" localSheetId="16" hidden="1">#REF!</definedName>
    <definedName name="Z_079E5118_88DF_4C17_8DD7_4C23E21C216B_.wvu.Rows" localSheetId="18" hidden="1">#REF!</definedName>
    <definedName name="Z_079E5118_88DF_4C17_8DD7_4C23E21C216B_.wvu.Rows" localSheetId="15" hidden="1">#REF!</definedName>
    <definedName name="Z_079E5118_88DF_4C17_8DD7_4C23E21C216B_.wvu.Rows" localSheetId="10" hidden="1">#REF!</definedName>
    <definedName name="Z_079E5118_88DF_4C17_8DD7_4C23E21C216B_.wvu.Rows" localSheetId="11" hidden="1">#REF!</definedName>
    <definedName name="Z_079E5118_88DF_4C17_8DD7_4C23E21C216B_.wvu.Rows" localSheetId="12" hidden="1">#REF!</definedName>
    <definedName name="Z_079E5118_88DF_4C17_8DD7_4C23E21C216B_.wvu.Rows" localSheetId="13" hidden="1">#REF!</definedName>
    <definedName name="Z_079E5118_88DF_4C17_8DD7_4C23E21C216B_.wvu.Rows" localSheetId="8" hidden="1">#REF!</definedName>
    <definedName name="Z_079E5118_88DF_4C17_8DD7_4C23E21C216B_.wvu.Rows" localSheetId="42" hidden="1">#REF!</definedName>
    <definedName name="Z_079E5118_88DF_4C17_8DD7_4C23E21C216B_.wvu.Rows" localSheetId="44" hidden="1">#REF!</definedName>
    <definedName name="Z_079E5118_88DF_4C17_8DD7_4C23E21C216B_.wvu.Rows" localSheetId="45" hidden="1">#REF!</definedName>
    <definedName name="Z_079E5118_88DF_4C17_8DD7_4C23E21C216B_.wvu.Rows" localSheetId="47" hidden="1">#REF!</definedName>
    <definedName name="Z_079E5118_88DF_4C17_8DD7_4C23E21C216B_.wvu.Rows" localSheetId="38" hidden="1">#REF!</definedName>
    <definedName name="Z_079E5118_88DF_4C17_8DD7_4C23E21C216B_.wvu.Rows" localSheetId="40" hidden="1">#REF!</definedName>
    <definedName name="Z_079E5118_88DF_4C17_8DD7_4C23E21C216B_.wvu.Rows" localSheetId="41" hidden="1">#REF!</definedName>
    <definedName name="Z_079E5118_88DF_4C17_8DD7_4C23E21C216B_.wvu.Rows" localSheetId="19" hidden="1">#REF!</definedName>
    <definedName name="Z_079E5118_88DF_4C17_8DD7_4C23E21C216B_.wvu.Rows" localSheetId="21" hidden="1">#REF!</definedName>
    <definedName name="Z_079E5118_88DF_4C17_8DD7_4C23E21C216B_.wvu.Rows" localSheetId="22" hidden="1">#REF!</definedName>
    <definedName name="Z_079E5118_88DF_4C17_8DD7_4C23E21C216B_.wvu.Rows" localSheetId="23" hidden="1">#REF!</definedName>
    <definedName name="Z_079E5118_88DF_4C17_8DD7_4C23E21C216B_.wvu.Rows" localSheetId="25" hidden="1">#REF!</definedName>
    <definedName name="Z_079E5118_88DF_4C17_8DD7_4C23E21C216B_.wvu.Rows" localSheetId="33" hidden="1">#REF!</definedName>
    <definedName name="Z_079E5118_88DF_4C17_8DD7_4C23E21C216B_.wvu.Rows" localSheetId="34" hidden="1">#REF!</definedName>
    <definedName name="Z_079E5118_88DF_4C17_8DD7_4C23E21C216B_.wvu.Rows" localSheetId="36" hidden="1">#REF!</definedName>
    <definedName name="Z_079E5118_88DF_4C17_8DD7_4C23E21C216B_.wvu.Rows" localSheetId="55" hidden="1">#REF!</definedName>
    <definedName name="Z_079E5118_88DF_4C17_8DD7_4C23E21C216B_.wvu.Rows" localSheetId="56" hidden="1">#REF!</definedName>
    <definedName name="Z_079E5118_88DF_4C17_8DD7_4C23E21C216B_.wvu.Rows" localSheetId="57" hidden="1">#REF!</definedName>
    <definedName name="Z_079E5118_88DF_4C17_8DD7_4C23E21C216B_.wvu.Rows" localSheetId="58" hidden="1">#REF!</definedName>
    <definedName name="Z_079E5118_88DF_4C17_8DD7_4C23E21C216B_.wvu.Rows" localSheetId="59" hidden="1">#REF!</definedName>
    <definedName name="Z_079E5118_88DF_4C17_8DD7_4C23E21C216B_.wvu.Rows" localSheetId="54" hidden="1">#REF!</definedName>
    <definedName name="Z_079E5118_88DF_4C17_8DD7_4C23E21C216B_.wvu.Rows" localSheetId="5" hidden="1">#REF!</definedName>
    <definedName name="Z_079E5118_88DF_4C17_8DD7_4C23E21C216B_.wvu.Rows" hidden="1">#REF!</definedName>
    <definedName name="Z_66E11401_3E20_11D5_9ADD_00609724276F_.wvu.PrintArea" localSheetId="49" hidden="1">#REF!</definedName>
    <definedName name="Z_66E11401_3E20_11D5_9ADD_00609724276F_.wvu.PrintArea" localSheetId="27" hidden="1">#REF!</definedName>
    <definedName name="Z_66E11401_3E20_11D5_9ADD_00609724276F_.wvu.PrintArea" localSheetId="17" hidden="1">#REF!</definedName>
    <definedName name="Z_66E11401_3E20_11D5_9ADD_00609724276F_.wvu.PrintArea" localSheetId="14" hidden="1">#REF!</definedName>
    <definedName name="Z_66E11401_3E20_11D5_9ADD_00609724276F_.wvu.PrintArea" localSheetId="9" hidden="1">#REF!</definedName>
    <definedName name="Z_66E11401_3E20_11D5_9ADD_00609724276F_.wvu.PrintArea" localSheetId="43" hidden="1">#REF!</definedName>
    <definedName name="Z_66E11401_3E20_11D5_9ADD_00609724276F_.wvu.PrintArea" localSheetId="46" hidden="1">#REF!</definedName>
    <definedName name="Z_66E11401_3E20_11D5_9ADD_00609724276F_.wvu.PrintArea" localSheetId="37" hidden="1">#REF!</definedName>
    <definedName name="Z_66E11401_3E20_11D5_9ADD_00609724276F_.wvu.PrintArea" localSheetId="39" hidden="1">#REF!</definedName>
    <definedName name="Z_66E11401_3E20_11D5_9ADD_00609724276F_.wvu.PrintArea" localSheetId="20" hidden="1">#REF!</definedName>
    <definedName name="Z_66E11401_3E20_11D5_9ADD_00609724276F_.wvu.PrintArea" localSheetId="24" hidden="1">#REF!</definedName>
    <definedName name="Z_66E11401_3E20_11D5_9ADD_00609724276F_.wvu.PrintArea" localSheetId="32" hidden="1">#REF!</definedName>
    <definedName name="Z_66E11401_3E20_11D5_9ADD_00609724276F_.wvu.PrintArea" localSheetId="35" hidden="1">#REF!</definedName>
    <definedName name="Z_66E11401_3E20_11D5_9ADD_00609724276F_.wvu.PrintArea" localSheetId="53" hidden="1">#REF!</definedName>
    <definedName name="Z_66E11401_3E20_11D5_9ADD_00609724276F_.wvu.PrintArea" localSheetId="3" hidden="1">#REF!</definedName>
    <definedName name="Z_66E11401_3E20_11D5_9ADD_00609724276F_.wvu.PrintArea" localSheetId="7" hidden="1">#REF!</definedName>
    <definedName name="Z_66E11401_3E20_11D5_9ADD_00609724276F_.wvu.PrintArea" localSheetId="48" hidden="1">#REF!</definedName>
    <definedName name="Z_66E11401_3E20_11D5_9ADD_00609724276F_.wvu.PrintArea" localSheetId="50" hidden="1">#REF!</definedName>
    <definedName name="Z_66E11401_3E20_11D5_9ADD_00609724276F_.wvu.PrintArea" localSheetId="51" hidden="1">#REF!</definedName>
    <definedName name="Z_66E11401_3E20_11D5_9ADD_00609724276F_.wvu.PrintArea" localSheetId="52" hidden="1">#REF!</definedName>
    <definedName name="Z_66E11401_3E20_11D5_9ADD_00609724276F_.wvu.PrintArea" localSheetId="26" hidden="1">#REF!</definedName>
    <definedName name="Z_66E11401_3E20_11D5_9ADD_00609724276F_.wvu.PrintArea" localSheetId="28" hidden="1">#REF!</definedName>
    <definedName name="Z_66E11401_3E20_11D5_9ADD_00609724276F_.wvu.PrintArea" localSheetId="29" hidden="1">#REF!</definedName>
    <definedName name="Z_66E11401_3E20_11D5_9ADD_00609724276F_.wvu.PrintArea" localSheetId="30" hidden="1">#REF!</definedName>
    <definedName name="Z_66E11401_3E20_11D5_9ADD_00609724276F_.wvu.PrintArea" localSheetId="31" hidden="1">#REF!</definedName>
    <definedName name="Z_66E11401_3E20_11D5_9ADD_00609724276F_.wvu.PrintArea" localSheetId="16" hidden="1">#REF!</definedName>
    <definedName name="Z_66E11401_3E20_11D5_9ADD_00609724276F_.wvu.PrintArea" localSheetId="18" hidden="1">#REF!</definedName>
    <definedName name="Z_66E11401_3E20_11D5_9ADD_00609724276F_.wvu.PrintArea" localSheetId="15" hidden="1">#REF!</definedName>
    <definedName name="Z_66E11401_3E20_11D5_9ADD_00609724276F_.wvu.PrintArea" localSheetId="10" hidden="1">#REF!</definedName>
    <definedName name="Z_66E11401_3E20_11D5_9ADD_00609724276F_.wvu.PrintArea" localSheetId="11" hidden="1">#REF!</definedName>
    <definedName name="Z_66E11401_3E20_11D5_9ADD_00609724276F_.wvu.PrintArea" localSheetId="12" hidden="1">#REF!</definedName>
    <definedName name="Z_66E11401_3E20_11D5_9ADD_00609724276F_.wvu.PrintArea" localSheetId="13" hidden="1">#REF!</definedName>
    <definedName name="Z_66E11401_3E20_11D5_9ADD_00609724276F_.wvu.PrintArea" localSheetId="8" hidden="1">#REF!</definedName>
    <definedName name="Z_66E11401_3E20_11D5_9ADD_00609724276F_.wvu.PrintArea" localSheetId="42" hidden="1">#REF!</definedName>
    <definedName name="Z_66E11401_3E20_11D5_9ADD_00609724276F_.wvu.PrintArea" localSheetId="44" hidden="1">#REF!</definedName>
    <definedName name="Z_66E11401_3E20_11D5_9ADD_00609724276F_.wvu.PrintArea" localSheetId="45" hidden="1">#REF!</definedName>
    <definedName name="Z_66E11401_3E20_11D5_9ADD_00609724276F_.wvu.PrintArea" localSheetId="47" hidden="1">#REF!</definedName>
    <definedName name="Z_66E11401_3E20_11D5_9ADD_00609724276F_.wvu.PrintArea" localSheetId="38" hidden="1">#REF!</definedName>
    <definedName name="Z_66E11401_3E20_11D5_9ADD_00609724276F_.wvu.PrintArea" localSheetId="40" hidden="1">#REF!</definedName>
    <definedName name="Z_66E11401_3E20_11D5_9ADD_00609724276F_.wvu.PrintArea" localSheetId="41" hidden="1">#REF!</definedName>
    <definedName name="Z_66E11401_3E20_11D5_9ADD_00609724276F_.wvu.PrintArea" localSheetId="19" hidden="1">#REF!</definedName>
    <definedName name="Z_66E11401_3E20_11D5_9ADD_00609724276F_.wvu.PrintArea" localSheetId="21" hidden="1">#REF!</definedName>
    <definedName name="Z_66E11401_3E20_11D5_9ADD_00609724276F_.wvu.PrintArea" localSheetId="22" hidden="1">#REF!</definedName>
    <definedName name="Z_66E11401_3E20_11D5_9ADD_00609724276F_.wvu.PrintArea" localSheetId="23" hidden="1">#REF!</definedName>
    <definedName name="Z_66E11401_3E20_11D5_9ADD_00609724276F_.wvu.PrintArea" localSheetId="25" hidden="1">#REF!</definedName>
    <definedName name="Z_66E11401_3E20_11D5_9ADD_00609724276F_.wvu.PrintArea" localSheetId="33" hidden="1">#REF!</definedName>
    <definedName name="Z_66E11401_3E20_11D5_9ADD_00609724276F_.wvu.PrintArea" localSheetId="34" hidden="1">#REF!</definedName>
    <definedName name="Z_66E11401_3E20_11D5_9ADD_00609724276F_.wvu.PrintArea" localSheetId="36" hidden="1">#REF!</definedName>
    <definedName name="Z_66E11401_3E20_11D5_9ADD_00609724276F_.wvu.PrintArea" localSheetId="55" hidden="1">#REF!</definedName>
    <definedName name="Z_66E11401_3E20_11D5_9ADD_00609724276F_.wvu.PrintArea" localSheetId="56" hidden="1">#REF!</definedName>
    <definedName name="Z_66E11401_3E20_11D5_9ADD_00609724276F_.wvu.PrintArea" localSheetId="57" hidden="1">#REF!</definedName>
    <definedName name="Z_66E11401_3E20_11D5_9ADD_00609724276F_.wvu.PrintArea" localSheetId="58" hidden="1">#REF!</definedName>
    <definedName name="Z_66E11401_3E20_11D5_9ADD_00609724276F_.wvu.PrintArea" localSheetId="59" hidden="1">#REF!</definedName>
    <definedName name="Z_66E11401_3E20_11D5_9ADD_00609724276F_.wvu.PrintArea" localSheetId="54" hidden="1">#REF!</definedName>
    <definedName name="Z_66E11401_3E20_11D5_9ADD_00609724276F_.wvu.PrintArea" localSheetId="6" hidden="1">#REF!</definedName>
    <definedName name="Z_66E11401_3E20_11D5_9ADD_00609724276F_.wvu.PrintArea" localSheetId="5" hidden="1">#REF!</definedName>
    <definedName name="Z_66E11401_3E20_11D5_9ADD_00609724276F_.wvu.PrintArea" localSheetId="4" hidden="1">#REF!</definedName>
    <definedName name="Z_66E11401_3E20_11D5_9ADD_00609724276F_.wvu.PrintArea" hidden="1">#REF!</definedName>
    <definedName name="あ" localSheetId="48">#REF!</definedName>
    <definedName name="あ" localSheetId="50">#REF!</definedName>
    <definedName name="あ" localSheetId="51">#REF!</definedName>
    <definedName name="あ" localSheetId="52">#REF!</definedName>
    <definedName name="あ" localSheetId="26">#REF!</definedName>
    <definedName name="あ" localSheetId="28">#REF!</definedName>
    <definedName name="あ" localSheetId="29">#REF!</definedName>
    <definedName name="あ" localSheetId="30">#REF!</definedName>
    <definedName name="あ" localSheetId="31">#REF!</definedName>
    <definedName name="あ" localSheetId="16">#REF!</definedName>
    <definedName name="あ" localSheetId="18">#REF!</definedName>
    <definedName name="あ" localSheetId="15">#REF!</definedName>
    <definedName name="あ" localSheetId="10">#REF!</definedName>
    <definedName name="あ" localSheetId="11">#REF!</definedName>
    <definedName name="あ" localSheetId="12">#REF!</definedName>
    <definedName name="あ" localSheetId="13">#REF!</definedName>
    <definedName name="あ" localSheetId="8">#REF!</definedName>
    <definedName name="あ" localSheetId="42">#REF!</definedName>
    <definedName name="あ" localSheetId="44">#REF!</definedName>
    <definedName name="あ" localSheetId="45">#REF!</definedName>
    <definedName name="あ" localSheetId="47">#REF!</definedName>
    <definedName name="あ" localSheetId="38">#REF!</definedName>
    <definedName name="あ" localSheetId="40">#REF!</definedName>
    <definedName name="あ" localSheetId="41">#REF!</definedName>
    <definedName name="あ" localSheetId="19">#REF!</definedName>
    <definedName name="あ" localSheetId="21">#REF!</definedName>
    <definedName name="あ" localSheetId="22">#REF!</definedName>
    <definedName name="あ" localSheetId="23">#REF!</definedName>
    <definedName name="あ" localSheetId="25">#REF!</definedName>
    <definedName name="あ" localSheetId="33">#REF!</definedName>
    <definedName name="あ" localSheetId="34">#REF!</definedName>
    <definedName name="あ" localSheetId="36">#REF!</definedName>
    <definedName name="あ" localSheetId="55">#REF!</definedName>
    <definedName name="あ" localSheetId="56">#REF!</definedName>
    <definedName name="あ" localSheetId="57">#REF!</definedName>
    <definedName name="あ" localSheetId="58">#REF!</definedName>
    <definedName name="あ" localSheetId="59">#REF!</definedName>
    <definedName name="あ" localSheetId="54">#REF!</definedName>
    <definedName name="あ" localSheetId="5">#REF!</definedName>
    <definedName name="あ">#REF!</definedName>
    <definedName name="あ１２５" localSheetId="48">[21]MAIN時間見積り!#REF!</definedName>
    <definedName name="あ１２５" localSheetId="50">[21]MAIN時間見積り!#REF!</definedName>
    <definedName name="あ１２５" localSheetId="51">[21]MAIN時間見積り!#REF!</definedName>
    <definedName name="あ１２５" localSheetId="52">[21]MAIN時間見積り!#REF!</definedName>
    <definedName name="あ１２５" localSheetId="26">[21]MAIN時間見積り!#REF!</definedName>
    <definedName name="あ１２５" localSheetId="28">[21]MAIN時間見積り!#REF!</definedName>
    <definedName name="あ１２５" localSheetId="29">[21]MAIN時間見積り!#REF!</definedName>
    <definedName name="あ１２５" localSheetId="30">[21]MAIN時間見積り!#REF!</definedName>
    <definedName name="あ１２５" localSheetId="31">[21]MAIN時間見積り!#REF!</definedName>
    <definedName name="あ１２５" localSheetId="16">[21]MAIN時間見積り!#REF!</definedName>
    <definedName name="あ１２５" localSheetId="18">[21]MAIN時間見積り!#REF!</definedName>
    <definedName name="あ１２５" localSheetId="15">[21]MAIN時間見積り!#REF!</definedName>
    <definedName name="あ１２５" localSheetId="10">[21]MAIN時間見積り!#REF!</definedName>
    <definedName name="あ１２５" localSheetId="11">[21]MAIN時間見積り!#REF!</definedName>
    <definedName name="あ１２５" localSheetId="12">[21]MAIN時間見積り!#REF!</definedName>
    <definedName name="あ１２５" localSheetId="13">[21]MAIN時間見積り!#REF!</definedName>
    <definedName name="あ１２５" localSheetId="8">[21]MAIN時間見積り!#REF!</definedName>
    <definedName name="あ１２５" localSheetId="42">[21]MAIN時間見積り!#REF!</definedName>
    <definedName name="あ１２５" localSheetId="44">[21]MAIN時間見積り!#REF!</definedName>
    <definedName name="あ１２５" localSheetId="45">[21]MAIN時間見積り!#REF!</definedName>
    <definedName name="あ１２５" localSheetId="47">[21]MAIN時間見積り!#REF!</definedName>
    <definedName name="あ１２５" localSheetId="38">[21]MAIN時間見積り!#REF!</definedName>
    <definedName name="あ１２５" localSheetId="40">[21]MAIN時間見積り!#REF!</definedName>
    <definedName name="あ１２５" localSheetId="41">[21]MAIN時間見積り!#REF!</definedName>
    <definedName name="あ１２５" localSheetId="19">[21]MAIN時間見積り!#REF!</definedName>
    <definedName name="あ１２５" localSheetId="21">[21]MAIN時間見積り!#REF!</definedName>
    <definedName name="あ１２５" localSheetId="22">[21]MAIN時間見積り!#REF!</definedName>
    <definedName name="あ１２５" localSheetId="23">[21]MAIN時間見積り!#REF!</definedName>
    <definedName name="あ１２５" localSheetId="25">[21]MAIN時間見積り!#REF!</definedName>
    <definedName name="あ１２５" localSheetId="33">[21]MAIN時間見積り!#REF!</definedName>
    <definedName name="あ１２５" localSheetId="34">[21]MAIN時間見積り!#REF!</definedName>
    <definedName name="あ１２５" localSheetId="36">[21]MAIN時間見積り!#REF!</definedName>
    <definedName name="あ１２５" localSheetId="55">[21]MAIN時間見積り!#REF!</definedName>
    <definedName name="あ１２５" localSheetId="56">[21]MAIN時間見積り!#REF!</definedName>
    <definedName name="あ１２５" localSheetId="57">[21]MAIN時間見積り!#REF!</definedName>
    <definedName name="あ１２５" localSheetId="58">[21]MAIN時間見積り!#REF!</definedName>
    <definedName name="あ１２５" localSheetId="59">[21]MAIN時間見積り!#REF!</definedName>
    <definedName name="あ１２５" localSheetId="54">[21]MAIN時間見積り!#REF!</definedName>
    <definedName name="あ１２５" localSheetId="5">[21]MAIN時間見積り!#REF!</definedName>
    <definedName name="あ１２５">[21]MAIN時間見積り!#REF!</definedName>
    <definedName name="あ４２０" localSheetId="48">[22]処理機能記述!#REF!</definedName>
    <definedName name="あ４２０" localSheetId="50">[22]処理機能記述!#REF!</definedName>
    <definedName name="あ４２０" localSheetId="51">[22]処理機能記述!#REF!</definedName>
    <definedName name="あ４２０" localSheetId="52">[22]処理機能記述!#REF!</definedName>
    <definedName name="あ４２０" localSheetId="26">[22]処理機能記述!#REF!</definedName>
    <definedName name="あ４２０" localSheetId="28">[22]処理機能記述!#REF!</definedName>
    <definedName name="あ４２０" localSheetId="29">[22]処理機能記述!#REF!</definedName>
    <definedName name="あ４２０" localSheetId="30">[22]処理機能記述!#REF!</definedName>
    <definedName name="あ４２０" localSheetId="31">[22]処理機能記述!#REF!</definedName>
    <definedName name="あ４２０" localSheetId="16">[22]処理機能記述!#REF!</definedName>
    <definedName name="あ４２０" localSheetId="18">[22]処理機能記述!#REF!</definedName>
    <definedName name="あ４２０" localSheetId="15">[22]処理機能記述!#REF!</definedName>
    <definedName name="あ４２０" localSheetId="10">[22]処理機能記述!#REF!</definedName>
    <definedName name="あ４２０" localSheetId="11">[22]処理機能記述!#REF!</definedName>
    <definedName name="あ４２０" localSheetId="12">[22]処理機能記述!#REF!</definedName>
    <definedName name="あ４２０" localSheetId="13">[22]処理機能記述!#REF!</definedName>
    <definedName name="あ４２０" localSheetId="8">[22]処理機能記述!#REF!</definedName>
    <definedName name="あ４２０" localSheetId="42">[22]処理機能記述!#REF!</definedName>
    <definedName name="あ４２０" localSheetId="44">[22]処理機能記述!#REF!</definedName>
    <definedName name="あ４２０" localSheetId="45">[22]処理機能記述!#REF!</definedName>
    <definedName name="あ４２０" localSheetId="47">[22]処理機能記述!#REF!</definedName>
    <definedName name="あ４２０" localSheetId="38">[22]処理機能記述!#REF!</definedName>
    <definedName name="あ４２０" localSheetId="40">[22]処理機能記述!#REF!</definedName>
    <definedName name="あ４２０" localSheetId="41">[22]処理機能記述!#REF!</definedName>
    <definedName name="あ４２０" localSheetId="19">[22]処理機能記述!#REF!</definedName>
    <definedName name="あ４２０" localSheetId="21">[22]処理機能記述!#REF!</definedName>
    <definedName name="あ４２０" localSheetId="22">[22]処理機能記述!#REF!</definedName>
    <definedName name="あ４２０" localSheetId="23">[22]処理機能記述!#REF!</definedName>
    <definedName name="あ４２０" localSheetId="25">[22]処理機能記述!#REF!</definedName>
    <definedName name="あ４２０" localSheetId="33">[22]処理機能記述!#REF!</definedName>
    <definedName name="あ４２０" localSheetId="34">[22]処理機能記述!#REF!</definedName>
    <definedName name="あ４２０" localSheetId="36">[22]処理機能記述!#REF!</definedName>
    <definedName name="あ４２０" localSheetId="55">[22]処理機能記述!#REF!</definedName>
    <definedName name="あ４２０" localSheetId="56">[22]処理機能記述!#REF!</definedName>
    <definedName name="あ４２０" localSheetId="57">[22]処理機能記述!#REF!</definedName>
    <definedName name="あ４２０" localSheetId="58">[22]処理機能記述!#REF!</definedName>
    <definedName name="あ４２０" localSheetId="59">[22]処理機能記述!#REF!</definedName>
    <definedName name="あ４２０" localSheetId="54">[22]処理機能記述!#REF!</definedName>
    <definedName name="あ４２０" localSheetId="5">[22]処理機能記述!#REF!</definedName>
    <definedName name="あ４２０">[22]処理機能記述!#REF!</definedName>
    <definedName name="あ４５０" localSheetId="48">[22]処理機能記述!#REF!</definedName>
    <definedName name="あ４５０" localSheetId="50">[22]処理機能記述!#REF!</definedName>
    <definedName name="あ４５０" localSheetId="51">[22]処理機能記述!#REF!</definedName>
    <definedName name="あ４５０" localSheetId="52">[22]処理機能記述!#REF!</definedName>
    <definedName name="あ４５０" localSheetId="26">[22]処理機能記述!#REF!</definedName>
    <definedName name="あ４５０" localSheetId="28">[22]処理機能記述!#REF!</definedName>
    <definedName name="あ４５０" localSheetId="29">[22]処理機能記述!#REF!</definedName>
    <definedName name="あ４５０" localSheetId="30">[22]処理機能記述!#REF!</definedName>
    <definedName name="あ４５０" localSheetId="31">[22]処理機能記述!#REF!</definedName>
    <definedName name="あ４５０" localSheetId="16">[22]処理機能記述!#REF!</definedName>
    <definedName name="あ４５０" localSheetId="18">[22]処理機能記述!#REF!</definedName>
    <definedName name="あ４５０" localSheetId="15">[22]処理機能記述!#REF!</definedName>
    <definedName name="あ４５０" localSheetId="10">[22]処理機能記述!#REF!</definedName>
    <definedName name="あ４５０" localSheetId="11">[22]処理機能記述!#REF!</definedName>
    <definedName name="あ４５０" localSheetId="12">[22]処理機能記述!#REF!</definedName>
    <definedName name="あ４５０" localSheetId="13">[22]処理機能記述!#REF!</definedName>
    <definedName name="あ４５０" localSheetId="8">[22]処理機能記述!#REF!</definedName>
    <definedName name="あ４５０" localSheetId="42">[22]処理機能記述!#REF!</definedName>
    <definedName name="あ４５０" localSheetId="44">[22]処理機能記述!#REF!</definedName>
    <definedName name="あ４５０" localSheetId="45">[22]処理機能記述!#REF!</definedName>
    <definedName name="あ４５０" localSheetId="47">[22]処理機能記述!#REF!</definedName>
    <definedName name="あ４５０" localSheetId="38">[22]処理機能記述!#REF!</definedName>
    <definedName name="あ４５０" localSheetId="40">[22]処理機能記述!#REF!</definedName>
    <definedName name="あ４５０" localSheetId="41">[22]処理機能記述!#REF!</definedName>
    <definedName name="あ４５０" localSheetId="19">[22]処理機能記述!#REF!</definedName>
    <definedName name="あ４５０" localSheetId="21">[22]処理機能記述!#REF!</definedName>
    <definedName name="あ４５０" localSheetId="22">[22]処理機能記述!#REF!</definedName>
    <definedName name="あ４５０" localSheetId="23">[22]処理機能記述!#REF!</definedName>
    <definedName name="あ４５０" localSheetId="25">[22]処理機能記述!#REF!</definedName>
    <definedName name="あ４５０" localSheetId="33">[22]処理機能記述!#REF!</definedName>
    <definedName name="あ４５０" localSheetId="34">[22]処理機能記述!#REF!</definedName>
    <definedName name="あ４５０" localSheetId="36">[22]処理機能記述!#REF!</definedName>
    <definedName name="あ４５０" localSheetId="55">[22]処理機能記述!#REF!</definedName>
    <definedName name="あ４５０" localSheetId="56">[22]処理機能記述!#REF!</definedName>
    <definedName name="あ４５０" localSheetId="57">[22]処理機能記述!#REF!</definedName>
    <definedName name="あ４５０" localSheetId="58">[22]処理機能記述!#REF!</definedName>
    <definedName name="あ４５０" localSheetId="59">[22]処理機能記述!#REF!</definedName>
    <definedName name="あ４５０" localSheetId="54">[22]処理機能記述!#REF!</definedName>
    <definedName name="あ４５０" localSheetId="5">[22]処理機能記述!#REF!</definedName>
    <definedName name="あ４５０">[22]処理機能記述!#REF!</definedName>
    <definedName name="あ５００" localSheetId="48">#REF!</definedName>
    <definedName name="あ５００" localSheetId="50">#REF!</definedName>
    <definedName name="あ５００" localSheetId="51">#REF!</definedName>
    <definedName name="あ５００" localSheetId="52">#REF!</definedName>
    <definedName name="あ５００" localSheetId="26">#REF!</definedName>
    <definedName name="あ５００" localSheetId="28">#REF!</definedName>
    <definedName name="あ５００" localSheetId="29">#REF!</definedName>
    <definedName name="あ５００" localSheetId="30">#REF!</definedName>
    <definedName name="あ５００" localSheetId="31">#REF!</definedName>
    <definedName name="あ５００" localSheetId="16">#REF!</definedName>
    <definedName name="あ５００" localSheetId="18">#REF!</definedName>
    <definedName name="あ５００" localSheetId="15">#REF!</definedName>
    <definedName name="あ５００" localSheetId="10">#REF!</definedName>
    <definedName name="あ５００" localSheetId="11">#REF!</definedName>
    <definedName name="あ５００" localSheetId="12">#REF!</definedName>
    <definedName name="あ５００" localSheetId="13">#REF!</definedName>
    <definedName name="あ５００" localSheetId="8">#REF!</definedName>
    <definedName name="あ５００" localSheetId="42">#REF!</definedName>
    <definedName name="あ５００" localSheetId="44">#REF!</definedName>
    <definedName name="あ５００" localSheetId="45">#REF!</definedName>
    <definedName name="あ５００" localSheetId="47">#REF!</definedName>
    <definedName name="あ５００" localSheetId="38">#REF!</definedName>
    <definedName name="あ５００" localSheetId="40">#REF!</definedName>
    <definedName name="あ５００" localSheetId="41">#REF!</definedName>
    <definedName name="あ５００" localSheetId="19">#REF!</definedName>
    <definedName name="あ５００" localSheetId="21">#REF!</definedName>
    <definedName name="あ５００" localSheetId="22">#REF!</definedName>
    <definedName name="あ５００" localSheetId="23">#REF!</definedName>
    <definedName name="あ５００" localSheetId="25">#REF!</definedName>
    <definedName name="あ５００" localSheetId="33">#REF!</definedName>
    <definedName name="あ５００" localSheetId="34">#REF!</definedName>
    <definedName name="あ５００" localSheetId="36">#REF!</definedName>
    <definedName name="あ５００" localSheetId="55">#REF!</definedName>
    <definedName name="あ５００" localSheetId="56">#REF!</definedName>
    <definedName name="あ５００" localSheetId="57">#REF!</definedName>
    <definedName name="あ５００" localSheetId="58">#REF!</definedName>
    <definedName name="あ５００" localSheetId="59">#REF!</definedName>
    <definedName name="あ５００" localSheetId="54">#REF!</definedName>
    <definedName name="あ５００" localSheetId="5">#REF!</definedName>
    <definedName name="あ５００">#REF!</definedName>
    <definedName name="あああ" localSheetId="48">#REF!</definedName>
    <definedName name="あああ" localSheetId="50">#REF!</definedName>
    <definedName name="あああ" localSheetId="51">#REF!</definedName>
    <definedName name="あああ" localSheetId="52">#REF!</definedName>
    <definedName name="あああ" localSheetId="26">#REF!</definedName>
    <definedName name="あああ" localSheetId="28">#REF!</definedName>
    <definedName name="あああ" localSheetId="29">#REF!</definedName>
    <definedName name="あああ" localSheetId="30">#REF!</definedName>
    <definedName name="あああ" localSheetId="31">#REF!</definedName>
    <definedName name="あああ" localSheetId="16">#REF!</definedName>
    <definedName name="あああ" localSheetId="18">#REF!</definedName>
    <definedName name="あああ" localSheetId="15">#REF!</definedName>
    <definedName name="あああ" localSheetId="10">#REF!</definedName>
    <definedName name="あああ" localSheetId="11">#REF!</definedName>
    <definedName name="あああ" localSheetId="12">#REF!</definedName>
    <definedName name="あああ" localSheetId="13">#REF!</definedName>
    <definedName name="あああ" localSheetId="8">#REF!</definedName>
    <definedName name="あああ" localSheetId="42">#REF!</definedName>
    <definedName name="あああ" localSheetId="44">#REF!</definedName>
    <definedName name="あああ" localSheetId="45">#REF!</definedName>
    <definedName name="あああ" localSheetId="47">#REF!</definedName>
    <definedName name="あああ" localSheetId="38">#REF!</definedName>
    <definedName name="あああ" localSheetId="40">#REF!</definedName>
    <definedName name="あああ" localSheetId="41">#REF!</definedName>
    <definedName name="あああ" localSheetId="19">#REF!</definedName>
    <definedName name="あああ" localSheetId="21">#REF!</definedName>
    <definedName name="あああ" localSheetId="22">#REF!</definedName>
    <definedName name="あああ" localSheetId="23">#REF!</definedName>
    <definedName name="あああ" localSheetId="25">#REF!</definedName>
    <definedName name="あああ" localSheetId="33">#REF!</definedName>
    <definedName name="あああ" localSheetId="34">#REF!</definedName>
    <definedName name="あああ" localSheetId="36">#REF!</definedName>
    <definedName name="あああ" localSheetId="55">#REF!</definedName>
    <definedName name="あああ" localSheetId="56">#REF!</definedName>
    <definedName name="あああ" localSheetId="57">#REF!</definedName>
    <definedName name="あああ" localSheetId="58">#REF!</definedName>
    <definedName name="あああ" localSheetId="59">#REF!</definedName>
    <definedName name="あああ" localSheetId="54">#REF!</definedName>
    <definedName name="あああ" localSheetId="5">#REF!</definedName>
    <definedName name="あああ">#REF!</definedName>
    <definedName name="いいい" localSheetId="48">#REF!</definedName>
    <definedName name="いいい" localSheetId="50">#REF!</definedName>
    <definedName name="いいい" localSheetId="51">#REF!</definedName>
    <definedName name="いいい" localSheetId="52">#REF!</definedName>
    <definedName name="いいい" localSheetId="26">#REF!</definedName>
    <definedName name="いいい" localSheetId="28">#REF!</definedName>
    <definedName name="いいい" localSheetId="29">#REF!</definedName>
    <definedName name="いいい" localSheetId="30">#REF!</definedName>
    <definedName name="いいい" localSheetId="31">#REF!</definedName>
    <definedName name="いいい" localSheetId="16">#REF!</definedName>
    <definedName name="いいい" localSheetId="18">#REF!</definedName>
    <definedName name="いいい" localSheetId="15">#REF!</definedName>
    <definedName name="いいい" localSheetId="10">#REF!</definedName>
    <definedName name="いいい" localSheetId="11">#REF!</definedName>
    <definedName name="いいい" localSheetId="12">#REF!</definedName>
    <definedName name="いいい" localSheetId="13">#REF!</definedName>
    <definedName name="いいい" localSheetId="8">#REF!</definedName>
    <definedName name="いいい" localSheetId="42">#REF!</definedName>
    <definedName name="いいい" localSheetId="44">#REF!</definedName>
    <definedName name="いいい" localSheetId="45">#REF!</definedName>
    <definedName name="いいい" localSheetId="47">#REF!</definedName>
    <definedName name="いいい" localSheetId="38">#REF!</definedName>
    <definedName name="いいい" localSheetId="40">#REF!</definedName>
    <definedName name="いいい" localSheetId="41">#REF!</definedName>
    <definedName name="いいい" localSheetId="19">#REF!</definedName>
    <definedName name="いいい" localSheetId="21">#REF!</definedName>
    <definedName name="いいい" localSheetId="22">#REF!</definedName>
    <definedName name="いいい" localSheetId="23">#REF!</definedName>
    <definedName name="いいい" localSheetId="25">#REF!</definedName>
    <definedName name="いいい" localSheetId="33">#REF!</definedName>
    <definedName name="いいい" localSheetId="34">#REF!</definedName>
    <definedName name="いいい" localSheetId="36">#REF!</definedName>
    <definedName name="いいい" localSheetId="55">#REF!</definedName>
    <definedName name="いいい" localSheetId="56">#REF!</definedName>
    <definedName name="いいい" localSheetId="57">#REF!</definedName>
    <definedName name="いいい" localSheetId="58">#REF!</definedName>
    <definedName name="いいい" localSheetId="59">#REF!</definedName>
    <definedName name="いいい" localSheetId="54">#REF!</definedName>
    <definedName name="いいい" localSheetId="5">#REF!</definedName>
    <definedName name="いいい">#REF!</definedName>
    <definedName name="ｽﾐﾄﾛ材CIF単価ﾄﾞﾙ" localSheetId="48">#REF!</definedName>
    <definedName name="ｽﾐﾄﾛ材CIF単価ﾄﾞﾙ" localSheetId="50">#REF!</definedName>
    <definedName name="ｽﾐﾄﾛ材CIF単価ﾄﾞﾙ" localSheetId="51">#REF!</definedName>
    <definedName name="ｽﾐﾄﾛ材CIF単価ﾄﾞﾙ" localSheetId="52">#REF!</definedName>
    <definedName name="ｽﾐﾄﾛ材CIF単価ﾄﾞﾙ" localSheetId="26">#REF!</definedName>
    <definedName name="ｽﾐﾄﾛ材CIF単価ﾄﾞﾙ" localSheetId="28">#REF!</definedName>
    <definedName name="ｽﾐﾄﾛ材CIF単価ﾄﾞﾙ" localSheetId="29">#REF!</definedName>
    <definedName name="ｽﾐﾄﾛ材CIF単価ﾄﾞﾙ" localSheetId="30">#REF!</definedName>
    <definedName name="ｽﾐﾄﾛ材CIF単価ﾄﾞﾙ" localSheetId="31">#REF!</definedName>
    <definedName name="ｽﾐﾄﾛ材CIF単価ﾄﾞﾙ" localSheetId="16">#REF!</definedName>
    <definedName name="ｽﾐﾄﾛ材CIF単価ﾄﾞﾙ" localSheetId="18">#REF!</definedName>
    <definedName name="ｽﾐﾄﾛ材CIF単価ﾄﾞﾙ" localSheetId="15">#REF!</definedName>
    <definedName name="ｽﾐﾄﾛ材CIF単価ﾄﾞﾙ" localSheetId="10">#REF!</definedName>
    <definedName name="ｽﾐﾄﾛ材CIF単価ﾄﾞﾙ" localSheetId="11">#REF!</definedName>
    <definedName name="ｽﾐﾄﾛ材CIF単価ﾄﾞﾙ" localSheetId="12">#REF!</definedName>
    <definedName name="ｽﾐﾄﾛ材CIF単価ﾄﾞﾙ" localSheetId="13">#REF!</definedName>
    <definedName name="ｽﾐﾄﾛ材CIF単価ﾄﾞﾙ" localSheetId="8">#REF!</definedName>
    <definedName name="ｽﾐﾄﾛ材CIF単価ﾄﾞﾙ" localSheetId="42">#REF!</definedName>
    <definedName name="ｽﾐﾄﾛ材CIF単価ﾄﾞﾙ" localSheetId="44">#REF!</definedName>
    <definedName name="ｽﾐﾄﾛ材CIF単価ﾄﾞﾙ" localSheetId="45">#REF!</definedName>
    <definedName name="ｽﾐﾄﾛ材CIF単価ﾄﾞﾙ" localSheetId="47">#REF!</definedName>
    <definedName name="ｽﾐﾄﾛ材CIF単価ﾄﾞﾙ" localSheetId="38">#REF!</definedName>
    <definedName name="ｽﾐﾄﾛ材CIF単価ﾄﾞﾙ" localSheetId="40">#REF!</definedName>
    <definedName name="ｽﾐﾄﾛ材CIF単価ﾄﾞﾙ" localSheetId="41">#REF!</definedName>
    <definedName name="ｽﾐﾄﾛ材CIF単価ﾄﾞﾙ" localSheetId="19">#REF!</definedName>
    <definedName name="ｽﾐﾄﾛ材CIF単価ﾄﾞﾙ" localSheetId="21">#REF!</definedName>
    <definedName name="ｽﾐﾄﾛ材CIF単価ﾄﾞﾙ" localSheetId="22">#REF!</definedName>
    <definedName name="ｽﾐﾄﾛ材CIF単価ﾄﾞﾙ" localSheetId="23">#REF!</definedName>
    <definedName name="ｽﾐﾄﾛ材CIF単価ﾄﾞﾙ" localSheetId="25">#REF!</definedName>
    <definedName name="ｽﾐﾄﾛ材CIF単価ﾄﾞﾙ" localSheetId="33">#REF!</definedName>
    <definedName name="ｽﾐﾄﾛ材CIF単価ﾄﾞﾙ" localSheetId="34">#REF!</definedName>
    <definedName name="ｽﾐﾄﾛ材CIF単価ﾄﾞﾙ" localSheetId="36">#REF!</definedName>
    <definedName name="ｽﾐﾄﾛ材CIF単価ﾄﾞﾙ" localSheetId="55">#REF!</definedName>
    <definedName name="ｽﾐﾄﾛ材CIF単価ﾄﾞﾙ" localSheetId="56">#REF!</definedName>
    <definedName name="ｽﾐﾄﾛ材CIF単価ﾄﾞﾙ" localSheetId="57">#REF!</definedName>
    <definedName name="ｽﾐﾄﾛ材CIF単価ﾄﾞﾙ" localSheetId="58">#REF!</definedName>
    <definedName name="ｽﾐﾄﾛ材CIF単価ﾄﾞﾙ" localSheetId="59">#REF!</definedName>
    <definedName name="ｽﾐﾄﾛ材CIF単価ﾄﾞﾙ" localSheetId="54">#REF!</definedName>
    <definedName name="ｽﾐﾄﾛ材CIF単価ﾄﾞﾙ" localSheetId="5">#REF!</definedName>
    <definedName name="ｽﾐﾄﾛ材CIF単価ﾄﾞﾙ">#REF!</definedName>
    <definedName name="ｽﾐﾄﾛ材CIF率" localSheetId="48">#REF!</definedName>
    <definedName name="ｽﾐﾄﾛ材CIF率" localSheetId="50">#REF!</definedName>
    <definedName name="ｽﾐﾄﾛ材CIF率" localSheetId="51">#REF!</definedName>
    <definedName name="ｽﾐﾄﾛ材CIF率" localSheetId="52">#REF!</definedName>
    <definedName name="ｽﾐﾄﾛ材CIF率" localSheetId="26">#REF!</definedName>
    <definedName name="ｽﾐﾄﾛ材CIF率" localSheetId="28">#REF!</definedName>
    <definedName name="ｽﾐﾄﾛ材CIF率" localSheetId="29">#REF!</definedName>
    <definedName name="ｽﾐﾄﾛ材CIF率" localSheetId="30">#REF!</definedName>
    <definedName name="ｽﾐﾄﾛ材CIF率" localSheetId="31">#REF!</definedName>
    <definedName name="ｽﾐﾄﾛ材CIF率" localSheetId="16">#REF!</definedName>
    <definedName name="ｽﾐﾄﾛ材CIF率" localSheetId="18">#REF!</definedName>
    <definedName name="ｽﾐﾄﾛ材CIF率" localSheetId="15">#REF!</definedName>
    <definedName name="ｽﾐﾄﾛ材CIF率" localSheetId="10">#REF!</definedName>
    <definedName name="ｽﾐﾄﾛ材CIF率" localSheetId="11">#REF!</definedName>
    <definedName name="ｽﾐﾄﾛ材CIF率" localSheetId="12">#REF!</definedName>
    <definedName name="ｽﾐﾄﾛ材CIF率" localSheetId="13">#REF!</definedName>
    <definedName name="ｽﾐﾄﾛ材CIF率" localSheetId="8">#REF!</definedName>
    <definedName name="ｽﾐﾄﾛ材CIF率" localSheetId="42">#REF!</definedName>
    <definedName name="ｽﾐﾄﾛ材CIF率" localSheetId="44">#REF!</definedName>
    <definedName name="ｽﾐﾄﾛ材CIF率" localSheetId="45">#REF!</definedName>
    <definedName name="ｽﾐﾄﾛ材CIF率" localSheetId="47">#REF!</definedName>
    <definedName name="ｽﾐﾄﾛ材CIF率" localSheetId="38">#REF!</definedName>
    <definedName name="ｽﾐﾄﾛ材CIF率" localSheetId="40">#REF!</definedName>
    <definedName name="ｽﾐﾄﾛ材CIF率" localSheetId="41">#REF!</definedName>
    <definedName name="ｽﾐﾄﾛ材CIF率" localSheetId="19">#REF!</definedName>
    <definedName name="ｽﾐﾄﾛ材CIF率" localSheetId="21">#REF!</definedName>
    <definedName name="ｽﾐﾄﾛ材CIF率" localSheetId="22">#REF!</definedName>
    <definedName name="ｽﾐﾄﾛ材CIF率" localSheetId="23">#REF!</definedName>
    <definedName name="ｽﾐﾄﾛ材CIF率" localSheetId="25">#REF!</definedName>
    <definedName name="ｽﾐﾄﾛ材CIF率" localSheetId="33">#REF!</definedName>
    <definedName name="ｽﾐﾄﾛ材CIF率" localSheetId="34">#REF!</definedName>
    <definedName name="ｽﾐﾄﾛ材CIF率" localSheetId="36">#REF!</definedName>
    <definedName name="ｽﾐﾄﾛ材CIF率" localSheetId="55">#REF!</definedName>
    <definedName name="ｽﾐﾄﾛ材CIF率" localSheetId="56">#REF!</definedName>
    <definedName name="ｽﾐﾄﾛ材CIF率" localSheetId="57">#REF!</definedName>
    <definedName name="ｽﾐﾄﾛ材CIF率" localSheetId="58">#REF!</definedName>
    <definedName name="ｽﾐﾄﾛ材CIF率" localSheetId="59">#REF!</definedName>
    <definedName name="ｽﾐﾄﾛ材CIF率" localSheetId="54">#REF!</definedName>
    <definedName name="ｽﾐﾄﾛ材CIF率" localSheetId="5">#REF!</definedName>
    <definedName name="ｽﾐﾄﾛ材CIF率">#REF!</definedName>
    <definedName name="ｽﾐﾄﾛ材FOB率" localSheetId="48">#REF!</definedName>
    <definedName name="ｽﾐﾄﾛ材FOB率" localSheetId="50">#REF!</definedName>
    <definedName name="ｽﾐﾄﾛ材FOB率" localSheetId="51">#REF!</definedName>
    <definedName name="ｽﾐﾄﾛ材FOB率" localSheetId="52">#REF!</definedName>
    <definedName name="ｽﾐﾄﾛ材FOB率" localSheetId="26">#REF!</definedName>
    <definedName name="ｽﾐﾄﾛ材FOB率" localSheetId="28">#REF!</definedName>
    <definedName name="ｽﾐﾄﾛ材FOB率" localSheetId="29">#REF!</definedName>
    <definedName name="ｽﾐﾄﾛ材FOB率" localSheetId="30">#REF!</definedName>
    <definedName name="ｽﾐﾄﾛ材FOB率" localSheetId="31">#REF!</definedName>
    <definedName name="ｽﾐﾄﾛ材FOB率" localSheetId="16">#REF!</definedName>
    <definedName name="ｽﾐﾄﾛ材FOB率" localSheetId="18">#REF!</definedName>
    <definedName name="ｽﾐﾄﾛ材FOB率" localSheetId="15">#REF!</definedName>
    <definedName name="ｽﾐﾄﾛ材FOB率" localSheetId="10">#REF!</definedName>
    <definedName name="ｽﾐﾄﾛ材FOB率" localSheetId="11">#REF!</definedName>
    <definedName name="ｽﾐﾄﾛ材FOB率" localSheetId="12">#REF!</definedName>
    <definedName name="ｽﾐﾄﾛ材FOB率" localSheetId="13">#REF!</definedName>
    <definedName name="ｽﾐﾄﾛ材FOB率" localSheetId="8">#REF!</definedName>
    <definedName name="ｽﾐﾄﾛ材FOB率" localSheetId="42">#REF!</definedName>
    <definedName name="ｽﾐﾄﾛ材FOB率" localSheetId="44">#REF!</definedName>
    <definedName name="ｽﾐﾄﾛ材FOB率" localSheetId="45">#REF!</definedName>
    <definedName name="ｽﾐﾄﾛ材FOB率" localSheetId="47">#REF!</definedName>
    <definedName name="ｽﾐﾄﾛ材FOB率" localSheetId="38">#REF!</definedName>
    <definedName name="ｽﾐﾄﾛ材FOB率" localSheetId="40">#REF!</definedName>
    <definedName name="ｽﾐﾄﾛ材FOB率" localSheetId="41">#REF!</definedName>
    <definedName name="ｽﾐﾄﾛ材FOB率" localSheetId="19">#REF!</definedName>
    <definedName name="ｽﾐﾄﾛ材FOB率" localSheetId="21">#REF!</definedName>
    <definedName name="ｽﾐﾄﾛ材FOB率" localSheetId="22">#REF!</definedName>
    <definedName name="ｽﾐﾄﾛ材FOB率" localSheetId="23">#REF!</definedName>
    <definedName name="ｽﾐﾄﾛ材FOB率" localSheetId="25">#REF!</definedName>
    <definedName name="ｽﾐﾄﾛ材FOB率" localSheetId="33">#REF!</definedName>
    <definedName name="ｽﾐﾄﾛ材FOB率" localSheetId="34">#REF!</definedName>
    <definedName name="ｽﾐﾄﾛ材FOB率" localSheetId="36">#REF!</definedName>
    <definedName name="ｽﾐﾄﾛ材FOB率" localSheetId="55">#REF!</definedName>
    <definedName name="ｽﾐﾄﾛ材FOB率" localSheetId="56">#REF!</definedName>
    <definedName name="ｽﾐﾄﾛ材FOB率" localSheetId="57">#REF!</definedName>
    <definedName name="ｽﾐﾄﾛ材FOB率" localSheetId="58">#REF!</definedName>
    <definedName name="ｽﾐﾄﾛ材FOB率" localSheetId="59">#REF!</definedName>
    <definedName name="ｽﾐﾄﾛ材FOB率" localSheetId="54">#REF!</definedName>
    <definedName name="ｽﾐﾄﾛ材FOB率" localSheetId="5">#REF!</definedName>
    <definedName name="ｽﾐﾄﾛ材FOB率">#REF!</definedName>
    <definedName name="テーブルレイアウト作成" localSheetId="48">#REF!</definedName>
    <definedName name="テーブルレイアウト作成" localSheetId="50">#REF!</definedName>
    <definedName name="テーブルレイアウト作成" localSheetId="51">#REF!</definedName>
    <definedName name="テーブルレイアウト作成" localSheetId="52">#REF!</definedName>
    <definedName name="テーブルレイアウト作成" localSheetId="26">#REF!</definedName>
    <definedName name="テーブルレイアウト作成" localSheetId="28">#REF!</definedName>
    <definedName name="テーブルレイアウト作成" localSheetId="29">#REF!</definedName>
    <definedName name="テーブルレイアウト作成" localSheetId="30">#REF!</definedName>
    <definedName name="テーブルレイアウト作成" localSheetId="31">#REF!</definedName>
    <definedName name="テーブルレイアウト作成" localSheetId="16">#REF!</definedName>
    <definedName name="テーブルレイアウト作成" localSheetId="18">#REF!</definedName>
    <definedName name="テーブルレイアウト作成" localSheetId="15">#REF!</definedName>
    <definedName name="テーブルレイアウト作成" localSheetId="10">#REF!</definedName>
    <definedName name="テーブルレイアウト作成" localSheetId="11">#REF!</definedName>
    <definedName name="テーブルレイアウト作成" localSheetId="12">#REF!</definedName>
    <definedName name="テーブルレイアウト作成" localSheetId="13">#REF!</definedName>
    <definedName name="テーブルレイアウト作成" localSheetId="8">#REF!</definedName>
    <definedName name="テーブルレイアウト作成" localSheetId="42">#REF!</definedName>
    <definedName name="テーブルレイアウト作成" localSheetId="44">#REF!</definedName>
    <definedName name="テーブルレイアウト作成" localSheetId="45">#REF!</definedName>
    <definedName name="テーブルレイアウト作成" localSheetId="47">#REF!</definedName>
    <definedName name="テーブルレイアウト作成" localSheetId="38">#REF!</definedName>
    <definedName name="テーブルレイアウト作成" localSheetId="40">#REF!</definedName>
    <definedName name="テーブルレイアウト作成" localSheetId="41">#REF!</definedName>
    <definedName name="テーブルレイアウト作成" localSheetId="19">#REF!</definedName>
    <definedName name="テーブルレイアウト作成" localSheetId="21">#REF!</definedName>
    <definedName name="テーブルレイアウト作成" localSheetId="22">#REF!</definedName>
    <definedName name="テーブルレイアウト作成" localSheetId="23">#REF!</definedName>
    <definedName name="テーブルレイアウト作成" localSheetId="25">#REF!</definedName>
    <definedName name="テーブルレイアウト作成" localSheetId="33">#REF!</definedName>
    <definedName name="テーブルレイアウト作成" localSheetId="34">#REF!</definedName>
    <definedName name="テーブルレイアウト作成" localSheetId="36">#REF!</definedName>
    <definedName name="テーブルレイアウト作成" localSheetId="55">#REF!</definedName>
    <definedName name="テーブルレイアウト作成" localSheetId="56">#REF!</definedName>
    <definedName name="テーブルレイアウト作成" localSheetId="57">#REF!</definedName>
    <definedName name="テーブルレイアウト作成" localSheetId="58">#REF!</definedName>
    <definedName name="テーブルレイアウト作成" localSheetId="59">#REF!</definedName>
    <definedName name="テーブルレイアウト作成" localSheetId="54">#REF!</definedName>
    <definedName name="テーブルレイアウト作成" localSheetId="5">#REF!</definedName>
    <definedName name="テーブルレイアウト作成">#REF!</definedName>
    <definedName name="プログラム区分名称">[23]選択項目一覧!$A$1</definedName>
    <definedName name="ﾚｰﾄKD" localSheetId="48">#REF!</definedName>
    <definedName name="ﾚｰﾄKD" localSheetId="50">#REF!</definedName>
    <definedName name="ﾚｰﾄKD" localSheetId="51">#REF!</definedName>
    <definedName name="ﾚｰﾄKD" localSheetId="52">#REF!</definedName>
    <definedName name="ﾚｰﾄKD" localSheetId="26">#REF!</definedName>
    <definedName name="ﾚｰﾄKD" localSheetId="28">#REF!</definedName>
    <definedName name="ﾚｰﾄKD" localSheetId="29">#REF!</definedName>
    <definedName name="ﾚｰﾄKD" localSheetId="30">#REF!</definedName>
    <definedName name="ﾚｰﾄKD" localSheetId="31">#REF!</definedName>
    <definedName name="ﾚｰﾄKD" localSheetId="16">#REF!</definedName>
    <definedName name="ﾚｰﾄKD" localSheetId="18">#REF!</definedName>
    <definedName name="ﾚｰﾄKD" localSheetId="15">#REF!</definedName>
    <definedName name="ﾚｰﾄKD" localSheetId="10">#REF!</definedName>
    <definedName name="ﾚｰﾄKD" localSheetId="11">#REF!</definedName>
    <definedName name="ﾚｰﾄKD" localSheetId="12">#REF!</definedName>
    <definedName name="ﾚｰﾄKD" localSheetId="13">#REF!</definedName>
    <definedName name="ﾚｰﾄKD" localSheetId="8">#REF!</definedName>
    <definedName name="ﾚｰﾄKD" localSheetId="42">#REF!</definedName>
    <definedName name="ﾚｰﾄKD" localSheetId="44">#REF!</definedName>
    <definedName name="ﾚｰﾄKD" localSheetId="45">#REF!</definedName>
    <definedName name="ﾚｰﾄKD" localSheetId="47">#REF!</definedName>
    <definedName name="ﾚｰﾄKD" localSheetId="38">#REF!</definedName>
    <definedName name="ﾚｰﾄKD" localSheetId="40">#REF!</definedName>
    <definedName name="ﾚｰﾄKD" localSheetId="41">#REF!</definedName>
    <definedName name="ﾚｰﾄKD" localSheetId="19">#REF!</definedName>
    <definedName name="ﾚｰﾄKD" localSheetId="21">#REF!</definedName>
    <definedName name="ﾚｰﾄKD" localSheetId="22">#REF!</definedName>
    <definedName name="ﾚｰﾄKD" localSheetId="23">#REF!</definedName>
    <definedName name="ﾚｰﾄKD" localSheetId="25">#REF!</definedName>
    <definedName name="ﾚｰﾄKD" localSheetId="33">#REF!</definedName>
    <definedName name="ﾚｰﾄKD" localSheetId="34">#REF!</definedName>
    <definedName name="ﾚｰﾄKD" localSheetId="36">#REF!</definedName>
    <definedName name="ﾚｰﾄKD" localSheetId="55">#REF!</definedName>
    <definedName name="ﾚｰﾄKD" localSheetId="56">#REF!</definedName>
    <definedName name="ﾚｰﾄKD" localSheetId="57">#REF!</definedName>
    <definedName name="ﾚｰﾄKD" localSheetId="58">#REF!</definedName>
    <definedName name="ﾚｰﾄKD" localSheetId="59">#REF!</definedName>
    <definedName name="ﾚｰﾄKD" localSheetId="54">#REF!</definedName>
    <definedName name="ﾚｰﾄKD" localSheetId="5">#REF!</definedName>
    <definedName name="ﾚｰﾄKD">#REF!</definedName>
    <definedName name="ﾚｰﾄKD外" localSheetId="48">#REF!</definedName>
    <definedName name="ﾚｰﾄKD外" localSheetId="50">#REF!</definedName>
    <definedName name="ﾚｰﾄKD外" localSheetId="51">#REF!</definedName>
    <definedName name="ﾚｰﾄKD外" localSheetId="52">#REF!</definedName>
    <definedName name="ﾚｰﾄKD外" localSheetId="26">#REF!</definedName>
    <definedName name="ﾚｰﾄKD外" localSheetId="28">#REF!</definedName>
    <definedName name="ﾚｰﾄKD外" localSheetId="29">#REF!</definedName>
    <definedName name="ﾚｰﾄKD外" localSheetId="30">#REF!</definedName>
    <definedName name="ﾚｰﾄKD外" localSheetId="31">#REF!</definedName>
    <definedName name="ﾚｰﾄKD外" localSheetId="16">#REF!</definedName>
    <definedName name="ﾚｰﾄKD外" localSheetId="18">#REF!</definedName>
    <definedName name="ﾚｰﾄKD外" localSheetId="15">#REF!</definedName>
    <definedName name="ﾚｰﾄKD外" localSheetId="10">#REF!</definedName>
    <definedName name="ﾚｰﾄKD外" localSheetId="11">#REF!</definedName>
    <definedName name="ﾚｰﾄKD外" localSheetId="12">#REF!</definedName>
    <definedName name="ﾚｰﾄKD外" localSheetId="13">#REF!</definedName>
    <definedName name="ﾚｰﾄKD外" localSheetId="8">#REF!</definedName>
    <definedName name="ﾚｰﾄKD外" localSheetId="42">#REF!</definedName>
    <definedName name="ﾚｰﾄKD外" localSheetId="44">#REF!</definedName>
    <definedName name="ﾚｰﾄKD外" localSheetId="45">#REF!</definedName>
    <definedName name="ﾚｰﾄKD外" localSheetId="47">#REF!</definedName>
    <definedName name="ﾚｰﾄKD外" localSheetId="38">#REF!</definedName>
    <definedName name="ﾚｰﾄKD外" localSheetId="40">#REF!</definedName>
    <definedName name="ﾚｰﾄKD外" localSheetId="41">#REF!</definedName>
    <definedName name="ﾚｰﾄKD外" localSheetId="19">#REF!</definedName>
    <definedName name="ﾚｰﾄKD外" localSheetId="21">#REF!</definedName>
    <definedName name="ﾚｰﾄKD外" localSheetId="22">#REF!</definedName>
    <definedName name="ﾚｰﾄKD外" localSheetId="23">#REF!</definedName>
    <definedName name="ﾚｰﾄKD外" localSheetId="25">#REF!</definedName>
    <definedName name="ﾚｰﾄKD外" localSheetId="33">#REF!</definedName>
    <definedName name="ﾚｰﾄKD外" localSheetId="34">#REF!</definedName>
    <definedName name="ﾚｰﾄKD外" localSheetId="36">#REF!</definedName>
    <definedName name="ﾚｰﾄKD外" localSheetId="55">#REF!</definedName>
    <definedName name="ﾚｰﾄKD外" localSheetId="56">#REF!</definedName>
    <definedName name="ﾚｰﾄKD外" localSheetId="57">#REF!</definedName>
    <definedName name="ﾚｰﾄKD外" localSheetId="58">#REF!</definedName>
    <definedName name="ﾚｰﾄKD外" localSheetId="59">#REF!</definedName>
    <definedName name="ﾚｰﾄKD外" localSheetId="54">#REF!</definedName>
    <definedName name="ﾚｰﾄKD外" localSheetId="5">#REF!</definedName>
    <definedName name="ﾚｰﾄKD外">#REF!</definedName>
    <definedName name="為替レート">[24]D1BOX原価表!$C$6</definedName>
    <definedName name="為替ﾚﾄ円ﾄﾞﾙ" localSheetId="48">#REF!</definedName>
    <definedName name="為替ﾚﾄ円ﾄﾞﾙ" localSheetId="50">#REF!</definedName>
    <definedName name="為替ﾚﾄ円ﾄﾞﾙ" localSheetId="51">#REF!</definedName>
    <definedName name="為替ﾚﾄ円ﾄﾞﾙ" localSheetId="52">#REF!</definedName>
    <definedName name="為替ﾚﾄ円ﾄﾞﾙ" localSheetId="26">#REF!</definedName>
    <definedName name="為替ﾚﾄ円ﾄﾞﾙ" localSheetId="28">#REF!</definedName>
    <definedName name="為替ﾚﾄ円ﾄﾞﾙ" localSheetId="29">#REF!</definedName>
    <definedName name="為替ﾚﾄ円ﾄﾞﾙ" localSheetId="30">#REF!</definedName>
    <definedName name="為替ﾚﾄ円ﾄﾞﾙ" localSheetId="31">#REF!</definedName>
    <definedName name="為替ﾚﾄ円ﾄﾞﾙ" localSheetId="16">#REF!</definedName>
    <definedName name="為替ﾚﾄ円ﾄﾞﾙ" localSheetId="18">#REF!</definedName>
    <definedName name="為替ﾚﾄ円ﾄﾞﾙ" localSheetId="15">#REF!</definedName>
    <definedName name="為替ﾚﾄ円ﾄﾞﾙ" localSheetId="10">#REF!</definedName>
    <definedName name="為替ﾚﾄ円ﾄﾞﾙ" localSheetId="11">#REF!</definedName>
    <definedName name="為替ﾚﾄ円ﾄﾞﾙ" localSheetId="12">#REF!</definedName>
    <definedName name="為替ﾚﾄ円ﾄﾞﾙ" localSheetId="13">#REF!</definedName>
    <definedName name="為替ﾚﾄ円ﾄﾞﾙ" localSheetId="8">#REF!</definedName>
    <definedName name="為替ﾚﾄ円ﾄﾞﾙ" localSheetId="42">#REF!</definedName>
    <definedName name="為替ﾚﾄ円ﾄﾞﾙ" localSheetId="44">#REF!</definedName>
    <definedName name="為替ﾚﾄ円ﾄﾞﾙ" localSheetId="45">#REF!</definedName>
    <definedName name="為替ﾚﾄ円ﾄﾞﾙ" localSheetId="47">#REF!</definedName>
    <definedName name="為替ﾚﾄ円ﾄﾞﾙ" localSheetId="38">#REF!</definedName>
    <definedName name="為替ﾚﾄ円ﾄﾞﾙ" localSheetId="40">#REF!</definedName>
    <definedName name="為替ﾚﾄ円ﾄﾞﾙ" localSheetId="41">#REF!</definedName>
    <definedName name="為替ﾚﾄ円ﾄﾞﾙ" localSheetId="19">#REF!</definedName>
    <definedName name="為替ﾚﾄ円ﾄﾞﾙ" localSheetId="21">#REF!</definedName>
    <definedName name="為替ﾚﾄ円ﾄﾞﾙ" localSheetId="22">#REF!</definedName>
    <definedName name="為替ﾚﾄ円ﾄﾞﾙ" localSheetId="23">#REF!</definedName>
    <definedName name="為替ﾚﾄ円ﾄﾞﾙ" localSheetId="25">#REF!</definedName>
    <definedName name="為替ﾚﾄ円ﾄﾞﾙ" localSheetId="33">#REF!</definedName>
    <definedName name="為替ﾚﾄ円ﾄﾞﾙ" localSheetId="34">#REF!</definedName>
    <definedName name="為替ﾚﾄ円ﾄﾞﾙ" localSheetId="36">#REF!</definedName>
    <definedName name="為替ﾚﾄ円ﾄﾞﾙ" localSheetId="55">#REF!</definedName>
    <definedName name="為替ﾚﾄ円ﾄﾞﾙ" localSheetId="56">#REF!</definedName>
    <definedName name="為替ﾚﾄ円ﾄﾞﾙ" localSheetId="57">#REF!</definedName>
    <definedName name="為替ﾚﾄ円ﾄﾞﾙ" localSheetId="58">#REF!</definedName>
    <definedName name="為替ﾚﾄ円ﾄﾞﾙ" localSheetId="59">#REF!</definedName>
    <definedName name="為替ﾚﾄ円ﾄﾞﾙ" localSheetId="54">#REF!</definedName>
    <definedName name="為替ﾚﾄ円ﾄﾞﾙ" localSheetId="5">#REF!</definedName>
    <definedName name="為替ﾚﾄ円ﾄﾞﾙ">#REF!</definedName>
    <definedName name="為替ﾚﾄ円元" localSheetId="48">#REF!</definedName>
    <definedName name="為替ﾚﾄ円元" localSheetId="50">#REF!</definedName>
    <definedName name="為替ﾚﾄ円元" localSheetId="51">#REF!</definedName>
    <definedName name="為替ﾚﾄ円元" localSheetId="52">#REF!</definedName>
    <definedName name="為替ﾚﾄ円元" localSheetId="26">#REF!</definedName>
    <definedName name="為替ﾚﾄ円元" localSheetId="28">#REF!</definedName>
    <definedName name="為替ﾚﾄ円元" localSheetId="29">#REF!</definedName>
    <definedName name="為替ﾚﾄ円元" localSheetId="30">#REF!</definedName>
    <definedName name="為替ﾚﾄ円元" localSheetId="31">#REF!</definedName>
    <definedName name="為替ﾚﾄ円元" localSheetId="16">#REF!</definedName>
    <definedName name="為替ﾚﾄ円元" localSheetId="18">#REF!</definedName>
    <definedName name="為替ﾚﾄ円元" localSheetId="15">#REF!</definedName>
    <definedName name="為替ﾚﾄ円元" localSheetId="10">#REF!</definedName>
    <definedName name="為替ﾚﾄ円元" localSheetId="11">#REF!</definedName>
    <definedName name="為替ﾚﾄ円元" localSheetId="12">#REF!</definedName>
    <definedName name="為替ﾚﾄ円元" localSheetId="13">#REF!</definedName>
    <definedName name="為替ﾚﾄ円元" localSheetId="8">#REF!</definedName>
    <definedName name="為替ﾚﾄ円元" localSheetId="42">#REF!</definedName>
    <definedName name="為替ﾚﾄ円元" localSheetId="44">#REF!</definedName>
    <definedName name="為替ﾚﾄ円元" localSheetId="45">#REF!</definedName>
    <definedName name="為替ﾚﾄ円元" localSheetId="47">#REF!</definedName>
    <definedName name="為替ﾚﾄ円元" localSheetId="38">#REF!</definedName>
    <definedName name="為替ﾚﾄ円元" localSheetId="40">#REF!</definedName>
    <definedName name="為替ﾚﾄ円元" localSheetId="41">#REF!</definedName>
    <definedName name="為替ﾚﾄ円元" localSheetId="19">#REF!</definedName>
    <definedName name="為替ﾚﾄ円元" localSheetId="21">#REF!</definedName>
    <definedName name="為替ﾚﾄ円元" localSheetId="22">#REF!</definedName>
    <definedName name="為替ﾚﾄ円元" localSheetId="23">#REF!</definedName>
    <definedName name="為替ﾚﾄ円元" localSheetId="25">#REF!</definedName>
    <definedName name="為替ﾚﾄ円元" localSheetId="33">#REF!</definedName>
    <definedName name="為替ﾚﾄ円元" localSheetId="34">#REF!</definedName>
    <definedName name="為替ﾚﾄ円元" localSheetId="36">#REF!</definedName>
    <definedName name="為替ﾚﾄ円元" localSheetId="55">#REF!</definedName>
    <definedName name="為替ﾚﾄ円元" localSheetId="56">#REF!</definedName>
    <definedName name="為替ﾚﾄ円元" localSheetId="57">#REF!</definedName>
    <definedName name="為替ﾚﾄ円元" localSheetId="58">#REF!</definedName>
    <definedName name="為替ﾚﾄ円元" localSheetId="59">#REF!</definedName>
    <definedName name="為替ﾚﾄ円元" localSheetId="54">#REF!</definedName>
    <definedName name="為替ﾚﾄ円元" localSheetId="5">#REF!</definedName>
    <definedName name="為替ﾚﾄ円元">#REF!</definedName>
    <definedName name="為替ﾚﾄ元ﾄﾞﾙ" localSheetId="48">#REF!</definedName>
    <definedName name="為替ﾚﾄ元ﾄﾞﾙ" localSheetId="50">#REF!</definedName>
    <definedName name="為替ﾚﾄ元ﾄﾞﾙ" localSheetId="51">#REF!</definedName>
    <definedName name="為替ﾚﾄ元ﾄﾞﾙ" localSheetId="52">#REF!</definedName>
    <definedName name="為替ﾚﾄ元ﾄﾞﾙ" localSheetId="26">#REF!</definedName>
    <definedName name="為替ﾚﾄ元ﾄﾞﾙ" localSheetId="28">#REF!</definedName>
    <definedName name="為替ﾚﾄ元ﾄﾞﾙ" localSheetId="29">#REF!</definedName>
    <definedName name="為替ﾚﾄ元ﾄﾞﾙ" localSheetId="30">#REF!</definedName>
    <definedName name="為替ﾚﾄ元ﾄﾞﾙ" localSheetId="31">#REF!</definedName>
    <definedName name="為替ﾚﾄ元ﾄﾞﾙ" localSheetId="16">#REF!</definedName>
    <definedName name="為替ﾚﾄ元ﾄﾞﾙ" localSheetId="18">#REF!</definedName>
    <definedName name="為替ﾚﾄ元ﾄﾞﾙ" localSheetId="15">#REF!</definedName>
    <definedName name="為替ﾚﾄ元ﾄﾞﾙ" localSheetId="10">#REF!</definedName>
    <definedName name="為替ﾚﾄ元ﾄﾞﾙ" localSheetId="11">#REF!</definedName>
    <definedName name="為替ﾚﾄ元ﾄﾞﾙ" localSheetId="12">#REF!</definedName>
    <definedName name="為替ﾚﾄ元ﾄﾞﾙ" localSheetId="13">#REF!</definedName>
    <definedName name="為替ﾚﾄ元ﾄﾞﾙ" localSheetId="8">#REF!</definedName>
    <definedName name="為替ﾚﾄ元ﾄﾞﾙ" localSheetId="42">#REF!</definedName>
    <definedName name="為替ﾚﾄ元ﾄﾞﾙ" localSheetId="44">#REF!</definedName>
    <definedName name="為替ﾚﾄ元ﾄﾞﾙ" localSheetId="45">#REF!</definedName>
    <definedName name="為替ﾚﾄ元ﾄﾞﾙ" localSheetId="47">#REF!</definedName>
    <definedName name="為替ﾚﾄ元ﾄﾞﾙ" localSheetId="38">#REF!</definedName>
    <definedName name="為替ﾚﾄ元ﾄﾞﾙ" localSheetId="40">#REF!</definedName>
    <definedName name="為替ﾚﾄ元ﾄﾞﾙ" localSheetId="41">#REF!</definedName>
    <definedName name="為替ﾚﾄ元ﾄﾞﾙ" localSheetId="19">#REF!</definedName>
    <definedName name="為替ﾚﾄ元ﾄﾞﾙ" localSheetId="21">#REF!</definedName>
    <definedName name="為替ﾚﾄ元ﾄﾞﾙ" localSheetId="22">#REF!</definedName>
    <definedName name="為替ﾚﾄ元ﾄﾞﾙ" localSheetId="23">#REF!</definedName>
    <definedName name="為替ﾚﾄ元ﾄﾞﾙ" localSheetId="25">#REF!</definedName>
    <definedName name="為替ﾚﾄ元ﾄﾞﾙ" localSheetId="33">#REF!</definedName>
    <definedName name="為替ﾚﾄ元ﾄﾞﾙ" localSheetId="34">#REF!</definedName>
    <definedName name="為替ﾚﾄ元ﾄﾞﾙ" localSheetId="36">#REF!</definedName>
    <definedName name="為替ﾚﾄ元ﾄﾞﾙ" localSheetId="55">#REF!</definedName>
    <definedName name="為替ﾚﾄ元ﾄﾞﾙ" localSheetId="56">#REF!</definedName>
    <definedName name="為替ﾚﾄ元ﾄﾞﾙ" localSheetId="57">#REF!</definedName>
    <definedName name="為替ﾚﾄ元ﾄﾞﾙ" localSheetId="58">#REF!</definedName>
    <definedName name="為替ﾚﾄ元ﾄﾞﾙ" localSheetId="59">#REF!</definedName>
    <definedName name="為替ﾚﾄ元ﾄﾞﾙ" localSheetId="54">#REF!</definedName>
    <definedName name="為替ﾚﾄ元ﾄﾞﾙ" localSheetId="5">#REF!</definedName>
    <definedName name="為替ﾚﾄ元ﾄﾞﾙ">#REF!</definedName>
    <definedName name="移行" localSheetId="48">#REF!</definedName>
    <definedName name="移行" localSheetId="50">#REF!</definedName>
    <definedName name="移行" localSheetId="51">#REF!</definedName>
    <definedName name="移行" localSheetId="52">#REF!</definedName>
    <definedName name="移行" localSheetId="26">#REF!</definedName>
    <definedName name="移行" localSheetId="28">#REF!</definedName>
    <definedName name="移行" localSheetId="29">#REF!</definedName>
    <definedName name="移行" localSheetId="30">#REF!</definedName>
    <definedName name="移行" localSheetId="31">#REF!</definedName>
    <definedName name="移行" localSheetId="16">#REF!</definedName>
    <definedName name="移行" localSheetId="18">#REF!</definedName>
    <definedName name="移行" localSheetId="15">#REF!</definedName>
    <definedName name="移行" localSheetId="10">#REF!</definedName>
    <definedName name="移行" localSheetId="11">#REF!</definedName>
    <definedName name="移行" localSheetId="12">#REF!</definedName>
    <definedName name="移行" localSheetId="13">#REF!</definedName>
    <definedName name="移行" localSheetId="8">#REF!</definedName>
    <definedName name="移行" localSheetId="42">#REF!</definedName>
    <definedName name="移行" localSheetId="44">#REF!</definedName>
    <definedName name="移行" localSheetId="45">#REF!</definedName>
    <definedName name="移行" localSheetId="47">#REF!</definedName>
    <definedName name="移行" localSheetId="38">#REF!</definedName>
    <definedName name="移行" localSheetId="40">#REF!</definedName>
    <definedName name="移行" localSheetId="41">#REF!</definedName>
    <definedName name="移行" localSheetId="19">#REF!</definedName>
    <definedName name="移行" localSheetId="21">#REF!</definedName>
    <definedName name="移行" localSheetId="22">#REF!</definedName>
    <definedName name="移行" localSheetId="23">#REF!</definedName>
    <definedName name="移行" localSheetId="25">#REF!</definedName>
    <definedName name="移行" localSheetId="33">#REF!</definedName>
    <definedName name="移行" localSheetId="34">#REF!</definedName>
    <definedName name="移行" localSheetId="36">#REF!</definedName>
    <definedName name="移行" localSheetId="55">#REF!</definedName>
    <definedName name="移行" localSheetId="56">#REF!</definedName>
    <definedName name="移行" localSheetId="57">#REF!</definedName>
    <definedName name="移行" localSheetId="58">#REF!</definedName>
    <definedName name="移行" localSheetId="59">#REF!</definedName>
    <definedName name="移行" localSheetId="54">#REF!</definedName>
    <definedName name="移行" localSheetId="5">#REF!</definedName>
    <definedName name="移行">#REF!</definedName>
    <definedName name="一般為替ﾚｰﾄ円ﾄﾞﾙ" localSheetId="48">#REF!</definedName>
    <definedName name="一般為替ﾚｰﾄ円ﾄﾞﾙ" localSheetId="50">#REF!</definedName>
    <definedName name="一般為替ﾚｰﾄ円ﾄﾞﾙ" localSheetId="51">#REF!</definedName>
    <definedName name="一般為替ﾚｰﾄ円ﾄﾞﾙ" localSheetId="52">#REF!</definedName>
    <definedName name="一般為替ﾚｰﾄ円ﾄﾞﾙ" localSheetId="26">#REF!</definedName>
    <definedName name="一般為替ﾚｰﾄ円ﾄﾞﾙ" localSheetId="28">#REF!</definedName>
    <definedName name="一般為替ﾚｰﾄ円ﾄﾞﾙ" localSheetId="29">#REF!</definedName>
    <definedName name="一般為替ﾚｰﾄ円ﾄﾞﾙ" localSheetId="30">#REF!</definedName>
    <definedName name="一般為替ﾚｰﾄ円ﾄﾞﾙ" localSheetId="31">#REF!</definedName>
    <definedName name="一般為替ﾚｰﾄ円ﾄﾞﾙ" localSheetId="16">#REF!</definedName>
    <definedName name="一般為替ﾚｰﾄ円ﾄﾞﾙ" localSheetId="18">#REF!</definedName>
    <definedName name="一般為替ﾚｰﾄ円ﾄﾞﾙ" localSheetId="15">#REF!</definedName>
    <definedName name="一般為替ﾚｰﾄ円ﾄﾞﾙ" localSheetId="10">#REF!</definedName>
    <definedName name="一般為替ﾚｰﾄ円ﾄﾞﾙ" localSheetId="11">#REF!</definedName>
    <definedName name="一般為替ﾚｰﾄ円ﾄﾞﾙ" localSheetId="12">#REF!</definedName>
    <definedName name="一般為替ﾚｰﾄ円ﾄﾞﾙ" localSheetId="13">#REF!</definedName>
    <definedName name="一般為替ﾚｰﾄ円ﾄﾞﾙ" localSheetId="8">#REF!</definedName>
    <definedName name="一般為替ﾚｰﾄ円ﾄﾞﾙ" localSheetId="42">#REF!</definedName>
    <definedName name="一般為替ﾚｰﾄ円ﾄﾞﾙ" localSheetId="44">#REF!</definedName>
    <definedName name="一般為替ﾚｰﾄ円ﾄﾞﾙ" localSheetId="45">#REF!</definedName>
    <definedName name="一般為替ﾚｰﾄ円ﾄﾞﾙ" localSheetId="47">#REF!</definedName>
    <definedName name="一般為替ﾚｰﾄ円ﾄﾞﾙ" localSheetId="38">#REF!</definedName>
    <definedName name="一般為替ﾚｰﾄ円ﾄﾞﾙ" localSheetId="40">#REF!</definedName>
    <definedName name="一般為替ﾚｰﾄ円ﾄﾞﾙ" localSheetId="41">#REF!</definedName>
    <definedName name="一般為替ﾚｰﾄ円ﾄﾞﾙ" localSheetId="19">#REF!</definedName>
    <definedName name="一般為替ﾚｰﾄ円ﾄﾞﾙ" localSheetId="21">#REF!</definedName>
    <definedName name="一般為替ﾚｰﾄ円ﾄﾞﾙ" localSheetId="22">#REF!</definedName>
    <definedName name="一般為替ﾚｰﾄ円ﾄﾞﾙ" localSheetId="23">#REF!</definedName>
    <definedName name="一般為替ﾚｰﾄ円ﾄﾞﾙ" localSheetId="25">#REF!</definedName>
    <definedName name="一般為替ﾚｰﾄ円ﾄﾞﾙ" localSheetId="33">#REF!</definedName>
    <definedName name="一般為替ﾚｰﾄ円ﾄﾞﾙ" localSheetId="34">#REF!</definedName>
    <definedName name="一般為替ﾚｰﾄ円ﾄﾞﾙ" localSheetId="36">#REF!</definedName>
    <definedName name="一般為替ﾚｰﾄ円ﾄﾞﾙ" localSheetId="55">#REF!</definedName>
    <definedName name="一般為替ﾚｰﾄ円ﾄﾞﾙ" localSheetId="56">#REF!</definedName>
    <definedName name="一般為替ﾚｰﾄ円ﾄﾞﾙ" localSheetId="57">#REF!</definedName>
    <definedName name="一般為替ﾚｰﾄ円ﾄﾞﾙ" localSheetId="58">#REF!</definedName>
    <definedName name="一般為替ﾚｰﾄ円ﾄﾞﾙ" localSheetId="59">#REF!</definedName>
    <definedName name="一般為替ﾚｰﾄ円ﾄﾞﾙ" localSheetId="54">#REF!</definedName>
    <definedName name="一般為替ﾚｰﾄ円ﾄﾞﾙ" localSheetId="5">#REF!</definedName>
    <definedName name="一般為替ﾚｰﾄ円ﾄﾞﾙ">#REF!</definedName>
    <definedName name="一般為替ﾚｰﾄ円元" localSheetId="48">#REF!</definedName>
    <definedName name="一般為替ﾚｰﾄ円元" localSheetId="50">#REF!</definedName>
    <definedName name="一般為替ﾚｰﾄ円元" localSheetId="51">#REF!</definedName>
    <definedName name="一般為替ﾚｰﾄ円元" localSheetId="52">#REF!</definedName>
    <definedName name="一般為替ﾚｰﾄ円元" localSheetId="26">#REF!</definedName>
    <definedName name="一般為替ﾚｰﾄ円元" localSheetId="28">#REF!</definedName>
    <definedName name="一般為替ﾚｰﾄ円元" localSheetId="29">#REF!</definedName>
    <definedName name="一般為替ﾚｰﾄ円元" localSheetId="30">#REF!</definedName>
    <definedName name="一般為替ﾚｰﾄ円元" localSheetId="31">#REF!</definedName>
    <definedName name="一般為替ﾚｰﾄ円元" localSheetId="16">#REF!</definedName>
    <definedName name="一般為替ﾚｰﾄ円元" localSheetId="18">#REF!</definedName>
    <definedName name="一般為替ﾚｰﾄ円元" localSheetId="15">#REF!</definedName>
    <definedName name="一般為替ﾚｰﾄ円元" localSheetId="10">#REF!</definedName>
    <definedName name="一般為替ﾚｰﾄ円元" localSheetId="11">#REF!</definedName>
    <definedName name="一般為替ﾚｰﾄ円元" localSheetId="12">#REF!</definedName>
    <definedName name="一般為替ﾚｰﾄ円元" localSheetId="13">#REF!</definedName>
    <definedName name="一般為替ﾚｰﾄ円元" localSheetId="8">#REF!</definedName>
    <definedName name="一般為替ﾚｰﾄ円元" localSheetId="42">#REF!</definedName>
    <definedName name="一般為替ﾚｰﾄ円元" localSheetId="44">#REF!</definedName>
    <definedName name="一般為替ﾚｰﾄ円元" localSheetId="45">#REF!</definedName>
    <definedName name="一般為替ﾚｰﾄ円元" localSheetId="47">#REF!</definedName>
    <definedName name="一般為替ﾚｰﾄ円元" localSheetId="38">#REF!</definedName>
    <definedName name="一般為替ﾚｰﾄ円元" localSheetId="40">#REF!</definedName>
    <definedName name="一般為替ﾚｰﾄ円元" localSheetId="41">#REF!</definedName>
    <definedName name="一般為替ﾚｰﾄ円元" localSheetId="19">#REF!</definedName>
    <definedName name="一般為替ﾚｰﾄ円元" localSheetId="21">#REF!</definedName>
    <definedName name="一般為替ﾚｰﾄ円元" localSheetId="22">#REF!</definedName>
    <definedName name="一般為替ﾚｰﾄ円元" localSheetId="23">#REF!</definedName>
    <definedName name="一般為替ﾚｰﾄ円元" localSheetId="25">#REF!</definedName>
    <definedName name="一般為替ﾚｰﾄ円元" localSheetId="33">#REF!</definedName>
    <definedName name="一般為替ﾚｰﾄ円元" localSheetId="34">#REF!</definedName>
    <definedName name="一般為替ﾚｰﾄ円元" localSheetId="36">#REF!</definedName>
    <definedName name="一般為替ﾚｰﾄ円元" localSheetId="55">#REF!</definedName>
    <definedName name="一般為替ﾚｰﾄ円元" localSheetId="56">#REF!</definedName>
    <definedName name="一般為替ﾚｰﾄ円元" localSheetId="57">#REF!</definedName>
    <definedName name="一般為替ﾚｰﾄ円元" localSheetId="58">#REF!</definedName>
    <definedName name="一般為替ﾚｰﾄ円元" localSheetId="59">#REF!</definedName>
    <definedName name="一般為替ﾚｰﾄ円元" localSheetId="54">#REF!</definedName>
    <definedName name="一般為替ﾚｰﾄ円元" localSheetId="5">#REF!</definedName>
    <definedName name="一般為替ﾚｰﾄ円元">#REF!</definedName>
    <definedName name="一般為替ﾚｰﾄ元ﾄﾞﾙ" localSheetId="48">#REF!</definedName>
    <definedName name="一般為替ﾚｰﾄ元ﾄﾞﾙ" localSheetId="50">#REF!</definedName>
    <definedName name="一般為替ﾚｰﾄ元ﾄﾞﾙ" localSheetId="51">#REF!</definedName>
    <definedName name="一般為替ﾚｰﾄ元ﾄﾞﾙ" localSheetId="52">#REF!</definedName>
    <definedName name="一般為替ﾚｰﾄ元ﾄﾞﾙ" localSheetId="26">#REF!</definedName>
    <definedName name="一般為替ﾚｰﾄ元ﾄﾞﾙ" localSheetId="28">#REF!</definedName>
    <definedName name="一般為替ﾚｰﾄ元ﾄﾞﾙ" localSheetId="29">#REF!</definedName>
    <definedName name="一般為替ﾚｰﾄ元ﾄﾞﾙ" localSheetId="30">#REF!</definedName>
    <definedName name="一般為替ﾚｰﾄ元ﾄﾞﾙ" localSheetId="31">#REF!</definedName>
    <definedName name="一般為替ﾚｰﾄ元ﾄﾞﾙ" localSheetId="16">#REF!</definedName>
    <definedName name="一般為替ﾚｰﾄ元ﾄﾞﾙ" localSheetId="18">#REF!</definedName>
    <definedName name="一般為替ﾚｰﾄ元ﾄﾞﾙ" localSheetId="15">#REF!</definedName>
    <definedName name="一般為替ﾚｰﾄ元ﾄﾞﾙ" localSheetId="10">#REF!</definedName>
    <definedName name="一般為替ﾚｰﾄ元ﾄﾞﾙ" localSheetId="11">#REF!</definedName>
    <definedName name="一般為替ﾚｰﾄ元ﾄﾞﾙ" localSheetId="12">#REF!</definedName>
    <definedName name="一般為替ﾚｰﾄ元ﾄﾞﾙ" localSheetId="13">#REF!</definedName>
    <definedName name="一般為替ﾚｰﾄ元ﾄﾞﾙ" localSheetId="8">#REF!</definedName>
    <definedName name="一般為替ﾚｰﾄ元ﾄﾞﾙ" localSheetId="42">#REF!</definedName>
    <definedName name="一般為替ﾚｰﾄ元ﾄﾞﾙ" localSheetId="44">#REF!</definedName>
    <definedName name="一般為替ﾚｰﾄ元ﾄﾞﾙ" localSheetId="45">#REF!</definedName>
    <definedName name="一般為替ﾚｰﾄ元ﾄﾞﾙ" localSheetId="47">#REF!</definedName>
    <definedName name="一般為替ﾚｰﾄ元ﾄﾞﾙ" localSheetId="38">#REF!</definedName>
    <definedName name="一般為替ﾚｰﾄ元ﾄﾞﾙ" localSheetId="40">#REF!</definedName>
    <definedName name="一般為替ﾚｰﾄ元ﾄﾞﾙ" localSheetId="41">#REF!</definedName>
    <definedName name="一般為替ﾚｰﾄ元ﾄﾞﾙ" localSheetId="19">#REF!</definedName>
    <definedName name="一般為替ﾚｰﾄ元ﾄﾞﾙ" localSheetId="21">#REF!</definedName>
    <definedName name="一般為替ﾚｰﾄ元ﾄﾞﾙ" localSheetId="22">#REF!</definedName>
    <definedName name="一般為替ﾚｰﾄ元ﾄﾞﾙ" localSheetId="23">#REF!</definedName>
    <definedName name="一般為替ﾚｰﾄ元ﾄﾞﾙ" localSheetId="25">#REF!</definedName>
    <definedName name="一般為替ﾚｰﾄ元ﾄﾞﾙ" localSheetId="33">#REF!</definedName>
    <definedName name="一般為替ﾚｰﾄ元ﾄﾞﾙ" localSheetId="34">#REF!</definedName>
    <definedName name="一般為替ﾚｰﾄ元ﾄﾞﾙ" localSheetId="36">#REF!</definedName>
    <definedName name="一般為替ﾚｰﾄ元ﾄﾞﾙ" localSheetId="55">#REF!</definedName>
    <definedName name="一般為替ﾚｰﾄ元ﾄﾞﾙ" localSheetId="56">#REF!</definedName>
    <definedName name="一般為替ﾚｰﾄ元ﾄﾞﾙ" localSheetId="57">#REF!</definedName>
    <definedName name="一般為替ﾚｰﾄ元ﾄﾞﾙ" localSheetId="58">#REF!</definedName>
    <definedName name="一般為替ﾚｰﾄ元ﾄﾞﾙ" localSheetId="59">#REF!</definedName>
    <definedName name="一般為替ﾚｰﾄ元ﾄﾞﾙ" localSheetId="54">#REF!</definedName>
    <definedName name="一般為替ﾚｰﾄ元ﾄﾞﾙ" localSheetId="5">#REF!</definedName>
    <definedName name="一般為替ﾚｰﾄ元ﾄﾞﾙ">#REF!</definedName>
    <definedName name="印刷用" localSheetId="48">[25]レポートレイアウト!#REF!</definedName>
    <definedName name="印刷用" localSheetId="50">[25]レポートレイアウト!#REF!</definedName>
    <definedName name="印刷用" localSheetId="51">[25]レポートレイアウト!#REF!</definedName>
    <definedName name="印刷用" localSheetId="52">[25]レポートレイアウト!#REF!</definedName>
    <definedName name="印刷用" localSheetId="26">[25]レポートレイアウト!#REF!</definedName>
    <definedName name="印刷用" localSheetId="28">[25]レポートレイアウト!#REF!</definedName>
    <definedName name="印刷用" localSheetId="29">[25]レポートレイアウト!#REF!</definedName>
    <definedName name="印刷用" localSheetId="30">[25]レポートレイアウト!#REF!</definedName>
    <definedName name="印刷用" localSheetId="31">[25]レポートレイアウト!#REF!</definedName>
    <definedName name="印刷用" localSheetId="16">[25]レポートレイアウト!#REF!</definedName>
    <definedName name="印刷用" localSheetId="18">[25]レポートレイアウト!#REF!</definedName>
    <definedName name="印刷用" localSheetId="15">[25]レポートレイアウト!#REF!</definedName>
    <definedName name="印刷用" localSheetId="10">[25]レポートレイアウト!#REF!</definedName>
    <definedName name="印刷用" localSheetId="11">[25]レポートレイアウト!#REF!</definedName>
    <definedName name="印刷用" localSheetId="12">[25]レポートレイアウト!#REF!</definedName>
    <definedName name="印刷用" localSheetId="13">[25]レポートレイアウト!#REF!</definedName>
    <definedName name="印刷用" localSheetId="8">[25]レポートレイアウト!#REF!</definedName>
    <definedName name="印刷用" localSheetId="42">[25]レポートレイアウト!#REF!</definedName>
    <definedName name="印刷用" localSheetId="44">[25]レポートレイアウト!#REF!</definedName>
    <definedName name="印刷用" localSheetId="45">[25]レポートレイアウト!#REF!</definedName>
    <definedName name="印刷用" localSheetId="47">[25]レポートレイアウト!#REF!</definedName>
    <definedName name="印刷用" localSheetId="38">[25]レポートレイアウト!#REF!</definedName>
    <definedName name="印刷用" localSheetId="40">[25]レポートレイアウト!#REF!</definedName>
    <definedName name="印刷用" localSheetId="41">[25]レポートレイアウト!#REF!</definedName>
    <definedName name="印刷用" localSheetId="19">[25]レポートレイアウト!#REF!</definedName>
    <definedName name="印刷用" localSheetId="21">[25]レポートレイアウト!#REF!</definedName>
    <definedName name="印刷用" localSheetId="22">[25]レポートレイアウト!#REF!</definedName>
    <definedName name="印刷用" localSheetId="23">[25]レポートレイアウト!#REF!</definedName>
    <definedName name="印刷用" localSheetId="25">[25]レポートレイアウト!#REF!</definedName>
    <definedName name="印刷用" localSheetId="33">[25]レポートレイアウト!#REF!</definedName>
    <definedName name="印刷用" localSheetId="34">[25]レポートレイアウト!#REF!</definedName>
    <definedName name="印刷用" localSheetId="36">[25]レポートレイアウト!#REF!</definedName>
    <definedName name="印刷用" localSheetId="55">[25]レポートレイアウト!#REF!</definedName>
    <definedName name="印刷用" localSheetId="56">[25]レポートレイアウト!#REF!</definedName>
    <definedName name="印刷用" localSheetId="57">[25]レポートレイアウト!#REF!</definedName>
    <definedName name="印刷用" localSheetId="58">[25]レポートレイアウト!#REF!</definedName>
    <definedName name="印刷用" localSheetId="59">[25]レポートレイアウト!#REF!</definedName>
    <definedName name="印刷用" localSheetId="54">[25]レポートレイアウト!#REF!</definedName>
    <definedName name="印刷用" localSheetId="5">[25]レポートレイアウト!#REF!</definedName>
    <definedName name="印刷用">[25]レポートレイアウト!#REF!</definedName>
    <definedName name="円ドル" localSheetId="48">#REF!</definedName>
    <definedName name="円ドル" localSheetId="50">#REF!</definedName>
    <definedName name="円ドル" localSheetId="51">#REF!</definedName>
    <definedName name="円ドル" localSheetId="52">#REF!</definedName>
    <definedName name="円ドル" localSheetId="26">#REF!</definedName>
    <definedName name="円ドル" localSheetId="28">#REF!</definedName>
    <definedName name="円ドル" localSheetId="29">#REF!</definedName>
    <definedName name="円ドル" localSheetId="30">#REF!</definedName>
    <definedName name="円ドル" localSheetId="31">#REF!</definedName>
    <definedName name="円ドル" localSheetId="16">#REF!</definedName>
    <definedName name="円ドル" localSheetId="18">#REF!</definedName>
    <definedName name="円ドル" localSheetId="15">#REF!</definedName>
    <definedName name="円ドル" localSheetId="10">#REF!</definedName>
    <definedName name="円ドル" localSheetId="11">#REF!</definedName>
    <definedName name="円ドル" localSheetId="12">#REF!</definedName>
    <definedName name="円ドル" localSheetId="13">#REF!</definedName>
    <definedName name="円ドル" localSheetId="8">#REF!</definedName>
    <definedName name="円ドル" localSheetId="42">#REF!</definedName>
    <definedName name="円ドル" localSheetId="44">#REF!</definedName>
    <definedName name="円ドル" localSheetId="45">#REF!</definedName>
    <definedName name="円ドル" localSheetId="47">#REF!</definedName>
    <definedName name="円ドル" localSheetId="38">#REF!</definedName>
    <definedName name="円ドル" localSheetId="40">#REF!</definedName>
    <definedName name="円ドル" localSheetId="41">#REF!</definedName>
    <definedName name="円ドル" localSheetId="19">#REF!</definedName>
    <definedName name="円ドル" localSheetId="21">#REF!</definedName>
    <definedName name="円ドル" localSheetId="22">#REF!</definedName>
    <definedName name="円ドル" localSheetId="23">#REF!</definedName>
    <definedName name="円ドル" localSheetId="25">#REF!</definedName>
    <definedName name="円ドル" localSheetId="33">#REF!</definedName>
    <definedName name="円ドル" localSheetId="34">#REF!</definedName>
    <definedName name="円ドル" localSheetId="36">#REF!</definedName>
    <definedName name="円ドル" localSheetId="55">#REF!</definedName>
    <definedName name="円ドル" localSheetId="56">#REF!</definedName>
    <definedName name="円ドル" localSheetId="57">#REF!</definedName>
    <definedName name="円ドル" localSheetId="58">#REF!</definedName>
    <definedName name="円ドル" localSheetId="59">#REF!</definedName>
    <definedName name="円ドル" localSheetId="54">#REF!</definedName>
    <definedName name="円ドル" localSheetId="5">#REF!</definedName>
    <definedName name="円ドル">#REF!</definedName>
    <definedName name="海上運賃率" localSheetId="48">#REF!</definedName>
    <definedName name="海上運賃率" localSheetId="50">#REF!</definedName>
    <definedName name="海上運賃率" localSheetId="51">#REF!</definedName>
    <definedName name="海上運賃率" localSheetId="52">#REF!</definedName>
    <definedName name="海上運賃率" localSheetId="26">#REF!</definedName>
    <definedName name="海上運賃率" localSheetId="28">#REF!</definedName>
    <definedName name="海上運賃率" localSheetId="29">#REF!</definedName>
    <definedName name="海上運賃率" localSheetId="30">#REF!</definedName>
    <definedName name="海上運賃率" localSheetId="31">#REF!</definedName>
    <definedName name="海上運賃率" localSheetId="16">#REF!</definedName>
    <definedName name="海上運賃率" localSheetId="18">#REF!</definedName>
    <definedName name="海上運賃率" localSheetId="15">#REF!</definedName>
    <definedName name="海上運賃率" localSheetId="10">#REF!</definedName>
    <definedName name="海上運賃率" localSheetId="11">#REF!</definedName>
    <definedName name="海上運賃率" localSheetId="12">#REF!</definedName>
    <definedName name="海上運賃率" localSheetId="13">#REF!</definedName>
    <definedName name="海上運賃率" localSheetId="8">#REF!</definedName>
    <definedName name="海上運賃率" localSheetId="42">#REF!</definedName>
    <definedName name="海上運賃率" localSheetId="44">#REF!</definedName>
    <definedName name="海上運賃率" localSheetId="45">#REF!</definedName>
    <definedName name="海上運賃率" localSheetId="47">#REF!</definedName>
    <definedName name="海上運賃率" localSheetId="38">#REF!</definedName>
    <definedName name="海上運賃率" localSheetId="40">#REF!</definedName>
    <definedName name="海上運賃率" localSheetId="41">#REF!</definedName>
    <definedName name="海上運賃率" localSheetId="19">#REF!</definedName>
    <definedName name="海上運賃率" localSheetId="21">#REF!</definedName>
    <definedName name="海上運賃率" localSheetId="22">#REF!</definedName>
    <definedName name="海上運賃率" localSheetId="23">#REF!</definedName>
    <definedName name="海上運賃率" localSheetId="25">#REF!</definedName>
    <definedName name="海上運賃率" localSheetId="33">#REF!</definedName>
    <definedName name="海上運賃率" localSheetId="34">#REF!</definedName>
    <definedName name="海上運賃率" localSheetId="36">#REF!</definedName>
    <definedName name="海上運賃率" localSheetId="55">#REF!</definedName>
    <definedName name="海上運賃率" localSheetId="56">#REF!</definedName>
    <definedName name="海上運賃率" localSheetId="57">#REF!</definedName>
    <definedName name="海上運賃率" localSheetId="58">#REF!</definedName>
    <definedName name="海上運賃率" localSheetId="59">#REF!</definedName>
    <definedName name="海上運賃率" localSheetId="54">#REF!</definedName>
    <definedName name="海上運賃率" localSheetId="5">#REF!</definedName>
    <definedName name="海上運賃率">#REF!</definedName>
    <definedName name="開始行" localSheetId="48">[26]書換え条件!#REF!</definedName>
    <definedName name="開始行" localSheetId="50">[26]書換え条件!#REF!</definedName>
    <definedName name="開始行" localSheetId="51">[26]書換え条件!#REF!</definedName>
    <definedName name="開始行" localSheetId="52">[26]書換え条件!#REF!</definedName>
    <definedName name="開始行" localSheetId="26">[26]書換え条件!#REF!</definedName>
    <definedName name="開始行" localSheetId="28">[26]書換え条件!#REF!</definedName>
    <definedName name="開始行" localSheetId="29">[26]書換え条件!#REF!</definedName>
    <definedName name="開始行" localSheetId="30">[26]書換え条件!#REF!</definedName>
    <definedName name="開始行" localSheetId="31">[26]書換え条件!#REF!</definedName>
    <definedName name="開始行" localSheetId="16">[26]書換え条件!#REF!</definedName>
    <definedName name="開始行" localSheetId="18">[26]書換え条件!#REF!</definedName>
    <definedName name="開始行" localSheetId="15">[26]書換え条件!#REF!</definedName>
    <definedName name="開始行" localSheetId="10">[26]書換え条件!#REF!</definedName>
    <definedName name="開始行" localSheetId="11">[26]書換え条件!#REF!</definedName>
    <definedName name="開始行" localSheetId="12">[26]書換え条件!#REF!</definedName>
    <definedName name="開始行" localSheetId="13">[26]書換え条件!#REF!</definedName>
    <definedName name="開始行" localSheetId="8">[26]書換え条件!#REF!</definedName>
    <definedName name="開始行" localSheetId="42">[26]書換え条件!#REF!</definedName>
    <definedName name="開始行" localSheetId="44">[26]書換え条件!#REF!</definedName>
    <definedName name="開始行" localSheetId="45">[26]書換え条件!#REF!</definedName>
    <definedName name="開始行" localSheetId="47">[26]書換え条件!#REF!</definedName>
    <definedName name="開始行" localSheetId="38">[26]書換え条件!#REF!</definedName>
    <definedName name="開始行" localSheetId="40">[26]書換え条件!#REF!</definedName>
    <definedName name="開始行" localSheetId="41">[26]書換え条件!#REF!</definedName>
    <definedName name="開始行" localSheetId="19">[26]書換え条件!#REF!</definedName>
    <definedName name="開始行" localSheetId="21">[26]書換え条件!#REF!</definedName>
    <definedName name="開始行" localSheetId="22">[26]書換え条件!#REF!</definedName>
    <definedName name="開始行" localSheetId="23">[26]書換え条件!#REF!</definedName>
    <definedName name="開始行" localSheetId="25">[26]書換え条件!#REF!</definedName>
    <definedName name="開始行" localSheetId="33">[26]書換え条件!#REF!</definedName>
    <definedName name="開始行" localSheetId="34">[26]書換え条件!#REF!</definedName>
    <definedName name="開始行" localSheetId="36">[26]書換え条件!#REF!</definedName>
    <definedName name="開始行" localSheetId="55">[26]書換え条件!#REF!</definedName>
    <definedName name="開始行" localSheetId="56">[26]書換え条件!#REF!</definedName>
    <definedName name="開始行" localSheetId="57">[26]書換え条件!#REF!</definedName>
    <definedName name="開始行" localSheetId="58">[26]書換え条件!#REF!</definedName>
    <definedName name="開始行" localSheetId="59">[26]書換え条件!#REF!</definedName>
    <definedName name="開始行" localSheetId="54">[26]書換え条件!#REF!</definedName>
    <definedName name="開始行" localSheetId="5">[26]書換え条件!#REF!</definedName>
    <definedName name="開始行">[26]書換え条件!#REF!</definedName>
    <definedName name="基礎" localSheetId="48">#REF!</definedName>
    <definedName name="基礎" localSheetId="50">#REF!</definedName>
    <definedName name="基礎" localSheetId="51">#REF!</definedName>
    <definedName name="基礎" localSheetId="52">#REF!</definedName>
    <definedName name="基礎" localSheetId="26">#REF!</definedName>
    <definedName name="基礎" localSheetId="28">#REF!</definedName>
    <definedName name="基礎" localSheetId="29">#REF!</definedName>
    <definedName name="基礎" localSheetId="30">#REF!</definedName>
    <definedName name="基礎" localSheetId="31">#REF!</definedName>
    <definedName name="基礎" localSheetId="16">#REF!</definedName>
    <definedName name="基礎" localSheetId="18">#REF!</definedName>
    <definedName name="基礎" localSheetId="15">#REF!</definedName>
    <definedName name="基礎" localSheetId="10">#REF!</definedName>
    <definedName name="基礎" localSheetId="11">#REF!</definedName>
    <definedName name="基礎" localSheetId="12">#REF!</definedName>
    <definedName name="基礎" localSheetId="13">#REF!</definedName>
    <definedName name="基礎" localSheetId="8">#REF!</definedName>
    <definedName name="基礎" localSheetId="42">#REF!</definedName>
    <definedName name="基礎" localSheetId="44">#REF!</definedName>
    <definedName name="基礎" localSheetId="45">#REF!</definedName>
    <definedName name="基礎" localSheetId="47">#REF!</definedName>
    <definedName name="基礎" localSheetId="38">#REF!</definedName>
    <definedName name="基礎" localSheetId="40">#REF!</definedName>
    <definedName name="基礎" localSheetId="41">#REF!</definedName>
    <definedName name="基礎" localSheetId="19">#REF!</definedName>
    <definedName name="基礎" localSheetId="21">#REF!</definedName>
    <definedName name="基礎" localSheetId="22">#REF!</definedName>
    <definedName name="基礎" localSheetId="23">#REF!</definedName>
    <definedName name="基礎" localSheetId="25">#REF!</definedName>
    <definedName name="基礎" localSheetId="33">#REF!</definedName>
    <definedName name="基礎" localSheetId="34">#REF!</definedName>
    <definedName name="基礎" localSheetId="36">#REF!</definedName>
    <definedName name="基礎" localSheetId="55">#REF!</definedName>
    <definedName name="基礎" localSheetId="56">#REF!</definedName>
    <definedName name="基礎" localSheetId="57">#REF!</definedName>
    <definedName name="基礎" localSheetId="58">#REF!</definedName>
    <definedName name="基礎" localSheetId="59">#REF!</definedName>
    <definedName name="基礎" localSheetId="54">#REF!</definedName>
    <definedName name="基礎" localSheetId="5">#REF!</definedName>
    <definedName name="基礎">#REF!</definedName>
    <definedName name="機能" localSheetId="48">#REF!</definedName>
    <definedName name="機能" localSheetId="50">#REF!</definedName>
    <definedName name="機能" localSheetId="51">#REF!</definedName>
    <definedName name="機能" localSheetId="52">#REF!</definedName>
    <definedName name="機能" localSheetId="26">#REF!</definedName>
    <definedName name="機能" localSheetId="28">#REF!</definedName>
    <definedName name="機能" localSheetId="29">#REF!</definedName>
    <definedName name="機能" localSheetId="30">#REF!</definedName>
    <definedName name="機能" localSheetId="31">#REF!</definedName>
    <definedName name="機能" localSheetId="16">#REF!</definedName>
    <definedName name="機能" localSheetId="18">#REF!</definedName>
    <definedName name="機能" localSheetId="15">#REF!</definedName>
    <definedName name="機能" localSheetId="10">#REF!</definedName>
    <definedName name="機能" localSheetId="11">#REF!</definedName>
    <definedName name="機能" localSheetId="12">#REF!</definedName>
    <definedName name="機能" localSheetId="13">#REF!</definedName>
    <definedName name="機能" localSheetId="8">#REF!</definedName>
    <definedName name="機能" localSheetId="42">#REF!</definedName>
    <definedName name="機能" localSheetId="44">#REF!</definedName>
    <definedName name="機能" localSheetId="45">#REF!</definedName>
    <definedName name="機能" localSheetId="47">#REF!</definedName>
    <definedName name="機能" localSheetId="38">#REF!</definedName>
    <definedName name="機能" localSheetId="40">#REF!</definedName>
    <definedName name="機能" localSheetId="41">#REF!</definedName>
    <definedName name="機能" localSheetId="19">#REF!</definedName>
    <definedName name="機能" localSheetId="21">#REF!</definedName>
    <definedName name="機能" localSheetId="22">#REF!</definedName>
    <definedName name="機能" localSheetId="23">#REF!</definedName>
    <definedName name="機能" localSheetId="25">#REF!</definedName>
    <definedName name="機能" localSheetId="33">#REF!</definedName>
    <definedName name="機能" localSheetId="34">#REF!</definedName>
    <definedName name="機能" localSheetId="36">#REF!</definedName>
    <definedName name="機能" localSheetId="55">#REF!</definedName>
    <definedName name="機能" localSheetId="56">#REF!</definedName>
    <definedName name="機能" localSheetId="57">#REF!</definedName>
    <definedName name="機能" localSheetId="58">#REF!</definedName>
    <definedName name="機能" localSheetId="59">#REF!</definedName>
    <definedName name="機能" localSheetId="54">#REF!</definedName>
    <definedName name="機能" localSheetId="5">#REF!</definedName>
    <definedName name="機能">#REF!</definedName>
    <definedName name="検索" localSheetId="48">#REF!</definedName>
    <definedName name="検索" localSheetId="50">#REF!</definedName>
    <definedName name="検索" localSheetId="51">#REF!</definedName>
    <definedName name="検索" localSheetId="52">#REF!</definedName>
    <definedName name="検索" localSheetId="26">#REF!</definedName>
    <definedName name="検索" localSheetId="28">#REF!</definedName>
    <definedName name="検索" localSheetId="29">#REF!</definedName>
    <definedName name="検索" localSheetId="30">#REF!</definedName>
    <definedName name="検索" localSheetId="31">#REF!</definedName>
    <definedName name="検索" localSheetId="16">#REF!</definedName>
    <definedName name="検索" localSheetId="18">#REF!</definedName>
    <definedName name="検索" localSheetId="15">#REF!</definedName>
    <definedName name="検索" localSheetId="10">#REF!</definedName>
    <definedName name="検索" localSheetId="11">#REF!</definedName>
    <definedName name="検索" localSheetId="12">#REF!</definedName>
    <definedName name="検索" localSheetId="13">#REF!</definedName>
    <definedName name="検索" localSheetId="8">#REF!</definedName>
    <definedName name="検索" localSheetId="42">#REF!</definedName>
    <definedName name="検索" localSheetId="44">#REF!</definedName>
    <definedName name="検索" localSheetId="45">#REF!</definedName>
    <definedName name="検索" localSheetId="47">#REF!</definedName>
    <definedName name="検索" localSheetId="38">#REF!</definedName>
    <definedName name="検索" localSheetId="40">#REF!</definedName>
    <definedName name="検索" localSheetId="41">#REF!</definedName>
    <definedName name="検索" localSheetId="19">#REF!</definedName>
    <definedName name="検索" localSheetId="21">#REF!</definedName>
    <definedName name="検索" localSheetId="22">#REF!</definedName>
    <definedName name="検索" localSheetId="23">#REF!</definedName>
    <definedName name="検索" localSheetId="25">#REF!</definedName>
    <definedName name="検索" localSheetId="33">#REF!</definedName>
    <definedName name="検索" localSheetId="34">#REF!</definedName>
    <definedName name="検索" localSheetId="36">#REF!</definedName>
    <definedName name="検索" localSheetId="55">#REF!</definedName>
    <definedName name="検索" localSheetId="56">#REF!</definedName>
    <definedName name="検索" localSheetId="57">#REF!</definedName>
    <definedName name="検索" localSheetId="58">#REF!</definedName>
    <definedName name="検索" localSheetId="59">#REF!</definedName>
    <definedName name="検索" localSheetId="54">#REF!</definedName>
    <definedName name="検索" localSheetId="5">#REF!</definedName>
    <definedName name="検索">#REF!</definedName>
    <definedName name="現地共通費率" localSheetId="48">#REF!</definedName>
    <definedName name="現地共通費率" localSheetId="50">#REF!</definedName>
    <definedName name="現地共通費率" localSheetId="51">#REF!</definedName>
    <definedName name="現地共通費率" localSheetId="52">#REF!</definedName>
    <definedName name="現地共通費率" localSheetId="26">#REF!</definedName>
    <definedName name="現地共通費率" localSheetId="28">#REF!</definedName>
    <definedName name="現地共通費率" localSheetId="29">#REF!</definedName>
    <definedName name="現地共通費率" localSheetId="30">#REF!</definedName>
    <definedName name="現地共通費率" localSheetId="31">#REF!</definedName>
    <definedName name="現地共通費率" localSheetId="16">#REF!</definedName>
    <definedName name="現地共通費率" localSheetId="18">#REF!</definedName>
    <definedName name="現地共通費率" localSheetId="15">#REF!</definedName>
    <definedName name="現地共通費率" localSheetId="10">#REF!</definedName>
    <definedName name="現地共通費率" localSheetId="11">#REF!</definedName>
    <definedName name="現地共通費率" localSheetId="12">#REF!</definedName>
    <definedName name="現地共通費率" localSheetId="13">#REF!</definedName>
    <definedName name="現地共通費率" localSheetId="8">#REF!</definedName>
    <definedName name="現地共通費率" localSheetId="42">#REF!</definedName>
    <definedName name="現地共通費率" localSheetId="44">#REF!</definedName>
    <definedName name="現地共通費率" localSheetId="45">#REF!</definedName>
    <definedName name="現地共通費率" localSheetId="47">#REF!</definedName>
    <definedName name="現地共通費率" localSheetId="38">#REF!</definedName>
    <definedName name="現地共通費率" localSheetId="40">#REF!</definedName>
    <definedName name="現地共通費率" localSheetId="41">#REF!</definedName>
    <definedName name="現地共通費率" localSheetId="19">#REF!</definedName>
    <definedName name="現地共通費率" localSheetId="21">#REF!</definedName>
    <definedName name="現地共通費率" localSheetId="22">#REF!</definedName>
    <definedName name="現地共通費率" localSheetId="23">#REF!</definedName>
    <definedName name="現地共通費率" localSheetId="25">#REF!</definedName>
    <definedName name="現地共通費率" localSheetId="33">#REF!</definedName>
    <definedName name="現地共通費率" localSheetId="34">#REF!</definedName>
    <definedName name="現地共通費率" localSheetId="36">#REF!</definedName>
    <definedName name="現地共通費率" localSheetId="55">#REF!</definedName>
    <definedName name="現地共通費率" localSheetId="56">#REF!</definedName>
    <definedName name="現地共通費率" localSheetId="57">#REF!</definedName>
    <definedName name="現地共通費率" localSheetId="58">#REF!</definedName>
    <definedName name="現地共通費率" localSheetId="59">#REF!</definedName>
    <definedName name="現地共通費率" localSheetId="54">#REF!</definedName>
    <definedName name="現地共通費率" localSheetId="5">#REF!</definedName>
    <definedName name="現地共通費率">#REF!</definedName>
    <definedName name="現地材増値税除外品部品単価ﾄﾞﾙ" localSheetId="48">#REF!</definedName>
    <definedName name="現地材増値税除外品部品単価ﾄﾞﾙ" localSheetId="50">#REF!</definedName>
    <definedName name="現地材増値税除外品部品単価ﾄﾞﾙ" localSheetId="51">#REF!</definedName>
    <definedName name="現地材増値税除外品部品単価ﾄﾞﾙ" localSheetId="52">#REF!</definedName>
    <definedName name="現地材増値税除外品部品単価ﾄﾞﾙ" localSheetId="26">#REF!</definedName>
    <definedName name="現地材増値税除外品部品単価ﾄﾞﾙ" localSheetId="28">#REF!</definedName>
    <definedName name="現地材増値税除外品部品単価ﾄﾞﾙ" localSheetId="29">#REF!</definedName>
    <definedName name="現地材増値税除外品部品単価ﾄﾞﾙ" localSheetId="30">#REF!</definedName>
    <definedName name="現地材増値税除外品部品単価ﾄﾞﾙ" localSheetId="31">#REF!</definedName>
    <definedName name="現地材増値税除外品部品単価ﾄﾞﾙ" localSheetId="16">#REF!</definedName>
    <definedName name="現地材増値税除外品部品単価ﾄﾞﾙ" localSheetId="18">#REF!</definedName>
    <definedName name="現地材増値税除外品部品単価ﾄﾞﾙ" localSheetId="15">#REF!</definedName>
    <definedName name="現地材増値税除外品部品単価ﾄﾞﾙ" localSheetId="10">#REF!</definedName>
    <definedName name="現地材増値税除外品部品単価ﾄﾞﾙ" localSheetId="11">#REF!</definedName>
    <definedName name="現地材増値税除外品部品単価ﾄﾞﾙ" localSheetId="12">#REF!</definedName>
    <definedName name="現地材増値税除外品部品単価ﾄﾞﾙ" localSheetId="13">#REF!</definedName>
    <definedName name="現地材増値税除外品部品単価ﾄﾞﾙ" localSheetId="8">#REF!</definedName>
    <definedName name="現地材増値税除外品部品単価ﾄﾞﾙ" localSheetId="42">#REF!</definedName>
    <definedName name="現地材増値税除外品部品単価ﾄﾞﾙ" localSheetId="44">#REF!</definedName>
    <definedName name="現地材増値税除外品部品単価ﾄﾞﾙ" localSheetId="45">#REF!</definedName>
    <definedName name="現地材増値税除外品部品単価ﾄﾞﾙ" localSheetId="47">#REF!</definedName>
    <definedName name="現地材増値税除外品部品単価ﾄﾞﾙ" localSheetId="38">#REF!</definedName>
    <definedName name="現地材増値税除外品部品単価ﾄﾞﾙ" localSheetId="40">#REF!</definedName>
    <definedName name="現地材増値税除外品部品単価ﾄﾞﾙ" localSheetId="41">#REF!</definedName>
    <definedName name="現地材増値税除外品部品単価ﾄﾞﾙ" localSheetId="19">#REF!</definedName>
    <definedName name="現地材増値税除外品部品単価ﾄﾞﾙ" localSheetId="21">#REF!</definedName>
    <definedName name="現地材増値税除外品部品単価ﾄﾞﾙ" localSheetId="22">#REF!</definedName>
    <definedName name="現地材増値税除外品部品単価ﾄﾞﾙ" localSheetId="23">#REF!</definedName>
    <definedName name="現地材増値税除外品部品単価ﾄﾞﾙ" localSheetId="25">#REF!</definedName>
    <definedName name="現地材増値税除外品部品単価ﾄﾞﾙ" localSheetId="33">#REF!</definedName>
    <definedName name="現地材増値税除外品部品単価ﾄﾞﾙ" localSheetId="34">#REF!</definedName>
    <definedName name="現地材増値税除外品部品単価ﾄﾞﾙ" localSheetId="36">#REF!</definedName>
    <definedName name="現地材増値税除外品部品単価ﾄﾞﾙ" localSheetId="55">#REF!</definedName>
    <definedName name="現地材増値税除外品部品単価ﾄﾞﾙ" localSheetId="56">#REF!</definedName>
    <definedName name="現地材増値税除外品部品単価ﾄﾞﾙ" localSheetId="57">#REF!</definedName>
    <definedName name="現地材増値税除外品部品単価ﾄﾞﾙ" localSheetId="58">#REF!</definedName>
    <definedName name="現地材増値税除外品部品単価ﾄﾞﾙ" localSheetId="59">#REF!</definedName>
    <definedName name="現地材増値税除外品部品単価ﾄﾞﾙ" localSheetId="54">#REF!</definedName>
    <definedName name="現地材増値税除外品部品単価ﾄﾞﾙ" localSheetId="5">#REF!</definedName>
    <definedName name="現地材増値税除外品部品単価ﾄﾞﾙ">#REF!</definedName>
    <definedName name="現地材増値税対象部品単価元" localSheetId="48">#REF!</definedName>
    <definedName name="現地材増値税対象部品単価元" localSheetId="50">#REF!</definedName>
    <definedName name="現地材増値税対象部品単価元" localSheetId="51">#REF!</definedName>
    <definedName name="現地材増値税対象部品単価元" localSheetId="52">#REF!</definedName>
    <definedName name="現地材増値税対象部品単価元" localSheetId="26">#REF!</definedName>
    <definedName name="現地材増値税対象部品単価元" localSheetId="28">#REF!</definedName>
    <definedName name="現地材増値税対象部品単価元" localSheetId="29">#REF!</definedName>
    <definedName name="現地材増値税対象部品単価元" localSheetId="30">#REF!</definedName>
    <definedName name="現地材増値税対象部品単価元" localSheetId="31">#REF!</definedName>
    <definedName name="現地材増値税対象部品単価元" localSheetId="16">#REF!</definedName>
    <definedName name="現地材増値税対象部品単価元" localSheetId="18">#REF!</definedName>
    <definedName name="現地材増値税対象部品単価元" localSheetId="15">#REF!</definedName>
    <definedName name="現地材増値税対象部品単価元" localSheetId="10">#REF!</definedName>
    <definedName name="現地材増値税対象部品単価元" localSheetId="11">#REF!</definedName>
    <definedName name="現地材増値税対象部品単価元" localSheetId="12">#REF!</definedName>
    <definedName name="現地材増値税対象部品単価元" localSheetId="13">#REF!</definedName>
    <definedName name="現地材増値税対象部品単価元" localSheetId="8">#REF!</definedName>
    <definedName name="現地材増値税対象部品単価元" localSheetId="42">#REF!</definedName>
    <definedName name="現地材増値税対象部品単価元" localSheetId="44">#REF!</definedName>
    <definedName name="現地材増値税対象部品単価元" localSheetId="45">#REF!</definedName>
    <definedName name="現地材増値税対象部品単価元" localSheetId="47">#REF!</definedName>
    <definedName name="現地材増値税対象部品単価元" localSheetId="38">#REF!</definedName>
    <definedName name="現地材増値税対象部品単価元" localSheetId="40">#REF!</definedName>
    <definedName name="現地材増値税対象部品単価元" localSheetId="41">#REF!</definedName>
    <definedName name="現地材増値税対象部品単価元" localSheetId="19">#REF!</definedName>
    <definedName name="現地材増値税対象部品単価元" localSheetId="21">#REF!</definedName>
    <definedName name="現地材増値税対象部品単価元" localSheetId="22">#REF!</definedName>
    <definedName name="現地材増値税対象部品単価元" localSheetId="23">#REF!</definedName>
    <definedName name="現地材増値税対象部品単価元" localSheetId="25">#REF!</definedName>
    <definedName name="現地材増値税対象部品単価元" localSheetId="33">#REF!</definedName>
    <definedName name="現地材増値税対象部品単価元" localSheetId="34">#REF!</definedName>
    <definedName name="現地材増値税対象部品単価元" localSheetId="36">#REF!</definedName>
    <definedName name="現地材増値税対象部品単価元" localSheetId="55">#REF!</definedName>
    <definedName name="現地材増値税対象部品単価元" localSheetId="56">#REF!</definedName>
    <definedName name="現地材増値税対象部品単価元" localSheetId="57">#REF!</definedName>
    <definedName name="現地材増値税対象部品単価元" localSheetId="58">#REF!</definedName>
    <definedName name="現地材増値税対象部品単価元" localSheetId="59">#REF!</definedName>
    <definedName name="現地材増値税対象部品単価元" localSheetId="54">#REF!</definedName>
    <definedName name="現地材増値税対象部品単価元" localSheetId="5">#REF!</definedName>
    <definedName name="現地材増値税対象部品単価元">#REF!</definedName>
    <definedName name="現地調達材増値税率" localSheetId="48">#REF!</definedName>
    <definedName name="現地調達材増値税率" localSheetId="50">#REF!</definedName>
    <definedName name="現地調達材増値税率" localSheetId="51">#REF!</definedName>
    <definedName name="現地調達材増値税率" localSheetId="52">#REF!</definedName>
    <definedName name="現地調達材増値税率" localSheetId="26">#REF!</definedName>
    <definedName name="現地調達材増値税率" localSheetId="28">#REF!</definedName>
    <definedName name="現地調達材増値税率" localSheetId="29">#REF!</definedName>
    <definedName name="現地調達材増値税率" localSheetId="30">#REF!</definedName>
    <definedName name="現地調達材増値税率" localSheetId="31">#REF!</definedName>
    <definedName name="現地調達材増値税率" localSheetId="16">#REF!</definedName>
    <definedName name="現地調達材増値税率" localSheetId="18">#REF!</definedName>
    <definedName name="現地調達材増値税率" localSheetId="15">#REF!</definedName>
    <definedName name="現地調達材増値税率" localSheetId="10">#REF!</definedName>
    <definedName name="現地調達材増値税率" localSheetId="11">#REF!</definedName>
    <definedName name="現地調達材増値税率" localSheetId="12">#REF!</definedName>
    <definedName name="現地調達材増値税率" localSheetId="13">#REF!</definedName>
    <definedName name="現地調達材増値税率" localSheetId="8">#REF!</definedName>
    <definedName name="現地調達材増値税率" localSheetId="42">#REF!</definedName>
    <definedName name="現地調達材増値税率" localSheetId="44">#REF!</definedName>
    <definedName name="現地調達材増値税率" localSheetId="45">#REF!</definedName>
    <definedName name="現地調達材増値税率" localSheetId="47">#REF!</definedName>
    <definedName name="現地調達材増値税率" localSheetId="38">#REF!</definedName>
    <definedName name="現地調達材増値税率" localSheetId="40">#REF!</definedName>
    <definedName name="現地調達材増値税率" localSheetId="41">#REF!</definedName>
    <definedName name="現地調達材増値税率" localSheetId="19">#REF!</definedName>
    <definedName name="現地調達材増値税率" localSheetId="21">#REF!</definedName>
    <definedName name="現地調達材増値税率" localSheetId="22">#REF!</definedName>
    <definedName name="現地調達材増値税率" localSheetId="23">#REF!</definedName>
    <definedName name="現地調達材増値税率" localSheetId="25">#REF!</definedName>
    <definedName name="現地調達材増値税率" localSheetId="33">#REF!</definedName>
    <definedName name="現地調達材増値税率" localSheetId="34">#REF!</definedName>
    <definedName name="現地調達材増値税率" localSheetId="36">#REF!</definedName>
    <definedName name="現地調達材増値税率" localSheetId="55">#REF!</definedName>
    <definedName name="現地調達材増値税率" localSheetId="56">#REF!</definedName>
    <definedName name="現地調達材増値税率" localSheetId="57">#REF!</definedName>
    <definedName name="現地調達材増値税率" localSheetId="58">#REF!</definedName>
    <definedName name="現地調達材増値税率" localSheetId="59">#REF!</definedName>
    <definedName name="現地調達材増値税率" localSheetId="54">#REF!</definedName>
    <definedName name="現地調達材増値税率" localSheetId="5">#REF!</definedName>
    <definedName name="現地調達材増値税率">#REF!</definedName>
    <definedName name="現地販売管理費率" localSheetId="48">#REF!</definedName>
    <definedName name="現地販売管理費率" localSheetId="50">#REF!</definedName>
    <definedName name="現地販売管理費率" localSheetId="51">#REF!</definedName>
    <definedName name="現地販売管理費率" localSheetId="52">#REF!</definedName>
    <definedName name="現地販売管理費率" localSheetId="26">#REF!</definedName>
    <definedName name="現地販売管理費率" localSheetId="28">#REF!</definedName>
    <definedName name="現地販売管理費率" localSheetId="29">#REF!</definedName>
    <definedName name="現地販売管理費率" localSheetId="30">#REF!</definedName>
    <definedName name="現地販売管理費率" localSheetId="31">#REF!</definedName>
    <definedName name="現地販売管理費率" localSheetId="16">#REF!</definedName>
    <definedName name="現地販売管理費率" localSheetId="18">#REF!</definedName>
    <definedName name="現地販売管理費率" localSheetId="15">#REF!</definedName>
    <definedName name="現地販売管理費率" localSheetId="10">#REF!</definedName>
    <definedName name="現地販売管理費率" localSheetId="11">#REF!</definedName>
    <definedName name="現地販売管理費率" localSheetId="12">#REF!</definedName>
    <definedName name="現地販売管理費率" localSheetId="13">#REF!</definedName>
    <definedName name="現地販売管理費率" localSheetId="8">#REF!</definedName>
    <definedName name="現地販売管理費率" localSheetId="42">#REF!</definedName>
    <definedName name="現地販売管理費率" localSheetId="44">#REF!</definedName>
    <definedName name="現地販売管理費率" localSheetId="45">#REF!</definedName>
    <definedName name="現地販売管理費率" localSheetId="47">#REF!</definedName>
    <definedName name="現地販売管理費率" localSheetId="38">#REF!</definedName>
    <definedName name="現地販売管理費率" localSheetId="40">#REF!</definedName>
    <definedName name="現地販売管理費率" localSheetId="41">#REF!</definedName>
    <definedName name="現地販売管理費率" localSheetId="19">#REF!</definedName>
    <definedName name="現地販売管理費率" localSheetId="21">#REF!</definedName>
    <definedName name="現地販売管理費率" localSheetId="22">#REF!</definedName>
    <definedName name="現地販売管理費率" localSheetId="23">#REF!</definedName>
    <definedName name="現地販売管理費率" localSheetId="25">#REF!</definedName>
    <definedName name="現地販売管理費率" localSheetId="33">#REF!</definedName>
    <definedName name="現地販売管理費率" localSheetId="34">#REF!</definedName>
    <definedName name="現地販売管理費率" localSheetId="36">#REF!</definedName>
    <definedName name="現地販売管理費率" localSheetId="55">#REF!</definedName>
    <definedName name="現地販売管理費率" localSheetId="56">#REF!</definedName>
    <definedName name="現地販売管理費率" localSheetId="57">#REF!</definedName>
    <definedName name="現地販売管理費率" localSheetId="58">#REF!</definedName>
    <definedName name="現地販売管理費率" localSheetId="59">#REF!</definedName>
    <definedName name="現地販売管理費率" localSheetId="54">#REF!</definedName>
    <definedName name="現地販売管理費率" localSheetId="5">#REF!</definedName>
    <definedName name="現地販売管理費率">#REF!</definedName>
    <definedName name="現地補助費" localSheetId="48">#REF!</definedName>
    <definedName name="現地補助費" localSheetId="50">#REF!</definedName>
    <definedName name="現地補助費" localSheetId="51">#REF!</definedName>
    <definedName name="現地補助費" localSheetId="52">#REF!</definedName>
    <definedName name="現地補助費" localSheetId="26">#REF!</definedName>
    <definedName name="現地補助費" localSheetId="28">#REF!</definedName>
    <definedName name="現地補助費" localSheetId="29">#REF!</definedName>
    <definedName name="現地補助費" localSheetId="30">#REF!</definedName>
    <definedName name="現地補助費" localSheetId="31">#REF!</definedName>
    <definedName name="現地補助費" localSheetId="16">#REF!</definedName>
    <definedName name="現地補助費" localSheetId="18">#REF!</definedName>
    <definedName name="現地補助費" localSheetId="15">#REF!</definedName>
    <definedName name="現地補助費" localSheetId="10">#REF!</definedName>
    <definedName name="現地補助費" localSheetId="11">#REF!</definedName>
    <definedName name="現地補助費" localSheetId="12">#REF!</definedName>
    <definedName name="現地補助費" localSheetId="13">#REF!</definedName>
    <definedName name="現地補助費" localSheetId="8">#REF!</definedName>
    <definedName name="現地補助費" localSheetId="42">#REF!</definedName>
    <definedName name="現地補助費" localSheetId="44">#REF!</definedName>
    <definedName name="現地補助費" localSheetId="45">#REF!</definedName>
    <definedName name="現地補助費" localSheetId="47">#REF!</definedName>
    <definedName name="現地補助費" localSheetId="38">#REF!</definedName>
    <definedName name="現地補助費" localSheetId="40">#REF!</definedName>
    <definedName name="現地補助費" localSheetId="41">#REF!</definedName>
    <definedName name="現地補助費" localSheetId="19">#REF!</definedName>
    <definedName name="現地補助費" localSheetId="21">#REF!</definedName>
    <definedName name="現地補助費" localSheetId="22">#REF!</definedName>
    <definedName name="現地補助費" localSheetId="23">#REF!</definedName>
    <definedName name="現地補助費" localSheetId="25">#REF!</definedName>
    <definedName name="現地補助費" localSheetId="33">#REF!</definedName>
    <definedName name="現地補助費" localSheetId="34">#REF!</definedName>
    <definedName name="現地補助費" localSheetId="36">#REF!</definedName>
    <definedName name="現地補助費" localSheetId="55">#REF!</definedName>
    <definedName name="現地補助費" localSheetId="56">#REF!</definedName>
    <definedName name="現地補助費" localSheetId="57">#REF!</definedName>
    <definedName name="現地補助費" localSheetId="58">#REF!</definedName>
    <definedName name="現地補助費" localSheetId="59">#REF!</definedName>
    <definedName name="現地補助費" localSheetId="54">#REF!</definedName>
    <definedName name="現地補助費" localSheetId="5">#REF!</definedName>
    <definedName name="現地補助費">#REF!</definedName>
    <definedName name="現地補助部門費率" localSheetId="48">#REF!</definedName>
    <definedName name="現地補助部門費率" localSheetId="50">#REF!</definedName>
    <definedName name="現地補助部門費率" localSheetId="51">#REF!</definedName>
    <definedName name="現地補助部門費率" localSheetId="52">#REF!</definedName>
    <definedName name="現地補助部門費率" localSheetId="26">#REF!</definedName>
    <definedName name="現地補助部門費率" localSheetId="28">#REF!</definedName>
    <definedName name="現地補助部門費率" localSheetId="29">#REF!</definedName>
    <definedName name="現地補助部門費率" localSheetId="30">#REF!</definedName>
    <definedName name="現地補助部門費率" localSheetId="31">#REF!</definedName>
    <definedName name="現地補助部門費率" localSheetId="16">#REF!</definedName>
    <definedName name="現地補助部門費率" localSheetId="18">#REF!</definedName>
    <definedName name="現地補助部門費率" localSheetId="15">#REF!</definedName>
    <definedName name="現地補助部門費率" localSheetId="10">#REF!</definedName>
    <definedName name="現地補助部門費率" localSheetId="11">#REF!</definedName>
    <definedName name="現地補助部門費率" localSheetId="12">#REF!</definedName>
    <definedName name="現地補助部門費率" localSheetId="13">#REF!</definedName>
    <definedName name="現地補助部門費率" localSheetId="8">#REF!</definedName>
    <definedName name="現地補助部門費率" localSheetId="42">#REF!</definedName>
    <definedName name="現地補助部門費率" localSheetId="44">#REF!</definedName>
    <definedName name="現地補助部門費率" localSheetId="45">#REF!</definedName>
    <definedName name="現地補助部門費率" localSheetId="47">#REF!</definedName>
    <definedName name="現地補助部門費率" localSheetId="38">#REF!</definedName>
    <definedName name="現地補助部門費率" localSheetId="40">#REF!</definedName>
    <definedName name="現地補助部門費率" localSheetId="41">#REF!</definedName>
    <definedName name="現地補助部門費率" localSheetId="19">#REF!</definedName>
    <definedName name="現地補助部門費率" localSheetId="21">#REF!</definedName>
    <definedName name="現地補助部門費率" localSheetId="22">#REF!</definedName>
    <definedName name="現地補助部門費率" localSheetId="23">#REF!</definedName>
    <definedName name="現地補助部門費率" localSheetId="25">#REF!</definedName>
    <definedName name="現地補助部門費率" localSheetId="33">#REF!</definedName>
    <definedName name="現地補助部門費率" localSheetId="34">#REF!</definedName>
    <definedName name="現地補助部門費率" localSheetId="36">#REF!</definedName>
    <definedName name="現地補助部門費率" localSheetId="55">#REF!</definedName>
    <definedName name="現地補助部門費率" localSheetId="56">#REF!</definedName>
    <definedName name="現地補助部門費率" localSheetId="57">#REF!</definedName>
    <definedName name="現地補助部門費率" localSheetId="58">#REF!</definedName>
    <definedName name="現地補助部門費率" localSheetId="59">#REF!</definedName>
    <definedName name="現地補助部門費率" localSheetId="54">#REF!</definedName>
    <definedName name="現地補助部門費率" localSheetId="5">#REF!</definedName>
    <definedName name="現地補助部門費率">#REF!</definedName>
    <definedName name="現地利益率" localSheetId="48">#REF!</definedName>
    <definedName name="現地利益率" localSheetId="50">#REF!</definedName>
    <definedName name="現地利益率" localSheetId="51">#REF!</definedName>
    <definedName name="現地利益率" localSheetId="52">#REF!</definedName>
    <definedName name="現地利益率" localSheetId="26">#REF!</definedName>
    <definedName name="現地利益率" localSheetId="28">#REF!</definedName>
    <definedName name="現地利益率" localSheetId="29">#REF!</definedName>
    <definedName name="現地利益率" localSheetId="30">#REF!</definedName>
    <definedName name="現地利益率" localSheetId="31">#REF!</definedName>
    <definedName name="現地利益率" localSheetId="16">#REF!</definedName>
    <definedName name="現地利益率" localSheetId="18">#REF!</definedName>
    <definedName name="現地利益率" localSheetId="15">#REF!</definedName>
    <definedName name="現地利益率" localSheetId="10">#REF!</definedName>
    <definedName name="現地利益率" localSheetId="11">#REF!</definedName>
    <definedName name="現地利益率" localSheetId="12">#REF!</definedName>
    <definedName name="現地利益率" localSheetId="13">#REF!</definedName>
    <definedName name="現地利益率" localSheetId="8">#REF!</definedName>
    <definedName name="現地利益率" localSheetId="42">#REF!</definedName>
    <definedName name="現地利益率" localSheetId="44">#REF!</definedName>
    <definedName name="現地利益率" localSheetId="45">#REF!</definedName>
    <definedName name="現地利益率" localSheetId="47">#REF!</definedName>
    <definedName name="現地利益率" localSheetId="38">#REF!</definedName>
    <definedName name="現地利益率" localSheetId="40">#REF!</definedName>
    <definedName name="現地利益率" localSheetId="41">#REF!</definedName>
    <definedName name="現地利益率" localSheetId="19">#REF!</definedName>
    <definedName name="現地利益率" localSheetId="21">#REF!</definedName>
    <definedName name="現地利益率" localSheetId="22">#REF!</definedName>
    <definedName name="現地利益率" localSheetId="23">#REF!</definedName>
    <definedName name="現地利益率" localSheetId="25">#REF!</definedName>
    <definedName name="現地利益率" localSheetId="33">#REF!</definedName>
    <definedName name="現地利益率" localSheetId="34">#REF!</definedName>
    <definedName name="現地利益率" localSheetId="36">#REF!</definedName>
    <definedName name="現地利益率" localSheetId="55">#REF!</definedName>
    <definedName name="現地利益率" localSheetId="56">#REF!</definedName>
    <definedName name="現地利益率" localSheetId="57">#REF!</definedName>
    <definedName name="現地利益率" localSheetId="58">#REF!</definedName>
    <definedName name="現地利益率" localSheetId="59">#REF!</definedName>
    <definedName name="現地利益率" localSheetId="54">#REF!</definedName>
    <definedName name="現地利益率" localSheetId="5">#REF!</definedName>
    <definedName name="現地利益率">#REF!</definedName>
    <definedName name="更新" localSheetId="48">#REF!</definedName>
    <definedName name="更新" localSheetId="50">#REF!</definedName>
    <definedName name="更新" localSheetId="51">#REF!</definedName>
    <definedName name="更新" localSheetId="52">#REF!</definedName>
    <definedName name="更新" localSheetId="26">#REF!</definedName>
    <definedName name="更新" localSheetId="28">#REF!</definedName>
    <definedName name="更新" localSheetId="29">#REF!</definedName>
    <definedName name="更新" localSheetId="30">#REF!</definedName>
    <definedName name="更新" localSheetId="31">#REF!</definedName>
    <definedName name="更新" localSheetId="16">#REF!</definedName>
    <definedName name="更新" localSheetId="18">#REF!</definedName>
    <definedName name="更新" localSheetId="15">#REF!</definedName>
    <definedName name="更新" localSheetId="10">#REF!</definedName>
    <definedName name="更新" localSheetId="11">#REF!</definedName>
    <definedName name="更新" localSheetId="12">#REF!</definedName>
    <definedName name="更新" localSheetId="13">#REF!</definedName>
    <definedName name="更新" localSheetId="8">#REF!</definedName>
    <definedName name="更新" localSheetId="42">#REF!</definedName>
    <definedName name="更新" localSheetId="44">#REF!</definedName>
    <definedName name="更新" localSheetId="45">#REF!</definedName>
    <definedName name="更新" localSheetId="47">#REF!</definedName>
    <definedName name="更新" localSheetId="38">#REF!</definedName>
    <definedName name="更新" localSheetId="40">#REF!</definedName>
    <definedName name="更新" localSheetId="41">#REF!</definedName>
    <definedName name="更新" localSheetId="19">#REF!</definedName>
    <definedName name="更新" localSheetId="21">#REF!</definedName>
    <definedName name="更新" localSheetId="22">#REF!</definedName>
    <definedName name="更新" localSheetId="23">#REF!</definedName>
    <definedName name="更新" localSheetId="25">#REF!</definedName>
    <definedName name="更新" localSheetId="33">#REF!</definedName>
    <definedName name="更新" localSheetId="34">#REF!</definedName>
    <definedName name="更新" localSheetId="36">#REF!</definedName>
    <definedName name="更新" localSheetId="55">#REF!</definedName>
    <definedName name="更新" localSheetId="56">#REF!</definedName>
    <definedName name="更新" localSheetId="57">#REF!</definedName>
    <definedName name="更新" localSheetId="58">#REF!</definedName>
    <definedName name="更新" localSheetId="59">#REF!</definedName>
    <definedName name="更新" localSheetId="54">#REF!</definedName>
    <definedName name="更新" localSheetId="5">#REF!</definedName>
    <definedName name="更新">#REF!</definedName>
    <definedName name="材料減耗費率">'[27]125円ﾃﾞｰﾀ'!$E$119</definedName>
    <definedName name="材料減耗費率FOB" localSheetId="48">#REF!</definedName>
    <definedName name="材料減耗費率FOB" localSheetId="50">#REF!</definedName>
    <definedName name="材料減耗費率FOB" localSheetId="51">#REF!</definedName>
    <definedName name="材料減耗費率FOB" localSheetId="52">#REF!</definedName>
    <definedName name="材料減耗費率FOB" localSheetId="26">#REF!</definedName>
    <definedName name="材料減耗費率FOB" localSheetId="28">#REF!</definedName>
    <definedName name="材料減耗費率FOB" localSheetId="29">#REF!</definedName>
    <definedName name="材料減耗費率FOB" localSheetId="30">#REF!</definedName>
    <definedName name="材料減耗費率FOB" localSheetId="31">#REF!</definedName>
    <definedName name="材料減耗費率FOB" localSheetId="16">#REF!</definedName>
    <definedName name="材料減耗費率FOB" localSheetId="18">#REF!</definedName>
    <definedName name="材料減耗費率FOB" localSheetId="15">#REF!</definedName>
    <definedName name="材料減耗費率FOB" localSheetId="10">#REF!</definedName>
    <definedName name="材料減耗費率FOB" localSheetId="11">#REF!</definedName>
    <definedName name="材料減耗費率FOB" localSheetId="12">#REF!</definedName>
    <definedName name="材料減耗費率FOB" localSheetId="13">#REF!</definedName>
    <definedName name="材料減耗費率FOB" localSheetId="8">#REF!</definedName>
    <definedName name="材料減耗費率FOB" localSheetId="42">#REF!</definedName>
    <definedName name="材料減耗費率FOB" localSheetId="44">#REF!</definedName>
    <definedName name="材料減耗費率FOB" localSheetId="45">#REF!</definedName>
    <definedName name="材料減耗費率FOB" localSheetId="47">#REF!</definedName>
    <definedName name="材料減耗費率FOB" localSheetId="38">#REF!</definedName>
    <definedName name="材料減耗費率FOB" localSheetId="40">#REF!</definedName>
    <definedName name="材料減耗費率FOB" localSheetId="41">#REF!</definedName>
    <definedName name="材料減耗費率FOB" localSheetId="19">#REF!</definedName>
    <definedName name="材料減耗費率FOB" localSheetId="21">#REF!</definedName>
    <definedName name="材料減耗費率FOB" localSheetId="22">#REF!</definedName>
    <definedName name="材料減耗費率FOB" localSheetId="23">#REF!</definedName>
    <definedName name="材料減耗費率FOB" localSheetId="25">#REF!</definedName>
    <definedName name="材料減耗費率FOB" localSheetId="33">#REF!</definedName>
    <definedName name="材料減耗費率FOB" localSheetId="34">#REF!</definedName>
    <definedName name="材料減耗費率FOB" localSheetId="36">#REF!</definedName>
    <definedName name="材料減耗費率FOB" localSheetId="55">#REF!</definedName>
    <definedName name="材料減耗費率FOB" localSheetId="56">#REF!</definedName>
    <definedName name="材料減耗費率FOB" localSheetId="57">#REF!</definedName>
    <definedName name="材料減耗費率FOB" localSheetId="58">#REF!</definedName>
    <definedName name="材料減耗費率FOB" localSheetId="59">#REF!</definedName>
    <definedName name="材料減耗費率FOB" localSheetId="54">#REF!</definedName>
    <definedName name="材料減耗費率FOB" localSheetId="5">#REF!</definedName>
    <definedName name="材料減耗費率FOB">#REF!</definedName>
    <definedName name="材料総合率" localSheetId="48">#REF!</definedName>
    <definedName name="材料総合率" localSheetId="50">#REF!</definedName>
    <definedName name="材料総合率" localSheetId="51">#REF!</definedName>
    <definedName name="材料総合率" localSheetId="52">#REF!</definedName>
    <definedName name="材料総合率" localSheetId="26">#REF!</definedName>
    <definedName name="材料総合率" localSheetId="28">#REF!</definedName>
    <definedName name="材料総合率" localSheetId="29">#REF!</definedName>
    <definedName name="材料総合率" localSheetId="30">#REF!</definedName>
    <definedName name="材料総合率" localSheetId="31">#REF!</definedName>
    <definedName name="材料総合率" localSheetId="16">#REF!</definedName>
    <definedName name="材料総合率" localSheetId="18">#REF!</definedName>
    <definedName name="材料総合率" localSheetId="15">#REF!</definedName>
    <definedName name="材料総合率" localSheetId="10">#REF!</definedName>
    <definedName name="材料総合率" localSheetId="11">#REF!</definedName>
    <definedName name="材料総合率" localSheetId="12">#REF!</definedName>
    <definedName name="材料総合率" localSheetId="13">#REF!</definedName>
    <definedName name="材料総合率" localSheetId="8">#REF!</definedName>
    <definedName name="材料総合率" localSheetId="42">#REF!</definedName>
    <definedName name="材料総合率" localSheetId="44">#REF!</definedName>
    <definedName name="材料総合率" localSheetId="45">#REF!</definedName>
    <definedName name="材料総合率" localSheetId="47">#REF!</definedName>
    <definedName name="材料総合率" localSheetId="38">#REF!</definedName>
    <definedName name="材料総合率" localSheetId="40">#REF!</definedName>
    <definedName name="材料総合率" localSheetId="41">#REF!</definedName>
    <definedName name="材料総合率" localSheetId="19">#REF!</definedName>
    <definedName name="材料総合率" localSheetId="21">#REF!</definedName>
    <definedName name="材料総合率" localSheetId="22">#REF!</definedName>
    <definedName name="材料総合率" localSheetId="23">#REF!</definedName>
    <definedName name="材料総合率" localSheetId="25">#REF!</definedName>
    <definedName name="材料総合率" localSheetId="33">#REF!</definedName>
    <definedName name="材料総合率" localSheetId="34">#REF!</definedName>
    <definedName name="材料総合率" localSheetId="36">#REF!</definedName>
    <definedName name="材料総合率" localSheetId="55">#REF!</definedName>
    <definedName name="材料総合率" localSheetId="56">#REF!</definedName>
    <definedName name="材料総合率" localSheetId="57">#REF!</definedName>
    <definedName name="材料総合率" localSheetId="58">#REF!</definedName>
    <definedName name="材料総合率" localSheetId="59">#REF!</definedName>
    <definedName name="材料総合率" localSheetId="54">#REF!</definedName>
    <definedName name="材料総合率" localSheetId="5">#REF!</definedName>
    <definedName name="材料総合率">#REF!</definedName>
    <definedName name="材料調達資金金利率" localSheetId="48">#REF!</definedName>
    <definedName name="材料調達資金金利率" localSheetId="50">#REF!</definedName>
    <definedName name="材料調達資金金利率" localSheetId="51">#REF!</definedName>
    <definedName name="材料調達資金金利率" localSheetId="52">#REF!</definedName>
    <definedName name="材料調達資金金利率" localSheetId="26">#REF!</definedName>
    <definedName name="材料調達資金金利率" localSheetId="28">#REF!</definedName>
    <definedName name="材料調達資金金利率" localSheetId="29">#REF!</definedName>
    <definedName name="材料調達資金金利率" localSheetId="30">#REF!</definedName>
    <definedName name="材料調達資金金利率" localSheetId="31">#REF!</definedName>
    <definedName name="材料調達資金金利率" localSheetId="16">#REF!</definedName>
    <definedName name="材料調達資金金利率" localSheetId="18">#REF!</definedName>
    <definedName name="材料調達資金金利率" localSheetId="15">#REF!</definedName>
    <definedName name="材料調達資金金利率" localSheetId="10">#REF!</definedName>
    <definedName name="材料調達資金金利率" localSheetId="11">#REF!</definedName>
    <definedName name="材料調達資金金利率" localSheetId="12">#REF!</definedName>
    <definedName name="材料調達資金金利率" localSheetId="13">#REF!</definedName>
    <definedName name="材料調達資金金利率" localSheetId="8">#REF!</definedName>
    <definedName name="材料調達資金金利率" localSheetId="42">#REF!</definedName>
    <definedName name="材料調達資金金利率" localSheetId="44">#REF!</definedName>
    <definedName name="材料調達資金金利率" localSheetId="45">#REF!</definedName>
    <definedName name="材料調達資金金利率" localSheetId="47">#REF!</definedName>
    <definedName name="材料調達資金金利率" localSheetId="38">#REF!</definedName>
    <definedName name="材料調達資金金利率" localSheetId="40">#REF!</definedName>
    <definedName name="材料調達資金金利率" localSheetId="41">#REF!</definedName>
    <definedName name="材料調達資金金利率" localSheetId="19">#REF!</definedName>
    <definedName name="材料調達資金金利率" localSheetId="21">#REF!</definedName>
    <definedName name="材料調達資金金利率" localSheetId="22">#REF!</definedName>
    <definedName name="材料調達資金金利率" localSheetId="23">#REF!</definedName>
    <definedName name="材料調達資金金利率" localSheetId="25">#REF!</definedName>
    <definedName name="材料調達資金金利率" localSheetId="33">#REF!</definedName>
    <definedName name="材料調達資金金利率" localSheetId="34">#REF!</definedName>
    <definedName name="材料調達資金金利率" localSheetId="36">#REF!</definedName>
    <definedName name="材料調達資金金利率" localSheetId="55">#REF!</definedName>
    <definedName name="材料調達資金金利率" localSheetId="56">#REF!</definedName>
    <definedName name="材料調達資金金利率" localSheetId="57">#REF!</definedName>
    <definedName name="材料調達資金金利率" localSheetId="58">#REF!</definedName>
    <definedName name="材料調達資金金利率" localSheetId="59">#REF!</definedName>
    <definedName name="材料調達資金金利率" localSheetId="54">#REF!</definedName>
    <definedName name="材料調達資金金利率" localSheetId="5">#REF!</definedName>
    <definedName name="材料調達資金金利率">#REF!</definedName>
    <definedName name="社内加工賃率平均元分" localSheetId="48">#REF!</definedName>
    <definedName name="社内加工賃率平均元分" localSheetId="50">#REF!</definedName>
    <definedName name="社内加工賃率平均元分" localSheetId="51">#REF!</definedName>
    <definedName name="社内加工賃率平均元分" localSheetId="52">#REF!</definedName>
    <definedName name="社内加工賃率平均元分" localSheetId="26">#REF!</definedName>
    <definedName name="社内加工賃率平均元分" localSheetId="28">#REF!</definedName>
    <definedName name="社内加工賃率平均元分" localSheetId="29">#REF!</definedName>
    <definedName name="社内加工賃率平均元分" localSheetId="30">#REF!</definedName>
    <definedName name="社内加工賃率平均元分" localSheetId="31">#REF!</definedName>
    <definedName name="社内加工賃率平均元分" localSheetId="16">#REF!</definedName>
    <definedName name="社内加工賃率平均元分" localSheetId="18">#REF!</definedName>
    <definedName name="社内加工賃率平均元分" localSheetId="15">#REF!</definedName>
    <definedName name="社内加工賃率平均元分" localSheetId="10">#REF!</definedName>
    <definedName name="社内加工賃率平均元分" localSheetId="11">#REF!</definedName>
    <definedName name="社内加工賃率平均元分" localSheetId="12">#REF!</definedName>
    <definedName name="社内加工賃率平均元分" localSheetId="13">#REF!</definedName>
    <definedName name="社内加工賃率平均元分" localSheetId="8">#REF!</definedName>
    <definedName name="社内加工賃率平均元分" localSheetId="42">#REF!</definedName>
    <definedName name="社内加工賃率平均元分" localSheetId="44">#REF!</definedName>
    <definedName name="社内加工賃率平均元分" localSheetId="45">#REF!</definedName>
    <definedName name="社内加工賃率平均元分" localSheetId="47">#REF!</definedName>
    <definedName name="社内加工賃率平均元分" localSheetId="38">#REF!</definedName>
    <definedName name="社内加工賃率平均元分" localSheetId="40">#REF!</definedName>
    <definedName name="社内加工賃率平均元分" localSheetId="41">#REF!</definedName>
    <definedName name="社内加工賃率平均元分" localSheetId="19">#REF!</definedName>
    <definedName name="社内加工賃率平均元分" localSheetId="21">#REF!</definedName>
    <definedName name="社内加工賃率平均元分" localSheetId="22">#REF!</definedName>
    <definedName name="社内加工賃率平均元分" localSheetId="23">#REF!</definedName>
    <definedName name="社内加工賃率平均元分" localSheetId="25">#REF!</definedName>
    <definedName name="社内加工賃率平均元分" localSheetId="33">#REF!</definedName>
    <definedName name="社内加工賃率平均元分" localSheetId="34">#REF!</definedName>
    <definedName name="社内加工賃率平均元分" localSheetId="36">#REF!</definedName>
    <definedName name="社内加工賃率平均元分" localSheetId="55">#REF!</definedName>
    <definedName name="社内加工賃率平均元分" localSheetId="56">#REF!</definedName>
    <definedName name="社内加工賃率平均元分" localSheetId="57">#REF!</definedName>
    <definedName name="社内加工賃率平均元分" localSheetId="58">#REF!</definedName>
    <definedName name="社内加工賃率平均元分" localSheetId="59">#REF!</definedName>
    <definedName name="社内加工賃率平均元分" localSheetId="54">#REF!</definedName>
    <definedName name="社内加工賃率平均元分" localSheetId="5">#REF!</definedName>
    <definedName name="社内加工賃率平均元分">#REF!</definedName>
    <definedName name="社内梱包費率" localSheetId="48">#REF!</definedName>
    <definedName name="社内梱包費率" localSheetId="50">#REF!</definedName>
    <definedName name="社内梱包費率" localSheetId="51">#REF!</definedName>
    <definedName name="社内梱包費率" localSheetId="52">#REF!</definedName>
    <definedName name="社内梱包費率" localSheetId="26">#REF!</definedName>
    <definedName name="社内梱包費率" localSheetId="28">#REF!</definedName>
    <definedName name="社内梱包費率" localSheetId="29">#REF!</definedName>
    <definedName name="社内梱包費率" localSheetId="30">#REF!</definedName>
    <definedName name="社内梱包費率" localSheetId="31">#REF!</definedName>
    <definedName name="社内梱包費率" localSheetId="16">#REF!</definedName>
    <definedName name="社内梱包費率" localSheetId="18">#REF!</definedName>
    <definedName name="社内梱包費率" localSheetId="15">#REF!</definedName>
    <definedName name="社内梱包費率" localSheetId="10">#REF!</definedName>
    <definedName name="社内梱包費率" localSheetId="11">#REF!</definedName>
    <definedName name="社内梱包費率" localSheetId="12">#REF!</definedName>
    <definedName name="社内梱包費率" localSheetId="13">#REF!</definedName>
    <definedName name="社内梱包費率" localSheetId="8">#REF!</definedName>
    <definedName name="社内梱包費率" localSheetId="42">#REF!</definedName>
    <definedName name="社内梱包費率" localSheetId="44">#REF!</definedName>
    <definedName name="社内梱包費率" localSheetId="45">#REF!</definedName>
    <definedName name="社内梱包費率" localSheetId="47">#REF!</definedName>
    <definedName name="社内梱包費率" localSheetId="38">#REF!</definedName>
    <definedName name="社内梱包費率" localSheetId="40">#REF!</definedName>
    <definedName name="社内梱包費率" localSheetId="41">#REF!</definedName>
    <definedName name="社内梱包費率" localSheetId="19">#REF!</definedName>
    <definedName name="社内梱包費率" localSheetId="21">#REF!</definedName>
    <definedName name="社内梱包費率" localSheetId="22">#REF!</definedName>
    <definedName name="社内梱包費率" localSheetId="23">#REF!</definedName>
    <definedName name="社内梱包費率" localSheetId="25">#REF!</definedName>
    <definedName name="社内梱包費率" localSheetId="33">#REF!</definedName>
    <definedName name="社内梱包費率" localSheetId="34">#REF!</definedName>
    <definedName name="社内梱包費率" localSheetId="36">#REF!</definedName>
    <definedName name="社内梱包費率" localSheetId="55">#REF!</definedName>
    <definedName name="社内梱包費率" localSheetId="56">#REF!</definedName>
    <definedName name="社内梱包費率" localSheetId="57">#REF!</definedName>
    <definedName name="社内梱包費率" localSheetId="58">#REF!</definedName>
    <definedName name="社内梱包費率" localSheetId="59">#REF!</definedName>
    <definedName name="社内梱包費率" localSheetId="54">#REF!</definedName>
    <definedName name="社内梱包費率" localSheetId="5">#REF!</definedName>
    <definedName name="社内梱包費率">#REF!</definedName>
    <definedName name="終了行" localSheetId="48">[26]書換え条件!#REF!</definedName>
    <definedName name="終了行" localSheetId="50">[26]書換え条件!#REF!</definedName>
    <definedName name="終了行" localSheetId="51">[26]書換え条件!#REF!</definedName>
    <definedName name="終了行" localSheetId="52">[26]書換え条件!#REF!</definedName>
    <definedName name="終了行" localSheetId="26">[26]書換え条件!#REF!</definedName>
    <definedName name="終了行" localSheetId="28">[26]書換え条件!#REF!</definedName>
    <definedName name="終了行" localSheetId="29">[26]書換え条件!#REF!</definedName>
    <definedName name="終了行" localSheetId="30">[26]書換え条件!#REF!</definedName>
    <definedName name="終了行" localSheetId="31">[26]書換え条件!#REF!</definedName>
    <definedName name="終了行" localSheetId="16">[26]書換え条件!#REF!</definedName>
    <definedName name="終了行" localSheetId="18">[26]書換え条件!#REF!</definedName>
    <definedName name="終了行" localSheetId="15">[26]書換え条件!#REF!</definedName>
    <definedName name="終了行" localSheetId="10">[26]書換え条件!#REF!</definedName>
    <definedName name="終了行" localSheetId="11">[26]書換え条件!#REF!</definedName>
    <definedName name="終了行" localSheetId="12">[26]書換え条件!#REF!</definedName>
    <definedName name="終了行" localSheetId="13">[26]書換え条件!#REF!</definedName>
    <definedName name="終了行" localSheetId="8">[26]書換え条件!#REF!</definedName>
    <definedName name="終了行" localSheetId="42">[26]書換え条件!#REF!</definedName>
    <definedName name="終了行" localSheetId="44">[26]書換え条件!#REF!</definedName>
    <definedName name="終了行" localSheetId="45">[26]書換え条件!#REF!</definedName>
    <definedName name="終了行" localSheetId="47">[26]書換え条件!#REF!</definedName>
    <definedName name="終了行" localSheetId="38">[26]書換え条件!#REF!</definedName>
    <definedName name="終了行" localSheetId="40">[26]書換え条件!#REF!</definedName>
    <definedName name="終了行" localSheetId="41">[26]書換え条件!#REF!</definedName>
    <definedName name="終了行" localSheetId="19">[26]書換え条件!#REF!</definedName>
    <definedName name="終了行" localSheetId="21">[26]書換え条件!#REF!</definedName>
    <definedName name="終了行" localSheetId="22">[26]書換え条件!#REF!</definedName>
    <definedName name="終了行" localSheetId="23">[26]書換え条件!#REF!</definedName>
    <definedName name="終了行" localSheetId="25">[26]書換え条件!#REF!</definedName>
    <definedName name="終了行" localSheetId="33">[26]書換え条件!#REF!</definedName>
    <definedName name="終了行" localSheetId="34">[26]書換え条件!#REF!</definedName>
    <definedName name="終了行" localSheetId="36">[26]書換え条件!#REF!</definedName>
    <definedName name="終了行" localSheetId="55">[26]書換え条件!#REF!</definedName>
    <definedName name="終了行" localSheetId="56">[26]書換え条件!#REF!</definedName>
    <definedName name="終了行" localSheetId="57">[26]書換え条件!#REF!</definedName>
    <definedName name="終了行" localSheetId="58">[26]書換え条件!#REF!</definedName>
    <definedName name="終了行" localSheetId="59">[26]書換え条件!#REF!</definedName>
    <definedName name="終了行" localSheetId="54">[26]書換え条件!#REF!</definedName>
    <definedName name="終了行" localSheetId="5">[26]書換え条件!#REF!</definedName>
    <definedName name="終了行">[26]書換え条件!#REF!</definedName>
    <definedName name="所要量1" localSheetId="48">#REF!</definedName>
    <definedName name="所要量1" localSheetId="50">#REF!</definedName>
    <definedName name="所要量1" localSheetId="51">#REF!</definedName>
    <definedName name="所要量1" localSheetId="52">#REF!</definedName>
    <definedName name="所要量1" localSheetId="26">#REF!</definedName>
    <definedName name="所要量1" localSheetId="28">#REF!</definedName>
    <definedName name="所要量1" localSheetId="29">#REF!</definedName>
    <definedName name="所要量1" localSheetId="30">#REF!</definedName>
    <definedName name="所要量1" localSheetId="31">#REF!</definedName>
    <definedName name="所要量1" localSheetId="16">#REF!</definedName>
    <definedName name="所要量1" localSheetId="18">#REF!</definedName>
    <definedName name="所要量1" localSheetId="15">#REF!</definedName>
    <definedName name="所要量1" localSheetId="10">#REF!</definedName>
    <definedName name="所要量1" localSheetId="11">#REF!</definedName>
    <definedName name="所要量1" localSheetId="12">#REF!</definedName>
    <definedName name="所要量1" localSheetId="13">#REF!</definedName>
    <definedName name="所要量1" localSheetId="8">#REF!</definedName>
    <definedName name="所要量1" localSheetId="42">#REF!</definedName>
    <definedName name="所要量1" localSheetId="44">#REF!</definedName>
    <definedName name="所要量1" localSheetId="45">#REF!</definedName>
    <definedName name="所要量1" localSheetId="47">#REF!</definedName>
    <definedName name="所要量1" localSheetId="38">#REF!</definedName>
    <definedName name="所要量1" localSheetId="40">#REF!</definedName>
    <definedName name="所要量1" localSheetId="41">#REF!</definedName>
    <definedName name="所要量1" localSheetId="19">#REF!</definedName>
    <definedName name="所要量1" localSheetId="21">#REF!</definedName>
    <definedName name="所要量1" localSheetId="22">#REF!</definedName>
    <definedName name="所要量1" localSheetId="23">#REF!</definedName>
    <definedName name="所要量1" localSheetId="25">#REF!</definedName>
    <definedName name="所要量1" localSheetId="33">#REF!</definedName>
    <definedName name="所要量1" localSheetId="34">#REF!</definedName>
    <definedName name="所要量1" localSheetId="36">#REF!</definedName>
    <definedName name="所要量1" localSheetId="55">#REF!</definedName>
    <definedName name="所要量1" localSheetId="56">#REF!</definedName>
    <definedName name="所要量1" localSheetId="57">#REF!</definedName>
    <definedName name="所要量1" localSheetId="58">#REF!</definedName>
    <definedName name="所要量1" localSheetId="59">#REF!</definedName>
    <definedName name="所要量1" localSheetId="54">#REF!</definedName>
    <definedName name="所要量1" localSheetId="5">#REF!</definedName>
    <definedName name="所要量1">#REF!</definedName>
    <definedName name="所要量2" localSheetId="48">#REF!</definedName>
    <definedName name="所要量2" localSheetId="50">#REF!</definedName>
    <definedName name="所要量2" localSheetId="51">#REF!</definedName>
    <definedName name="所要量2" localSheetId="52">#REF!</definedName>
    <definedName name="所要量2" localSheetId="26">#REF!</definedName>
    <definedName name="所要量2" localSheetId="28">#REF!</definedName>
    <definedName name="所要量2" localSheetId="29">#REF!</definedName>
    <definedName name="所要量2" localSheetId="30">#REF!</definedName>
    <definedName name="所要量2" localSheetId="31">#REF!</definedName>
    <definedName name="所要量2" localSheetId="16">#REF!</definedName>
    <definedName name="所要量2" localSheetId="18">#REF!</definedName>
    <definedName name="所要量2" localSheetId="15">#REF!</definedName>
    <definedName name="所要量2" localSheetId="10">#REF!</definedName>
    <definedName name="所要量2" localSheetId="11">#REF!</definedName>
    <definedName name="所要量2" localSheetId="12">#REF!</definedName>
    <definedName name="所要量2" localSheetId="13">#REF!</definedName>
    <definedName name="所要量2" localSheetId="8">#REF!</definedName>
    <definedName name="所要量2" localSheetId="42">#REF!</definedName>
    <definedName name="所要量2" localSheetId="44">#REF!</definedName>
    <definedName name="所要量2" localSheetId="45">#REF!</definedName>
    <definedName name="所要量2" localSheetId="47">#REF!</definedName>
    <definedName name="所要量2" localSheetId="38">#REF!</definedName>
    <definedName name="所要量2" localSheetId="40">#REF!</definedName>
    <definedName name="所要量2" localSheetId="41">#REF!</definedName>
    <definedName name="所要量2" localSheetId="19">#REF!</definedName>
    <definedName name="所要量2" localSheetId="21">#REF!</definedName>
    <definedName name="所要量2" localSheetId="22">#REF!</definedName>
    <definedName name="所要量2" localSheetId="23">#REF!</definedName>
    <definedName name="所要量2" localSheetId="25">#REF!</definedName>
    <definedName name="所要量2" localSheetId="33">#REF!</definedName>
    <definedName name="所要量2" localSheetId="34">#REF!</definedName>
    <definedName name="所要量2" localSheetId="36">#REF!</definedName>
    <definedName name="所要量2" localSheetId="55">#REF!</definedName>
    <definedName name="所要量2" localSheetId="56">#REF!</definedName>
    <definedName name="所要量2" localSheetId="57">#REF!</definedName>
    <definedName name="所要量2" localSheetId="58">#REF!</definedName>
    <definedName name="所要量2" localSheetId="59">#REF!</definedName>
    <definedName name="所要量2" localSheetId="54">#REF!</definedName>
    <definedName name="所要量2" localSheetId="5">#REF!</definedName>
    <definedName name="所要量2">#REF!</definedName>
    <definedName name="所要量3" localSheetId="48">#REF!</definedName>
    <definedName name="所要量3" localSheetId="50">#REF!</definedName>
    <definedName name="所要量3" localSheetId="51">#REF!</definedName>
    <definedName name="所要量3" localSheetId="52">#REF!</definedName>
    <definedName name="所要量3" localSheetId="26">#REF!</definedName>
    <definedName name="所要量3" localSheetId="28">#REF!</definedName>
    <definedName name="所要量3" localSheetId="29">#REF!</definedName>
    <definedName name="所要量3" localSheetId="30">#REF!</definedName>
    <definedName name="所要量3" localSheetId="31">#REF!</definedName>
    <definedName name="所要量3" localSheetId="16">#REF!</definedName>
    <definedName name="所要量3" localSheetId="18">#REF!</definedName>
    <definedName name="所要量3" localSheetId="15">#REF!</definedName>
    <definedName name="所要量3" localSheetId="10">#REF!</definedName>
    <definedName name="所要量3" localSheetId="11">#REF!</definedName>
    <definedName name="所要量3" localSheetId="12">#REF!</definedName>
    <definedName name="所要量3" localSheetId="13">#REF!</definedName>
    <definedName name="所要量3" localSheetId="8">#REF!</definedName>
    <definedName name="所要量3" localSheetId="42">#REF!</definedName>
    <definedName name="所要量3" localSheetId="44">#REF!</definedName>
    <definedName name="所要量3" localSheetId="45">#REF!</definedName>
    <definedName name="所要量3" localSheetId="47">#REF!</definedName>
    <definedName name="所要量3" localSheetId="38">#REF!</definedName>
    <definedName name="所要量3" localSheetId="40">#REF!</definedName>
    <definedName name="所要量3" localSheetId="41">#REF!</definedName>
    <definedName name="所要量3" localSheetId="19">#REF!</definedName>
    <definedName name="所要量3" localSheetId="21">#REF!</definedName>
    <definedName name="所要量3" localSheetId="22">#REF!</definedName>
    <definedName name="所要量3" localSheetId="23">#REF!</definedName>
    <definedName name="所要量3" localSheetId="25">#REF!</definedName>
    <definedName name="所要量3" localSheetId="33">#REF!</definedName>
    <definedName name="所要量3" localSheetId="34">#REF!</definedName>
    <definedName name="所要量3" localSheetId="36">#REF!</definedName>
    <definedName name="所要量3" localSheetId="55">#REF!</definedName>
    <definedName name="所要量3" localSheetId="56">#REF!</definedName>
    <definedName name="所要量3" localSheetId="57">#REF!</definedName>
    <definedName name="所要量3" localSheetId="58">#REF!</definedName>
    <definedName name="所要量3" localSheetId="59">#REF!</definedName>
    <definedName name="所要量3" localSheetId="54">#REF!</definedName>
    <definedName name="所要量3" localSheetId="5">#REF!</definedName>
    <definedName name="所要量3">#REF!</definedName>
    <definedName name="所要量4" localSheetId="48">#REF!</definedName>
    <definedName name="所要量4" localSheetId="50">#REF!</definedName>
    <definedName name="所要量4" localSheetId="51">#REF!</definedName>
    <definedName name="所要量4" localSheetId="52">#REF!</definedName>
    <definedName name="所要量4" localSheetId="26">#REF!</definedName>
    <definedName name="所要量4" localSheetId="28">#REF!</definedName>
    <definedName name="所要量4" localSheetId="29">#REF!</definedName>
    <definedName name="所要量4" localSheetId="30">#REF!</definedName>
    <definedName name="所要量4" localSheetId="31">#REF!</definedName>
    <definedName name="所要量4" localSheetId="16">#REF!</definedName>
    <definedName name="所要量4" localSheetId="18">#REF!</definedName>
    <definedName name="所要量4" localSheetId="15">#REF!</definedName>
    <definedName name="所要量4" localSheetId="10">#REF!</definedName>
    <definedName name="所要量4" localSheetId="11">#REF!</definedName>
    <definedName name="所要量4" localSheetId="12">#REF!</definedName>
    <definedName name="所要量4" localSheetId="13">#REF!</definedName>
    <definedName name="所要量4" localSheetId="8">#REF!</definedName>
    <definedName name="所要量4" localSheetId="42">#REF!</definedName>
    <definedName name="所要量4" localSheetId="44">#REF!</definedName>
    <definedName name="所要量4" localSheetId="45">#REF!</definedName>
    <definedName name="所要量4" localSheetId="47">#REF!</definedName>
    <definedName name="所要量4" localSheetId="38">#REF!</definedName>
    <definedName name="所要量4" localSheetId="40">#REF!</definedName>
    <definedName name="所要量4" localSheetId="41">#REF!</definedName>
    <definedName name="所要量4" localSheetId="19">#REF!</definedName>
    <definedName name="所要量4" localSheetId="21">#REF!</definedName>
    <definedName name="所要量4" localSheetId="22">#REF!</definedName>
    <definedName name="所要量4" localSheetId="23">#REF!</definedName>
    <definedName name="所要量4" localSheetId="25">#REF!</definedName>
    <definedName name="所要量4" localSheetId="33">#REF!</definedName>
    <definedName name="所要量4" localSheetId="34">#REF!</definedName>
    <definedName name="所要量4" localSheetId="36">#REF!</definedName>
    <definedName name="所要量4" localSheetId="55">#REF!</definedName>
    <definedName name="所要量4" localSheetId="56">#REF!</definedName>
    <definedName name="所要量4" localSheetId="57">#REF!</definedName>
    <definedName name="所要量4" localSheetId="58">#REF!</definedName>
    <definedName name="所要量4" localSheetId="59">#REF!</definedName>
    <definedName name="所要量4" localSheetId="54">#REF!</definedName>
    <definedName name="所要量4" localSheetId="5">#REF!</definedName>
    <definedName name="所要量4">#REF!</definedName>
    <definedName name="所要量5" localSheetId="48">#REF!</definedName>
    <definedName name="所要量5" localSheetId="50">#REF!</definedName>
    <definedName name="所要量5" localSheetId="51">#REF!</definedName>
    <definedName name="所要量5" localSheetId="52">#REF!</definedName>
    <definedName name="所要量5" localSheetId="26">#REF!</definedName>
    <definedName name="所要量5" localSheetId="28">#REF!</definedName>
    <definedName name="所要量5" localSheetId="29">#REF!</definedName>
    <definedName name="所要量5" localSheetId="30">#REF!</definedName>
    <definedName name="所要量5" localSheetId="31">#REF!</definedName>
    <definedName name="所要量5" localSheetId="16">#REF!</definedName>
    <definedName name="所要量5" localSheetId="18">#REF!</definedName>
    <definedName name="所要量5" localSheetId="15">#REF!</definedName>
    <definedName name="所要量5" localSheetId="10">#REF!</definedName>
    <definedName name="所要量5" localSheetId="11">#REF!</definedName>
    <definedName name="所要量5" localSheetId="12">#REF!</definedName>
    <definedName name="所要量5" localSheetId="13">#REF!</definedName>
    <definedName name="所要量5" localSheetId="8">#REF!</definedName>
    <definedName name="所要量5" localSheetId="42">#REF!</definedName>
    <definedName name="所要量5" localSheetId="44">#REF!</definedName>
    <definedName name="所要量5" localSheetId="45">#REF!</definedName>
    <definedName name="所要量5" localSheetId="47">#REF!</definedName>
    <definedName name="所要量5" localSheetId="38">#REF!</definedName>
    <definedName name="所要量5" localSheetId="40">#REF!</definedName>
    <definedName name="所要量5" localSheetId="41">#REF!</definedName>
    <definedName name="所要量5" localSheetId="19">#REF!</definedName>
    <definedName name="所要量5" localSheetId="21">#REF!</definedName>
    <definedName name="所要量5" localSheetId="22">#REF!</definedName>
    <definedName name="所要量5" localSheetId="23">#REF!</definedName>
    <definedName name="所要量5" localSheetId="25">#REF!</definedName>
    <definedName name="所要量5" localSheetId="33">#REF!</definedName>
    <definedName name="所要量5" localSheetId="34">#REF!</definedName>
    <definedName name="所要量5" localSheetId="36">#REF!</definedName>
    <definedName name="所要量5" localSheetId="55">#REF!</definedName>
    <definedName name="所要量5" localSheetId="56">#REF!</definedName>
    <definedName name="所要量5" localSheetId="57">#REF!</definedName>
    <definedName name="所要量5" localSheetId="58">#REF!</definedName>
    <definedName name="所要量5" localSheetId="59">#REF!</definedName>
    <definedName name="所要量5" localSheetId="54">#REF!</definedName>
    <definedName name="所要量5" localSheetId="5">#REF!</definedName>
    <definedName name="所要量5">#REF!</definedName>
    <definedName name="身上" localSheetId="48">#REF!</definedName>
    <definedName name="身上" localSheetId="50">#REF!</definedName>
    <definedName name="身上" localSheetId="51">#REF!</definedName>
    <definedName name="身上" localSheetId="52">#REF!</definedName>
    <definedName name="身上" localSheetId="26">#REF!</definedName>
    <definedName name="身上" localSheetId="28">#REF!</definedName>
    <definedName name="身上" localSheetId="29">#REF!</definedName>
    <definedName name="身上" localSheetId="30">#REF!</definedName>
    <definedName name="身上" localSheetId="31">#REF!</definedName>
    <definedName name="身上" localSheetId="16">#REF!</definedName>
    <definedName name="身上" localSheetId="18">#REF!</definedName>
    <definedName name="身上" localSheetId="15">#REF!</definedName>
    <definedName name="身上" localSheetId="10">#REF!</definedName>
    <definedName name="身上" localSheetId="11">#REF!</definedName>
    <definedName name="身上" localSheetId="12">#REF!</definedName>
    <definedName name="身上" localSheetId="13">#REF!</definedName>
    <definedName name="身上" localSheetId="8">#REF!</definedName>
    <definedName name="身上" localSheetId="42">#REF!</definedName>
    <definedName name="身上" localSheetId="44">#REF!</definedName>
    <definedName name="身上" localSheetId="45">#REF!</definedName>
    <definedName name="身上" localSheetId="47">#REF!</definedName>
    <definedName name="身上" localSheetId="38">#REF!</definedName>
    <definedName name="身上" localSheetId="40">#REF!</definedName>
    <definedName name="身上" localSheetId="41">#REF!</definedName>
    <definedName name="身上" localSheetId="19">#REF!</definedName>
    <definedName name="身上" localSheetId="21">#REF!</definedName>
    <definedName name="身上" localSheetId="22">#REF!</definedName>
    <definedName name="身上" localSheetId="23">#REF!</definedName>
    <definedName name="身上" localSheetId="25">#REF!</definedName>
    <definedName name="身上" localSheetId="33">#REF!</definedName>
    <definedName name="身上" localSheetId="34">#REF!</definedName>
    <definedName name="身上" localSheetId="36">#REF!</definedName>
    <definedName name="身上" localSheetId="55">#REF!</definedName>
    <definedName name="身上" localSheetId="56">#REF!</definedName>
    <definedName name="身上" localSheetId="57">#REF!</definedName>
    <definedName name="身上" localSheetId="58">#REF!</definedName>
    <definedName name="身上" localSheetId="59">#REF!</definedName>
    <definedName name="身上" localSheetId="54">#REF!</definedName>
    <definedName name="身上" localSheetId="5">#REF!</definedName>
    <definedName name="身上">#REF!</definedName>
    <definedName name="設備投資2011.2.19" hidden="1">"P80"</definedName>
    <definedName name="損耗費" localSheetId="48">#REF!</definedName>
    <definedName name="損耗費" localSheetId="50">#REF!</definedName>
    <definedName name="損耗費" localSheetId="51">#REF!</definedName>
    <definedName name="損耗費" localSheetId="52">#REF!</definedName>
    <definedName name="損耗費" localSheetId="26">#REF!</definedName>
    <definedName name="損耗費" localSheetId="28">#REF!</definedName>
    <definedName name="損耗費" localSheetId="29">#REF!</definedName>
    <definedName name="損耗費" localSheetId="30">#REF!</definedName>
    <definedName name="損耗費" localSheetId="31">#REF!</definedName>
    <definedName name="損耗費" localSheetId="16">#REF!</definedName>
    <definedName name="損耗費" localSheetId="18">#REF!</definedName>
    <definedName name="損耗費" localSheetId="15">#REF!</definedName>
    <definedName name="損耗費" localSheetId="10">#REF!</definedName>
    <definedName name="損耗費" localSheetId="11">#REF!</definedName>
    <definedName name="損耗費" localSheetId="12">#REF!</definedName>
    <definedName name="損耗費" localSheetId="13">#REF!</definedName>
    <definedName name="損耗費" localSheetId="8">#REF!</definedName>
    <definedName name="損耗費" localSheetId="42">#REF!</definedName>
    <definedName name="損耗費" localSheetId="44">#REF!</definedName>
    <definedName name="損耗費" localSheetId="45">#REF!</definedName>
    <definedName name="損耗費" localSheetId="47">#REF!</definedName>
    <definedName name="損耗費" localSheetId="38">#REF!</definedName>
    <definedName name="損耗費" localSheetId="40">#REF!</definedName>
    <definedName name="損耗費" localSheetId="41">#REF!</definedName>
    <definedName name="損耗費" localSheetId="19">#REF!</definedName>
    <definedName name="損耗費" localSheetId="21">#REF!</definedName>
    <definedName name="損耗費" localSheetId="22">#REF!</definedName>
    <definedName name="損耗費" localSheetId="23">#REF!</definedName>
    <definedName name="損耗費" localSheetId="25">#REF!</definedName>
    <definedName name="損耗費" localSheetId="33">#REF!</definedName>
    <definedName name="損耗費" localSheetId="34">#REF!</definedName>
    <definedName name="損耗費" localSheetId="36">#REF!</definedName>
    <definedName name="損耗費" localSheetId="55">#REF!</definedName>
    <definedName name="損耗費" localSheetId="56">#REF!</definedName>
    <definedName name="損耗費" localSheetId="57">#REF!</definedName>
    <definedName name="損耗費" localSheetId="58">#REF!</definedName>
    <definedName name="損耗費" localSheetId="59">#REF!</definedName>
    <definedName name="損耗費" localSheetId="54">#REF!</definedName>
    <definedName name="損耗費" localSheetId="5">#REF!</definedName>
    <definedName name="損耗費">#REF!</definedName>
    <definedName name="他社輸入一般為替ﾚｰﾄ円ﾄﾞﾙ" localSheetId="48">#REF!</definedName>
    <definedName name="他社輸入一般為替ﾚｰﾄ円ﾄﾞﾙ" localSheetId="50">#REF!</definedName>
    <definedName name="他社輸入一般為替ﾚｰﾄ円ﾄﾞﾙ" localSheetId="51">#REF!</definedName>
    <definedName name="他社輸入一般為替ﾚｰﾄ円ﾄﾞﾙ" localSheetId="52">#REF!</definedName>
    <definedName name="他社輸入一般為替ﾚｰﾄ円ﾄﾞﾙ" localSheetId="26">#REF!</definedName>
    <definedName name="他社輸入一般為替ﾚｰﾄ円ﾄﾞﾙ" localSheetId="28">#REF!</definedName>
    <definedName name="他社輸入一般為替ﾚｰﾄ円ﾄﾞﾙ" localSheetId="29">#REF!</definedName>
    <definedName name="他社輸入一般為替ﾚｰﾄ円ﾄﾞﾙ" localSheetId="30">#REF!</definedName>
    <definedName name="他社輸入一般為替ﾚｰﾄ円ﾄﾞﾙ" localSheetId="31">#REF!</definedName>
    <definedName name="他社輸入一般為替ﾚｰﾄ円ﾄﾞﾙ" localSheetId="16">#REF!</definedName>
    <definedName name="他社輸入一般為替ﾚｰﾄ円ﾄﾞﾙ" localSheetId="18">#REF!</definedName>
    <definedName name="他社輸入一般為替ﾚｰﾄ円ﾄﾞﾙ" localSheetId="15">#REF!</definedName>
    <definedName name="他社輸入一般為替ﾚｰﾄ円ﾄﾞﾙ" localSheetId="10">#REF!</definedName>
    <definedName name="他社輸入一般為替ﾚｰﾄ円ﾄﾞﾙ" localSheetId="11">#REF!</definedName>
    <definedName name="他社輸入一般為替ﾚｰﾄ円ﾄﾞﾙ" localSheetId="12">#REF!</definedName>
    <definedName name="他社輸入一般為替ﾚｰﾄ円ﾄﾞﾙ" localSheetId="13">#REF!</definedName>
    <definedName name="他社輸入一般為替ﾚｰﾄ円ﾄﾞﾙ" localSheetId="8">#REF!</definedName>
    <definedName name="他社輸入一般為替ﾚｰﾄ円ﾄﾞﾙ" localSheetId="42">#REF!</definedName>
    <definedName name="他社輸入一般為替ﾚｰﾄ円ﾄﾞﾙ" localSheetId="44">#REF!</definedName>
    <definedName name="他社輸入一般為替ﾚｰﾄ円ﾄﾞﾙ" localSheetId="45">#REF!</definedName>
    <definedName name="他社輸入一般為替ﾚｰﾄ円ﾄﾞﾙ" localSheetId="47">#REF!</definedName>
    <definedName name="他社輸入一般為替ﾚｰﾄ円ﾄﾞﾙ" localSheetId="38">#REF!</definedName>
    <definedName name="他社輸入一般為替ﾚｰﾄ円ﾄﾞﾙ" localSheetId="40">#REF!</definedName>
    <definedName name="他社輸入一般為替ﾚｰﾄ円ﾄﾞﾙ" localSheetId="41">#REF!</definedName>
    <definedName name="他社輸入一般為替ﾚｰﾄ円ﾄﾞﾙ" localSheetId="19">#REF!</definedName>
    <definedName name="他社輸入一般為替ﾚｰﾄ円ﾄﾞﾙ" localSheetId="21">#REF!</definedName>
    <definedName name="他社輸入一般為替ﾚｰﾄ円ﾄﾞﾙ" localSheetId="22">#REF!</definedName>
    <definedName name="他社輸入一般為替ﾚｰﾄ円ﾄﾞﾙ" localSheetId="23">#REF!</definedName>
    <definedName name="他社輸入一般為替ﾚｰﾄ円ﾄﾞﾙ" localSheetId="25">#REF!</definedName>
    <definedName name="他社輸入一般為替ﾚｰﾄ円ﾄﾞﾙ" localSheetId="33">#REF!</definedName>
    <definedName name="他社輸入一般為替ﾚｰﾄ円ﾄﾞﾙ" localSheetId="34">#REF!</definedName>
    <definedName name="他社輸入一般為替ﾚｰﾄ円ﾄﾞﾙ" localSheetId="36">#REF!</definedName>
    <definedName name="他社輸入一般為替ﾚｰﾄ円ﾄﾞﾙ" localSheetId="55">#REF!</definedName>
    <definedName name="他社輸入一般為替ﾚｰﾄ円ﾄﾞﾙ" localSheetId="56">#REF!</definedName>
    <definedName name="他社輸入一般為替ﾚｰﾄ円ﾄﾞﾙ" localSheetId="57">#REF!</definedName>
    <definedName name="他社輸入一般為替ﾚｰﾄ円ﾄﾞﾙ" localSheetId="58">#REF!</definedName>
    <definedName name="他社輸入一般為替ﾚｰﾄ円ﾄﾞﾙ" localSheetId="59">#REF!</definedName>
    <definedName name="他社輸入一般為替ﾚｰﾄ円ﾄﾞﾙ" localSheetId="54">#REF!</definedName>
    <definedName name="他社輸入一般為替ﾚｰﾄ円ﾄﾞﾙ" localSheetId="5">#REF!</definedName>
    <definedName name="他社輸入一般為替ﾚｰﾄ円ﾄﾞﾙ">#REF!</definedName>
    <definedName name="他社輸入材CIF単価ﾄﾞﾙ" localSheetId="48">#REF!</definedName>
    <definedName name="他社輸入材CIF単価ﾄﾞﾙ" localSheetId="50">#REF!</definedName>
    <definedName name="他社輸入材CIF単価ﾄﾞﾙ" localSheetId="51">#REF!</definedName>
    <definedName name="他社輸入材CIF単価ﾄﾞﾙ" localSheetId="52">#REF!</definedName>
    <definedName name="他社輸入材CIF単価ﾄﾞﾙ" localSheetId="26">#REF!</definedName>
    <definedName name="他社輸入材CIF単価ﾄﾞﾙ" localSheetId="28">#REF!</definedName>
    <definedName name="他社輸入材CIF単価ﾄﾞﾙ" localSheetId="29">#REF!</definedName>
    <definedName name="他社輸入材CIF単価ﾄﾞﾙ" localSheetId="30">#REF!</definedName>
    <definedName name="他社輸入材CIF単価ﾄﾞﾙ" localSheetId="31">#REF!</definedName>
    <definedName name="他社輸入材CIF単価ﾄﾞﾙ" localSheetId="16">#REF!</definedName>
    <definedName name="他社輸入材CIF単価ﾄﾞﾙ" localSheetId="18">#REF!</definedName>
    <definedName name="他社輸入材CIF単価ﾄﾞﾙ" localSheetId="15">#REF!</definedName>
    <definedName name="他社輸入材CIF単価ﾄﾞﾙ" localSheetId="10">#REF!</definedName>
    <definedName name="他社輸入材CIF単価ﾄﾞﾙ" localSheetId="11">#REF!</definedName>
    <definedName name="他社輸入材CIF単価ﾄﾞﾙ" localSheetId="12">#REF!</definedName>
    <definedName name="他社輸入材CIF単価ﾄﾞﾙ" localSheetId="13">#REF!</definedName>
    <definedName name="他社輸入材CIF単価ﾄﾞﾙ" localSheetId="8">#REF!</definedName>
    <definedName name="他社輸入材CIF単価ﾄﾞﾙ" localSheetId="42">#REF!</definedName>
    <definedName name="他社輸入材CIF単価ﾄﾞﾙ" localSheetId="44">#REF!</definedName>
    <definedName name="他社輸入材CIF単価ﾄﾞﾙ" localSheetId="45">#REF!</definedName>
    <definedName name="他社輸入材CIF単価ﾄﾞﾙ" localSheetId="47">#REF!</definedName>
    <definedName name="他社輸入材CIF単価ﾄﾞﾙ" localSheetId="38">#REF!</definedName>
    <definedName name="他社輸入材CIF単価ﾄﾞﾙ" localSheetId="40">#REF!</definedName>
    <definedName name="他社輸入材CIF単価ﾄﾞﾙ" localSheetId="41">#REF!</definedName>
    <definedName name="他社輸入材CIF単価ﾄﾞﾙ" localSheetId="19">#REF!</definedName>
    <definedName name="他社輸入材CIF単価ﾄﾞﾙ" localSheetId="21">#REF!</definedName>
    <definedName name="他社輸入材CIF単価ﾄﾞﾙ" localSheetId="22">#REF!</definedName>
    <definedName name="他社輸入材CIF単価ﾄﾞﾙ" localSheetId="23">#REF!</definedName>
    <definedName name="他社輸入材CIF単価ﾄﾞﾙ" localSheetId="25">#REF!</definedName>
    <definedName name="他社輸入材CIF単価ﾄﾞﾙ" localSheetId="33">#REF!</definedName>
    <definedName name="他社輸入材CIF単価ﾄﾞﾙ" localSheetId="34">#REF!</definedName>
    <definedName name="他社輸入材CIF単価ﾄﾞﾙ" localSheetId="36">#REF!</definedName>
    <definedName name="他社輸入材CIF単価ﾄﾞﾙ" localSheetId="55">#REF!</definedName>
    <definedName name="他社輸入材CIF単価ﾄﾞﾙ" localSheetId="56">#REF!</definedName>
    <definedName name="他社輸入材CIF単価ﾄﾞﾙ" localSheetId="57">#REF!</definedName>
    <definedName name="他社輸入材CIF単価ﾄﾞﾙ" localSheetId="58">#REF!</definedName>
    <definedName name="他社輸入材CIF単価ﾄﾞﾙ" localSheetId="59">#REF!</definedName>
    <definedName name="他社輸入材CIF単価ﾄﾞﾙ" localSheetId="54">#REF!</definedName>
    <definedName name="他社輸入材CIF単価ﾄﾞﾙ" localSheetId="5">#REF!</definedName>
    <definedName name="他社輸入材CIF単価ﾄﾞﾙ">#REF!</definedName>
    <definedName name="他社輸入材一般CIF率" localSheetId="48">#REF!</definedName>
    <definedName name="他社輸入材一般CIF率" localSheetId="50">#REF!</definedName>
    <definedName name="他社輸入材一般CIF率" localSheetId="51">#REF!</definedName>
    <definedName name="他社輸入材一般CIF率" localSheetId="52">#REF!</definedName>
    <definedName name="他社輸入材一般CIF率" localSheetId="26">#REF!</definedName>
    <definedName name="他社輸入材一般CIF率" localSheetId="28">#REF!</definedName>
    <definedName name="他社輸入材一般CIF率" localSheetId="29">#REF!</definedName>
    <definedName name="他社輸入材一般CIF率" localSheetId="30">#REF!</definedName>
    <definedName name="他社輸入材一般CIF率" localSheetId="31">#REF!</definedName>
    <definedName name="他社輸入材一般CIF率" localSheetId="16">#REF!</definedName>
    <definedName name="他社輸入材一般CIF率" localSheetId="18">#REF!</definedName>
    <definedName name="他社輸入材一般CIF率" localSheetId="15">#REF!</definedName>
    <definedName name="他社輸入材一般CIF率" localSheetId="10">#REF!</definedName>
    <definedName name="他社輸入材一般CIF率" localSheetId="11">#REF!</definedName>
    <definedName name="他社輸入材一般CIF率" localSheetId="12">#REF!</definedName>
    <definedName name="他社輸入材一般CIF率" localSheetId="13">#REF!</definedName>
    <definedName name="他社輸入材一般CIF率" localSheetId="8">#REF!</definedName>
    <definedName name="他社輸入材一般CIF率" localSheetId="42">#REF!</definedName>
    <definedName name="他社輸入材一般CIF率" localSheetId="44">#REF!</definedName>
    <definedName name="他社輸入材一般CIF率" localSheetId="45">#REF!</definedName>
    <definedName name="他社輸入材一般CIF率" localSheetId="47">#REF!</definedName>
    <definedName name="他社輸入材一般CIF率" localSheetId="38">#REF!</definedName>
    <definedName name="他社輸入材一般CIF率" localSheetId="40">#REF!</definedName>
    <definedName name="他社輸入材一般CIF率" localSheetId="41">#REF!</definedName>
    <definedName name="他社輸入材一般CIF率" localSheetId="19">#REF!</definedName>
    <definedName name="他社輸入材一般CIF率" localSheetId="21">#REF!</definedName>
    <definedName name="他社輸入材一般CIF率" localSheetId="22">#REF!</definedName>
    <definedName name="他社輸入材一般CIF率" localSheetId="23">#REF!</definedName>
    <definedName name="他社輸入材一般CIF率" localSheetId="25">#REF!</definedName>
    <definedName name="他社輸入材一般CIF率" localSheetId="33">#REF!</definedName>
    <definedName name="他社輸入材一般CIF率" localSheetId="34">#REF!</definedName>
    <definedName name="他社輸入材一般CIF率" localSheetId="36">#REF!</definedName>
    <definedName name="他社輸入材一般CIF率" localSheetId="55">#REF!</definedName>
    <definedName name="他社輸入材一般CIF率" localSheetId="56">#REF!</definedName>
    <definedName name="他社輸入材一般CIF率" localSheetId="57">#REF!</definedName>
    <definedName name="他社輸入材一般CIF率" localSheetId="58">#REF!</definedName>
    <definedName name="他社輸入材一般CIF率" localSheetId="59">#REF!</definedName>
    <definedName name="他社輸入材一般CIF率" localSheetId="54">#REF!</definedName>
    <definedName name="他社輸入材一般CIF率" localSheetId="5">#REF!</definedName>
    <definedName name="他社輸入材一般CIF率">#REF!</definedName>
    <definedName name="帳票" localSheetId="48">#REF!</definedName>
    <definedName name="帳票" localSheetId="50">#REF!</definedName>
    <definedName name="帳票" localSheetId="51">#REF!</definedName>
    <definedName name="帳票" localSheetId="52">#REF!</definedName>
    <definedName name="帳票" localSheetId="26">#REF!</definedName>
    <definedName name="帳票" localSheetId="28">#REF!</definedName>
    <definedName name="帳票" localSheetId="29">#REF!</definedName>
    <definedName name="帳票" localSheetId="30">#REF!</definedName>
    <definedName name="帳票" localSheetId="31">#REF!</definedName>
    <definedName name="帳票" localSheetId="16">#REF!</definedName>
    <definedName name="帳票" localSheetId="18">#REF!</definedName>
    <definedName name="帳票" localSheetId="15">#REF!</definedName>
    <definedName name="帳票" localSheetId="10">#REF!</definedName>
    <definedName name="帳票" localSheetId="11">#REF!</definedName>
    <definedName name="帳票" localSheetId="12">#REF!</definedName>
    <definedName name="帳票" localSheetId="13">#REF!</definedName>
    <definedName name="帳票" localSheetId="8">#REF!</definedName>
    <definedName name="帳票" localSheetId="42">#REF!</definedName>
    <definedName name="帳票" localSheetId="44">#REF!</definedName>
    <definedName name="帳票" localSheetId="45">#REF!</definedName>
    <definedName name="帳票" localSheetId="47">#REF!</definedName>
    <definedName name="帳票" localSheetId="38">#REF!</definedName>
    <definedName name="帳票" localSheetId="40">#REF!</definedName>
    <definedName name="帳票" localSheetId="41">#REF!</definedName>
    <definedName name="帳票" localSheetId="19">#REF!</definedName>
    <definedName name="帳票" localSheetId="21">#REF!</definedName>
    <definedName name="帳票" localSheetId="22">#REF!</definedName>
    <definedName name="帳票" localSheetId="23">#REF!</definedName>
    <definedName name="帳票" localSheetId="25">#REF!</definedName>
    <definedName name="帳票" localSheetId="33">#REF!</definedName>
    <definedName name="帳票" localSheetId="34">#REF!</definedName>
    <definedName name="帳票" localSheetId="36">#REF!</definedName>
    <definedName name="帳票" localSheetId="55">#REF!</definedName>
    <definedName name="帳票" localSheetId="56">#REF!</definedName>
    <definedName name="帳票" localSheetId="57">#REF!</definedName>
    <definedName name="帳票" localSheetId="58">#REF!</definedName>
    <definedName name="帳票" localSheetId="59">#REF!</definedName>
    <definedName name="帳票" localSheetId="54">#REF!</definedName>
    <definedName name="帳票" localSheetId="5">#REF!</definedName>
    <definedName name="帳票">#REF!</definedName>
    <definedName name="賃率CLEL組立" localSheetId="48">#REF!</definedName>
    <definedName name="賃率CLEL組立" localSheetId="50">#REF!</definedName>
    <definedName name="賃率CLEL組立" localSheetId="51">#REF!</definedName>
    <definedName name="賃率CLEL組立" localSheetId="52">#REF!</definedName>
    <definedName name="賃率CLEL組立" localSheetId="26">#REF!</definedName>
    <definedName name="賃率CLEL組立" localSheetId="28">#REF!</definedName>
    <definedName name="賃率CLEL組立" localSheetId="29">#REF!</definedName>
    <definedName name="賃率CLEL組立" localSheetId="30">#REF!</definedName>
    <definedName name="賃率CLEL組立" localSheetId="31">#REF!</definedName>
    <definedName name="賃率CLEL組立" localSheetId="16">#REF!</definedName>
    <definedName name="賃率CLEL組立" localSheetId="18">#REF!</definedName>
    <definedName name="賃率CLEL組立" localSheetId="15">#REF!</definedName>
    <definedName name="賃率CLEL組立" localSheetId="10">#REF!</definedName>
    <definedName name="賃率CLEL組立" localSheetId="11">#REF!</definedName>
    <definedName name="賃率CLEL組立" localSheetId="12">#REF!</definedName>
    <definedName name="賃率CLEL組立" localSheetId="13">#REF!</definedName>
    <definedName name="賃率CLEL組立" localSheetId="8">#REF!</definedName>
    <definedName name="賃率CLEL組立" localSheetId="42">#REF!</definedName>
    <definedName name="賃率CLEL組立" localSheetId="44">#REF!</definedName>
    <definedName name="賃率CLEL組立" localSheetId="45">#REF!</definedName>
    <definedName name="賃率CLEL組立" localSheetId="47">#REF!</definedName>
    <definedName name="賃率CLEL組立" localSheetId="38">#REF!</definedName>
    <definedName name="賃率CLEL組立" localSheetId="40">#REF!</definedName>
    <definedName name="賃率CLEL組立" localSheetId="41">#REF!</definedName>
    <definedName name="賃率CLEL組立" localSheetId="19">#REF!</definedName>
    <definedName name="賃率CLEL組立" localSheetId="21">#REF!</definedName>
    <definedName name="賃率CLEL組立" localSheetId="22">#REF!</definedName>
    <definedName name="賃率CLEL組立" localSheetId="23">#REF!</definedName>
    <definedName name="賃率CLEL組立" localSheetId="25">#REF!</definedName>
    <definedName name="賃率CLEL組立" localSheetId="33">#REF!</definedName>
    <definedName name="賃率CLEL組立" localSheetId="34">#REF!</definedName>
    <definedName name="賃率CLEL組立" localSheetId="36">#REF!</definedName>
    <definedName name="賃率CLEL組立" localSheetId="55">#REF!</definedName>
    <definedName name="賃率CLEL組立" localSheetId="56">#REF!</definedName>
    <definedName name="賃率CLEL組立" localSheetId="57">#REF!</definedName>
    <definedName name="賃率CLEL組立" localSheetId="58">#REF!</definedName>
    <definedName name="賃率CLEL組立" localSheetId="59">#REF!</definedName>
    <definedName name="賃率CLEL組立" localSheetId="54">#REF!</definedName>
    <definedName name="賃率CLEL組立" localSheetId="5">#REF!</definedName>
    <definedName name="賃率CLEL組立">#REF!</definedName>
    <definedName name="賃率MKｹｰｽ成形" localSheetId="48">#REF!</definedName>
    <definedName name="賃率MKｹｰｽ成形" localSheetId="50">#REF!</definedName>
    <definedName name="賃率MKｹｰｽ成形" localSheetId="51">#REF!</definedName>
    <definedName name="賃率MKｹｰｽ成形" localSheetId="52">#REF!</definedName>
    <definedName name="賃率MKｹｰｽ成形" localSheetId="26">#REF!</definedName>
    <definedName name="賃率MKｹｰｽ成形" localSheetId="28">#REF!</definedName>
    <definedName name="賃率MKｹｰｽ成形" localSheetId="29">#REF!</definedName>
    <definedName name="賃率MKｹｰｽ成形" localSheetId="30">#REF!</definedName>
    <definedName name="賃率MKｹｰｽ成形" localSheetId="31">#REF!</definedName>
    <definedName name="賃率MKｹｰｽ成形" localSheetId="16">#REF!</definedName>
    <definedName name="賃率MKｹｰｽ成形" localSheetId="18">#REF!</definedName>
    <definedName name="賃率MKｹｰｽ成形" localSheetId="15">#REF!</definedName>
    <definedName name="賃率MKｹｰｽ成形" localSheetId="10">#REF!</definedName>
    <definedName name="賃率MKｹｰｽ成形" localSheetId="11">#REF!</definedName>
    <definedName name="賃率MKｹｰｽ成形" localSheetId="12">#REF!</definedName>
    <definedName name="賃率MKｹｰｽ成形" localSheetId="13">#REF!</definedName>
    <definedName name="賃率MKｹｰｽ成形" localSheetId="8">#REF!</definedName>
    <definedName name="賃率MKｹｰｽ成形" localSheetId="42">#REF!</definedName>
    <definedName name="賃率MKｹｰｽ成形" localSheetId="44">#REF!</definedName>
    <definedName name="賃率MKｹｰｽ成形" localSheetId="45">#REF!</definedName>
    <definedName name="賃率MKｹｰｽ成形" localSheetId="47">#REF!</definedName>
    <definedName name="賃率MKｹｰｽ成形" localSheetId="38">#REF!</definedName>
    <definedName name="賃率MKｹｰｽ成形" localSheetId="40">#REF!</definedName>
    <definedName name="賃率MKｹｰｽ成形" localSheetId="41">#REF!</definedName>
    <definedName name="賃率MKｹｰｽ成形" localSheetId="19">#REF!</definedName>
    <definedName name="賃率MKｹｰｽ成形" localSheetId="21">#REF!</definedName>
    <definedName name="賃率MKｹｰｽ成形" localSheetId="22">#REF!</definedName>
    <definedName name="賃率MKｹｰｽ成形" localSheetId="23">#REF!</definedName>
    <definedName name="賃率MKｹｰｽ成形" localSheetId="25">#REF!</definedName>
    <definedName name="賃率MKｹｰｽ成形" localSheetId="33">#REF!</definedName>
    <definedName name="賃率MKｹｰｽ成形" localSheetId="34">#REF!</definedName>
    <definedName name="賃率MKｹｰｽ成形" localSheetId="36">#REF!</definedName>
    <definedName name="賃率MKｹｰｽ成形" localSheetId="55">#REF!</definedName>
    <definedName name="賃率MKｹｰｽ成形" localSheetId="56">#REF!</definedName>
    <definedName name="賃率MKｹｰｽ成形" localSheetId="57">#REF!</definedName>
    <definedName name="賃率MKｹｰｽ成形" localSheetId="58">#REF!</definedName>
    <definedName name="賃率MKｹｰｽ成形" localSheetId="59">#REF!</definedName>
    <definedName name="賃率MKｹｰｽ成形" localSheetId="54">#REF!</definedName>
    <definedName name="賃率MKｹｰｽ成形" localSheetId="5">#REF!</definedName>
    <definedName name="賃率MKｹｰｽ成形">#REF!</definedName>
    <definedName name="賃率MKｹｰｽ塗装" localSheetId="48">#REF!</definedName>
    <definedName name="賃率MKｹｰｽ塗装" localSheetId="50">#REF!</definedName>
    <definedName name="賃率MKｹｰｽ塗装" localSheetId="51">#REF!</definedName>
    <definedName name="賃率MKｹｰｽ塗装" localSheetId="52">#REF!</definedName>
    <definedName name="賃率MKｹｰｽ塗装" localSheetId="26">#REF!</definedName>
    <definedName name="賃率MKｹｰｽ塗装" localSheetId="28">#REF!</definedName>
    <definedName name="賃率MKｹｰｽ塗装" localSheetId="29">#REF!</definedName>
    <definedName name="賃率MKｹｰｽ塗装" localSheetId="30">#REF!</definedName>
    <definedName name="賃率MKｹｰｽ塗装" localSheetId="31">#REF!</definedName>
    <definedName name="賃率MKｹｰｽ塗装" localSheetId="16">#REF!</definedName>
    <definedName name="賃率MKｹｰｽ塗装" localSheetId="18">#REF!</definedName>
    <definedName name="賃率MKｹｰｽ塗装" localSheetId="15">#REF!</definedName>
    <definedName name="賃率MKｹｰｽ塗装" localSheetId="10">#REF!</definedName>
    <definedName name="賃率MKｹｰｽ塗装" localSheetId="11">#REF!</definedName>
    <definedName name="賃率MKｹｰｽ塗装" localSheetId="12">#REF!</definedName>
    <definedName name="賃率MKｹｰｽ塗装" localSheetId="13">#REF!</definedName>
    <definedName name="賃率MKｹｰｽ塗装" localSheetId="8">#REF!</definedName>
    <definedName name="賃率MKｹｰｽ塗装" localSheetId="42">#REF!</definedName>
    <definedName name="賃率MKｹｰｽ塗装" localSheetId="44">#REF!</definedName>
    <definedName name="賃率MKｹｰｽ塗装" localSheetId="45">#REF!</definedName>
    <definedName name="賃率MKｹｰｽ塗装" localSheetId="47">#REF!</definedName>
    <definedName name="賃率MKｹｰｽ塗装" localSheetId="38">#REF!</definedName>
    <definedName name="賃率MKｹｰｽ塗装" localSheetId="40">#REF!</definedName>
    <definedName name="賃率MKｹｰｽ塗装" localSheetId="41">#REF!</definedName>
    <definedName name="賃率MKｹｰｽ塗装" localSheetId="19">#REF!</definedName>
    <definedName name="賃率MKｹｰｽ塗装" localSheetId="21">#REF!</definedName>
    <definedName name="賃率MKｹｰｽ塗装" localSheetId="22">#REF!</definedName>
    <definedName name="賃率MKｹｰｽ塗装" localSheetId="23">#REF!</definedName>
    <definedName name="賃率MKｹｰｽ塗装" localSheetId="25">#REF!</definedName>
    <definedName name="賃率MKｹｰｽ塗装" localSheetId="33">#REF!</definedName>
    <definedName name="賃率MKｹｰｽ塗装" localSheetId="34">#REF!</definedName>
    <definedName name="賃率MKｹｰｽ塗装" localSheetId="36">#REF!</definedName>
    <definedName name="賃率MKｹｰｽ塗装" localSheetId="55">#REF!</definedName>
    <definedName name="賃率MKｹｰｽ塗装" localSheetId="56">#REF!</definedName>
    <definedName name="賃率MKｹｰｽ塗装" localSheetId="57">#REF!</definedName>
    <definedName name="賃率MKｹｰｽ塗装" localSheetId="58">#REF!</definedName>
    <definedName name="賃率MKｹｰｽ塗装" localSheetId="59">#REF!</definedName>
    <definedName name="賃率MKｹｰｽ塗装" localSheetId="54">#REF!</definedName>
    <definedName name="賃率MKｹｰｽ塗装" localSheetId="5">#REF!</definedName>
    <definedName name="賃率MKｹｰｽ塗装">#REF!</definedName>
    <definedName name="賃率MK組立GH" localSheetId="48">#REF!</definedName>
    <definedName name="賃率MK組立GH" localSheetId="50">#REF!</definedName>
    <definedName name="賃率MK組立GH" localSheetId="51">#REF!</definedName>
    <definedName name="賃率MK組立GH" localSheetId="52">#REF!</definedName>
    <definedName name="賃率MK組立GH" localSheetId="26">#REF!</definedName>
    <definedName name="賃率MK組立GH" localSheetId="28">#REF!</definedName>
    <definedName name="賃率MK組立GH" localSheetId="29">#REF!</definedName>
    <definedName name="賃率MK組立GH" localSheetId="30">#REF!</definedName>
    <definedName name="賃率MK組立GH" localSheetId="31">#REF!</definedName>
    <definedName name="賃率MK組立GH" localSheetId="16">#REF!</definedName>
    <definedName name="賃率MK組立GH" localSheetId="18">#REF!</definedName>
    <definedName name="賃率MK組立GH" localSheetId="15">#REF!</definedName>
    <definedName name="賃率MK組立GH" localSheetId="10">#REF!</definedName>
    <definedName name="賃率MK組立GH" localSheetId="11">#REF!</definedName>
    <definedName name="賃率MK組立GH" localSheetId="12">#REF!</definedName>
    <definedName name="賃率MK組立GH" localSheetId="13">#REF!</definedName>
    <definedName name="賃率MK組立GH" localSheetId="8">#REF!</definedName>
    <definedName name="賃率MK組立GH" localSheetId="42">#REF!</definedName>
    <definedName name="賃率MK組立GH" localSheetId="44">#REF!</definedName>
    <definedName name="賃率MK組立GH" localSheetId="45">#REF!</definedName>
    <definedName name="賃率MK組立GH" localSheetId="47">#REF!</definedName>
    <definedName name="賃率MK組立GH" localSheetId="38">#REF!</definedName>
    <definedName name="賃率MK組立GH" localSheetId="40">#REF!</definedName>
    <definedName name="賃率MK組立GH" localSheetId="41">#REF!</definedName>
    <definedName name="賃率MK組立GH" localSheetId="19">#REF!</definedName>
    <definedName name="賃率MK組立GH" localSheetId="21">#REF!</definedName>
    <definedName name="賃率MK組立GH" localSheetId="22">#REF!</definedName>
    <definedName name="賃率MK組立GH" localSheetId="23">#REF!</definedName>
    <definedName name="賃率MK組立GH" localSheetId="25">#REF!</definedName>
    <definedName name="賃率MK組立GH" localSheetId="33">#REF!</definedName>
    <definedName name="賃率MK組立GH" localSheetId="34">#REF!</definedName>
    <definedName name="賃率MK組立GH" localSheetId="36">#REF!</definedName>
    <definedName name="賃率MK組立GH" localSheetId="55">#REF!</definedName>
    <definedName name="賃率MK組立GH" localSheetId="56">#REF!</definedName>
    <definedName name="賃率MK組立GH" localSheetId="57">#REF!</definedName>
    <definedName name="賃率MK組立GH" localSheetId="58">#REF!</definedName>
    <definedName name="賃率MK組立GH" localSheetId="59">#REF!</definedName>
    <definedName name="賃率MK組立GH" localSheetId="54">#REF!</definedName>
    <definedName name="賃率MK組立GH" localSheetId="5">#REF!</definedName>
    <definedName name="賃率MK組立GH">#REF!</definedName>
    <definedName name="賃率MK部品GH" localSheetId="48">#REF!</definedName>
    <definedName name="賃率MK部品GH" localSheetId="50">#REF!</definedName>
    <definedName name="賃率MK部品GH" localSheetId="51">#REF!</definedName>
    <definedName name="賃率MK部品GH" localSheetId="52">#REF!</definedName>
    <definedName name="賃率MK部品GH" localSheetId="26">#REF!</definedName>
    <definedName name="賃率MK部品GH" localSheetId="28">#REF!</definedName>
    <definedName name="賃率MK部品GH" localSheetId="29">#REF!</definedName>
    <definedName name="賃率MK部品GH" localSheetId="30">#REF!</definedName>
    <definedName name="賃率MK部品GH" localSheetId="31">#REF!</definedName>
    <definedName name="賃率MK部品GH" localSheetId="16">#REF!</definedName>
    <definedName name="賃率MK部品GH" localSheetId="18">#REF!</definedName>
    <definedName name="賃率MK部品GH" localSheetId="15">#REF!</definedName>
    <definedName name="賃率MK部品GH" localSheetId="10">#REF!</definedName>
    <definedName name="賃率MK部品GH" localSheetId="11">#REF!</definedName>
    <definedName name="賃率MK部品GH" localSheetId="12">#REF!</definedName>
    <definedName name="賃率MK部品GH" localSheetId="13">#REF!</definedName>
    <definedName name="賃率MK部品GH" localSheetId="8">#REF!</definedName>
    <definedName name="賃率MK部品GH" localSheetId="42">#REF!</definedName>
    <definedName name="賃率MK部品GH" localSheetId="44">#REF!</definedName>
    <definedName name="賃率MK部品GH" localSheetId="45">#REF!</definedName>
    <definedName name="賃率MK部品GH" localSheetId="47">#REF!</definedName>
    <definedName name="賃率MK部品GH" localSheetId="38">#REF!</definedName>
    <definedName name="賃率MK部品GH" localSheetId="40">#REF!</definedName>
    <definedName name="賃率MK部品GH" localSheetId="41">#REF!</definedName>
    <definedName name="賃率MK部品GH" localSheetId="19">#REF!</definedName>
    <definedName name="賃率MK部品GH" localSheetId="21">#REF!</definedName>
    <definedName name="賃率MK部品GH" localSheetId="22">#REF!</definedName>
    <definedName name="賃率MK部品GH" localSheetId="23">#REF!</definedName>
    <definedName name="賃率MK部品GH" localSheetId="25">#REF!</definedName>
    <definedName name="賃率MK部品GH" localSheetId="33">#REF!</definedName>
    <definedName name="賃率MK部品GH" localSheetId="34">#REF!</definedName>
    <definedName name="賃率MK部品GH" localSheetId="36">#REF!</definedName>
    <definedName name="賃率MK部品GH" localSheetId="55">#REF!</definedName>
    <definedName name="賃率MK部品GH" localSheetId="56">#REF!</definedName>
    <definedName name="賃率MK部品GH" localSheetId="57">#REF!</definedName>
    <definedName name="賃率MK部品GH" localSheetId="58">#REF!</definedName>
    <definedName name="賃率MK部品GH" localSheetId="59">#REF!</definedName>
    <definedName name="賃率MK部品GH" localSheetId="54">#REF!</definedName>
    <definedName name="賃率MK部品GH" localSheetId="5">#REF!</definedName>
    <definedName name="賃率MK部品GH">#REF!</definedName>
    <definedName name="賃率ｼｰﾄSMT" localSheetId="48">#REF!</definedName>
    <definedName name="賃率ｼｰﾄSMT" localSheetId="50">#REF!</definedName>
    <definedName name="賃率ｼｰﾄSMT" localSheetId="51">#REF!</definedName>
    <definedName name="賃率ｼｰﾄSMT" localSheetId="52">#REF!</definedName>
    <definedName name="賃率ｼｰﾄSMT" localSheetId="26">#REF!</definedName>
    <definedName name="賃率ｼｰﾄSMT" localSheetId="28">#REF!</definedName>
    <definedName name="賃率ｼｰﾄSMT" localSheetId="29">#REF!</definedName>
    <definedName name="賃率ｼｰﾄSMT" localSheetId="30">#REF!</definedName>
    <definedName name="賃率ｼｰﾄSMT" localSheetId="31">#REF!</definedName>
    <definedName name="賃率ｼｰﾄSMT" localSheetId="16">#REF!</definedName>
    <definedName name="賃率ｼｰﾄSMT" localSheetId="18">#REF!</definedName>
    <definedName name="賃率ｼｰﾄSMT" localSheetId="15">#REF!</definedName>
    <definedName name="賃率ｼｰﾄSMT" localSheetId="10">#REF!</definedName>
    <definedName name="賃率ｼｰﾄSMT" localSheetId="11">#REF!</definedName>
    <definedName name="賃率ｼｰﾄSMT" localSheetId="12">#REF!</definedName>
    <definedName name="賃率ｼｰﾄSMT" localSheetId="13">#REF!</definedName>
    <definedName name="賃率ｼｰﾄSMT" localSheetId="8">#REF!</definedName>
    <definedName name="賃率ｼｰﾄSMT" localSheetId="42">#REF!</definedName>
    <definedName name="賃率ｼｰﾄSMT" localSheetId="44">#REF!</definedName>
    <definedName name="賃率ｼｰﾄSMT" localSheetId="45">#REF!</definedName>
    <definedName name="賃率ｼｰﾄSMT" localSheetId="47">#REF!</definedName>
    <definedName name="賃率ｼｰﾄSMT" localSheetId="38">#REF!</definedName>
    <definedName name="賃率ｼｰﾄSMT" localSheetId="40">#REF!</definedName>
    <definedName name="賃率ｼｰﾄSMT" localSheetId="41">#REF!</definedName>
    <definedName name="賃率ｼｰﾄSMT" localSheetId="19">#REF!</definedName>
    <definedName name="賃率ｼｰﾄSMT" localSheetId="21">#REF!</definedName>
    <definedName name="賃率ｼｰﾄSMT" localSheetId="22">#REF!</definedName>
    <definedName name="賃率ｼｰﾄSMT" localSheetId="23">#REF!</definedName>
    <definedName name="賃率ｼｰﾄSMT" localSheetId="25">#REF!</definedName>
    <definedName name="賃率ｼｰﾄSMT" localSheetId="33">#REF!</definedName>
    <definedName name="賃率ｼｰﾄSMT" localSheetId="34">#REF!</definedName>
    <definedName name="賃率ｼｰﾄSMT" localSheetId="36">#REF!</definedName>
    <definedName name="賃率ｼｰﾄSMT" localSheetId="55">#REF!</definedName>
    <definedName name="賃率ｼｰﾄSMT" localSheetId="56">#REF!</definedName>
    <definedName name="賃率ｼｰﾄSMT" localSheetId="57">#REF!</definedName>
    <definedName name="賃率ｼｰﾄSMT" localSheetId="58">#REF!</definedName>
    <definedName name="賃率ｼｰﾄSMT" localSheetId="59">#REF!</definedName>
    <definedName name="賃率ｼｰﾄSMT" localSheetId="54">#REF!</definedName>
    <definedName name="賃率ｼｰﾄSMT" localSheetId="5">#REF!</definedName>
    <definedName name="賃率ｼｰﾄSMT">#REF!</definedName>
    <definedName name="賃率ｼｰﾄ自挿" localSheetId="48">#REF!</definedName>
    <definedName name="賃率ｼｰﾄ自挿" localSheetId="50">#REF!</definedName>
    <definedName name="賃率ｼｰﾄ自挿" localSheetId="51">#REF!</definedName>
    <definedName name="賃率ｼｰﾄ自挿" localSheetId="52">#REF!</definedName>
    <definedName name="賃率ｼｰﾄ自挿" localSheetId="26">#REF!</definedName>
    <definedName name="賃率ｼｰﾄ自挿" localSheetId="28">#REF!</definedName>
    <definedName name="賃率ｼｰﾄ自挿" localSheetId="29">#REF!</definedName>
    <definedName name="賃率ｼｰﾄ自挿" localSheetId="30">#REF!</definedName>
    <definedName name="賃率ｼｰﾄ自挿" localSheetId="31">#REF!</definedName>
    <definedName name="賃率ｼｰﾄ自挿" localSheetId="16">#REF!</definedName>
    <definedName name="賃率ｼｰﾄ自挿" localSheetId="18">#REF!</definedName>
    <definedName name="賃率ｼｰﾄ自挿" localSheetId="15">#REF!</definedName>
    <definedName name="賃率ｼｰﾄ自挿" localSheetId="10">#REF!</definedName>
    <definedName name="賃率ｼｰﾄ自挿" localSheetId="11">#REF!</definedName>
    <definedName name="賃率ｼｰﾄ自挿" localSheetId="12">#REF!</definedName>
    <definedName name="賃率ｼｰﾄ自挿" localSheetId="13">#REF!</definedName>
    <definedName name="賃率ｼｰﾄ自挿" localSheetId="8">#REF!</definedName>
    <definedName name="賃率ｼｰﾄ自挿" localSheetId="42">#REF!</definedName>
    <definedName name="賃率ｼｰﾄ自挿" localSheetId="44">#REF!</definedName>
    <definedName name="賃率ｼｰﾄ自挿" localSheetId="45">#REF!</definedName>
    <definedName name="賃率ｼｰﾄ自挿" localSheetId="47">#REF!</definedName>
    <definedName name="賃率ｼｰﾄ自挿" localSheetId="38">#REF!</definedName>
    <definedName name="賃率ｼｰﾄ自挿" localSheetId="40">#REF!</definedName>
    <definedName name="賃率ｼｰﾄ自挿" localSheetId="41">#REF!</definedName>
    <definedName name="賃率ｼｰﾄ自挿" localSheetId="19">#REF!</definedName>
    <definedName name="賃率ｼｰﾄ自挿" localSheetId="21">#REF!</definedName>
    <definedName name="賃率ｼｰﾄ自挿" localSheetId="22">#REF!</definedName>
    <definedName name="賃率ｼｰﾄ自挿" localSheetId="23">#REF!</definedName>
    <definedName name="賃率ｼｰﾄ自挿" localSheetId="25">#REF!</definedName>
    <definedName name="賃率ｼｰﾄ自挿" localSheetId="33">#REF!</definedName>
    <definedName name="賃率ｼｰﾄ自挿" localSheetId="34">#REF!</definedName>
    <definedName name="賃率ｼｰﾄ自挿" localSheetId="36">#REF!</definedName>
    <definedName name="賃率ｼｰﾄ自挿" localSheetId="55">#REF!</definedName>
    <definedName name="賃率ｼｰﾄ自挿" localSheetId="56">#REF!</definedName>
    <definedName name="賃率ｼｰﾄ自挿" localSheetId="57">#REF!</definedName>
    <definedName name="賃率ｼｰﾄ自挿" localSheetId="58">#REF!</definedName>
    <definedName name="賃率ｼｰﾄ自挿" localSheetId="59">#REF!</definedName>
    <definedName name="賃率ｼｰﾄ自挿" localSheetId="54">#REF!</definedName>
    <definedName name="賃率ｼｰﾄ自挿" localSheetId="5">#REF!</definedName>
    <definedName name="賃率ｼｰﾄ自挿">#REF!</definedName>
    <definedName name="賃率ｼｰﾄ手挿" localSheetId="48">#REF!</definedName>
    <definedName name="賃率ｼｰﾄ手挿" localSheetId="50">#REF!</definedName>
    <definedName name="賃率ｼｰﾄ手挿" localSheetId="51">#REF!</definedName>
    <definedName name="賃率ｼｰﾄ手挿" localSheetId="52">#REF!</definedName>
    <definedName name="賃率ｼｰﾄ手挿" localSheetId="26">#REF!</definedName>
    <definedName name="賃率ｼｰﾄ手挿" localSheetId="28">#REF!</definedName>
    <definedName name="賃率ｼｰﾄ手挿" localSheetId="29">#REF!</definedName>
    <definedName name="賃率ｼｰﾄ手挿" localSheetId="30">#REF!</definedName>
    <definedName name="賃率ｼｰﾄ手挿" localSheetId="31">#REF!</definedName>
    <definedName name="賃率ｼｰﾄ手挿" localSheetId="16">#REF!</definedName>
    <definedName name="賃率ｼｰﾄ手挿" localSheetId="18">#REF!</definedName>
    <definedName name="賃率ｼｰﾄ手挿" localSheetId="15">#REF!</definedName>
    <definedName name="賃率ｼｰﾄ手挿" localSheetId="10">#REF!</definedName>
    <definedName name="賃率ｼｰﾄ手挿" localSheetId="11">#REF!</definedName>
    <definedName name="賃率ｼｰﾄ手挿" localSheetId="12">#REF!</definedName>
    <definedName name="賃率ｼｰﾄ手挿" localSheetId="13">#REF!</definedName>
    <definedName name="賃率ｼｰﾄ手挿" localSheetId="8">#REF!</definedName>
    <definedName name="賃率ｼｰﾄ手挿" localSheetId="42">#REF!</definedName>
    <definedName name="賃率ｼｰﾄ手挿" localSheetId="44">#REF!</definedName>
    <definedName name="賃率ｼｰﾄ手挿" localSheetId="45">#REF!</definedName>
    <definedName name="賃率ｼｰﾄ手挿" localSheetId="47">#REF!</definedName>
    <definedName name="賃率ｼｰﾄ手挿" localSheetId="38">#REF!</definedName>
    <definedName name="賃率ｼｰﾄ手挿" localSheetId="40">#REF!</definedName>
    <definedName name="賃率ｼｰﾄ手挿" localSheetId="41">#REF!</definedName>
    <definedName name="賃率ｼｰﾄ手挿" localSheetId="19">#REF!</definedName>
    <definedName name="賃率ｼｰﾄ手挿" localSheetId="21">#REF!</definedName>
    <definedName name="賃率ｼｰﾄ手挿" localSheetId="22">#REF!</definedName>
    <definedName name="賃率ｼｰﾄ手挿" localSheetId="23">#REF!</definedName>
    <definedName name="賃率ｼｰﾄ手挿" localSheetId="25">#REF!</definedName>
    <definedName name="賃率ｼｰﾄ手挿" localSheetId="33">#REF!</definedName>
    <definedName name="賃率ｼｰﾄ手挿" localSheetId="34">#REF!</definedName>
    <definedName name="賃率ｼｰﾄ手挿" localSheetId="36">#REF!</definedName>
    <definedName name="賃率ｼｰﾄ手挿" localSheetId="55">#REF!</definedName>
    <definedName name="賃率ｼｰﾄ手挿" localSheetId="56">#REF!</definedName>
    <definedName name="賃率ｼｰﾄ手挿" localSheetId="57">#REF!</definedName>
    <definedName name="賃率ｼｰﾄ手挿" localSheetId="58">#REF!</definedName>
    <definedName name="賃率ｼｰﾄ手挿" localSheetId="59">#REF!</definedName>
    <definedName name="賃率ｼｰﾄ手挿" localSheetId="54">#REF!</definedName>
    <definedName name="賃率ｼｰﾄ手挿" localSheetId="5">#REF!</definedName>
    <definedName name="賃率ｼｰﾄ手挿">#REF!</definedName>
    <definedName name="賃率木工機械" localSheetId="48">#REF!</definedName>
    <definedName name="賃率木工機械" localSheetId="50">#REF!</definedName>
    <definedName name="賃率木工機械" localSheetId="51">#REF!</definedName>
    <definedName name="賃率木工機械" localSheetId="52">#REF!</definedName>
    <definedName name="賃率木工機械" localSheetId="26">#REF!</definedName>
    <definedName name="賃率木工機械" localSheetId="28">#REF!</definedName>
    <definedName name="賃率木工機械" localSheetId="29">#REF!</definedName>
    <definedName name="賃率木工機械" localSheetId="30">#REF!</definedName>
    <definedName name="賃率木工機械" localSheetId="31">#REF!</definedName>
    <definedName name="賃率木工機械" localSheetId="16">#REF!</definedName>
    <definedName name="賃率木工機械" localSheetId="18">#REF!</definedName>
    <definedName name="賃率木工機械" localSheetId="15">#REF!</definedName>
    <definedName name="賃率木工機械" localSheetId="10">#REF!</definedName>
    <definedName name="賃率木工機械" localSheetId="11">#REF!</definedName>
    <definedName name="賃率木工機械" localSheetId="12">#REF!</definedName>
    <definedName name="賃率木工機械" localSheetId="13">#REF!</definedName>
    <definedName name="賃率木工機械" localSheetId="8">#REF!</definedName>
    <definedName name="賃率木工機械" localSheetId="42">#REF!</definedName>
    <definedName name="賃率木工機械" localSheetId="44">#REF!</definedName>
    <definedName name="賃率木工機械" localSheetId="45">#REF!</definedName>
    <definedName name="賃率木工機械" localSheetId="47">#REF!</definedName>
    <definedName name="賃率木工機械" localSheetId="38">#REF!</definedName>
    <definedName name="賃率木工機械" localSheetId="40">#REF!</definedName>
    <definedName name="賃率木工機械" localSheetId="41">#REF!</definedName>
    <definedName name="賃率木工機械" localSheetId="19">#REF!</definedName>
    <definedName name="賃率木工機械" localSheetId="21">#REF!</definedName>
    <definedName name="賃率木工機械" localSheetId="22">#REF!</definedName>
    <definedName name="賃率木工機械" localSheetId="23">#REF!</definedName>
    <definedName name="賃率木工機械" localSheetId="25">#REF!</definedName>
    <definedName name="賃率木工機械" localSheetId="33">#REF!</definedName>
    <definedName name="賃率木工機械" localSheetId="34">#REF!</definedName>
    <definedName name="賃率木工機械" localSheetId="36">#REF!</definedName>
    <definedName name="賃率木工機械" localSheetId="55">#REF!</definedName>
    <definedName name="賃率木工機械" localSheetId="56">#REF!</definedName>
    <definedName name="賃率木工機械" localSheetId="57">#REF!</definedName>
    <definedName name="賃率木工機械" localSheetId="58">#REF!</definedName>
    <definedName name="賃率木工機械" localSheetId="59">#REF!</definedName>
    <definedName name="賃率木工機械" localSheetId="54">#REF!</definedName>
    <definedName name="賃率木工機械" localSheetId="5">#REF!</definedName>
    <definedName name="賃率木工機械">#REF!</definedName>
    <definedName name="賃率木工組立" localSheetId="48">#REF!</definedName>
    <definedName name="賃率木工組立" localSheetId="50">#REF!</definedName>
    <definedName name="賃率木工組立" localSheetId="51">#REF!</definedName>
    <definedName name="賃率木工組立" localSheetId="52">#REF!</definedName>
    <definedName name="賃率木工組立" localSheetId="26">#REF!</definedName>
    <definedName name="賃率木工組立" localSheetId="28">#REF!</definedName>
    <definedName name="賃率木工組立" localSheetId="29">#REF!</definedName>
    <definedName name="賃率木工組立" localSheetId="30">#REF!</definedName>
    <definedName name="賃率木工組立" localSheetId="31">#REF!</definedName>
    <definedName name="賃率木工組立" localSheetId="16">#REF!</definedName>
    <definedName name="賃率木工組立" localSheetId="18">#REF!</definedName>
    <definedName name="賃率木工組立" localSheetId="15">#REF!</definedName>
    <definedName name="賃率木工組立" localSheetId="10">#REF!</definedName>
    <definedName name="賃率木工組立" localSheetId="11">#REF!</definedName>
    <definedName name="賃率木工組立" localSheetId="12">#REF!</definedName>
    <definedName name="賃率木工組立" localSheetId="13">#REF!</definedName>
    <definedName name="賃率木工組立" localSheetId="8">#REF!</definedName>
    <definedName name="賃率木工組立" localSheetId="42">#REF!</definedName>
    <definedName name="賃率木工組立" localSheetId="44">#REF!</definedName>
    <definedName name="賃率木工組立" localSheetId="45">#REF!</definedName>
    <definedName name="賃率木工組立" localSheetId="47">#REF!</definedName>
    <definedName name="賃率木工組立" localSheetId="38">#REF!</definedName>
    <definedName name="賃率木工組立" localSheetId="40">#REF!</definedName>
    <definedName name="賃率木工組立" localSheetId="41">#REF!</definedName>
    <definedName name="賃率木工組立" localSheetId="19">#REF!</definedName>
    <definedName name="賃率木工組立" localSheetId="21">#REF!</definedName>
    <definedName name="賃率木工組立" localSheetId="22">#REF!</definedName>
    <definedName name="賃率木工組立" localSheetId="23">#REF!</definedName>
    <definedName name="賃率木工組立" localSheetId="25">#REF!</definedName>
    <definedName name="賃率木工組立" localSheetId="33">#REF!</definedName>
    <definedName name="賃率木工組立" localSheetId="34">#REF!</definedName>
    <definedName name="賃率木工組立" localSheetId="36">#REF!</definedName>
    <definedName name="賃率木工組立" localSheetId="55">#REF!</definedName>
    <definedName name="賃率木工組立" localSheetId="56">#REF!</definedName>
    <definedName name="賃率木工組立" localSheetId="57">#REF!</definedName>
    <definedName name="賃率木工組立" localSheetId="58">#REF!</definedName>
    <definedName name="賃率木工組立" localSheetId="59">#REF!</definedName>
    <definedName name="賃率木工組立" localSheetId="54">#REF!</definedName>
    <definedName name="賃率木工組立" localSheetId="5">#REF!</definedName>
    <definedName name="賃率木工組立">#REF!</definedName>
    <definedName name="日本支給材CIF単価ﾄﾞﾙ" localSheetId="48">#REF!</definedName>
    <definedName name="日本支給材CIF単価ﾄﾞﾙ" localSheetId="50">#REF!</definedName>
    <definedName name="日本支給材CIF単価ﾄﾞﾙ" localSheetId="51">#REF!</definedName>
    <definedName name="日本支給材CIF単価ﾄﾞﾙ" localSheetId="52">#REF!</definedName>
    <definedName name="日本支給材CIF単価ﾄﾞﾙ" localSheetId="26">#REF!</definedName>
    <definedName name="日本支給材CIF単価ﾄﾞﾙ" localSheetId="28">#REF!</definedName>
    <definedName name="日本支給材CIF単価ﾄﾞﾙ" localSheetId="29">#REF!</definedName>
    <definedName name="日本支給材CIF単価ﾄﾞﾙ" localSheetId="30">#REF!</definedName>
    <definedName name="日本支給材CIF単価ﾄﾞﾙ" localSheetId="31">#REF!</definedName>
    <definedName name="日本支給材CIF単価ﾄﾞﾙ" localSheetId="16">#REF!</definedName>
    <definedName name="日本支給材CIF単価ﾄﾞﾙ" localSheetId="18">#REF!</definedName>
    <definedName name="日本支給材CIF単価ﾄﾞﾙ" localSheetId="15">#REF!</definedName>
    <definedName name="日本支給材CIF単価ﾄﾞﾙ" localSheetId="10">#REF!</definedName>
    <definedName name="日本支給材CIF単価ﾄﾞﾙ" localSheetId="11">#REF!</definedName>
    <definedName name="日本支給材CIF単価ﾄﾞﾙ" localSheetId="12">#REF!</definedName>
    <definedName name="日本支給材CIF単価ﾄﾞﾙ" localSheetId="13">#REF!</definedName>
    <definedName name="日本支給材CIF単価ﾄﾞﾙ" localSheetId="8">#REF!</definedName>
    <definedName name="日本支給材CIF単価ﾄﾞﾙ" localSheetId="42">#REF!</definedName>
    <definedName name="日本支給材CIF単価ﾄﾞﾙ" localSheetId="44">#REF!</definedName>
    <definedName name="日本支給材CIF単価ﾄﾞﾙ" localSheetId="45">#REF!</definedName>
    <definedName name="日本支給材CIF単価ﾄﾞﾙ" localSheetId="47">#REF!</definedName>
    <definedName name="日本支給材CIF単価ﾄﾞﾙ" localSheetId="38">#REF!</definedName>
    <definedName name="日本支給材CIF単価ﾄﾞﾙ" localSheetId="40">#REF!</definedName>
    <definedName name="日本支給材CIF単価ﾄﾞﾙ" localSheetId="41">#REF!</definedName>
    <definedName name="日本支給材CIF単価ﾄﾞﾙ" localSheetId="19">#REF!</definedName>
    <definedName name="日本支給材CIF単価ﾄﾞﾙ" localSheetId="21">#REF!</definedName>
    <definedName name="日本支給材CIF単価ﾄﾞﾙ" localSheetId="22">#REF!</definedName>
    <definedName name="日本支給材CIF単価ﾄﾞﾙ" localSheetId="23">#REF!</definedName>
    <definedName name="日本支給材CIF単価ﾄﾞﾙ" localSheetId="25">#REF!</definedName>
    <definedName name="日本支給材CIF単価ﾄﾞﾙ" localSheetId="33">#REF!</definedName>
    <definedName name="日本支給材CIF単価ﾄﾞﾙ" localSheetId="34">#REF!</definedName>
    <definedName name="日本支給材CIF単価ﾄﾞﾙ" localSheetId="36">#REF!</definedName>
    <definedName name="日本支給材CIF単価ﾄﾞﾙ" localSheetId="55">#REF!</definedName>
    <definedName name="日本支給材CIF単価ﾄﾞﾙ" localSheetId="56">#REF!</definedName>
    <definedName name="日本支給材CIF単価ﾄﾞﾙ" localSheetId="57">#REF!</definedName>
    <definedName name="日本支給材CIF単価ﾄﾞﾙ" localSheetId="58">#REF!</definedName>
    <definedName name="日本支給材CIF単価ﾄﾞﾙ" localSheetId="59">#REF!</definedName>
    <definedName name="日本支給材CIF単価ﾄﾞﾙ" localSheetId="54">#REF!</definedName>
    <definedName name="日本支給材CIF単価ﾄﾞﾙ" localSheetId="5">#REF!</definedName>
    <definedName name="日本支給材CIF単価ﾄﾞﾙ">#REF!</definedName>
    <definedName name="日本支給材KDCIF率" localSheetId="48">#REF!</definedName>
    <definedName name="日本支給材KDCIF率" localSheetId="50">#REF!</definedName>
    <definedName name="日本支給材KDCIF率" localSheetId="51">#REF!</definedName>
    <definedName name="日本支給材KDCIF率" localSheetId="52">#REF!</definedName>
    <definedName name="日本支給材KDCIF率" localSheetId="26">#REF!</definedName>
    <definedName name="日本支給材KDCIF率" localSheetId="28">#REF!</definedName>
    <definedName name="日本支給材KDCIF率" localSheetId="29">#REF!</definedName>
    <definedName name="日本支給材KDCIF率" localSheetId="30">#REF!</definedName>
    <definedName name="日本支給材KDCIF率" localSheetId="31">#REF!</definedName>
    <definedName name="日本支給材KDCIF率" localSheetId="16">#REF!</definedName>
    <definedName name="日本支給材KDCIF率" localSheetId="18">#REF!</definedName>
    <definedName name="日本支給材KDCIF率" localSheetId="15">#REF!</definedName>
    <definedName name="日本支給材KDCIF率" localSheetId="10">#REF!</definedName>
    <definedName name="日本支給材KDCIF率" localSheetId="11">#REF!</definedName>
    <definedName name="日本支給材KDCIF率" localSheetId="12">#REF!</definedName>
    <definedName name="日本支給材KDCIF率" localSheetId="13">#REF!</definedName>
    <definedName name="日本支給材KDCIF率" localSheetId="8">#REF!</definedName>
    <definedName name="日本支給材KDCIF率" localSheetId="42">#REF!</definedName>
    <definedName name="日本支給材KDCIF率" localSheetId="44">#REF!</definedName>
    <definedName name="日本支給材KDCIF率" localSheetId="45">#REF!</definedName>
    <definedName name="日本支給材KDCIF率" localSheetId="47">#REF!</definedName>
    <definedName name="日本支給材KDCIF率" localSheetId="38">#REF!</definedName>
    <definedName name="日本支給材KDCIF率" localSheetId="40">#REF!</definedName>
    <definedName name="日本支給材KDCIF率" localSheetId="41">#REF!</definedName>
    <definedName name="日本支給材KDCIF率" localSheetId="19">#REF!</definedName>
    <definedName name="日本支給材KDCIF率" localSheetId="21">#REF!</definedName>
    <definedName name="日本支給材KDCIF率" localSheetId="22">#REF!</definedName>
    <definedName name="日本支給材KDCIF率" localSheetId="23">#REF!</definedName>
    <definedName name="日本支給材KDCIF率" localSheetId="25">#REF!</definedName>
    <definedName name="日本支給材KDCIF率" localSheetId="33">#REF!</definedName>
    <definedName name="日本支給材KDCIF率" localSheetId="34">#REF!</definedName>
    <definedName name="日本支給材KDCIF率" localSheetId="36">#REF!</definedName>
    <definedName name="日本支給材KDCIF率" localSheetId="55">#REF!</definedName>
    <definedName name="日本支給材KDCIF率" localSheetId="56">#REF!</definedName>
    <definedName name="日本支給材KDCIF率" localSheetId="57">#REF!</definedName>
    <definedName name="日本支給材KDCIF率" localSheetId="58">#REF!</definedName>
    <definedName name="日本支給材KDCIF率" localSheetId="59">#REF!</definedName>
    <definedName name="日本支給材KDCIF率" localSheetId="54">#REF!</definedName>
    <definedName name="日本支給材KDCIF率" localSheetId="5">#REF!</definedName>
    <definedName name="日本支給材KDCIF率">#REF!</definedName>
    <definedName name="日本支給材KD為替円ﾄﾞﾙ" localSheetId="48">#REF!</definedName>
    <definedName name="日本支給材KD為替円ﾄﾞﾙ" localSheetId="50">#REF!</definedName>
    <definedName name="日本支給材KD為替円ﾄﾞﾙ" localSheetId="51">#REF!</definedName>
    <definedName name="日本支給材KD為替円ﾄﾞﾙ" localSheetId="52">#REF!</definedName>
    <definedName name="日本支給材KD為替円ﾄﾞﾙ" localSheetId="26">#REF!</definedName>
    <definedName name="日本支給材KD為替円ﾄﾞﾙ" localSheetId="28">#REF!</definedName>
    <definedName name="日本支給材KD為替円ﾄﾞﾙ" localSheetId="29">#REF!</definedName>
    <definedName name="日本支給材KD為替円ﾄﾞﾙ" localSheetId="30">#REF!</definedName>
    <definedName name="日本支給材KD為替円ﾄﾞﾙ" localSheetId="31">#REF!</definedName>
    <definedName name="日本支給材KD為替円ﾄﾞﾙ" localSheetId="16">#REF!</definedName>
    <definedName name="日本支給材KD為替円ﾄﾞﾙ" localSheetId="18">#REF!</definedName>
    <definedName name="日本支給材KD為替円ﾄﾞﾙ" localSheetId="15">#REF!</definedName>
    <definedName name="日本支給材KD為替円ﾄﾞﾙ" localSheetId="10">#REF!</definedName>
    <definedName name="日本支給材KD為替円ﾄﾞﾙ" localSheetId="11">#REF!</definedName>
    <definedName name="日本支給材KD為替円ﾄﾞﾙ" localSheetId="12">#REF!</definedName>
    <definedName name="日本支給材KD為替円ﾄﾞﾙ" localSheetId="13">#REF!</definedName>
    <definedName name="日本支給材KD為替円ﾄﾞﾙ" localSheetId="8">#REF!</definedName>
    <definedName name="日本支給材KD為替円ﾄﾞﾙ" localSheetId="42">#REF!</definedName>
    <definedName name="日本支給材KD為替円ﾄﾞﾙ" localSheetId="44">#REF!</definedName>
    <definedName name="日本支給材KD為替円ﾄﾞﾙ" localSheetId="45">#REF!</definedName>
    <definedName name="日本支給材KD為替円ﾄﾞﾙ" localSheetId="47">#REF!</definedName>
    <definedName name="日本支給材KD為替円ﾄﾞﾙ" localSheetId="38">#REF!</definedName>
    <definedName name="日本支給材KD為替円ﾄﾞﾙ" localSheetId="40">#REF!</definedName>
    <definedName name="日本支給材KD為替円ﾄﾞﾙ" localSheetId="41">#REF!</definedName>
    <definedName name="日本支給材KD為替円ﾄﾞﾙ" localSheetId="19">#REF!</definedName>
    <definedName name="日本支給材KD為替円ﾄﾞﾙ" localSheetId="21">#REF!</definedName>
    <definedName name="日本支給材KD為替円ﾄﾞﾙ" localSheetId="22">#REF!</definedName>
    <definedName name="日本支給材KD為替円ﾄﾞﾙ" localSheetId="23">#REF!</definedName>
    <definedName name="日本支給材KD為替円ﾄﾞﾙ" localSheetId="25">#REF!</definedName>
    <definedName name="日本支給材KD為替円ﾄﾞﾙ" localSheetId="33">#REF!</definedName>
    <definedName name="日本支給材KD為替円ﾄﾞﾙ" localSheetId="34">#REF!</definedName>
    <definedName name="日本支給材KD為替円ﾄﾞﾙ" localSheetId="36">#REF!</definedName>
    <definedName name="日本支給材KD為替円ﾄﾞﾙ" localSheetId="55">#REF!</definedName>
    <definedName name="日本支給材KD為替円ﾄﾞﾙ" localSheetId="56">#REF!</definedName>
    <definedName name="日本支給材KD為替円ﾄﾞﾙ" localSheetId="57">#REF!</definedName>
    <definedName name="日本支給材KD為替円ﾄﾞﾙ" localSheetId="58">#REF!</definedName>
    <definedName name="日本支給材KD為替円ﾄﾞﾙ" localSheetId="59">#REF!</definedName>
    <definedName name="日本支給材KD為替円ﾄﾞﾙ" localSheetId="54">#REF!</definedName>
    <definedName name="日本支給材KD為替円ﾄﾞﾙ" localSheetId="5">#REF!</definedName>
    <definedName name="日本支給材KD為替円ﾄﾞﾙ">#REF!</definedName>
    <definedName name="日本支給材為替ﾚﾄ円ﾄﾞﾙ" localSheetId="48">#REF!</definedName>
    <definedName name="日本支給材為替ﾚﾄ円ﾄﾞﾙ" localSheetId="50">#REF!</definedName>
    <definedName name="日本支給材為替ﾚﾄ円ﾄﾞﾙ" localSheetId="51">#REF!</definedName>
    <definedName name="日本支給材為替ﾚﾄ円ﾄﾞﾙ" localSheetId="52">#REF!</definedName>
    <definedName name="日本支給材為替ﾚﾄ円ﾄﾞﾙ" localSheetId="26">#REF!</definedName>
    <definedName name="日本支給材為替ﾚﾄ円ﾄﾞﾙ" localSheetId="28">#REF!</definedName>
    <definedName name="日本支給材為替ﾚﾄ円ﾄﾞﾙ" localSheetId="29">#REF!</definedName>
    <definedName name="日本支給材為替ﾚﾄ円ﾄﾞﾙ" localSheetId="30">#REF!</definedName>
    <definedName name="日本支給材為替ﾚﾄ円ﾄﾞﾙ" localSheetId="31">#REF!</definedName>
    <definedName name="日本支給材為替ﾚﾄ円ﾄﾞﾙ" localSheetId="16">#REF!</definedName>
    <definedName name="日本支給材為替ﾚﾄ円ﾄﾞﾙ" localSheetId="18">#REF!</definedName>
    <definedName name="日本支給材為替ﾚﾄ円ﾄﾞﾙ" localSheetId="15">#REF!</definedName>
    <definedName name="日本支給材為替ﾚﾄ円ﾄﾞﾙ" localSheetId="10">#REF!</definedName>
    <definedName name="日本支給材為替ﾚﾄ円ﾄﾞﾙ" localSheetId="11">#REF!</definedName>
    <definedName name="日本支給材為替ﾚﾄ円ﾄﾞﾙ" localSheetId="12">#REF!</definedName>
    <definedName name="日本支給材為替ﾚﾄ円ﾄﾞﾙ" localSheetId="13">#REF!</definedName>
    <definedName name="日本支給材為替ﾚﾄ円ﾄﾞﾙ" localSheetId="8">#REF!</definedName>
    <definedName name="日本支給材為替ﾚﾄ円ﾄﾞﾙ" localSheetId="42">#REF!</definedName>
    <definedName name="日本支給材為替ﾚﾄ円ﾄﾞﾙ" localSheetId="44">#REF!</definedName>
    <definedName name="日本支給材為替ﾚﾄ円ﾄﾞﾙ" localSheetId="45">#REF!</definedName>
    <definedName name="日本支給材為替ﾚﾄ円ﾄﾞﾙ" localSheetId="47">#REF!</definedName>
    <definedName name="日本支給材為替ﾚﾄ円ﾄﾞﾙ" localSheetId="38">#REF!</definedName>
    <definedName name="日本支給材為替ﾚﾄ円ﾄﾞﾙ" localSheetId="40">#REF!</definedName>
    <definedName name="日本支給材為替ﾚﾄ円ﾄﾞﾙ" localSheetId="41">#REF!</definedName>
    <definedName name="日本支給材為替ﾚﾄ円ﾄﾞﾙ" localSheetId="19">#REF!</definedName>
    <definedName name="日本支給材為替ﾚﾄ円ﾄﾞﾙ" localSheetId="21">#REF!</definedName>
    <definedName name="日本支給材為替ﾚﾄ円ﾄﾞﾙ" localSheetId="22">#REF!</definedName>
    <definedName name="日本支給材為替ﾚﾄ円ﾄﾞﾙ" localSheetId="23">#REF!</definedName>
    <definedName name="日本支給材為替ﾚﾄ円ﾄﾞﾙ" localSheetId="25">#REF!</definedName>
    <definedName name="日本支給材為替ﾚﾄ円ﾄﾞﾙ" localSheetId="33">#REF!</definedName>
    <definedName name="日本支給材為替ﾚﾄ円ﾄﾞﾙ" localSheetId="34">#REF!</definedName>
    <definedName name="日本支給材為替ﾚﾄ円ﾄﾞﾙ" localSheetId="36">#REF!</definedName>
    <definedName name="日本支給材為替ﾚﾄ円ﾄﾞﾙ" localSheetId="55">#REF!</definedName>
    <definedName name="日本支給材為替ﾚﾄ円ﾄﾞﾙ" localSheetId="56">#REF!</definedName>
    <definedName name="日本支給材為替ﾚﾄ円ﾄﾞﾙ" localSheetId="57">#REF!</definedName>
    <definedName name="日本支給材為替ﾚﾄ円ﾄﾞﾙ" localSheetId="58">#REF!</definedName>
    <definedName name="日本支給材為替ﾚﾄ円ﾄﾞﾙ" localSheetId="59">#REF!</definedName>
    <definedName name="日本支給材為替ﾚﾄ円ﾄﾞﾙ" localSheetId="54">#REF!</definedName>
    <definedName name="日本支給材為替ﾚﾄ円ﾄﾞﾙ" localSheetId="5">#REF!</definedName>
    <definedName name="日本支給材為替ﾚﾄ円ﾄﾞﾙ">#REF!</definedName>
    <definedName name="日本支給材確定単価円" localSheetId="48">#REF!</definedName>
    <definedName name="日本支給材確定単価円" localSheetId="50">#REF!</definedName>
    <definedName name="日本支給材確定単価円" localSheetId="51">#REF!</definedName>
    <definedName name="日本支給材確定単価円" localSheetId="52">#REF!</definedName>
    <definedName name="日本支給材確定単価円" localSheetId="26">#REF!</definedName>
    <definedName name="日本支給材確定単価円" localSheetId="28">#REF!</definedName>
    <definedName name="日本支給材確定単価円" localSheetId="29">#REF!</definedName>
    <definedName name="日本支給材確定単価円" localSheetId="30">#REF!</definedName>
    <definedName name="日本支給材確定単価円" localSheetId="31">#REF!</definedName>
    <definedName name="日本支給材確定単価円" localSheetId="16">#REF!</definedName>
    <definedName name="日本支給材確定単価円" localSheetId="18">#REF!</definedName>
    <definedName name="日本支給材確定単価円" localSheetId="15">#REF!</definedName>
    <definedName name="日本支給材確定単価円" localSheetId="10">#REF!</definedName>
    <definedName name="日本支給材確定単価円" localSheetId="11">#REF!</definedName>
    <definedName name="日本支給材確定単価円" localSheetId="12">#REF!</definedName>
    <definedName name="日本支給材確定単価円" localSheetId="13">#REF!</definedName>
    <definedName name="日本支給材確定単価円" localSheetId="8">#REF!</definedName>
    <definedName name="日本支給材確定単価円" localSheetId="42">#REF!</definedName>
    <definedName name="日本支給材確定単価円" localSheetId="44">#REF!</definedName>
    <definedName name="日本支給材確定単価円" localSheetId="45">#REF!</definedName>
    <definedName name="日本支給材確定単価円" localSheetId="47">#REF!</definedName>
    <definedName name="日本支給材確定単価円" localSheetId="38">#REF!</definedName>
    <definedName name="日本支給材確定単価円" localSheetId="40">#REF!</definedName>
    <definedName name="日本支給材確定単価円" localSheetId="41">#REF!</definedName>
    <definedName name="日本支給材確定単価円" localSheetId="19">#REF!</definedName>
    <definedName name="日本支給材確定単価円" localSheetId="21">#REF!</definedName>
    <definedName name="日本支給材確定単価円" localSheetId="22">#REF!</definedName>
    <definedName name="日本支給材確定単価円" localSheetId="23">#REF!</definedName>
    <definedName name="日本支給材確定単価円" localSheetId="25">#REF!</definedName>
    <definedName name="日本支給材確定単価円" localSheetId="33">#REF!</definedName>
    <definedName name="日本支給材確定単価円" localSheetId="34">#REF!</definedName>
    <definedName name="日本支給材確定単価円" localSheetId="36">#REF!</definedName>
    <definedName name="日本支給材確定単価円" localSheetId="55">#REF!</definedName>
    <definedName name="日本支給材確定単価円" localSheetId="56">#REF!</definedName>
    <definedName name="日本支給材確定単価円" localSheetId="57">#REF!</definedName>
    <definedName name="日本支給材確定単価円" localSheetId="58">#REF!</definedName>
    <definedName name="日本支給材確定単価円" localSheetId="59">#REF!</definedName>
    <definedName name="日本支給材確定単価円" localSheetId="54">#REF!</definedName>
    <definedName name="日本支給材確定単価円" localSheetId="5">#REF!</definedName>
    <definedName name="日本支給材確定単価円">#REF!</definedName>
    <definedName name="日本支給材実勢単価計円" localSheetId="48">#REF!</definedName>
    <definedName name="日本支給材実勢単価計円" localSheetId="50">#REF!</definedName>
    <definedName name="日本支給材実勢単価計円" localSheetId="51">#REF!</definedName>
    <definedName name="日本支給材実勢単価計円" localSheetId="52">#REF!</definedName>
    <definedName name="日本支給材実勢単価計円" localSheetId="26">#REF!</definedName>
    <definedName name="日本支給材実勢単価計円" localSheetId="28">#REF!</definedName>
    <definedName name="日本支給材実勢単価計円" localSheetId="29">#REF!</definedName>
    <definedName name="日本支給材実勢単価計円" localSheetId="30">#REF!</definedName>
    <definedName name="日本支給材実勢単価計円" localSheetId="31">#REF!</definedName>
    <definedName name="日本支給材実勢単価計円" localSheetId="16">#REF!</definedName>
    <definedName name="日本支給材実勢単価計円" localSheetId="18">#REF!</definedName>
    <definedName name="日本支給材実勢単価計円" localSheetId="15">#REF!</definedName>
    <definedName name="日本支給材実勢単価計円" localSheetId="10">#REF!</definedName>
    <definedName name="日本支給材実勢単価計円" localSheetId="11">#REF!</definedName>
    <definedName name="日本支給材実勢単価計円" localSheetId="12">#REF!</definedName>
    <definedName name="日本支給材実勢単価計円" localSheetId="13">#REF!</definedName>
    <definedName name="日本支給材実勢単価計円" localSheetId="8">#REF!</definedName>
    <definedName name="日本支給材実勢単価計円" localSheetId="42">#REF!</definedName>
    <definedName name="日本支給材実勢単価計円" localSheetId="44">#REF!</definedName>
    <definedName name="日本支給材実勢単価計円" localSheetId="45">#REF!</definedName>
    <definedName name="日本支給材実勢単価計円" localSheetId="47">#REF!</definedName>
    <definedName name="日本支給材実勢単価計円" localSheetId="38">#REF!</definedName>
    <definedName name="日本支給材実勢単価計円" localSheetId="40">#REF!</definedName>
    <definedName name="日本支給材実勢単価計円" localSheetId="41">#REF!</definedName>
    <definedName name="日本支給材実勢単価計円" localSheetId="19">#REF!</definedName>
    <definedName name="日本支給材実勢単価計円" localSheetId="21">#REF!</definedName>
    <definedName name="日本支給材実勢単価計円" localSheetId="22">#REF!</definedName>
    <definedName name="日本支給材実勢単価計円" localSheetId="23">#REF!</definedName>
    <definedName name="日本支給材実勢単価計円" localSheetId="25">#REF!</definedName>
    <definedName name="日本支給材実勢単価計円" localSheetId="33">#REF!</definedName>
    <definedName name="日本支給材実勢単価計円" localSheetId="34">#REF!</definedName>
    <definedName name="日本支給材実勢単価計円" localSheetId="36">#REF!</definedName>
    <definedName name="日本支給材実勢単価計円" localSheetId="55">#REF!</definedName>
    <definedName name="日本支給材実勢単価計円" localSheetId="56">#REF!</definedName>
    <definedName name="日本支給材実勢単価計円" localSheetId="57">#REF!</definedName>
    <definedName name="日本支給材実勢単価計円" localSheetId="58">#REF!</definedName>
    <definedName name="日本支給材実勢単価計円" localSheetId="59">#REF!</definedName>
    <definedName name="日本支給材実勢単価計円" localSheetId="54">#REF!</definedName>
    <definedName name="日本支給材実勢単価計円" localSheetId="5">#REF!</definedName>
    <definedName name="日本支給材実勢単価計円">#REF!</definedName>
    <definedName name="能率CLEL組立て" localSheetId="48">#REF!</definedName>
    <definedName name="能率CLEL組立て" localSheetId="50">#REF!</definedName>
    <definedName name="能率CLEL組立て" localSheetId="51">#REF!</definedName>
    <definedName name="能率CLEL組立て" localSheetId="52">#REF!</definedName>
    <definedName name="能率CLEL組立て" localSheetId="26">#REF!</definedName>
    <definedName name="能率CLEL組立て" localSheetId="28">#REF!</definedName>
    <definedName name="能率CLEL組立て" localSheetId="29">#REF!</definedName>
    <definedName name="能率CLEL組立て" localSheetId="30">#REF!</definedName>
    <definedName name="能率CLEL組立て" localSheetId="31">#REF!</definedName>
    <definedName name="能率CLEL組立て" localSheetId="16">#REF!</definedName>
    <definedName name="能率CLEL組立て" localSheetId="18">#REF!</definedName>
    <definedName name="能率CLEL組立て" localSheetId="15">#REF!</definedName>
    <definedName name="能率CLEL組立て" localSheetId="10">#REF!</definedName>
    <definedName name="能率CLEL組立て" localSheetId="11">#REF!</definedName>
    <definedName name="能率CLEL組立て" localSheetId="12">#REF!</definedName>
    <definedName name="能率CLEL組立て" localSheetId="13">#REF!</definedName>
    <definedName name="能率CLEL組立て" localSheetId="8">#REF!</definedName>
    <definedName name="能率CLEL組立て" localSheetId="42">#REF!</definedName>
    <definedName name="能率CLEL組立て" localSheetId="44">#REF!</definedName>
    <definedName name="能率CLEL組立て" localSheetId="45">#REF!</definedName>
    <definedName name="能率CLEL組立て" localSheetId="47">#REF!</definedName>
    <definedName name="能率CLEL組立て" localSheetId="38">#REF!</definedName>
    <definedName name="能率CLEL組立て" localSheetId="40">#REF!</definedName>
    <definedName name="能率CLEL組立て" localSheetId="41">#REF!</definedName>
    <definedName name="能率CLEL組立て" localSheetId="19">#REF!</definedName>
    <definedName name="能率CLEL組立て" localSheetId="21">#REF!</definedName>
    <definedName name="能率CLEL組立て" localSheetId="22">#REF!</definedName>
    <definedName name="能率CLEL組立て" localSheetId="23">#REF!</definedName>
    <definedName name="能率CLEL組立て" localSheetId="25">#REF!</definedName>
    <definedName name="能率CLEL組立て" localSheetId="33">#REF!</definedName>
    <definedName name="能率CLEL組立て" localSheetId="34">#REF!</definedName>
    <definedName name="能率CLEL組立て" localSheetId="36">#REF!</definedName>
    <definedName name="能率CLEL組立て" localSheetId="55">#REF!</definedName>
    <definedName name="能率CLEL組立て" localSheetId="56">#REF!</definedName>
    <definedName name="能率CLEL組立て" localSheetId="57">#REF!</definedName>
    <definedName name="能率CLEL組立て" localSheetId="58">#REF!</definedName>
    <definedName name="能率CLEL組立て" localSheetId="59">#REF!</definedName>
    <definedName name="能率CLEL組立て" localSheetId="54">#REF!</definedName>
    <definedName name="能率CLEL組立て" localSheetId="5">#REF!</definedName>
    <definedName name="能率CLEL組立て">#REF!</definedName>
    <definedName name="能率MK組立GH" localSheetId="48">#REF!</definedName>
    <definedName name="能率MK組立GH" localSheetId="50">#REF!</definedName>
    <definedName name="能率MK組立GH" localSheetId="51">#REF!</definedName>
    <definedName name="能率MK組立GH" localSheetId="52">#REF!</definedName>
    <definedName name="能率MK組立GH" localSheetId="26">#REF!</definedName>
    <definedName name="能率MK組立GH" localSheetId="28">#REF!</definedName>
    <definedName name="能率MK組立GH" localSheetId="29">#REF!</definedName>
    <definedName name="能率MK組立GH" localSheetId="30">#REF!</definedName>
    <definedName name="能率MK組立GH" localSheetId="31">#REF!</definedName>
    <definedName name="能率MK組立GH" localSheetId="16">#REF!</definedName>
    <definedName name="能率MK組立GH" localSheetId="18">#REF!</definedName>
    <definedName name="能率MK組立GH" localSheetId="15">#REF!</definedName>
    <definedName name="能率MK組立GH" localSheetId="10">#REF!</definedName>
    <definedName name="能率MK組立GH" localSheetId="11">#REF!</definedName>
    <definedName name="能率MK組立GH" localSheetId="12">#REF!</definedName>
    <definedName name="能率MK組立GH" localSheetId="13">#REF!</definedName>
    <definedName name="能率MK組立GH" localSheetId="8">#REF!</definedName>
    <definedName name="能率MK組立GH" localSheetId="42">#REF!</definedName>
    <definedName name="能率MK組立GH" localSheetId="44">#REF!</definedName>
    <definedName name="能率MK組立GH" localSheetId="45">#REF!</definedName>
    <definedName name="能率MK組立GH" localSheetId="47">#REF!</definedName>
    <definedName name="能率MK組立GH" localSheetId="38">#REF!</definedName>
    <definedName name="能率MK組立GH" localSheetId="40">#REF!</definedName>
    <definedName name="能率MK組立GH" localSheetId="41">#REF!</definedName>
    <definedName name="能率MK組立GH" localSheetId="19">#REF!</definedName>
    <definedName name="能率MK組立GH" localSheetId="21">#REF!</definedName>
    <definedName name="能率MK組立GH" localSheetId="22">#REF!</definedName>
    <definedName name="能率MK組立GH" localSheetId="23">#REF!</definedName>
    <definedName name="能率MK組立GH" localSheetId="25">#REF!</definedName>
    <definedName name="能率MK組立GH" localSheetId="33">#REF!</definedName>
    <definedName name="能率MK組立GH" localSheetId="34">#REF!</definedName>
    <definedName name="能率MK組立GH" localSheetId="36">#REF!</definedName>
    <definedName name="能率MK組立GH" localSheetId="55">#REF!</definedName>
    <definedName name="能率MK組立GH" localSheetId="56">#REF!</definedName>
    <definedName name="能率MK組立GH" localSheetId="57">#REF!</definedName>
    <definedName name="能率MK組立GH" localSheetId="58">#REF!</definedName>
    <definedName name="能率MK組立GH" localSheetId="59">#REF!</definedName>
    <definedName name="能率MK組立GH" localSheetId="54">#REF!</definedName>
    <definedName name="能率MK組立GH" localSheetId="5">#REF!</definedName>
    <definedName name="能率MK組立GH">#REF!</definedName>
    <definedName name="能率MK部品GH" localSheetId="48">#REF!</definedName>
    <definedName name="能率MK部品GH" localSheetId="50">#REF!</definedName>
    <definedName name="能率MK部品GH" localSheetId="51">#REF!</definedName>
    <definedName name="能率MK部品GH" localSheetId="52">#REF!</definedName>
    <definedName name="能率MK部品GH" localSheetId="26">#REF!</definedName>
    <definedName name="能率MK部品GH" localSheetId="28">#REF!</definedName>
    <definedName name="能率MK部品GH" localSheetId="29">#REF!</definedName>
    <definedName name="能率MK部品GH" localSheetId="30">#REF!</definedName>
    <definedName name="能率MK部品GH" localSheetId="31">#REF!</definedName>
    <definedName name="能率MK部品GH" localSheetId="16">#REF!</definedName>
    <definedName name="能率MK部品GH" localSheetId="18">#REF!</definedName>
    <definedName name="能率MK部品GH" localSheetId="15">#REF!</definedName>
    <definedName name="能率MK部品GH" localSheetId="10">#REF!</definedName>
    <definedName name="能率MK部品GH" localSheetId="11">#REF!</definedName>
    <definedName name="能率MK部品GH" localSheetId="12">#REF!</definedName>
    <definedName name="能率MK部品GH" localSheetId="13">#REF!</definedName>
    <definedName name="能率MK部品GH" localSheetId="8">#REF!</definedName>
    <definedName name="能率MK部品GH" localSheetId="42">#REF!</definedName>
    <definedName name="能率MK部品GH" localSheetId="44">#REF!</definedName>
    <definedName name="能率MK部品GH" localSheetId="45">#REF!</definedName>
    <definedName name="能率MK部品GH" localSheetId="47">#REF!</definedName>
    <definedName name="能率MK部品GH" localSheetId="38">#REF!</definedName>
    <definedName name="能率MK部品GH" localSheetId="40">#REF!</definedName>
    <definedName name="能率MK部品GH" localSheetId="41">#REF!</definedName>
    <definedName name="能率MK部品GH" localSheetId="19">#REF!</definedName>
    <definedName name="能率MK部品GH" localSheetId="21">#REF!</definedName>
    <definedName name="能率MK部品GH" localSheetId="22">#REF!</definedName>
    <definedName name="能率MK部品GH" localSheetId="23">#REF!</definedName>
    <definedName name="能率MK部品GH" localSheetId="25">#REF!</definedName>
    <definedName name="能率MK部品GH" localSheetId="33">#REF!</definedName>
    <definedName name="能率MK部品GH" localSheetId="34">#REF!</definedName>
    <definedName name="能率MK部品GH" localSheetId="36">#REF!</definedName>
    <definedName name="能率MK部品GH" localSheetId="55">#REF!</definedName>
    <definedName name="能率MK部品GH" localSheetId="56">#REF!</definedName>
    <definedName name="能率MK部品GH" localSheetId="57">#REF!</definedName>
    <definedName name="能率MK部品GH" localSheetId="58">#REF!</definedName>
    <definedName name="能率MK部品GH" localSheetId="59">#REF!</definedName>
    <definedName name="能率MK部品GH" localSheetId="54">#REF!</definedName>
    <definedName name="能率MK部品GH" localSheetId="5">#REF!</definedName>
    <definedName name="能率MK部品GH">#REF!</definedName>
    <definedName name="能率ｹｰｽ成形" localSheetId="48">#REF!</definedName>
    <definedName name="能率ｹｰｽ成形" localSheetId="50">#REF!</definedName>
    <definedName name="能率ｹｰｽ成形" localSheetId="51">#REF!</definedName>
    <definedName name="能率ｹｰｽ成形" localSheetId="52">#REF!</definedName>
    <definedName name="能率ｹｰｽ成形" localSheetId="26">#REF!</definedName>
    <definedName name="能率ｹｰｽ成形" localSheetId="28">#REF!</definedName>
    <definedName name="能率ｹｰｽ成形" localSheetId="29">#REF!</definedName>
    <definedName name="能率ｹｰｽ成形" localSheetId="30">#REF!</definedName>
    <definedName name="能率ｹｰｽ成形" localSheetId="31">#REF!</definedName>
    <definedName name="能率ｹｰｽ成形" localSheetId="16">#REF!</definedName>
    <definedName name="能率ｹｰｽ成形" localSheetId="18">#REF!</definedName>
    <definedName name="能率ｹｰｽ成形" localSheetId="15">#REF!</definedName>
    <definedName name="能率ｹｰｽ成形" localSheetId="10">#REF!</definedName>
    <definedName name="能率ｹｰｽ成形" localSheetId="11">#REF!</definedName>
    <definedName name="能率ｹｰｽ成形" localSheetId="12">#REF!</definedName>
    <definedName name="能率ｹｰｽ成形" localSheetId="13">#REF!</definedName>
    <definedName name="能率ｹｰｽ成形" localSheetId="8">#REF!</definedName>
    <definedName name="能率ｹｰｽ成形" localSheetId="42">#REF!</definedName>
    <definedName name="能率ｹｰｽ成形" localSheetId="44">#REF!</definedName>
    <definedName name="能率ｹｰｽ成形" localSheetId="45">#REF!</definedName>
    <definedName name="能率ｹｰｽ成形" localSheetId="47">#REF!</definedName>
    <definedName name="能率ｹｰｽ成形" localSheetId="38">#REF!</definedName>
    <definedName name="能率ｹｰｽ成形" localSheetId="40">#REF!</definedName>
    <definedName name="能率ｹｰｽ成形" localSheetId="41">#REF!</definedName>
    <definedName name="能率ｹｰｽ成形" localSheetId="19">#REF!</definedName>
    <definedName name="能率ｹｰｽ成形" localSheetId="21">#REF!</definedName>
    <definedName name="能率ｹｰｽ成形" localSheetId="22">#REF!</definedName>
    <definedName name="能率ｹｰｽ成形" localSheetId="23">#REF!</definedName>
    <definedName name="能率ｹｰｽ成形" localSheetId="25">#REF!</definedName>
    <definedName name="能率ｹｰｽ成形" localSheetId="33">#REF!</definedName>
    <definedName name="能率ｹｰｽ成形" localSheetId="34">#REF!</definedName>
    <definedName name="能率ｹｰｽ成形" localSheetId="36">#REF!</definedName>
    <definedName name="能率ｹｰｽ成形" localSheetId="55">#REF!</definedName>
    <definedName name="能率ｹｰｽ成形" localSheetId="56">#REF!</definedName>
    <definedName name="能率ｹｰｽ成形" localSheetId="57">#REF!</definedName>
    <definedName name="能率ｹｰｽ成形" localSheetId="58">#REF!</definedName>
    <definedName name="能率ｹｰｽ成形" localSheetId="59">#REF!</definedName>
    <definedName name="能率ｹｰｽ成形" localSheetId="54">#REF!</definedName>
    <definedName name="能率ｹｰｽ成形" localSheetId="5">#REF!</definedName>
    <definedName name="能率ｹｰｽ成形">#REF!</definedName>
    <definedName name="能率ｹｰｽ塗装" localSheetId="48">#REF!</definedName>
    <definedName name="能率ｹｰｽ塗装" localSheetId="50">#REF!</definedName>
    <definedName name="能率ｹｰｽ塗装" localSheetId="51">#REF!</definedName>
    <definedName name="能率ｹｰｽ塗装" localSheetId="52">#REF!</definedName>
    <definedName name="能率ｹｰｽ塗装" localSheetId="26">#REF!</definedName>
    <definedName name="能率ｹｰｽ塗装" localSheetId="28">#REF!</definedName>
    <definedName name="能率ｹｰｽ塗装" localSheetId="29">#REF!</definedName>
    <definedName name="能率ｹｰｽ塗装" localSheetId="30">#REF!</definedName>
    <definedName name="能率ｹｰｽ塗装" localSheetId="31">#REF!</definedName>
    <definedName name="能率ｹｰｽ塗装" localSheetId="16">#REF!</definedName>
    <definedName name="能率ｹｰｽ塗装" localSheetId="18">#REF!</definedName>
    <definedName name="能率ｹｰｽ塗装" localSheetId="15">#REF!</definedName>
    <definedName name="能率ｹｰｽ塗装" localSheetId="10">#REF!</definedName>
    <definedName name="能率ｹｰｽ塗装" localSheetId="11">#REF!</definedName>
    <definedName name="能率ｹｰｽ塗装" localSheetId="12">#REF!</definedName>
    <definedName name="能率ｹｰｽ塗装" localSheetId="13">#REF!</definedName>
    <definedName name="能率ｹｰｽ塗装" localSheetId="8">#REF!</definedName>
    <definedName name="能率ｹｰｽ塗装" localSheetId="42">#REF!</definedName>
    <definedName name="能率ｹｰｽ塗装" localSheetId="44">#REF!</definedName>
    <definedName name="能率ｹｰｽ塗装" localSheetId="45">#REF!</definedName>
    <definedName name="能率ｹｰｽ塗装" localSheetId="47">#REF!</definedName>
    <definedName name="能率ｹｰｽ塗装" localSheetId="38">#REF!</definedName>
    <definedName name="能率ｹｰｽ塗装" localSheetId="40">#REF!</definedName>
    <definedName name="能率ｹｰｽ塗装" localSheetId="41">#REF!</definedName>
    <definedName name="能率ｹｰｽ塗装" localSheetId="19">#REF!</definedName>
    <definedName name="能率ｹｰｽ塗装" localSheetId="21">#REF!</definedName>
    <definedName name="能率ｹｰｽ塗装" localSheetId="22">#REF!</definedName>
    <definedName name="能率ｹｰｽ塗装" localSheetId="23">#REF!</definedName>
    <definedName name="能率ｹｰｽ塗装" localSheetId="25">#REF!</definedName>
    <definedName name="能率ｹｰｽ塗装" localSheetId="33">#REF!</definedName>
    <definedName name="能率ｹｰｽ塗装" localSheetId="34">#REF!</definedName>
    <definedName name="能率ｹｰｽ塗装" localSheetId="36">#REF!</definedName>
    <definedName name="能率ｹｰｽ塗装" localSheetId="55">#REF!</definedName>
    <definedName name="能率ｹｰｽ塗装" localSheetId="56">#REF!</definedName>
    <definedName name="能率ｹｰｽ塗装" localSheetId="57">#REF!</definedName>
    <definedName name="能率ｹｰｽ塗装" localSheetId="58">#REF!</definedName>
    <definedName name="能率ｹｰｽ塗装" localSheetId="59">#REF!</definedName>
    <definedName name="能率ｹｰｽ塗装" localSheetId="54">#REF!</definedName>
    <definedName name="能率ｹｰｽ塗装" localSheetId="5">#REF!</definedName>
    <definedName name="能率ｹｰｽ塗装">#REF!</definedName>
    <definedName name="能率ｼｰﾄSMT" localSheetId="48">#REF!</definedName>
    <definedName name="能率ｼｰﾄSMT" localSheetId="50">#REF!</definedName>
    <definedName name="能率ｼｰﾄSMT" localSheetId="51">#REF!</definedName>
    <definedName name="能率ｼｰﾄSMT" localSheetId="52">#REF!</definedName>
    <definedName name="能率ｼｰﾄSMT" localSheetId="26">#REF!</definedName>
    <definedName name="能率ｼｰﾄSMT" localSheetId="28">#REF!</definedName>
    <definedName name="能率ｼｰﾄSMT" localSheetId="29">#REF!</definedName>
    <definedName name="能率ｼｰﾄSMT" localSheetId="30">#REF!</definedName>
    <definedName name="能率ｼｰﾄSMT" localSheetId="31">#REF!</definedName>
    <definedName name="能率ｼｰﾄSMT" localSheetId="16">#REF!</definedName>
    <definedName name="能率ｼｰﾄSMT" localSheetId="18">#REF!</definedName>
    <definedName name="能率ｼｰﾄSMT" localSheetId="15">#REF!</definedName>
    <definedName name="能率ｼｰﾄSMT" localSheetId="10">#REF!</definedName>
    <definedName name="能率ｼｰﾄSMT" localSheetId="11">#REF!</definedName>
    <definedName name="能率ｼｰﾄSMT" localSheetId="12">#REF!</definedName>
    <definedName name="能率ｼｰﾄSMT" localSheetId="13">#REF!</definedName>
    <definedName name="能率ｼｰﾄSMT" localSheetId="8">#REF!</definedName>
    <definedName name="能率ｼｰﾄSMT" localSheetId="42">#REF!</definedName>
    <definedName name="能率ｼｰﾄSMT" localSheetId="44">#REF!</definedName>
    <definedName name="能率ｼｰﾄSMT" localSheetId="45">#REF!</definedName>
    <definedName name="能率ｼｰﾄSMT" localSheetId="47">#REF!</definedName>
    <definedName name="能率ｼｰﾄSMT" localSheetId="38">#REF!</definedName>
    <definedName name="能率ｼｰﾄSMT" localSheetId="40">#REF!</definedName>
    <definedName name="能率ｼｰﾄSMT" localSheetId="41">#REF!</definedName>
    <definedName name="能率ｼｰﾄSMT" localSheetId="19">#REF!</definedName>
    <definedName name="能率ｼｰﾄSMT" localSheetId="21">#REF!</definedName>
    <definedName name="能率ｼｰﾄSMT" localSheetId="22">#REF!</definedName>
    <definedName name="能率ｼｰﾄSMT" localSheetId="23">#REF!</definedName>
    <definedName name="能率ｼｰﾄSMT" localSheetId="25">#REF!</definedName>
    <definedName name="能率ｼｰﾄSMT" localSheetId="33">#REF!</definedName>
    <definedName name="能率ｼｰﾄSMT" localSheetId="34">#REF!</definedName>
    <definedName name="能率ｼｰﾄSMT" localSheetId="36">#REF!</definedName>
    <definedName name="能率ｼｰﾄSMT" localSheetId="55">#REF!</definedName>
    <definedName name="能率ｼｰﾄSMT" localSheetId="56">#REF!</definedName>
    <definedName name="能率ｼｰﾄSMT" localSheetId="57">#REF!</definedName>
    <definedName name="能率ｼｰﾄSMT" localSheetId="58">#REF!</definedName>
    <definedName name="能率ｼｰﾄSMT" localSheetId="59">#REF!</definedName>
    <definedName name="能率ｼｰﾄSMT" localSheetId="54">#REF!</definedName>
    <definedName name="能率ｼｰﾄSMT" localSheetId="5">#REF!</definedName>
    <definedName name="能率ｼｰﾄSMT">#REF!</definedName>
    <definedName name="能率ｼｰﾄ自挿" localSheetId="48">#REF!</definedName>
    <definedName name="能率ｼｰﾄ自挿" localSheetId="50">#REF!</definedName>
    <definedName name="能率ｼｰﾄ自挿" localSheetId="51">#REF!</definedName>
    <definedName name="能率ｼｰﾄ自挿" localSheetId="52">#REF!</definedName>
    <definedName name="能率ｼｰﾄ自挿" localSheetId="26">#REF!</definedName>
    <definedName name="能率ｼｰﾄ自挿" localSheetId="28">#REF!</definedName>
    <definedName name="能率ｼｰﾄ自挿" localSheetId="29">#REF!</definedName>
    <definedName name="能率ｼｰﾄ自挿" localSheetId="30">#REF!</definedName>
    <definedName name="能率ｼｰﾄ自挿" localSheetId="31">#REF!</definedName>
    <definedName name="能率ｼｰﾄ自挿" localSheetId="16">#REF!</definedName>
    <definedName name="能率ｼｰﾄ自挿" localSheetId="18">#REF!</definedName>
    <definedName name="能率ｼｰﾄ自挿" localSheetId="15">#REF!</definedName>
    <definedName name="能率ｼｰﾄ自挿" localSheetId="10">#REF!</definedName>
    <definedName name="能率ｼｰﾄ自挿" localSheetId="11">#REF!</definedName>
    <definedName name="能率ｼｰﾄ自挿" localSheetId="12">#REF!</definedName>
    <definedName name="能率ｼｰﾄ自挿" localSheetId="13">#REF!</definedName>
    <definedName name="能率ｼｰﾄ自挿" localSheetId="8">#REF!</definedName>
    <definedName name="能率ｼｰﾄ自挿" localSheetId="42">#REF!</definedName>
    <definedName name="能率ｼｰﾄ自挿" localSheetId="44">#REF!</definedName>
    <definedName name="能率ｼｰﾄ自挿" localSheetId="45">#REF!</definedName>
    <definedName name="能率ｼｰﾄ自挿" localSheetId="47">#REF!</definedName>
    <definedName name="能率ｼｰﾄ自挿" localSheetId="38">#REF!</definedName>
    <definedName name="能率ｼｰﾄ自挿" localSheetId="40">#REF!</definedName>
    <definedName name="能率ｼｰﾄ自挿" localSheetId="41">#REF!</definedName>
    <definedName name="能率ｼｰﾄ自挿" localSheetId="19">#REF!</definedName>
    <definedName name="能率ｼｰﾄ自挿" localSheetId="21">#REF!</definedName>
    <definedName name="能率ｼｰﾄ自挿" localSheetId="22">#REF!</definedName>
    <definedName name="能率ｼｰﾄ自挿" localSheetId="23">#REF!</definedName>
    <definedName name="能率ｼｰﾄ自挿" localSheetId="25">#REF!</definedName>
    <definedName name="能率ｼｰﾄ自挿" localSheetId="33">#REF!</definedName>
    <definedName name="能率ｼｰﾄ自挿" localSheetId="34">#REF!</definedName>
    <definedName name="能率ｼｰﾄ自挿" localSheetId="36">#REF!</definedName>
    <definedName name="能率ｼｰﾄ自挿" localSheetId="55">#REF!</definedName>
    <definedName name="能率ｼｰﾄ自挿" localSheetId="56">#REF!</definedName>
    <definedName name="能率ｼｰﾄ自挿" localSheetId="57">#REF!</definedName>
    <definedName name="能率ｼｰﾄ自挿" localSheetId="58">#REF!</definedName>
    <definedName name="能率ｼｰﾄ自挿" localSheetId="59">#REF!</definedName>
    <definedName name="能率ｼｰﾄ自挿" localSheetId="54">#REF!</definedName>
    <definedName name="能率ｼｰﾄ自挿" localSheetId="5">#REF!</definedName>
    <definedName name="能率ｼｰﾄ自挿">#REF!</definedName>
    <definedName name="能率ｼｰﾄ手挿" localSheetId="48">#REF!</definedName>
    <definedName name="能率ｼｰﾄ手挿" localSheetId="50">#REF!</definedName>
    <definedName name="能率ｼｰﾄ手挿" localSheetId="51">#REF!</definedName>
    <definedName name="能率ｼｰﾄ手挿" localSheetId="52">#REF!</definedName>
    <definedName name="能率ｼｰﾄ手挿" localSheetId="26">#REF!</definedName>
    <definedName name="能率ｼｰﾄ手挿" localSheetId="28">#REF!</definedName>
    <definedName name="能率ｼｰﾄ手挿" localSheetId="29">#REF!</definedName>
    <definedName name="能率ｼｰﾄ手挿" localSheetId="30">#REF!</definedName>
    <definedName name="能率ｼｰﾄ手挿" localSheetId="31">#REF!</definedName>
    <definedName name="能率ｼｰﾄ手挿" localSheetId="16">#REF!</definedName>
    <definedName name="能率ｼｰﾄ手挿" localSheetId="18">#REF!</definedName>
    <definedName name="能率ｼｰﾄ手挿" localSheetId="15">#REF!</definedName>
    <definedName name="能率ｼｰﾄ手挿" localSheetId="10">#REF!</definedName>
    <definedName name="能率ｼｰﾄ手挿" localSheetId="11">#REF!</definedName>
    <definedName name="能率ｼｰﾄ手挿" localSheetId="12">#REF!</definedName>
    <definedName name="能率ｼｰﾄ手挿" localSheetId="13">#REF!</definedName>
    <definedName name="能率ｼｰﾄ手挿" localSheetId="8">#REF!</definedName>
    <definedName name="能率ｼｰﾄ手挿" localSheetId="42">#REF!</definedName>
    <definedName name="能率ｼｰﾄ手挿" localSheetId="44">#REF!</definedName>
    <definedName name="能率ｼｰﾄ手挿" localSheetId="45">#REF!</definedName>
    <definedName name="能率ｼｰﾄ手挿" localSheetId="47">#REF!</definedName>
    <definedName name="能率ｼｰﾄ手挿" localSheetId="38">#REF!</definedName>
    <definedName name="能率ｼｰﾄ手挿" localSheetId="40">#REF!</definedName>
    <definedName name="能率ｼｰﾄ手挿" localSheetId="41">#REF!</definedName>
    <definedName name="能率ｼｰﾄ手挿" localSheetId="19">#REF!</definedName>
    <definedName name="能率ｼｰﾄ手挿" localSheetId="21">#REF!</definedName>
    <definedName name="能率ｼｰﾄ手挿" localSheetId="22">#REF!</definedName>
    <definedName name="能率ｼｰﾄ手挿" localSheetId="23">#REF!</definedName>
    <definedName name="能率ｼｰﾄ手挿" localSheetId="25">#REF!</definedName>
    <definedName name="能率ｼｰﾄ手挿" localSheetId="33">#REF!</definedName>
    <definedName name="能率ｼｰﾄ手挿" localSheetId="34">#REF!</definedName>
    <definedName name="能率ｼｰﾄ手挿" localSheetId="36">#REF!</definedName>
    <definedName name="能率ｼｰﾄ手挿" localSheetId="55">#REF!</definedName>
    <definedName name="能率ｼｰﾄ手挿" localSheetId="56">#REF!</definedName>
    <definedName name="能率ｼｰﾄ手挿" localSheetId="57">#REF!</definedName>
    <definedName name="能率ｼｰﾄ手挿" localSheetId="58">#REF!</definedName>
    <definedName name="能率ｼｰﾄ手挿" localSheetId="59">#REF!</definedName>
    <definedName name="能率ｼｰﾄ手挿" localSheetId="54">#REF!</definedName>
    <definedName name="能率ｼｰﾄ手挿" localSheetId="5">#REF!</definedName>
    <definedName name="能率ｼｰﾄ手挿">#REF!</definedName>
    <definedName name="能率木工機械" localSheetId="48">#REF!</definedName>
    <definedName name="能率木工機械" localSheetId="50">#REF!</definedName>
    <definedName name="能率木工機械" localSheetId="51">#REF!</definedName>
    <definedName name="能率木工機械" localSheetId="52">#REF!</definedName>
    <definedName name="能率木工機械" localSheetId="26">#REF!</definedName>
    <definedName name="能率木工機械" localSheetId="28">#REF!</definedName>
    <definedName name="能率木工機械" localSheetId="29">#REF!</definedName>
    <definedName name="能率木工機械" localSheetId="30">#REF!</definedName>
    <definedName name="能率木工機械" localSheetId="31">#REF!</definedName>
    <definedName name="能率木工機械" localSheetId="16">#REF!</definedName>
    <definedName name="能率木工機械" localSheetId="18">#REF!</definedName>
    <definedName name="能率木工機械" localSheetId="15">#REF!</definedName>
    <definedName name="能率木工機械" localSheetId="10">#REF!</definedName>
    <definedName name="能率木工機械" localSheetId="11">#REF!</definedName>
    <definedName name="能率木工機械" localSheetId="12">#REF!</definedName>
    <definedName name="能率木工機械" localSheetId="13">#REF!</definedName>
    <definedName name="能率木工機械" localSheetId="8">#REF!</definedName>
    <definedName name="能率木工機械" localSheetId="42">#REF!</definedName>
    <definedName name="能率木工機械" localSheetId="44">#REF!</definedName>
    <definedName name="能率木工機械" localSheetId="45">#REF!</definedName>
    <definedName name="能率木工機械" localSheetId="47">#REF!</definedName>
    <definedName name="能率木工機械" localSheetId="38">#REF!</definedName>
    <definedName name="能率木工機械" localSheetId="40">#REF!</definedName>
    <definedName name="能率木工機械" localSheetId="41">#REF!</definedName>
    <definedName name="能率木工機械" localSheetId="19">#REF!</definedName>
    <definedName name="能率木工機械" localSheetId="21">#REF!</definedName>
    <definedName name="能率木工機械" localSheetId="22">#REF!</definedName>
    <definedName name="能率木工機械" localSheetId="23">#REF!</definedName>
    <definedName name="能率木工機械" localSheetId="25">#REF!</definedName>
    <definedName name="能率木工機械" localSheetId="33">#REF!</definedName>
    <definedName name="能率木工機械" localSheetId="34">#REF!</definedName>
    <definedName name="能率木工機械" localSheetId="36">#REF!</definedName>
    <definedName name="能率木工機械" localSheetId="55">#REF!</definedName>
    <definedName name="能率木工機械" localSheetId="56">#REF!</definedName>
    <definedName name="能率木工機械" localSheetId="57">#REF!</definedName>
    <definedName name="能率木工機械" localSheetId="58">#REF!</definedName>
    <definedName name="能率木工機械" localSheetId="59">#REF!</definedName>
    <definedName name="能率木工機械" localSheetId="54">#REF!</definedName>
    <definedName name="能率木工機械" localSheetId="5">#REF!</definedName>
    <definedName name="能率木工機械">#REF!</definedName>
    <definedName name="能率木工組立" localSheetId="48">#REF!</definedName>
    <definedName name="能率木工組立" localSheetId="50">#REF!</definedName>
    <definedName name="能率木工組立" localSheetId="51">#REF!</definedName>
    <definedName name="能率木工組立" localSheetId="52">#REF!</definedName>
    <definedName name="能率木工組立" localSheetId="26">#REF!</definedName>
    <definedName name="能率木工組立" localSheetId="28">#REF!</definedName>
    <definedName name="能率木工組立" localSheetId="29">#REF!</definedName>
    <definedName name="能率木工組立" localSheetId="30">#REF!</definedName>
    <definedName name="能率木工組立" localSheetId="31">#REF!</definedName>
    <definedName name="能率木工組立" localSheetId="16">#REF!</definedName>
    <definedName name="能率木工組立" localSheetId="18">#REF!</definedName>
    <definedName name="能率木工組立" localSheetId="15">#REF!</definedName>
    <definedName name="能率木工組立" localSheetId="10">#REF!</definedName>
    <definedName name="能率木工組立" localSheetId="11">#REF!</definedName>
    <definedName name="能率木工組立" localSheetId="12">#REF!</definedName>
    <definedName name="能率木工組立" localSheetId="13">#REF!</definedName>
    <definedName name="能率木工組立" localSheetId="8">#REF!</definedName>
    <definedName name="能率木工組立" localSheetId="42">#REF!</definedName>
    <definedName name="能率木工組立" localSheetId="44">#REF!</definedName>
    <definedName name="能率木工組立" localSheetId="45">#REF!</definedName>
    <definedName name="能率木工組立" localSheetId="47">#REF!</definedName>
    <definedName name="能率木工組立" localSheetId="38">#REF!</definedName>
    <definedName name="能率木工組立" localSheetId="40">#REF!</definedName>
    <definedName name="能率木工組立" localSheetId="41">#REF!</definedName>
    <definedName name="能率木工組立" localSheetId="19">#REF!</definedName>
    <definedName name="能率木工組立" localSheetId="21">#REF!</definedName>
    <definedName name="能率木工組立" localSheetId="22">#REF!</definedName>
    <definedName name="能率木工組立" localSheetId="23">#REF!</definedName>
    <definedName name="能率木工組立" localSheetId="25">#REF!</definedName>
    <definedName name="能率木工組立" localSheetId="33">#REF!</definedName>
    <definedName name="能率木工組立" localSheetId="34">#REF!</definedName>
    <definedName name="能率木工組立" localSheetId="36">#REF!</definedName>
    <definedName name="能率木工組立" localSheetId="55">#REF!</definedName>
    <definedName name="能率木工組立" localSheetId="56">#REF!</definedName>
    <definedName name="能率木工組立" localSheetId="57">#REF!</definedName>
    <definedName name="能率木工組立" localSheetId="58">#REF!</definedName>
    <definedName name="能率木工組立" localSheetId="59">#REF!</definedName>
    <definedName name="能率木工組立" localSheetId="54">#REF!</definedName>
    <definedName name="能率木工組立" localSheetId="5">#REF!</definedName>
    <definedName name="能率木工組立">#REF!</definedName>
    <definedName name="保険料率" localSheetId="48">#REF!</definedName>
    <definedName name="保険料率" localSheetId="50">#REF!</definedName>
    <definedName name="保険料率" localSheetId="51">#REF!</definedName>
    <definedName name="保険料率" localSheetId="52">#REF!</definedName>
    <definedName name="保険料率" localSheetId="26">#REF!</definedName>
    <definedName name="保険料率" localSheetId="28">#REF!</definedName>
    <definedName name="保険料率" localSheetId="29">#REF!</definedName>
    <definedName name="保険料率" localSheetId="30">#REF!</definedName>
    <definedName name="保険料率" localSheetId="31">#REF!</definedName>
    <definedName name="保険料率" localSheetId="16">#REF!</definedName>
    <definedName name="保険料率" localSheetId="18">#REF!</definedName>
    <definedName name="保険料率" localSheetId="15">#REF!</definedName>
    <definedName name="保険料率" localSheetId="10">#REF!</definedName>
    <definedName name="保険料率" localSheetId="11">#REF!</definedName>
    <definedName name="保険料率" localSheetId="12">#REF!</definedName>
    <definedName name="保険料率" localSheetId="13">#REF!</definedName>
    <definedName name="保険料率" localSheetId="8">#REF!</definedName>
    <definedName name="保険料率" localSheetId="42">#REF!</definedName>
    <definedName name="保険料率" localSheetId="44">#REF!</definedName>
    <definedName name="保険料率" localSheetId="45">#REF!</definedName>
    <definedName name="保険料率" localSheetId="47">#REF!</definedName>
    <definedName name="保険料率" localSheetId="38">#REF!</definedName>
    <definedName name="保険料率" localSheetId="40">#REF!</definedName>
    <definedName name="保険料率" localSheetId="41">#REF!</definedName>
    <definedName name="保険料率" localSheetId="19">#REF!</definedName>
    <definedName name="保険料率" localSheetId="21">#REF!</definedName>
    <definedName name="保険料率" localSheetId="22">#REF!</definedName>
    <definedName name="保険料率" localSheetId="23">#REF!</definedName>
    <definedName name="保険料率" localSheetId="25">#REF!</definedName>
    <definedName name="保険料率" localSheetId="33">#REF!</definedName>
    <definedName name="保険料率" localSheetId="34">#REF!</definedName>
    <definedName name="保険料率" localSheetId="36">#REF!</definedName>
    <definedName name="保険料率" localSheetId="55">#REF!</definedName>
    <definedName name="保険料率" localSheetId="56">#REF!</definedName>
    <definedName name="保険料率" localSheetId="57">#REF!</definedName>
    <definedName name="保険料率" localSheetId="58">#REF!</definedName>
    <definedName name="保険料率" localSheetId="59">#REF!</definedName>
    <definedName name="保険料率" localSheetId="54">#REF!</definedName>
    <definedName name="保険料率" localSheetId="5">#REF!</definedName>
    <definedName name="保険料率">#REF!</definedName>
    <definedName name="本社管理費率" localSheetId="48">#REF!</definedName>
    <definedName name="本社管理費率" localSheetId="50">#REF!</definedName>
    <definedName name="本社管理費率" localSheetId="51">#REF!</definedName>
    <definedName name="本社管理費率" localSheetId="52">#REF!</definedName>
    <definedName name="本社管理費率" localSheetId="26">#REF!</definedName>
    <definedName name="本社管理費率" localSheetId="28">#REF!</definedName>
    <definedName name="本社管理費率" localSheetId="29">#REF!</definedName>
    <definedName name="本社管理費率" localSheetId="30">#REF!</definedName>
    <definedName name="本社管理費率" localSheetId="31">#REF!</definedName>
    <definedName name="本社管理費率" localSheetId="16">#REF!</definedName>
    <definedName name="本社管理費率" localSheetId="18">#REF!</definedName>
    <definedName name="本社管理費率" localSheetId="15">#REF!</definedName>
    <definedName name="本社管理費率" localSheetId="10">#REF!</definedName>
    <definedName name="本社管理費率" localSheetId="11">#REF!</definedName>
    <definedName name="本社管理費率" localSheetId="12">#REF!</definedName>
    <definedName name="本社管理費率" localSheetId="13">#REF!</definedName>
    <definedName name="本社管理費率" localSheetId="8">#REF!</definedName>
    <definedName name="本社管理費率" localSheetId="42">#REF!</definedName>
    <definedName name="本社管理費率" localSheetId="44">#REF!</definedName>
    <definedName name="本社管理費率" localSheetId="45">#REF!</definedName>
    <definedName name="本社管理費率" localSheetId="47">#REF!</definedName>
    <definedName name="本社管理費率" localSheetId="38">#REF!</definedName>
    <definedName name="本社管理費率" localSheetId="40">#REF!</definedName>
    <definedName name="本社管理費率" localSheetId="41">#REF!</definedName>
    <definedName name="本社管理費率" localSheetId="19">#REF!</definedName>
    <definedName name="本社管理費率" localSheetId="21">#REF!</definedName>
    <definedName name="本社管理費率" localSheetId="22">#REF!</definedName>
    <definedName name="本社管理費率" localSheetId="23">#REF!</definedName>
    <definedName name="本社管理費率" localSheetId="25">#REF!</definedName>
    <definedName name="本社管理費率" localSheetId="33">#REF!</definedName>
    <definedName name="本社管理費率" localSheetId="34">#REF!</definedName>
    <definedName name="本社管理費率" localSheetId="36">#REF!</definedName>
    <definedName name="本社管理費率" localSheetId="55">#REF!</definedName>
    <definedName name="本社管理費率" localSheetId="56">#REF!</definedName>
    <definedName name="本社管理費率" localSheetId="57">#REF!</definedName>
    <definedName name="本社管理費率" localSheetId="58">#REF!</definedName>
    <definedName name="本社管理費率" localSheetId="59">#REF!</definedName>
    <definedName name="本社管理費率" localSheetId="54">#REF!</definedName>
    <definedName name="本社管理費率" localSheetId="5">#REF!</definedName>
    <definedName name="本社管理費率">#REF!</definedName>
    <definedName name="本社生産共通費率" localSheetId="48">#REF!</definedName>
    <definedName name="本社生産共通費率" localSheetId="50">#REF!</definedName>
    <definedName name="本社生産共通費率" localSheetId="51">#REF!</definedName>
    <definedName name="本社生産共通費率" localSheetId="52">#REF!</definedName>
    <definedName name="本社生産共通費率" localSheetId="26">#REF!</definedName>
    <definedName name="本社生産共通費率" localSheetId="28">#REF!</definedName>
    <definedName name="本社生産共通費率" localSheetId="29">#REF!</definedName>
    <definedName name="本社生産共通費率" localSheetId="30">#REF!</definedName>
    <definedName name="本社生産共通費率" localSheetId="31">#REF!</definedName>
    <definedName name="本社生産共通費率" localSheetId="16">#REF!</definedName>
    <definedName name="本社生産共通費率" localSheetId="18">#REF!</definedName>
    <definedName name="本社生産共通費率" localSheetId="15">#REF!</definedName>
    <definedName name="本社生産共通費率" localSheetId="10">#REF!</definedName>
    <definedName name="本社生産共通費率" localSheetId="11">#REF!</definedName>
    <definedName name="本社生産共通費率" localSheetId="12">#REF!</definedName>
    <definedName name="本社生産共通費率" localSheetId="13">#REF!</definedName>
    <definedName name="本社生産共通費率" localSheetId="8">#REF!</definedName>
    <definedName name="本社生産共通費率" localSheetId="42">#REF!</definedName>
    <definedName name="本社生産共通費率" localSheetId="44">#REF!</definedName>
    <definedName name="本社生産共通費率" localSheetId="45">#REF!</definedName>
    <definedName name="本社生産共通費率" localSheetId="47">#REF!</definedName>
    <definedName name="本社生産共通費率" localSheetId="38">#REF!</definedName>
    <definedName name="本社生産共通費率" localSheetId="40">#REF!</definedName>
    <definedName name="本社生産共通費率" localSheetId="41">#REF!</definedName>
    <definedName name="本社生産共通費率" localSheetId="19">#REF!</definedName>
    <definedName name="本社生産共通費率" localSheetId="21">#REF!</definedName>
    <definedName name="本社生産共通費率" localSheetId="22">#REF!</definedName>
    <definedName name="本社生産共通費率" localSheetId="23">#REF!</definedName>
    <definedName name="本社生産共通費率" localSheetId="25">#REF!</definedName>
    <definedName name="本社生産共通費率" localSheetId="33">#REF!</definedName>
    <definedName name="本社生産共通費率" localSheetId="34">#REF!</definedName>
    <definedName name="本社生産共通費率" localSheetId="36">#REF!</definedName>
    <definedName name="本社生産共通費率" localSheetId="55">#REF!</definedName>
    <definedName name="本社生産共通費率" localSheetId="56">#REF!</definedName>
    <definedName name="本社生産共通費率" localSheetId="57">#REF!</definedName>
    <definedName name="本社生産共通費率" localSheetId="58">#REF!</definedName>
    <definedName name="本社生産共通費率" localSheetId="59">#REF!</definedName>
    <definedName name="本社生産共通費率" localSheetId="54">#REF!</definedName>
    <definedName name="本社生産共通費率" localSheetId="5">#REF!</definedName>
    <definedName name="本社生産共通費率">#REF!</definedName>
    <definedName name="本社補助部門費率" localSheetId="48">#REF!</definedName>
    <definedName name="本社補助部門費率" localSheetId="50">#REF!</definedName>
    <definedName name="本社補助部門費率" localSheetId="51">#REF!</definedName>
    <definedName name="本社補助部門費率" localSheetId="52">#REF!</definedName>
    <definedName name="本社補助部門費率" localSheetId="26">#REF!</definedName>
    <definedName name="本社補助部門費率" localSheetId="28">#REF!</definedName>
    <definedName name="本社補助部門費率" localSheetId="29">#REF!</definedName>
    <definedName name="本社補助部門費率" localSheetId="30">#REF!</definedName>
    <definedName name="本社補助部門費率" localSheetId="31">#REF!</definedName>
    <definedName name="本社補助部門費率" localSheetId="16">#REF!</definedName>
    <definedName name="本社補助部門費率" localSheetId="18">#REF!</definedName>
    <definedName name="本社補助部門費率" localSheetId="15">#REF!</definedName>
    <definedName name="本社補助部門費率" localSheetId="10">#REF!</definedName>
    <definedName name="本社補助部門費率" localSheetId="11">#REF!</definedName>
    <definedName name="本社補助部門費率" localSheetId="12">#REF!</definedName>
    <definedName name="本社補助部門費率" localSheetId="13">#REF!</definedName>
    <definedName name="本社補助部門費率" localSheetId="8">#REF!</definedName>
    <definedName name="本社補助部門費率" localSheetId="42">#REF!</definedName>
    <definedName name="本社補助部門費率" localSheetId="44">#REF!</definedName>
    <definedName name="本社補助部門費率" localSheetId="45">#REF!</definedName>
    <definedName name="本社補助部門費率" localSheetId="47">#REF!</definedName>
    <definedName name="本社補助部門費率" localSheetId="38">#REF!</definedName>
    <definedName name="本社補助部門費率" localSheetId="40">#REF!</definedName>
    <definedName name="本社補助部門費率" localSheetId="41">#REF!</definedName>
    <definedName name="本社補助部門費率" localSheetId="19">#REF!</definedName>
    <definedName name="本社補助部門費率" localSheetId="21">#REF!</definedName>
    <definedName name="本社補助部門費率" localSheetId="22">#REF!</definedName>
    <definedName name="本社補助部門費率" localSheetId="23">#REF!</definedName>
    <definedName name="本社補助部門費率" localSheetId="25">#REF!</definedName>
    <definedName name="本社補助部門費率" localSheetId="33">#REF!</definedName>
    <definedName name="本社補助部門費率" localSheetId="34">#REF!</definedName>
    <definedName name="本社補助部門費率" localSheetId="36">#REF!</definedName>
    <definedName name="本社補助部門費率" localSheetId="55">#REF!</definedName>
    <definedName name="本社補助部門費率" localSheetId="56">#REF!</definedName>
    <definedName name="本社補助部門費率" localSheetId="57">#REF!</definedName>
    <definedName name="本社補助部門費率" localSheetId="58">#REF!</definedName>
    <definedName name="本社補助部門費率" localSheetId="59">#REF!</definedName>
    <definedName name="本社補助部門費率" localSheetId="54">#REF!</definedName>
    <definedName name="本社補助部門費率" localSheetId="5">#REF!</definedName>
    <definedName name="本社補助部門費率">#REF!</definedName>
    <definedName name="輸送．輸出諸掛率" localSheetId="48">#REF!</definedName>
    <definedName name="輸送．輸出諸掛率" localSheetId="50">#REF!</definedName>
    <definedName name="輸送．輸出諸掛率" localSheetId="51">#REF!</definedName>
    <definedName name="輸送．輸出諸掛率" localSheetId="52">#REF!</definedName>
    <definedName name="輸送．輸出諸掛率" localSheetId="26">#REF!</definedName>
    <definedName name="輸送．輸出諸掛率" localSheetId="28">#REF!</definedName>
    <definedName name="輸送．輸出諸掛率" localSheetId="29">#REF!</definedName>
    <definedName name="輸送．輸出諸掛率" localSheetId="30">#REF!</definedName>
    <definedName name="輸送．輸出諸掛率" localSheetId="31">#REF!</definedName>
    <definedName name="輸送．輸出諸掛率" localSheetId="16">#REF!</definedName>
    <definedName name="輸送．輸出諸掛率" localSheetId="18">#REF!</definedName>
    <definedName name="輸送．輸出諸掛率" localSheetId="15">#REF!</definedName>
    <definedName name="輸送．輸出諸掛率" localSheetId="10">#REF!</definedName>
    <definedName name="輸送．輸出諸掛率" localSheetId="11">#REF!</definedName>
    <definedName name="輸送．輸出諸掛率" localSheetId="12">#REF!</definedName>
    <definedName name="輸送．輸出諸掛率" localSheetId="13">#REF!</definedName>
    <definedName name="輸送．輸出諸掛率" localSheetId="8">#REF!</definedName>
    <definedName name="輸送．輸出諸掛率" localSheetId="42">#REF!</definedName>
    <definedName name="輸送．輸出諸掛率" localSheetId="44">#REF!</definedName>
    <definedName name="輸送．輸出諸掛率" localSheetId="45">#REF!</definedName>
    <definedName name="輸送．輸出諸掛率" localSheetId="47">#REF!</definedName>
    <definedName name="輸送．輸出諸掛率" localSheetId="38">#REF!</definedName>
    <definedName name="輸送．輸出諸掛率" localSheetId="40">#REF!</definedName>
    <definedName name="輸送．輸出諸掛率" localSheetId="41">#REF!</definedName>
    <definedName name="輸送．輸出諸掛率" localSheetId="19">#REF!</definedName>
    <definedName name="輸送．輸出諸掛率" localSheetId="21">#REF!</definedName>
    <definedName name="輸送．輸出諸掛率" localSheetId="22">#REF!</definedName>
    <definedName name="輸送．輸出諸掛率" localSheetId="23">#REF!</definedName>
    <definedName name="輸送．輸出諸掛率" localSheetId="25">#REF!</definedName>
    <definedName name="輸送．輸出諸掛率" localSheetId="33">#REF!</definedName>
    <definedName name="輸送．輸出諸掛率" localSheetId="34">#REF!</definedName>
    <definedName name="輸送．輸出諸掛率" localSheetId="36">#REF!</definedName>
    <definedName name="輸送．輸出諸掛率" localSheetId="55">#REF!</definedName>
    <definedName name="輸送．輸出諸掛率" localSheetId="56">#REF!</definedName>
    <definedName name="輸送．輸出諸掛率" localSheetId="57">#REF!</definedName>
    <definedName name="輸送．輸出諸掛率" localSheetId="58">#REF!</definedName>
    <definedName name="輸送．輸出諸掛率" localSheetId="59">#REF!</definedName>
    <definedName name="輸送．輸出諸掛率" localSheetId="54">#REF!</definedName>
    <definedName name="輸送．輸出諸掛率" localSheetId="5">#REF!</definedName>
    <definedName name="輸送．輸出諸掛率">#REF!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2" i="9826" l="1"/>
  <c r="L27" i="9829"/>
  <c r="M27" i="9829" s="1"/>
  <c r="L26" i="9829"/>
  <c r="M26" i="9829" s="1"/>
  <c r="L25" i="9829"/>
  <c r="M25" i="9829" s="1"/>
  <c r="L24" i="9829"/>
  <c r="M24" i="9829" s="1"/>
  <c r="L23" i="9829"/>
  <c r="M23" i="9829" s="1"/>
  <c r="L22" i="9829"/>
  <c r="M22" i="9829" s="1"/>
  <c r="L16" i="9829"/>
  <c r="M16" i="9829" s="1"/>
  <c r="L15" i="9829"/>
  <c r="M15" i="9829" s="1"/>
  <c r="L14" i="9829"/>
  <c r="M14" i="9829" s="1"/>
  <c r="L13" i="9829"/>
  <c r="M13" i="9829" s="1"/>
  <c r="L12" i="9829"/>
  <c r="M12" i="9829" s="1"/>
  <c r="L11" i="9829"/>
  <c r="M11" i="9829" s="1"/>
  <c r="L10" i="9829"/>
  <c r="M10" i="9829" s="1"/>
  <c r="L9" i="9829"/>
  <c r="M9" i="9829" s="1"/>
  <c r="L8" i="9829"/>
  <c r="M8" i="9829" s="1"/>
  <c r="L7" i="9829"/>
  <c r="M7" i="9829" s="1"/>
  <c r="L6" i="9829"/>
  <c r="M6" i="9829" s="1"/>
  <c r="L5" i="9829"/>
  <c r="M5" i="9829" s="1"/>
  <c r="L4" i="9829"/>
  <c r="M4" i="9829" s="1"/>
  <c r="L3" i="9829"/>
  <c r="M3" i="9829" s="1"/>
  <c r="L2" i="9829"/>
  <c r="M2" i="9829" s="1"/>
  <c r="F44" i="9824"/>
  <c r="E44" i="9824" l="1"/>
  <c r="X34" i="9828"/>
  <c r="O34" i="9828"/>
  <c r="N34" i="9828"/>
  <c r="M34" i="9828"/>
  <c r="K34" i="9828"/>
  <c r="J34" i="9828"/>
  <c r="I34" i="9828"/>
  <c r="H34" i="9828"/>
  <c r="D34" i="9828"/>
  <c r="X33" i="9828"/>
  <c r="O33" i="9828"/>
  <c r="N33" i="9828"/>
  <c r="M33" i="9828"/>
  <c r="K33" i="9828"/>
  <c r="J33" i="9828"/>
  <c r="H33" i="9828"/>
  <c r="I33" i="9828" s="1"/>
  <c r="D33" i="9828"/>
  <c r="X32" i="9828"/>
  <c r="O32" i="9828"/>
  <c r="N32" i="9828"/>
  <c r="M32" i="9828"/>
  <c r="K32" i="9828"/>
  <c r="J32" i="9828"/>
  <c r="H32" i="9828"/>
  <c r="I32" i="9828" s="1"/>
  <c r="D32" i="9828"/>
  <c r="X31" i="9828"/>
  <c r="O31" i="9828"/>
  <c r="N31" i="9828"/>
  <c r="M31" i="9828"/>
  <c r="K31" i="9828"/>
  <c r="J31" i="9828"/>
  <c r="H31" i="9828"/>
  <c r="I31" i="9828" s="1"/>
  <c r="D31" i="9828"/>
  <c r="X30" i="9828"/>
  <c r="O30" i="9828"/>
  <c r="N30" i="9828"/>
  <c r="M30" i="9828"/>
  <c r="K30" i="9828"/>
  <c r="J30" i="9828"/>
  <c r="H30" i="9828"/>
  <c r="I30" i="9828" s="1"/>
  <c r="D30" i="9828"/>
  <c r="X29" i="9828"/>
  <c r="O29" i="9828"/>
  <c r="N29" i="9828"/>
  <c r="M29" i="9828"/>
  <c r="K29" i="9828"/>
  <c r="J29" i="9828"/>
  <c r="H29" i="9828"/>
  <c r="I29" i="9828" s="1"/>
  <c r="D29" i="9828"/>
  <c r="X28" i="9828"/>
  <c r="O28" i="9828"/>
  <c r="N28" i="9828"/>
  <c r="M28" i="9828"/>
  <c r="K28" i="9828"/>
  <c r="J28" i="9828"/>
  <c r="I28" i="9828"/>
  <c r="H28" i="9828"/>
  <c r="D28" i="9828"/>
  <c r="W37" i="9828"/>
  <c r="V37" i="9828"/>
  <c r="U37" i="9828"/>
  <c r="T37" i="9828"/>
  <c r="R37" i="9828"/>
  <c r="Q37" i="9828"/>
  <c r="F37" i="9828"/>
  <c r="E37" i="9828"/>
  <c r="X36" i="9828"/>
  <c r="O36" i="9828"/>
  <c r="N36" i="9828"/>
  <c r="M36" i="9828"/>
  <c r="K36" i="9828"/>
  <c r="J36" i="9828"/>
  <c r="I36" i="9828"/>
  <c r="H36" i="9828"/>
  <c r="D36" i="9828"/>
  <c r="X35" i="9828"/>
  <c r="O35" i="9828"/>
  <c r="N35" i="9828"/>
  <c r="M35" i="9828"/>
  <c r="K35" i="9828"/>
  <c r="J35" i="9828"/>
  <c r="I35" i="9828"/>
  <c r="H35" i="9828"/>
  <c r="D35" i="9828"/>
  <c r="X27" i="9828"/>
  <c r="O27" i="9828"/>
  <c r="N27" i="9828"/>
  <c r="M27" i="9828"/>
  <c r="K27" i="9828"/>
  <c r="J27" i="9828"/>
  <c r="H27" i="9828"/>
  <c r="I27" i="9828" s="1"/>
  <c r="D27" i="9828"/>
  <c r="X26" i="9828"/>
  <c r="O26" i="9828"/>
  <c r="N26" i="9828"/>
  <c r="M26" i="9828"/>
  <c r="K26" i="9828"/>
  <c r="J26" i="9828"/>
  <c r="H26" i="9828"/>
  <c r="I26" i="9828" s="1"/>
  <c r="D26" i="9828"/>
  <c r="X25" i="9828"/>
  <c r="O25" i="9828"/>
  <c r="N25" i="9828"/>
  <c r="M25" i="9828"/>
  <c r="K25" i="9828"/>
  <c r="J25" i="9828"/>
  <c r="H25" i="9828"/>
  <c r="I25" i="9828" s="1"/>
  <c r="D25" i="9828"/>
  <c r="X24" i="9828"/>
  <c r="O24" i="9828"/>
  <c r="N24" i="9828"/>
  <c r="M24" i="9828"/>
  <c r="K24" i="9828"/>
  <c r="J24" i="9828"/>
  <c r="H24" i="9828"/>
  <c r="I24" i="9828" s="1"/>
  <c r="D24" i="9828"/>
  <c r="X23" i="9828"/>
  <c r="O23" i="9828"/>
  <c r="N23" i="9828"/>
  <c r="M23" i="9828"/>
  <c r="K23" i="9828"/>
  <c r="J23" i="9828"/>
  <c r="H23" i="9828"/>
  <c r="I23" i="9828" s="1"/>
  <c r="D23" i="9828"/>
  <c r="X22" i="9828"/>
  <c r="O22" i="9828"/>
  <c r="N22" i="9828"/>
  <c r="M22" i="9828"/>
  <c r="K22" i="9828"/>
  <c r="J22" i="9828"/>
  <c r="H22" i="9828"/>
  <c r="I22" i="9828" s="1"/>
  <c r="D22" i="9828"/>
  <c r="X21" i="9828"/>
  <c r="O21" i="9828"/>
  <c r="N21" i="9828"/>
  <c r="M21" i="9828"/>
  <c r="K21" i="9828"/>
  <c r="J21" i="9828"/>
  <c r="H21" i="9828"/>
  <c r="I21" i="9828" s="1"/>
  <c r="D21" i="9828"/>
  <c r="X20" i="9828"/>
  <c r="O20" i="9828"/>
  <c r="N20" i="9828"/>
  <c r="M20" i="9828"/>
  <c r="K20" i="9828"/>
  <c r="J20" i="9828"/>
  <c r="H20" i="9828"/>
  <c r="I20" i="9828" s="1"/>
  <c r="D20" i="9828"/>
  <c r="X19" i="9828"/>
  <c r="O19" i="9828"/>
  <c r="N19" i="9828"/>
  <c r="M19" i="9828"/>
  <c r="K19" i="9828"/>
  <c r="J19" i="9828"/>
  <c r="H19" i="9828"/>
  <c r="I19" i="9828" s="1"/>
  <c r="D19" i="9828"/>
  <c r="X18" i="9828"/>
  <c r="O18" i="9828"/>
  <c r="O37" i="9828" s="1"/>
  <c r="N18" i="9828"/>
  <c r="N37" i="9828" s="1"/>
  <c r="M18" i="9828"/>
  <c r="K18" i="9828"/>
  <c r="J18" i="9828"/>
  <c r="I18" i="9828"/>
  <c r="H18" i="9828"/>
  <c r="D18" i="9828"/>
  <c r="K5" i="9828"/>
  <c r="M37" i="9828" l="1"/>
  <c r="X37" i="9828"/>
  <c r="I37" i="9828"/>
  <c r="X36" i="9826" l="1"/>
  <c r="X33" i="9826"/>
  <c r="O29" i="9826"/>
  <c r="X25" i="9826"/>
  <c r="X21" i="9826"/>
  <c r="O19" i="9826"/>
  <c r="X39" i="9826"/>
  <c r="O39" i="9826"/>
  <c r="N39" i="9826"/>
  <c r="M39" i="9826"/>
  <c r="K39" i="9826"/>
  <c r="J39" i="9826"/>
  <c r="H39" i="9826"/>
  <c r="I39" i="9826" s="1"/>
  <c r="D39" i="9826"/>
  <c r="W42" i="9826"/>
  <c r="V42" i="9826"/>
  <c r="U42" i="9826"/>
  <c r="T42" i="9826"/>
  <c r="R42" i="9826"/>
  <c r="Q42" i="9826"/>
  <c r="E42" i="9826"/>
  <c r="X41" i="9826"/>
  <c r="O41" i="9826"/>
  <c r="N41" i="9826"/>
  <c r="M41" i="9826"/>
  <c r="K41" i="9826"/>
  <c r="J41" i="9826"/>
  <c r="I41" i="9826"/>
  <c r="H41" i="9826"/>
  <c r="D41" i="9826"/>
  <c r="X40" i="9826"/>
  <c r="O40" i="9826"/>
  <c r="N40" i="9826"/>
  <c r="M40" i="9826"/>
  <c r="K40" i="9826"/>
  <c r="J40" i="9826"/>
  <c r="I40" i="9826"/>
  <c r="H40" i="9826"/>
  <c r="D40" i="9826"/>
  <c r="X38" i="9826"/>
  <c r="O38" i="9826"/>
  <c r="N38" i="9826"/>
  <c r="M38" i="9826"/>
  <c r="K38" i="9826"/>
  <c r="J38" i="9826"/>
  <c r="H38" i="9826"/>
  <c r="I38" i="9826" s="1"/>
  <c r="D38" i="9826"/>
  <c r="X37" i="9826"/>
  <c r="O37" i="9826"/>
  <c r="N37" i="9826"/>
  <c r="M37" i="9826"/>
  <c r="K37" i="9826"/>
  <c r="J37" i="9826"/>
  <c r="H37" i="9826"/>
  <c r="I37" i="9826" s="1"/>
  <c r="D37" i="9826"/>
  <c r="M36" i="9826"/>
  <c r="D36" i="9826"/>
  <c r="X35" i="9826"/>
  <c r="O35" i="9826"/>
  <c r="N35" i="9826"/>
  <c r="M35" i="9826"/>
  <c r="K35" i="9826"/>
  <c r="J35" i="9826"/>
  <c r="H35" i="9826"/>
  <c r="I35" i="9826" s="1"/>
  <c r="D35" i="9826"/>
  <c r="X34" i="9826"/>
  <c r="O34" i="9826"/>
  <c r="N34" i="9826"/>
  <c r="M34" i="9826"/>
  <c r="K34" i="9826"/>
  <c r="J34" i="9826"/>
  <c r="H34" i="9826"/>
  <c r="I34" i="9826" s="1"/>
  <c r="D34" i="9826"/>
  <c r="M33" i="9826"/>
  <c r="D33" i="9826"/>
  <c r="X32" i="9826"/>
  <c r="O32" i="9826"/>
  <c r="N32" i="9826"/>
  <c r="M32" i="9826"/>
  <c r="K32" i="9826"/>
  <c r="J32" i="9826"/>
  <c r="H32" i="9826"/>
  <c r="I32" i="9826" s="1"/>
  <c r="D32" i="9826"/>
  <c r="X31" i="9826"/>
  <c r="O31" i="9826"/>
  <c r="N31" i="9826"/>
  <c r="M31" i="9826"/>
  <c r="K31" i="9826"/>
  <c r="J31" i="9826"/>
  <c r="H31" i="9826"/>
  <c r="I31" i="9826" s="1"/>
  <c r="D31" i="9826"/>
  <c r="X30" i="9826"/>
  <c r="O30" i="9826"/>
  <c r="N30" i="9826"/>
  <c r="M30" i="9826"/>
  <c r="K30" i="9826"/>
  <c r="J30" i="9826"/>
  <c r="H30" i="9826"/>
  <c r="I30" i="9826" s="1"/>
  <c r="D30" i="9826"/>
  <c r="X29" i="9826"/>
  <c r="M29" i="9826"/>
  <c r="K29" i="9826"/>
  <c r="D29" i="9826"/>
  <c r="X28" i="9826"/>
  <c r="O28" i="9826"/>
  <c r="N28" i="9826"/>
  <c r="M28" i="9826"/>
  <c r="K28" i="9826"/>
  <c r="J28" i="9826"/>
  <c r="H28" i="9826"/>
  <c r="I28" i="9826" s="1"/>
  <c r="D28" i="9826"/>
  <c r="X27" i="9826"/>
  <c r="O27" i="9826"/>
  <c r="N27" i="9826"/>
  <c r="M27" i="9826"/>
  <c r="K27" i="9826"/>
  <c r="J27" i="9826"/>
  <c r="H27" i="9826"/>
  <c r="I27" i="9826" s="1"/>
  <c r="D27" i="9826"/>
  <c r="X26" i="9826"/>
  <c r="O26" i="9826"/>
  <c r="N26" i="9826"/>
  <c r="M26" i="9826"/>
  <c r="K26" i="9826"/>
  <c r="J26" i="9826"/>
  <c r="H26" i="9826"/>
  <c r="I26" i="9826" s="1"/>
  <c r="D26" i="9826"/>
  <c r="N25" i="9826"/>
  <c r="M25" i="9826"/>
  <c r="H25" i="9826"/>
  <c r="I25" i="9826" s="1"/>
  <c r="D25" i="9826"/>
  <c r="X24" i="9826"/>
  <c r="O24" i="9826"/>
  <c r="N24" i="9826"/>
  <c r="M24" i="9826"/>
  <c r="K24" i="9826"/>
  <c r="J24" i="9826"/>
  <c r="H24" i="9826"/>
  <c r="I24" i="9826" s="1"/>
  <c r="D24" i="9826"/>
  <c r="X23" i="9826"/>
  <c r="O23" i="9826"/>
  <c r="N23" i="9826"/>
  <c r="M23" i="9826"/>
  <c r="K23" i="9826"/>
  <c r="J23" i="9826"/>
  <c r="H23" i="9826"/>
  <c r="I23" i="9826" s="1"/>
  <c r="D23" i="9826"/>
  <c r="X22" i="9826"/>
  <c r="O22" i="9826"/>
  <c r="N22" i="9826"/>
  <c r="M22" i="9826"/>
  <c r="K22" i="9826"/>
  <c r="J22" i="9826"/>
  <c r="H22" i="9826"/>
  <c r="I22" i="9826" s="1"/>
  <c r="D22" i="9826"/>
  <c r="N21" i="9826"/>
  <c r="M21" i="9826"/>
  <c r="H21" i="9826"/>
  <c r="I21" i="9826" s="1"/>
  <c r="D21" i="9826"/>
  <c r="X20" i="9826"/>
  <c r="O20" i="9826"/>
  <c r="N20" i="9826"/>
  <c r="M20" i="9826"/>
  <c r="K20" i="9826"/>
  <c r="J20" i="9826"/>
  <c r="H20" i="9826"/>
  <c r="I20" i="9826" s="1"/>
  <c r="D20" i="9826"/>
  <c r="X19" i="9826"/>
  <c r="K19" i="9826"/>
  <c r="X18" i="9826"/>
  <c r="O18" i="9826"/>
  <c r="O42" i="9826" s="1"/>
  <c r="N18" i="9826"/>
  <c r="M18" i="9826"/>
  <c r="K18" i="9826"/>
  <c r="J18" i="9826"/>
  <c r="I18" i="9826"/>
  <c r="H18" i="9826"/>
  <c r="D18" i="9826"/>
  <c r="K5" i="9826"/>
  <c r="X42" i="9826" l="1"/>
  <c r="J21" i="9826"/>
  <c r="O21" i="9826"/>
  <c r="J25" i="9826"/>
  <c r="O25" i="9826"/>
  <c r="H29" i="9826"/>
  <c r="I29" i="9826" s="1"/>
  <c r="N29" i="9826"/>
  <c r="H33" i="9826"/>
  <c r="I33" i="9826" s="1"/>
  <c r="N33" i="9826"/>
  <c r="H36" i="9826"/>
  <c r="I36" i="9826" s="1"/>
  <c r="N36" i="9826"/>
  <c r="K21" i="9826"/>
  <c r="K25" i="9826"/>
  <c r="J29" i="9826"/>
  <c r="J33" i="9826"/>
  <c r="O33" i="9826"/>
  <c r="J36" i="9826"/>
  <c r="O36" i="9826"/>
  <c r="K33" i="9826"/>
  <c r="K36" i="9826"/>
  <c r="D19" i="9826"/>
  <c r="M19" i="9826"/>
  <c r="M42" i="9826" s="1"/>
  <c r="H19" i="9826"/>
  <c r="I19" i="9826" s="1"/>
  <c r="I42" i="9826" s="1"/>
  <c r="N19" i="9826"/>
  <c r="N42" i="9826" s="1"/>
  <c r="J19" i="9826"/>
  <c r="W44" i="9824" l="1"/>
  <c r="V44" i="9824"/>
  <c r="U44" i="9824"/>
  <c r="T44" i="9824"/>
  <c r="R44" i="9824"/>
  <c r="Q44" i="9824"/>
  <c r="X43" i="9824"/>
  <c r="O43" i="9824"/>
  <c r="N43" i="9824"/>
  <c r="M43" i="9824"/>
  <c r="K43" i="9824"/>
  <c r="J43" i="9824"/>
  <c r="I43" i="9824"/>
  <c r="H43" i="9824"/>
  <c r="D43" i="9824"/>
  <c r="X42" i="9824"/>
  <c r="O42" i="9824"/>
  <c r="N42" i="9824"/>
  <c r="M42" i="9824"/>
  <c r="K42" i="9824"/>
  <c r="J42" i="9824"/>
  <c r="I42" i="9824"/>
  <c r="H42" i="9824"/>
  <c r="D42" i="9824"/>
  <c r="X41" i="9824"/>
  <c r="O41" i="9824"/>
  <c r="N41" i="9824"/>
  <c r="M41" i="9824"/>
  <c r="K41" i="9824"/>
  <c r="J41" i="9824"/>
  <c r="I41" i="9824"/>
  <c r="H41" i="9824"/>
  <c r="D41" i="9824"/>
  <c r="X40" i="9824"/>
  <c r="O40" i="9824"/>
  <c r="N40" i="9824"/>
  <c r="M40" i="9824"/>
  <c r="K40" i="9824"/>
  <c r="J40" i="9824"/>
  <c r="H40" i="9824"/>
  <c r="I40" i="9824" s="1"/>
  <c r="D40" i="9824"/>
  <c r="X39" i="9824"/>
  <c r="O39" i="9824"/>
  <c r="N39" i="9824"/>
  <c r="M39" i="9824"/>
  <c r="K39" i="9824"/>
  <c r="J39" i="9824"/>
  <c r="H39" i="9824"/>
  <c r="I39" i="9824" s="1"/>
  <c r="D39" i="9824"/>
  <c r="X38" i="9824"/>
  <c r="O38" i="9824"/>
  <c r="N38" i="9824"/>
  <c r="M38" i="9824"/>
  <c r="K38" i="9824"/>
  <c r="J38" i="9824"/>
  <c r="H38" i="9824"/>
  <c r="I38" i="9824" s="1"/>
  <c r="D38" i="9824"/>
  <c r="X37" i="9824"/>
  <c r="O37" i="9824"/>
  <c r="N37" i="9824"/>
  <c r="M37" i="9824"/>
  <c r="K37" i="9824"/>
  <c r="J37" i="9824"/>
  <c r="H37" i="9824"/>
  <c r="I37" i="9824" s="1"/>
  <c r="D37" i="9824"/>
  <c r="X36" i="9824"/>
  <c r="O36" i="9824"/>
  <c r="N36" i="9824"/>
  <c r="M36" i="9824"/>
  <c r="K36" i="9824"/>
  <c r="J36" i="9824"/>
  <c r="H36" i="9824"/>
  <c r="I36" i="9824" s="1"/>
  <c r="D36" i="9824"/>
  <c r="X35" i="9824"/>
  <c r="O35" i="9824"/>
  <c r="N35" i="9824"/>
  <c r="M35" i="9824"/>
  <c r="K35" i="9824"/>
  <c r="J35" i="9824"/>
  <c r="H35" i="9824"/>
  <c r="I35" i="9824" s="1"/>
  <c r="D35" i="9824"/>
  <c r="X34" i="9824"/>
  <c r="O34" i="9824"/>
  <c r="N34" i="9824"/>
  <c r="M34" i="9824"/>
  <c r="K34" i="9824"/>
  <c r="J34" i="9824"/>
  <c r="H34" i="9824"/>
  <c r="I34" i="9824" s="1"/>
  <c r="D34" i="9824"/>
  <c r="X33" i="9824"/>
  <c r="O33" i="9824"/>
  <c r="N33" i="9824"/>
  <c r="M33" i="9824"/>
  <c r="K33" i="9824"/>
  <c r="J33" i="9824"/>
  <c r="H33" i="9824"/>
  <c r="I33" i="9824" s="1"/>
  <c r="D33" i="9824"/>
  <c r="X32" i="9824"/>
  <c r="O32" i="9824"/>
  <c r="N32" i="9824"/>
  <c r="M32" i="9824"/>
  <c r="K32" i="9824"/>
  <c r="J32" i="9824"/>
  <c r="H32" i="9824"/>
  <c r="I32" i="9824" s="1"/>
  <c r="D32" i="9824"/>
  <c r="X31" i="9824"/>
  <c r="O31" i="9824"/>
  <c r="N31" i="9824"/>
  <c r="M31" i="9824"/>
  <c r="K31" i="9824"/>
  <c r="J31" i="9824"/>
  <c r="H31" i="9824"/>
  <c r="I31" i="9824" s="1"/>
  <c r="D31" i="9824"/>
  <c r="X30" i="9824"/>
  <c r="O30" i="9824"/>
  <c r="N30" i="9824"/>
  <c r="M30" i="9824"/>
  <c r="K30" i="9824"/>
  <c r="J30" i="9824"/>
  <c r="H30" i="9824"/>
  <c r="I30" i="9824" s="1"/>
  <c r="D30" i="9824"/>
  <c r="X29" i="9824"/>
  <c r="O29" i="9824"/>
  <c r="N29" i="9824"/>
  <c r="M29" i="9824"/>
  <c r="K29" i="9824"/>
  <c r="J29" i="9824"/>
  <c r="H29" i="9824"/>
  <c r="I29" i="9824" s="1"/>
  <c r="D29" i="9824"/>
  <c r="X28" i="9824"/>
  <c r="O28" i="9824"/>
  <c r="N28" i="9824"/>
  <c r="M28" i="9824"/>
  <c r="K28" i="9824"/>
  <c r="J28" i="9824"/>
  <c r="H28" i="9824"/>
  <c r="I28" i="9824" s="1"/>
  <c r="D28" i="9824"/>
  <c r="X27" i="9824"/>
  <c r="O27" i="9824"/>
  <c r="N27" i="9824"/>
  <c r="M27" i="9824"/>
  <c r="K27" i="9824"/>
  <c r="J27" i="9824"/>
  <c r="H27" i="9824"/>
  <c r="I27" i="9824" s="1"/>
  <c r="D27" i="9824"/>
  <c r="X26" i="9824"/>
  <c r="O26" i="9824"/>
  <c r="N26" i="9824"/>
  <c r="M26" i="9824"/>
  <c r="K26" i="9824"/>
  <c r="J26" i="9824"/>
  <c r="H26" i="9824"/>
  <c r="I26" i="9824" s="1"/>
  <c r="D26" i="9824"/>
  <c r="X25" i="9824"/>
  <c r="O25" i="9824"/>
  <c r="N25" i="9824"/>
  <c r="M25" i="9824"/>
  <c r="K25" i="9824"/>
  <c r="J25" i="9824"/>
  <c r="H25" i="9824"/>
  <c r="I25" i="9824" s="1"/>
  <c r="D25" i="9824"/>
  <c r="X24" i="9824"/>
  <c r="O24" i="9824"/>
  <c r="N24" i="9824"/>
  <c r="M24" i="9824"/>
  <c r="K24" i="9824"/>
  <c r="J24" i="9824"/>
  <c r="H24" i="9824"/>
  <c r="I24" i="9824" s="1"/>
  <c r="D24" i="9824"/>
  <c r="X23" i="9824"/>
  <c r="O23" i="9824"/>
  <c r="N23" i="9824"/>
  <c r="M23" i="9824"/>
  <c r="K23" i="9824"/>
  <c r="J23" i="9824"/>
  <c r="H23" i="9824"/>
  <c r="I23" i="9824" s="1"/>
  <c r="D23" i="9824"/>
  <c r="X22" i="9824"/>
  <c r="O22" i="9824"/>
  <c r="N22" i="9824"/>
  <c r="M22" i="9824"/>
  <c r="K22" i="9824"/>
  <c r="J22" i="9824"/>
  <c r="H22" i="9824"/>
  <c r="I22" i="9824" s="1"/>
  <c r="D22" i="9824"/>
  <c r="X21" i="9824"/>
  <c r="O21" i="9824"/>
  <c r="N21" i="9824"/>
  <c r="M21" i="9824"/>
  <c r="K21" i="9824"/>
  <c r="J21" i="9824"/>
  <c r="H21" i="9824"/>
  <c r="I21" i="9824" s="1"/>
  <c r="D21" i="9824"/>
  <c r="X20" i="9824"/>
  <c r="O20" i="9824"/>
  <c r="N20" i="9824"/>
  <c r="M20" i="9824"/>
  <c r="K20" i="9824"/>
  <c r="J20" i="9824"/>
  <c r="H20" i="9824"/>
  <c r="I20" i="9824" s="1"/>
  <c r="D20" i="9824"/>
  <c r="X19" i="9824"/>
  <c r="O19" i="9824"/>
  <c r="N19" i="9824"/>
  <c r="M19" i="9824"/>
  <c r="K19" i="9824"/>
  <c r="J19" i="9824"/>
  <c r="H19" i="9824"/>
  <c r="I19" i="9824" s="1"/>
  <c r="D19" i="9824"/>
  <c r="X18" i="9824"/>
  <c r="X44" i="9824" s="1"/>
  <c r="O18" i="9824"/>
  <c r="O44" i="9824" s="1"/>
  <c r="N18" i="9824"/>
  <c r="N44" i="9824" s="1"/>
  <c r="M18" i="9824"/>
  <c r="M44" i="9824" s="1"/>
  <c r="K18" i="9824"/>
  <c r="J18" i="9824"/>
  <c r="I18" i="9824"/>
  <c r="H18" i="9824"/>
  <c r="D18" i="9824"/>
  <c r="K5" i="9824"/>
  <c r="W50" i="9822"/>
  <c r="N50" i="9822"/>
  <c r="M50" i="9822"/>
  <c r="L50" i="9822"/>
  <c r="J50" i="9822"/>
  <c r="I50" i="9822"/>
  <c r="H50" i="9822"/>
  <c r="G50" i="9822"/>
  <c r="D50" i="9822"/>
  <c r="I44" i="9824" l="1"/>
  <c r="V55" i="9822"/>
  <c r="U55" i="9822"/>
  <c r="T55" i="9822"/>
  <c r="S55" i="9822"/>
  <c r="Q55" i="9822"/>
  <c r="P55" i="9822"/>
  <c r="E55" i="9822"/>
  <c r="W54" i="9822"/>
  <c r="N54" i="9822"/>
  <c r="M54" i="9822"/>
  <c r="L54" i="9822"/>
  <c r="J54" i="9822"/>
  <c r="I54" i="9822"/>
  <c r="H54" i="9822"/>
  <c r="G54" i="9822"/>
  <c r="D54" i="9822"/>
  <c r="W53" i="9822"/>
  <c r="N53" i="9822"/>
  <c r="M53" i="9822"/>
  <c r="L53" i="9822"/>
  <c r="J53" i="9822"/>
  <c r="I53" i="9822"/>
  <c r="G53" i="9822"/>
  <c r="H53" i="9822" s="1"/>
  <c r="D53" i="9822"/>
  <c r="W52" i="9822"/>
  <c r="N52" i="9822"/>
  <c r="M52" i="9822"/>
  <c r="L52" i="9822"/>
  <c r="J52" i="9822"/>
  <c r="I52" i="9822"/>
  <c r="G52" i="9822"/>
  <c r="H52" i="9822" s="1"/>
  <c r="D52" i="9822"/>
  <c r="W51" i="9822"/>
  <c r="N51" i="9822"/>
  <c r="M51" i="9822"/>
  <c r="L51" i="9822"/>
  <c r="J51" i="9822"/>
  <c r="I51" i="9822"/>
  <c r="G51" i="9822"/>
  <c r="H51" i="9822" s="1"/>
  <c r="D51" i="9822"/>
  <c r="W49" i="9822"/>
  <c r="N49" i="9822"/>
  <c r="M49" i="9822"/>
  <c r="L49" i="9822"/>
  <c r="J49" i="9822"/>
  <c r="I49" i="9822"/>
  <c r="G49" i="9822"/>
  <c r="H49" i="9822" s="1"/>
  <c r="D49" i="9822"/>
  <c r="W48" i="9822"/>
  <c r="N48" i="9822"/>
  <c r="M48" i="9822"/>
  <c r="L48" i="9822"/>
  <c r="J48" i="9822"/>
  <c r="I48" i="9822"/>
  <c r="G48" i="9822"/>
  <c r="H48" i="9822" s="1"/>
  <c r="D48" i="9822"/>
  <c r="W47" i="9822"/>
  <c r="N47" i="9822"/>
  <c r="M47" i="9822"/>
  <c r="L47" i="9822"/>
  <c r="J47" i="9822"/>
  <c r="I47" i="9822"/>
  <c r="G47" i="9822"/>
  <c r="H47" i="9822" s="1"/>
  <c r="D47" i="9822"/>
  <c r="W46" i="9822"/>
  <c r="N46" i="9822"/>
  <c r="M46" i="9822"/>
  <c r="L46" i="9822"/>
  <c r="J46" i="9822"/>
  <c r="I46" i="9822"/>
  <c r="G46" i="9822"/>
  <c r="H46" i="9822" s="1"/>
  <c r="D46" i="9822"/>
  <c r="W45" i="9822"/>
  <c r="N45" i="9822"/>
  <c r="M45" i="9822"/>
  <c r="L45" i="9822"/>
  <c r="J45" i="9822"/>
  <c r="I45" i="9822"/>
  <c r="G45" i="9822"/>
  <c r="H45" i="9822" s="1"/>
  <c r="D45" i="9822"/>
  <c r="W44" i="9822"/>
  <c r="N44" i="9822"/>
  <c r="M44" i="9822"/>
  <c r="L44" i="9822"/>
  <c r="J44" i="9822"/>
  <c r="I44" i="9822"/>
  <c r="G44" i="9822"/>
  <c r="H44" i="9822" s="1"/>
  <c r="D44" i="9822"/>
  <c r="W43" i="9822"/>
  <c r="N43" i="9822"/>
  <c r="M43" i="9822"/>
  <c r="L43" i="9822"/>
  <c r="J43" i="9822"/>
  <c r="I43" i="9822"/>
  <c r="G43" i="9822"/>
  <c r="H43" i="9822" s="1"/>
  <c r="D43" i="9822"/>
  <c r="W42" i="9822"/>
  <c r="N42" i="9822"/>
  <c r="M42" i="9822"/>
  <c r="L42" i="9822"/>
  <c r="J42" i="9822"/>
  <c r="I42" i="9822"/>
  <c r="G42" i="9822"/>
  <c r="H42" i="9822" s="1"/>
  <c r="D42" i="9822"/>
  <c r="W41" i="9822"/>
  <c r="N41" i="9822"/>
  <c r="M41" i="9822"/>
  <c r="L41" i="9822"/>
  <c r="J41" i="9822"/>
  <c r="I41" i="9822"/>
  <c r="G41" i="9822"/>
  <c r="H41" i="9822" s="1"/>
  <c r="D41" i="9822"/>
  <c r="W40" i="9822"/>
  <c r="N40" i="9822"/>
  <c r="M40" i="9822"/>
  <c r="L40" i="9822"/>
  <c r="J40" i="9822"/>
  <c r="I40" i="9822"/>
  <c r="G40" i="9822"/>
  <c r="H40" i="9822" s="1"/>
  <c r="D40" i="9822"/>
  <c r="W39" i="9822"/>
  <c r="N39" i="9822"/>
  <c r="M39" i="9822"/>
  <c r="L39" i="9822"/>
  <c r="J39" i="9822"/>
  <c r="I39" i="9822"/>
  <c r="G39" i="9822"/>
  <c r="H39" i="9822" s="1"/>
  <c r="D39" i="9822"/>
  <c r="W38" i="9822"/>
  <c r="N38" i="9822"/>
  <c r="M38" i="9822"/>
  <c r="L38" i="9822"/>
  <c r="J38" i="9822"/>
  <c r="I38" i="9822"/>
  <c r="G38" i="9822"/>
  <c r="H38" i="9822" s="1"/>
  <c r="D38" i="9822"/>
  <c r="W37" i="9822"/>
  <c r="N37" i="9822"/>
  <c r="M37" i="9822"/>
  <c r="L37" i="9822"/>
  <c r="J37" i="9822"/>
  <c r="I37" i="9822"/>
  <c r="G37" i="9822"/>
  <c r="H37" i="9822" s="1"/>
  <c r="D37" i="9822"/>
  <c r="W36" i="9822"/>
  <c r="N36" i="9822"/>
  <c r="M36" i="9822"/>
  <c r="L36" i="9822"/>
  <c r="J36" i="9822"/>
  <c r="I36" i="9822"/>
  <c r="G36" i="9822"/>
  <c r="H36" i="9822" s="1"/>
  <c r="D36" i="9822"/>
  <c r="W35" i="9822"/>
  <c r="N35" i="9822"/>
  <c r="M35" i="9822"/>
  <c r="L35" i="9822"/>
  <c r="J35" i="9822"/>
  <c r="I35" i="9822"/>
  <c r="G35" i="9822"/>
  <c r="H35" i="9822" s="1"/>
  <c r="D35" i="9822"/>
  <c r="W34" i="9822"/>
  <c r="N34" i="9822"/>
  <c r="M34" i="9822"/>
  <c r="L34" i="9822"/>
  <c r="J34" i="9822"/>
  <c r="I34" i="9822"/>
  <c r="G34" i="9822"/>
  <c r="H34" i="9822" s="1"/>
  <c r="D34" i="9822"/>
  <c r="W33" i="9822"/>
  <c r="N33" i="9822"/>
  <c r="M33" i="9822"/>
  <c r="L33" i="9822"/>
  <c r="J33" i="9822"/>
  <c r="I33" i="9822"/>
  <c r="G33" i="9822"/>
  <c r="H33" i="9822" s="1"/>
  <c r="D33" i="9822"/>
  <c r="W32" i="9822"/>
  <c r="N32" i="9822"/>
  <c r="M32" i="9822"/>
  <c r="L32" i="9822"/>
  <c r="J32" i="9822"/>
  <c r="I32" i="9822"/>
  <c r="G32" i="9822"/>
  <c r="H32" i="9822" s="1"/>
  <c r="D32" i="9822"/>
  <c r="W31" i="9822"/>
  <c r="N31" i="9822"/>
  <c r="M31" i="9822"/>
  <c r="L31" i="9822"/>
  <c r="J31" i="9822"/>
  <c r="I31" i="9822"/>
  <c r="G31" i="9822"/>
  <c r="H31" i="9822" s="1"/>
  <c r="D31" i="9822"/>
  <c r="W30" i="9822"/>
  <c r="N30" i="9822"/>
  <c r="M30" i="9822"/>
  <c r="L30" i="9822"/>
  <c r="J30" i="9822"/>
  <c r="I30" i="9822"/>
  <c r="G30" i="9822"/>
  <c r="H30" i="9822" s="1"/>
  <c r="D30" i="9822"/>
  <c r="W29" i="9822"/>
  <c r="N29" i="9822"/>
  <c r="M29" i="9822"/>
  <c r="L29" i="9822"/>
  <c r="J29" i="9822"/>
  <c r="I29" i="9822"/>
  <c r="G29" i="9822"/>
  <c r="H29" i="9822" s="1"/>
  <c r="D29" i="9822"/>
  <c r="W28" i="9822"/>
  <c r="N28" i="9822"/>
  <c r="M28" i="9822"/>
  <c r="L28" i="9822"/>
  <c r="J28" i="9822"/>
  <c r="I28" i="9822"/>
  <c r="G28" i="9822"/>
  <c r="H28" i="9822" s="1"/>
  <c r="D28" i="9822"/>
  <c r="W27" i="9822"/>
  <c r="N27" i="9822"/>
  <c r="M27" i="9822"/>
  <c r="L27" i="9822"/>
  <c r="J27" i="9822"/>
  <c r="I27" i="9822"/>
  <c r="G27" i="9822"/>
  <c r="H27" i="9822" s="1"/>
  <c r="D27" i="9822"/>
  <c r="W26" i="9822"/>
  <c r="N26" i="9822"/>
  <c r="M26" i="9822"/>
  <c r="L26" i="9822"/>
  <c r="J26" i="9822"/>
  <c r="I26" i="9822"/>
  <c r="G26" i="9822"/>
  <c r="H26" i="9822" s="1"/>
  <c r="D26" i="9822"/>
  <c r="W25" i="9822"/>
  <c r="N25" i="9822"/>
  <c r="M25" i="9822"/>
  <c r="L25" i="9822"/>
  <c r="J25" i="9822"/>
  <c r="I25" i="9822"/>
  <c r="G25" i="9822"/>
  <c r="H25" i="9822" s="1"/>
  <c r="D25" i="9822"/>
  <c r="W24" i="9822"/>
  <c r="N24" i="9822"/>
  <c r="M24" i="9822"/>
  <c r="L24" i="9822"/>
  <c r="J24" i="9822"/>
  <c r="I24" i="9822"/>
  <c r="G24" i="9822"/>
  <c r="H24" i="9822" s="1"/>
  <c r="D24" i="9822"/>
  <c r="W23" i="9822"/>
  <c r="N23" i="9822"/>
  <c r="M23" i="9822"/>
  <c r="L23" i="9822"/>
  <c r="J23" i="9822"/>
  <c r="I23" i="9822"/>
  <c r="G23" i="9822"/>
  <c r="H23" i="9822" s="1"/>
  <c r="D23" i="9822"/>
  <c r="W22" i="9822"/>
  <c r="N22" i="9822"/>
  <c r="M22" i="9822"/>
  <c r="L22" i="9822"/>
  <c r="J22" i="9822"/>
  <c r="I22" i="9822"/>
  <c r="G22" i="9822"/>
  <c r="H22" i="9822" s="1"/>
  <c r="D22" i="9822"/>
  <c r="W21" i="9822"/>
  <c r="N21" i="9822"/>
  <c r="M21" i="9822"/>
  <c r="L21" i="9822"/>
  <c r="J21" i="9822"/>
  <c r="I21" i="9822"/>
  <c r="G21" i="9822"/>
  <c r="H21" i="9822" s="1"/>
  <c r="D21" i="9822"/>
  <c r="W20" i="9822"/>
  <c r="N20" i="9822"/>
  <c r="M20" i="9822"/>
  <c r="L20" i="9822"/>
  <c r="J20" i="9822"/>
  <c r="I20" i="9822"/>
  <c r="G20" i="9822"/>
  <c r="H20" i="9822" s="1"/>
  <c r="D20" i="9822"/>
  <c r="W19" i="9822"/>
  <c r="N19" i="9822"/>
  <c r="M19" i="9822"/>
  <c r="L19" i="9822"/>
  <c r="J19" i="9822"/>
  <c r="I19" i="9822"/>
  <c r="G19" i="9822"/>
  <c r="H19" i="9822" s="1"/>
  <c r="D19" i="9822"/>
  <c r="W18" i="9822"/>
  <c r="N18" i="9822"/>
  <c r="N55" i="9822" s="1"/>
  <c r="M18" i="9822"/>
  <c r="L18" i="9822"/>
  <c r="J18" i="9822"/>
  <c r="I18" i="9822"/>
  <c r="H18" i="9822"/>
  <c r="G18" i="9822"/>
  <c r="D18" i="9822"/>
  <c r="J5" i="9822"/>
  <c r="M55" i="9822" l="1"/>
  <c r="W55" i="9822"/>
  <c r="H55" i="9822"/>
  <c r="L55" i="9822"/>
  <c r="W55" i="9821"/>
  <c r="N55" i="9821"/>
  <c r="M55" i="9821"/>
  <c r="L55" i="9821"/>
  <c r="J55" i="9821"/>
  <c r="I55" i="9821"/>
  <c r="H55" i="9821"/>
  <c r="G55" i="9821"/>
  <c r="D55" i="9821"/>
  <c r="N23" i="9821"/>
  <c r="M27" i="9821"/>
  <c r="M29" i="9821"/>
  <c r="M31" i="9821"/>
  <c r="N33" i="9821"/>
  <c r="N37" i="9821"/>
  <c r="M41" i="9821"/>
  <c r="M45" i="9821"/>
  <c r="M47" i="9821"/>
  <c r="M49" i="9821"/>
  <c r="N52" i="9821"/>
  <c r="M19" i="9821"/>
  <c r="N31" i="9821"/>
  <c r="I31" i="9821"/>
  <c r="W30" i="9821"/>
  <c r="N30" i="9821"/>
  <c r="M30" i="9821"/>
  <c r="L30" i="9821"/>
  <c r="J30" i="9821"/>
  <c r="I30" i="9821"/>
  <c r="G30" i="9821"/>
  <c r="H30" i="9821" s="1"/>
  <c r="D30" i="9821"/>
  <c r="W29" i="9821"/>
  <c r="N29" i="9821"/>
  <c r="L29" i="9821"/>
  <c r="J29" i="9821"/>
  <c r="I29" i="9821"/>
  <c r="G29" i="9821"/>
  <c r="H29" i="9821" s="1"/>
  <c r="D29" i="9821"/>
  <c r="W28" i="9821"/>
  <c r="N28" i="9821"/>
  <c r="M28" i="9821"/>
  <c r="L28" i="9821"/>
  <c r="J28" i="9821"/>
  <c r="I28" i="9821"/>
  <c r="G28" i="9821"/>
  <c r="H28" i="9821" s="1"/>
  <c r="D28" i="9821"/>
  <c r="N27" i="9821"/>
  <c r="I27" i="9821"/>
  <c r="W26" i="9821"/>
  <c r="N26" i="9821"/>
  <c r="M26" i="9821"/>
  <c r="L26" i="9821"/>
  <c r="J26" i="9821"/>
  <c r="I26" i="9821"/>
  <c r="G26" i="9821"/>
  <c r="H26" i="9821" s="1"/>
  <c r="D26" i="9821"/>
  <c r="W25" i="9821"/>
  <c r="N25" i="9821"/>
  <c r="M25" i="9821"/>
  <c r="L25" i="9821"/>
  <c r="J25" i="9821"/>
  <c r="I25" i="9821"/>
  <c r="G25" i="9821"/>
  <c r="H25" i="9821" s="1"/>
  <c r="D25" i="9821"/>
  <c r="N49" i="9821"/>
  <c r="I49" i="9821"/>
  <c r="W48" i="9821"/>
  <c r="N48" i="9821"/>
  <c r="M48" i="9821"/>
  <c r="L48" i="9821"/>
  <c r="J48" i="9821"/>
  <c r="I48" i="9821"/>
  <c r="G48" i="9821"/>
  <c r="H48" i="9821" s="1"/>
  <c r="D48" i="9821"/>
  <c r="W47" i="9821"/>
  <c r="N47" i="9821"/>
  <c r="L47" i="9821"/>
  <c r="J47" i="9821"/>
  <c r="I47" i="9821"/>
  <c r="D47" i="9821"/>
  <c r="W46" i="9821"/>
  <c r="N46" i="9821"/>
  <c r="M46" i="9821"/>
  <c r="L46" i="9821"/>
  <c r="J46" i="9821"/>
  <c r="I46" i="9821"/>
  <c r="G46" i="9821"/>
  <c r="H46" i="9821" s="1"/>
  <c r="D46" i="9821"/>
  <c r="N45" i="9821"/>
  <c r="I45" i="9821"/>
  <c r="W44" i="9821"/>
  <c r="N44" i="9821"/>
  <c r="M44" i="9821"/>
  <c r="L44" i="9821"/>
  <c r="J44" i="9821"/>
  <c r="I44" i="9821"/>
  <c r="G44" i="9821"/>
  <c r="H44" i="9821" s="1"/>
  <c r="D44" i="9821"/>
  <c r="W43" i="9821"/>
  <c r="N43" i="9821"/>
  <c r="M43" i="9821"/>
  <c r="L43" i="9821"/>
  <c r="J43" i="9821"/>
  <c r="I43" i="9821"/>
  <c r="G43" i="9821"/>
  <c r="H43" i="9821" s="1"/>
  <c r="D43" i="9821"/>
  <c r="W42" i="9821"/>
  <c r="N42" i="9821"/>
  <c r="M42" i="9821"/>
  <c r="L42" i="9821"/>
  <c r="J42" i="9821"/>
  <c r="I42" i="9821"/>
  <c r="G42" i="9821"/>
  <c r="H42" i="9821" s="1"/>
  <c r="D42" i="9821"/>
  <c r="N41" i="9821"/>
  <c r="I41" i="9821"/>
  <c r="W40" i="9821"/>
  <c r="N40" i="9821"/>
  <c r="M40" i="9821"/>
  <c r="L40" i="9821"/>
  <c r="J40" i="9821"/>
  <c r="I40" i="9821"/>
  <c r="G40" i="9821"/>
  <c r="H40" i="9821" s="1"/>
  <c r="D40" i="9821"/>
  <c r="W39" i="9821"/>
  <c r="N39" i="9821"/>
  <c r="M39" i="9821"/>
  <c r="L39" i="9821"/>
  <c r="J39" i="9821"/>
  <c r="I39" i="9821"/>
  <c r="G39" i="9821"/>
  <c r="H39" i="9821" s="1"/>
  <c r="D39" i="9821"/>
  <c r="W38" i="9821"/>
  <c r="N38" i="9821"/>
  <c r="M38" i="9821"/>
  <c r="L38" i="9821"/>
  <c r="J38" i="9821"/>
  <c r="I38" i="9821"/>
  <c r="G38" i="9821"/>
  <c r="H38" i="9821" s="1"/>
  <c r="D38" i="9821"/>
  <c r="V57" i="9821"/>
  <c r="U57" i="9821"/>
  <c r="T57" i="9821"/>
  <c r="S57" i="9821"/>
  <c r="Q57" i="9821"/>
  <c r="P57" i="9821"/>
  <c r="E57" i="9821"/>
  <c r="W56" i="9821"/>
  <c r="N56" i="9821"/>
  <c r="M56" i="9821"/>
  <c r="L56" i="9821"/>
  <c r="J56" i="9821"/>
  <c r="I56" i="9821"/>
  <c r="H56" i="9821"/>
  <c r="G56" i="9821"/>
  <c r="D56" i="9821"/>
  <c r="W54" i="9821"/>
  <c r="N54" i="9821"/>
  <c r="M54" i="9821"/>
  <c r="L54" i="9821"/>
  <c r="J54" i="9821"/>
  <c r="I54" i="9821"/>
  <c r="H54" i="9821"/>
  <c r="G54" i="9821"/>
  <c r="D54" i="9821"/>
  <c r="W53" i="9821"/>
  <c r="N53" i="9821"/>
  <c r="M53" i="9821"/>
  <c r="L53" i="9821"/>
  <c r="J53" i="9821"/>
  <c r="I53" i="9821"/>
  <c r="G53" i="9821"/>
  <c r="H53" i="9821" s="1"/>
  <c r="D53" i="9821"/>
  <c r="W52" i="9821"/>
  <c r="J52" i="9821"/>
  <c r="W51" i="9821"/>
  <c r="N51" i="9821"/>
  <c r="M51" i="9821"/>
  <c r="L51" i="9821"/>
  <c r="J51" i="9821"/>
  <c r="I51" i="9821"/>
  <c r="G51" i="9821"/>
  <c r="H51" i="9821" s="1"/>
  <c r="D51" i="9821"/>
  <c r="W50" i="9821"/>
  <c r="N50" i="9821"/>
  <c r="M50" i="9821"/>
  <c r="L50" i="9821"/>
  <c r="J50" i="9821"/>
  <c r="I50" i="9821"/>
  <c r="G50" i="9821"/>
  <c r="H50" i="9821" s="1"/>
  <c r="D50" i="9821"/>
  <c r="W37" i="9821"/>
  <c r="J37" i="9821"/>
  <c r="W36" i="9821"/>
  <c r="N36" i="9821"/>
  <c r="M36" i="9821"/>
  <c r="L36" i="9821"/>
  <c r="J36" i="9821"/>
  <c r="I36" i="9821"/>
  <c r="G36" i="9821"/>
  <c r="H36" i="9821" s="1"/>
  <c r="D36" i="9821"/>
  <c r="W35" i="9821"/>
  <c r="N35" i="9821"/>
  <c r="M35" i="9821"/>
  <c r="L35" i="9821"/>
  <c r="J35" i="9821"/>
  <c r="I35" i="9821"/>
  <c r="G35" i="9821"/>
  <c r="H35" i="9821" s="1"/>
  <c r="D35" i="9821"/>
  <c r="W34" i="9821"/>
  <c r="N34" i="9821"/>
  <c r="M34" i="9821"/>
  <c r="L34" i="9821"/>
  <c r="J34" i="9821"/>
  <c r="I34" i="9821"/>
  <c r="G34" i="9821"/>
  <c r="H34" i="9821" s="1"/>
  <c r="D34" i="9821"/>
  <c r="W33" i="9821"/>
  <c r="J33" i="9821"/>
  <c r="W32" i="9821"/>
  <c r="N32" i="9821"/>
  <c r="M32" i="9821"/>
  <c r="L32" i="9821"/>
  <c r="J32" i="9821"/>
  <c r="I32" i="9821"/>
  <c r="G32" i="9821"/>
  <c r="H32" i="9821" s="1"/>
  <c r="D32" i="9821"/>
  <c r="W24" i="9821"/>
  <c r="N24" i="9821"/>
  <c r="M24" i="9821"/>
  <c r="L24" i="9821"/>
  <c r="J24" i="9821"/>
  <c r="I24" i="9821"/>
  <c r="G24" i="9821"/>
  <c r="H24" i="9821" s="1"/>
  <c r="D24" i="9821"/>
  <c r="W23" i="9821"/>
  <c r="J23" i="9821"/>
  <c r="W22" i="9821"/>
  <c r="N22" i="9821"/>
  <c r="M22" i="9821"/>
  <c r="L22" i="9821"/>
  <c r="J22" i="9821"/>
  <c r="I22" i="9821"/>
  <c r="G22" i="9821"/>
  <c r="H22" i="9821" s="1"/>
  <c r="D22" i="9821"/>
  <c r="W21" i="9821"/>
  <c r="N21" i="9821"/>
  <c r="M21" i="9821"/>
  <c r="L21" i="9821"/>
  <c r="J21" i="9821"/>
  <c r="I21" i="9821"/>
  <c r="G21" i="9821"/>
  <c r="H21" i="9821" s="1"/>
  <c r="D21" i="9821"/>
  <c r="W20" i="9821"/>
  <c r="N20" i="9821"/>
  <c r="M20" i="9821"/>
  <c r="L20" i="9821"/>
  <c r="J20" i="9821"/>
  <c r="I20" i="9821"/>
  <c r="G20" i="9821"/>
  <c r="H20" i="9821" s="1"/>
  <c r="D20" i="9821"/>
  <c r="W18" i="9821"/>
  <c r="N18" i="9821"/>
  <c r="N57" i="9821" s="1"/>
  <c r="M18" i="9821"/>
  <c r="L18" i="9821"/>
  <c r="J18" i="9821"/>
  <c r="I18" i="9821"/>
  <c r="H18" i="9821"/>
  <c r="G18" i="9821"/>
  <c r="D18" i="9821"/>
  <c r="J5" i="9821"/>
  <c r="V28" i="9820"/>
  <c r="U28" i="9820"/>
  <c r="T28" i="9820"/>
  <c r="S28" i="9820"/>
  <c r="Q28" i="9820"/>
  <c r="P28" i="9820"/>
  <c r="E28" i="9820"/>
  <c r="W27" i="9820"/>
  <c r="N27" i="9820"/>
  <c r="M27" i="9820"/>
  <c r="L27" i="9820"/>
  <c r="J27" i="9820"/>
  <c r="I27" i="9820"/>
  <c r="H27" i="9820"/>
  <c r="G27" i="9820"/>
  <c r="D27" i="9820"/>
  <c r="W26" i="9820"/>
  <c r="N26" i="9820"/>
  <c r="M26" i="9820"/>
  <c r="L26" i="9820"/>
  <c r="J26" i="9820"/>
  <c r="I26" i="9820"/>
  <c r="H26" i="9820"/>
  <c r="G26" i="9820"/>
  <c r="D26" i="9820"/>
  <c r="W25" i="9820"/>
  <c r="N25" i="9820"/>
  <c r="M25" i="9820"/>
  <c r="L25" i="9820"/>
  <c r="J25" i="9820"/>
  <c r="I25" i="9820"/>
  <c r="H25" i="9820"/>
  <c r="G25" i="9820"/>
  <c r="D25" i="9820"/>
  <c r="W24" i="9820"/>
  <c r="N24" i="9820"/>
  <c r="M24" i="9820"/>
  <c r="L24" i="9820"/>
  <c r="J24" i="9820"/>
  <c r="I24" i="9820"/>
  <c r="H24" i="9820"/>
  <c r="G24" i="9820"/>
  <c r="D24" i="9820"/>
  <c r="W23" i="9820"/>
  <c r="N23" i="9820"/>
  <c r="M23" i="9820"/>
  <c r="L23" i="9820"/>
  <c r="J23" i="9820"/>
  <c r="I23" i="9820"/>
  <c r="H23" i="9820"/>
  <c r="G23" i="9820"/>
  <c r="D23" i="9820"/>
  <c r="W22" i="9820"/>
  <c r="N22" i="9820"/>
  <c r="M22" i="9820"/>
  <c r="L22" i="9820"/>
  <c r="J22" i="9820"/>
  <c r="I22" i="9820"/>
  <c r="H22" i="9820"/>
  <c r="G22" i="9820"/>
  <c r="D22" i="9820"/>
  <c r="W21" i="9820"/>
  <c r="N21" i="9820"/>
  <c r="M21" i="9820"/>
  <c r="L21" i="9820"/>
  <c r="J21" i="9820"/>
  <c r="I21" i="9820"/>
  <c r="H21" i="9820"/>
  <c r="G21" i="9820"/>
  <c r="D21" i="9820"/>
  <c r="W20" i="9820"/>
  <c r="N20" i="9820"/>
  <c r="M20" i="9820"/>
  <c r="L20" i="9820"/>
  <c r="J20" i="9820"/>
  <c r="I20" i="9820"/>
  <c r="H20" i="9820"/>
  <c r="G20" i="9820"/>
  <c r="D20" i="9820"/>
  <c r="W19" i="9820"/>
  <c r="N19" i="9820"/>
  <c r="M19" i="9820"/>
  <c r="L19" i="9820"/>
  <c r="J19" i="9820"/>
  <c r="I19" i="9820"/>
  <c r="G19" i="9820"/>
  <c r="H19" i="9820" s="1"/>
  <c r="D19" i="9820"/>
  <c r="W18" i="9820"/>
  <c r="N18" i="9820"/>
  <c r="N28" i="9820" s="1"/>
  <c r="M18" i="9820"/>
  <c r="L18" i="9820"/>
  <c r="J18" i="9820"/>
  <c r="I18" i="9820"/>
  <c r="H18" i="9820"/>
  <c r="G18" i="9820"/>
  <c r="D18" i="9820"/>
  <c r="J5" i="9820"/>
  <c r="V30" i="9819"/>
  <c r="U30" i="9819"/>
  <c r="T30" i="9819"/>
  <c r="S30" i="9819"/>
  <c r="Q30" i="9819"/>
  <c r="P30" i="9819"/>
  <c r="E30" i="9819"/>
  <c r="W29" i="9819"/>
  <c r="N29" i="9819"/>
  <c r="M29" i="9819"/>
  <c r="L29" i="9819"/>
  <c r="J29" i="9819"/>
  <c r="I29" i="9819"/>
  <c r="H29" i="9819"/>
  <c r="G29" i="9819"/>
  <c r="D29" i="9819"/>
  <c r="Y28" i="9819"/>
  <c r="W28" i="9819"/>
  <c r="N28" i="9819"/>
  <c r="M28" i="9819"/>
  <c r="L28" i="9819"/>
  <c r="J28" i="9819"/>
  <c r="I28" i="9819"/>
  <c r="H28" i="9819"/>
  <c r="G28" i="9819"/>
  <c r="D28" i="9819"/>
  <c r="X28" i="9819" s="1"/>
  <c r="Y27" i="9819"/>
  <c r="W27" i="9819"/>
  <c r="N27" i="9819"/>
  <c r="M27" i="9819"/>
  <c r="L27" i="9819"/>
  <c r="J27" i="9819"/>
  <c r="I27" i="9819"/>
  <c r="G27" i="9819"/>
  <c r="H27" i="9819" s="1"/>
  <c r="D27" i="9819"/>
  <c r="X27" i="9819" s="1"/>
  <c r="W26" i="9819"/>
  <c r="N26" i="9819"/>
  <c r="M26" i="9819"/>
  <c r="L26" i="9819"/>
  <c r="J26" i="9819"/>
  <c r="I26" i="9819"/>
  <c r="H26" i="9819"/>
  <c r="G26" i="9819"/>
  <c r="D26" i="9819"/>
  <c r="Y25" i="9819"/>
  <c r="W25" i="9819"/>
  <c r="N25" i="9819"/>
  <c r="M25" i="9819"/>
  <c r="L25" i="9819"/>
  <c r="J25" i="9819"/>
  <c r="I25" i="9819"/>
  <c r="G25" i="9819"/>
  <c r="H25" i="9819" s="1"/>
  <c r="D25" i="9819"/>
  <c r="X25" i="9819" s="1"/>
  <c r="Y24" i="9819"/>
  <c r="W24" i="9819"/>
  <c r="N24" i="9819"/>
  <c r="M24" i="9819"/>
  <c r="L24" i="9819"/>
  <c r="J24" i="9819"/>
  <c r="I24" i="9819"/>
  <c r="G24" i="9819"/>
  <c r="H24" i="9819" s="1"/>
  <c r="D24" i="9819"/>
  <c r="X24" i="9819" s="1"/>
  <c r="Y23" i="9819"/>
  <c r="W23" i="9819"/>
  <c r="N23" i="9819"/>
  <c r="M23" i="9819"/>
  <c r="L23" i="9819"/>
  <c r="J23" i="9819"/>
  <c r="I23" i="9819"/>
  <c r="G23" i="9819"/>
  <c r="H23" i="9819" s="1"/>
  <c r="D23" i="9819"/>
  <c r="X23" i="9819" s="1"/>
  <c r="Y22" i="9819"/>
  <c r="W22" i="9819"/>
  <c r="N22" i="9819"/>
  <c r="M22" i="9819"/>
  <c r="L22" i="9819"/>
  <c r="J22" i="9819"/>
  <c r="I22" i="9819"/>
  <c r="G22" i="9819"/>
  <c r="H22" i="9819" s="1"/>
  <c r="D22" i="9819"/>
  <c r="X22" i="9819" s="1"/>
  <c r="Y21" i="9819"/>
  <c r="W21" i="9819"/>
  <c r="N21" i="9819"/>
  <c r="M21" i="9819"/>
  <c r="L21" i="9819"/>
  <c r="J21" i="9819"/>
  <c r="I21" i="9819"/>
  <c r="G21" i="9819"/>
  <c r="H21" i="9819" s="1"/>
  <c r="D21" i="9819"/>
  <c r="X21" i="9819" s="1"/>
  <c r="Y20" i="9819"/>
  <c r="W20" i="9819"/>
  <c r="N20" i="9819"/>
  <c r="M20" i="9819"/>
  <c r="L20" i="9819"/>
  <c r="J20" i="9819"/>
  <c r="I20" i="9819"/>
  <c r="G20" i="9819"/>
  <c r="H20" i="9819" s="1"/>
  <c r="X20" i="9819"/>
  <c r="Y19" i="9819"/>
  <c r="N19" i="9819"/>
  <c r="H19" i="9819"/>
  <c r="X19" i="9819"/>
  <c r="W18" i="9819"/>
  <c r="N18" i="9819"/>
  <c r="N30" i="9819" s="1"/>
  <c r="M18" i="9819"/>
  <c r="L18" i="9819"/>
  <c r="J18" i="9819"/>
  <c r="I18" i="9819"/>
  <c r="H18" i="9819"/>
  <c r="G18" i="9819"/>
  <c r="D18" i="9819"/>
  <c r="J5" i="9819"/>
  <c r="Y19" i="9817"/>
  <c r="W19" i="9817"/>
  <c r="N19" i="9817"/>
  <c r="M19" i="9817"/>
  <c r="L19" i="9817"/>
  <c r="J19" i="9817"/>
  <c r="I19" i="9817"/>
  <c r="G19" i="9817"/>
  <c r="H19" i="9817" s="1"/>
  <c r="D19" i="9817"/>
  <c r="X19" i="9817" s="1"/>
  <c r="W18" i="9817"/>
  <c r="N18" i="9817"/>
  <c r="M18" i="9817"/>
  <c r="L18" i="9817"/>
  <c r="J18" i="9817"/>
  <c r="I18" i="9817"/>
  <c r="H18" i="9817"/>
  <c r="G18" i="9817"/>
  <c r="D18" i="9817"/>
  <c r="W22" i="9816"/>
  <c r="N22" i="9816"/>
  <c r="M22" i="9816"/>
  <c r="L22" i="9816"/>
  <c r="J22" i="9816"/>
  <c r="I22" i="9816"/>
  <c r="H22" i="9816"/>
  <c r="G22" i="9816"/>
  <c r="D22" i="9816"/>
  <c r="Y25" i="9816"/>
  <c r="W25" i="9816"/>
  <c r="N25" i="9816"/>
  <c r="M25" i="9816"/>
  <c r="L25" i="9816"/>
  <c r="J25" i="9816"/>
  <c r="I25" i="9816"/>
  <c r="G25" i="9816"/>
  <c r="H25" i="9816" s="1"/>
  <c r="D25" i="9816"/>
  <c r="X25" i="9816" s="1"/>
  <c r="Y33" i="9816"/>
  <c r="W33" i="9816"/>
  <c r="N33" i="9816"/>
  <c r="M33" i="9816"/>
  <c r="L33" i="9816"/>
  <c r="J33" i="9816"/>
  <c r="I33" i="9816"/>
  <c r="G33" i="9816"/>
  <c r="H33" i="9816" s="1"/>
  <c r="D33" i="9816"/>
  <c r="X33" i="9816" s="1"/>
  <c r="Y32" i="9816"/>
  <c r="W32" i="9816"/>
  <c r="N32" i="9816"/>
  <c r="M32" i="9816"/>
  <c r="L32" i="9816"/>
  <c r="J32" i="9816"/>
  <c r="I32" i="9816"/>
  <c r="G32" i="9816"/>
  <c r="H32" i="9816" s="1"/>
  <c r="D32" i="9816"/>
  <c r="X32" i="9816" s="1"/>
  <c r="Y31" i="9816"/>
  <c r="W31" i="9816"/>
  <c r="N31" i="9816"/>
  <c r="M31" i="9816"/>
  <c r="L31" i="9816"/>
  <c r="J31" i="9816"/>
  <c r="I31" i="9816"/>
  <c r="G31" i="9816"/>
  <c r="H31" i="9816" s="1"/>
  <c r="D31" i="9816"/>
  <c r="X31" i="9816" s="1"/>
  <c r="Y30" i="9816"/>
  <c r="W30" i="9816"/>
  <c r="N30" i="9816"/>
  <c r="M30" i="9816"/>
  <c r="L30" i="9816"/>
  <c r="J30" i="9816"/>
  <c r="I30" i="9816"/>
  <c r="G30" i="9816"/>
  <c r="H30" i="9816" s="1"/>
  <c r="D30" i="9816"/>
  <c r="X30" i="9816" s="1"/>
  <c r="Y29" i="9816"/>
  <c r="W29" i="9816"/>
  <c r="N29" i="9816"/>
  <c r="M29" i="9816"/>
  <c r="L29" i="9816"/>
  <c r="J29" i="9816"/>
  <c r="I29" i="9816"/>
  <c r="G29" i="9816"/>
  <c r="H29" i="9816" s="1"/>
  <c r="D29" i="9816"/>
  <c r="X29" i="9816" s="1"/>
  <c r="Y28" i="9816"/>
  <c r="W28" i="9816"/>
  <c r="N28" i="9816"/>
  <c r="M28" i="9816"/>
  <c r="L28" i="9816"/>
  <c r="J28" i="9816"/>
  <c r="I28" i="9816"/>
  <c r="G28" i="9816"/>
  <c r="H28" i="9816" s="1"/>
  <c r="D28" i="9816"/>
  <c r="X28" i="9816" s="1"/>
  <c r="W27" i="9816"/>
  <c r="N27" i="9816"/>
  <c r="M27" i="9816"/>
  <c r="L27" i="9816"/>
  <c r="J27" i="9816"/>
  <c r="I27" i="9816"/>
  <c r="H27" i="9816"/>
  <c r="G27" i="9816"/>
  <c r="D27" i="9816"/>
  <c r="D19" i="9818"/>
  <c r="D20" i="9818"/>
  <c r="D21" i="9818"/>
  <c r="D22" i="9818"/>
  <c r="D23" i="9818"/>
  <c r="D24" i="9818"/>
  <c r="D25" i="9818"/>
  <c r="D26" i="9818"/>
  <c r="D27" i="9818"/>
  <c r="D28" i="9818"/>
  <c r="D29" i="9818"/>
  <c r="D30" i="9818"/>
  <c r="D31" i="9818"/>
  <c r="D32" i="9818"/>
  <c r="D33" i="9818"/>
  <c r="D34" i="9818"/>
  <c r="D35" i="9818"/>
  <c r="D36" i="9818"/>
  <c r="D37" i="9818"/>
  <c r="D38" i="9818"/>
  <c r="D39" i="9818"/>
  <c r="D40" i="9818"/>
  <c r="D41" i="9818"/>
  <c r="H28" i="9820" l="1"/>
  <c r="M28" i="9820"/>
  <c r="W28" i="9820"/>
  <c r="L28" i="9820"/>
  <c r="D23" i="9821"/>
  <c r="L23" i="9821"/>
  <c r="D33" i="9821"/>
  <c r="L33" i="9821"/>
  <c r="D37" i="9821"/>
  <c r="L37" i="9821"/>
  <c r="D52" i="9821"/>
  <c r="L52" i="9821"/>
  <c r="J41" i="9821"/>
  <c r="W41" i="9821"/>
  <c r="J45" i="9821"/>
  <c r="W45" i="9821"/>
  <c r="J49" i="9821"/>
  <c r="W49" i="9821"/>
  <c r="J27" i="9821"/>
  <c r="W27" i="9821"/>
  <c r="J31" i="9821"/>
  <c r="W31" i="9821"/>
  <c r="D49" i="9821"/>
  <c r="L49" i="9821"/>
  <c r="D27" i="9821"/>
  <c r="L27" i="9821"/>
  <c r="D31" i="9821"/>
  <c r="L31" i="9821"/>
  <c r="G23" i="9821"/>
  <c r="H23" i="9821" s="1"/>
  <c r="M23" i="9821"/>
  <c r="G33" i="9821"/>
  <c r="H33" i="9821" s="1"/>
  <c r="M33" i="9821"/>
  <c r="G37" i="9821"/>
  <c r="H37" i="9821" s="1"/>
  <c r="M37" i="9821"/>
  <c r="G52" i="9821"/>
  <c r="H52" i="9821" s="1"/>
  <c r="M52" i="9821"/>
  <c r="D41" i="9821"/>
  <c r="L41" i="9821"/>
  <c r="D45" i="9821"/>
  <c r="L45" i="9821"/>
  <c r="I23" i="9821"/>
  <c r="I33" i="9821"/>
  <c r="I37" i="9821"/>
  <c r="I52" i="9821"/>
  <c r="G41" i="9821"/>
  <c r="H41" i="9821" s="1"/>
  <c r="G45" i="9821"/>
  <c r="H45" i="9821" s="1"/>
  <c r="G47" i="9821"/>
  <c r="H47" i="9821" s="1"/>
  <c r="G49" i="9821"/>
  <c r="H49" i="9821" s="1"/>
  <c r="G27" i="9821"/>
  <c r="H27" i="9821" s="1"/>
  <c r="G31" i="9821"/>
  <c r="H31" i="9821" s="1"/>
  <c r="N19" i="9821"/>
  <c r="J19" i="9821"/>
  <c r="W19" i="9821"/>
  <c r="I19" i="9821"/>
  <c r="D19" i="9821"/>
  <c r="L19" i="9821"/>
  <c r="G19" i="9821"/>
  <c r="H19" i="9821" s="1"/>
  <c r="W30" i="9819"/>
  <c r="L30" i="9819"/>
  <c r="M30" i="9819"/>
  <c r="H30" i="9819"/>
  <c r="V45" i="9818"/>
  <c r="U45" i="9818"/>
  <c r="T45" i="9818"/>
  <c r="S45" i="9818"/>
  <c r="Q45" i="9818"/>
  <c r="P45" i="9818"/>
  <c r="E45" i="9818"/>
  <c r="W44" i="9818"/>
  <c r="N44" i="9818"/>
  <c r="M44" i="9818"/>
  <c r="L44" i="9818"/>
  <c r="J44" i="9818"/>
  <c r="I44" i="9818"/>
  <c r="H44" i="9818"/>
  <c r="G44" i="9818"/>
  <c r="D44" i="9818"/>
  <c r="Y43" i="9818"/>
  <c r="W43" i="9818"/>
  <c r="N43" i="9818"/>
  <c r="M43" i="9818"/>
  <c r="L43" i="9818"/>
  <c r="J43" i="9818"/>
  <c r="I43" i="9818"/>
  <c r="H43" i="9818"/>
  <c r="G43" i="9818"/>
  <c r="D43" i="9818"/>
  <c r="X43" i="9818" s="1"/>
  <c r="Y42" i="9818"/>
  <c r="W42" i="9818"/>
  <c r="N42" i="9818"/>
  <c r="M42" i="9818"/>
  <c r="L42" i="9818"/>
  <c r="J42" i="9818"/>
  <c r="I42" i="9818"/>
  <c r="H42" i="9818"/>
  <c r="G42" i="9818"/>
  <c r="D42" i="9818"/>
  <c r="X42" i="9818" s="1"/>
  <c r="Y41" i="9818"/>
  <c r="W41" i="9818"/>
  <c r="N41" i="9818"/>
  <c r="M41" i="9818"/>
  <c r="L41" i="9818"/>
  <c r="J41" i="9818"/>
  <c r="I41" i="9818"/>
  <c r="H41" i="9818"/>
  <c r="G41" i="9818"/>
  <c r="X41" i="9818"/>
  <c r="Y40" i="9818"/>
  <c r="W40" i="9818"/>
  <c r="N40" i="9818"/>
  <c r="M40" i="9818"/>
  <c r="L40" i="9818"/>
  <c r="J40" i="9818"/>
  <c r="I40" i="9818"/>
  <c r="G40" i="9818"/>
  <c r="H40" i="9818" s="1"/>
  <c r="X40" i="9818"/>
  <c r="Y39" i="9818"/>
  <c r="W39" i="9818"/>
  <c r="N39" i="9818"/>
  <c r="M39" i="9818"/>
  <c r="L39" i="9818"/>
  <c r="J39" i="9818"/>
  <c r="I39" i="9818"/>
  <c r="G39" i="9818"/>
  <c r="H39" i="9818" s="1"/>
  <c r="X39" i="9818"/>
  <c r="Y38" i="9818"/>
  <c r="W38" i="9818"/>
  <c r="N38" i="9818"/>
  <c r="M38" i="9818"/>
  <c r="L38" i="9818"/>
  <c r="J38" i="9818"/>
  <c r="I38" i="9818"/>
  <c r="G38" i="9818"/>
  <c r="H38" i="9818" s="1"/>
  <c r="X38" i="9818"/>
  <c r="Y37" i="9818"/>
  <c r="W37" i="9818"/>
  <c r="N37" i="9818"/>
  <c r="M37" i="9818"/>
  <c r="L37" i="9818"/>
  <c r="J37" i="9818"/>
  <c r="I37" i="9818"/>
  <c r="G37" i="9818"/>
  <c r="H37" i="9818" s="1"/>
  <c r="X37" i="9818"/>
  <c r="Y36" i="9818"/>
  <c r="W36" i="9818"/>
  <c r="N36" i="9818"/>
  <c r="M36" i="9818"/>
  <c r="L36" i="9818"/>
  <c r="J36" i="9818"/>
  <c r="I36" i="9818"/>
  <c r="G36" i="9818"/>
  <c r="H36" i="9818" s="1"/>
  <c r="X36" i="9818"/>
  <c r="Y35" i="9818"/>
  <c r="W35" i="9818"/>
  <c r="N35" i="9818"/>
  <c r="M35" i="9818"/>
  <c r="L35" i="9818"/>
  <c r="J35" i="9818"/>
  <c r="I35" i="9818"/>
  <c r="G35" i="9818"/>
  <c r="H35" i="9818" s="1"/>
  <c r="X35" i="9818"/>
  <c r="Y34" i="9818"/>
  <c r="W34" i="9818"/>
  <c r="N34" i="9818"/>
  <c r="M34" i="9818"/>
  <c r="L34" i="9818"/>
  <c r="J34" i="9818"/>
  <c r="I34" i="9818"/>
  <c r="G34" i="9818"/>
  <c r="H34" i="9818" s="1"/>
  <c r="X34" i="9818"/>
  <c r="Y33" i="9818"/>
  <c r="W33" i="9818"/>
  <c r="N33" i="9818"/>
  <c r="M33" i="9818"/>
  <c r="L33" i="9818"/>
  <c r="J33" i="9818"/>
  <c r="I33" i="9818"/>
  <c r="G33" i="9818"/>
  <c r="H33" i="9818" s="1"/>
  <c r="X33" i="9818"/>
  <c r="Y32" i="9818"/>
  <c r="W32" i="9818"/>
  <c r="N32" i="9818"/>
  <c r="M32" i="9818"/>
  <c r="L32" i="9818"/>
  <c r="J32" i="9818"/>
  <c r="I32" i="9818"/>
  <c r="G32" i="9818"/>
  <c r="H32" i="9818" s="1"/>
  <c r="X32" i="9818"/>
  <c r="Y31" i="9818"/>
  <c r="W31" i="9818"/>
  <c r="N31" i="9818"/>
  <c r="M31" i="9818"/>
  <c r="L31" i="9818"/>
  <c r="J31" i="9818"/>
  <c r="I31" i="9818"/>
  <c r="G31" i="9818"/>
  <c r="H31" i="9818" s="1"/>
  <c r="X31" i="9818"/>
  <c r="Y30" i="9818"/>
  <c r="W30" i="9818"/>
  <c r="N30" i="9818"/>
  <c r="M30" i="9818"/>
  <c r="L30" i="9818"/>
  <c r="J30" i="9818"/>
  <c r="I30" i="9818"/>
  <c r="G30" i="9818"/>
  <c r="H30" i="9818" s="1"/>
  <c r="X30" i="9818"/>
  <c r="Y29" i="9818"/>
  <c r="W29" i="9818"/>
  <c r="N29" i="9818"/>
  <c r="M29" i="9818"/>
  <c r="L29" i="9818"/>
  <c r="J29" i="9818"/>
  <c r="I29" i="9818"/>
  <c r="G29" i="9818"/>
  <c r="H29" i="9818" s="1"/>
  <c r="X29" i="9818"/>
  <c r="Y28" i="9818"/>
  <c r="W28" i="9818"/>
  <c r="N28" i="9818"/>
  <c r="M28" i="9818"/>
  <c r="L28" i="9818"/>
  <c r="J28" i="9818"/>
  <c r="I28" i="9818"/>
  <c r="G28" i="9818"/>
  <c r="H28" i="9818" s="1"/>
  <c r="X28" i="9818"/>
  <c r="Y27" i="9818"/>
  <c r="W27" i="9818"/>
  <c r="N27" i="9818"/>
  <c r="M27" i="9818"/>
  <c r="L27" i="9818"/>
  <c r="J27" i="9818"/>
  <c r="I27" i="9818"/>
  <c r="G27" i="9818"/>
  <c r="H27" i="9818" s="1"/>
  <c r="X27" i="9818"/>
  <c r="Y26" i="9818"/>
  <c r="W26" i="9818"/>
  <c r="N26" i="9818"/>
  <c r="M26" i="9818"/>
  <c r="L26" i="9818"/>
  <c r="J26" i="9818"/>
  <c r="I26" i="9818"/>
  <c r="G26" i="9818"/>
  <c r="H26" i="9818" s="1"/>
  <c r="X26" i="9818"/>
  <c r="Y25" i="9818"/>
  <c r="W25" i="9818"/>
  <c r="N25" i="9818"/>
  <c r="M25" i="9818"/>
  <c r="L25" i="9818"/>
  <c r="J25" i="9818"/>
  <c r="I25" i="9818"/>
  <c r="G25" i="9818"/>
  <c r="H25" i="9818" s="1"/>
  <c r="X25" i="9818"/>
  <c r="Y24" i="9818"/>
  <c r="W24" i="9818"/>
  <c r="N24" i="9818"/>
  <c r="M24" i="9818"/>
  <c r="L24" i="9818"/>
  <c r="J24" i="9818"/>
  <c r="I24" i="9818"/>
  <c r="G24" i="9818"/>
  <c r="H24" i="9818" s="1"/>
  <c r="X24" i="9818"/>
  <c r="Y23" i="9818"/>
  <c r="W23" i="9818"/>
  <c r="N23" i="9818"/>
  <c r="M23" i="9818"/>
  <c r="L23" i="9818"/>
  <c r="J23" i="9818"/>
  <c r="I23" i="9818"/>
  <c r="G23" i="9818"/>
  <c r="H23" i="9818" s="1"/>
  <c r="X23" i="9818"/>
  <c r="Y22" i="9818"/>
  <c r="W22" i="9818"/>
  <c r="N22" i="9818"/>
  <c r="M22" i="9818"/>
  <c r="L22" i="9818"/>
  <c r="J22" i="9818"/>
  <c r="I22" i="9818"/>
  <c r="G22" i="9818"/>
  <c r="H22" i="9818" s="1"/>
  <c r="X22" i="9818"/>
  <c r="Y21" i="9818"/>
  <c r="W21" i="9818"/>
  <c r="N21" i="9818"/>
  <c r="M21" i="9818"/>
  <c r="L21" i="9818"/>
  <c r="J21" i="9818"/>
  <c r="I21" i="9818"/>
  <c r="G21" i="9818"/>
  <c r="H21" i="9818" s="1"/>
  <c r="X21" i="9818"/>
  <c r="Y20" i="9818"/>
  <c r="W20" i="9818"/>
  <c r="N20" i="9818"/>
  <c r="M20" i="9818"/>
  <c r="L20" i="9818"/>
  <c r="J20" i="9818"/>
  <c r="I20" i="9818"/>
  <c r="G20" i="9818"/>
  <c r="H20" i="9818" s="1"/>
  <c r="X20" i="9818"/>
  <c r="Y19" i="9818"/>
  <c r="W19" i="9818"/>
  <c r="N19" i="9818"/>
  <c r="M19" i="9818"/>
  <c r="L19" i="9818"/>
  <c r="J19" i="9818"/>
  <c r="I19" i="9818"/>
  <c r="G19" i="9818"/>
  <c r="H19" i="9818" s="1"/>
  <c r="X19" i="9818"/>
  <c r="W18" i="9818"/>
  <c r="N18" i="9818"/>
  <c r="N45" i="9818" s="1"/>
  <c r="M18" i="9818"/>
  <c r="L18" i="9818"/>
  <c r="J18" i="9818"/>
  <c r="I18" i="9818"/>
  <c r="H18" i="9818"/>
  <c r="G18" i="9818"/>
  <c r="D18" i="9818"/>
  <c r="J5" i="9818"/>
  <c r="W23" i="9817"/>
  <c r="W27" i="9817"/>
  <c r="W31" i="9817"/>
  <c r="W35" i="9817"/>
  <c r="W38" i="9817"/>
  <c r="L40" i="9817"/>
  <c r="V43" i="9817"/>
  <c r="U43" i="9817"/>
  <c r="T43" i="9817"/>
  <c r="S43" i="9817"/>
  <c r="Q43" i="9817"/>
  <c r="P43" i="9817"/>
  <c r="E43" i="9817"/>
  <c r="W42" i="9817"/>
  <c r="N42" i="9817"/>
  <c r="M42" i="9817"/>
  <c r="L42" i="9817"/>
  <c r="J42" i="9817"/>
  <c r="I42" i="9817"/>
  <c r="H42" i="9817"/>
  <c r="G42" i="9817"/>
  <c r="D42" i="9817"/>
  <c r="Y41" i="9817"/>
  <c r="W41" i="9817"/>
  <c r="N41" i="9817"/>
  <c r="M41" i="9817"/>
  <c r="L41" i="9817"/>
  <c r="J41" i="9817"/>
  <c r="I41" i="9817"/>
  <c r="G41" i="9817"/>
  <c r="H41" i="9817" s="1"/>
  <c r="D41" i="9817"/>
  <c r="X41" i="9817" s="1"/>
  <c r="Y38" i="9817"/>
  <c r="M38" i="9817"/>
  <c r="L38" i="9817"/>
  <c r="J38" i="9817"/>
  <c r="G38" i="9817"/>
  <c r="H38" i="9817" s="1"/>
  <c r="D38" i="9817"/>
  <c r="X38" i="9817" s="1"/>
  <c r="Y37" i="9817"/>
  <c r="W37" i="9817"/>
  <c r="N37" i="9817"/>
  <c r="M37" i="9817"/>
  <c r="L37" i="9817"/>
  <c r="J37" i="9817"/>
  <c r="I37" i="9817"/>
  <c r="G37" i="9817"/>
  <c r="H37" i="9817" s="1"/>
  <c r="D37" i="9817"/>
  <c r="X37" i="9817" s="1"/>
  <c r="Y36" i="9817"/>
  <c r="W36" i="9817"/>
  <c r="N36" i="9817"/>
  <c r="M36" i="9817"/>
  <c r="L36" i="9817"/>
  <c r="J36" i="9817"/>
  <c r="I36" i="9817"/>
  <c r="G36" i="9817"/>
  <c r="H36" i="9817" s="1"/>
  <c r="D36" i="9817"/>
  <c r="X36" i="9817" s="1"/>
  <c r="Y35" i="9817"/>
  <c r="L35" i="9817"/>
  <c r="D35" i="9817"/>
  <c r="X35" i="9817" s="1"/>
  <c r="Y34" i="9817"/>
  <c r="W34" i="9817"/>
  <c r="N34" i="9817"/>
  <c r="M34" i="9817"/>
  <c r="L34" i="9817"/>
  <c r="J34" i="9817"/>
  <c r="I34" i="9817"/>
  <c r="G34" i="9817"/>
  <c r="H34" i="9817" s="1"/>
  <c r="D34" i="9817"/>
  <c r="X34" i="9817" s="1"/>
  <c r="Y33" i="9817"/>
  <c r="W33" i="9817"/>
  <c r="N33" i="9817"/>
  <c r="M33" i="9817"/>
  <c r="L33" i="9817"/>
  <c r="J33" i="9817"/>
  <c r="I33" i="9817"/>
  <c r="G33" i="9817"/>
  <c r="H33" i="9817" s="1"/>
  <c r="D33" i="9817"/>
  <c r="X33" i="9817" s="1"/>
  <c r="Y32" i="9817"/>
  <c r="W32" i="9817"/>
  <c r="N32" i="9817"/>
  <c r="M32" i="9817"/>
  <c r="L32" i="9817"/>
  <c r="J32" i="9817"/>
  <c r="I32" i="9817"/>
  <c r="G32" i="9817"/>
  <c r="H32" i="9817" s="1"/>
  <c r="D32" i="9817"/>
  <c r="X32" i="9817" s="1"/>
  <c r="Y31" i="9817"/>
  <c r="L31" i="9817"/>
  <c r="D31" i="9817"/>
  <c r="X31" i="9817" s="1"/>
  <c r="Y30" i="9817"/>
  <c r="W30" i="9817"/>
  <c r="N30" i="9817"/>
  <c r="M30" i="9817"/>
  <c r="L30" i="9817"/>
  <c r="J30" i="9817"/>
  <c r="I30" i="9817"/>
  <c r="G30" i="9817"/>
  <c r="H30" i="9817" s="1"/>
  <c r="D30" i="9817"/>
  <c r="X30" i="9817" s="1"/>
  <c r="Y29" i="9817"/>
  <c r="W29" i="9817"/>
  <c r="N29" i="9817"/>
  <c r="M29" i="9817"/>
  <c r="L29" i="9817"/>
  <c r="J29" i="9817"/>
  <c r="I29" i="9817"/>
  <c r="G29" i="9817"/>
  <c r="H29" i="9817" s="1"/>
  <c r="D29" i="9817"/>
  <c r="X29" i="9817" s="1"/>
  <c r="Y28" i="9817"/>
  <c r="W28" i="9817"/>
  <c r="N28" i="9817"/>
  <c r="M28" i="9817"/>
  <c r="L28" i="9817"/>
  <c r="J28" i="9817"/>
  <c r="I28" i="9817"/>
  <c r="G28" i="9817"/>
  <c r="H28" i="9817" s="1"/>
  <c r="D28" i="9817"/>
  <c r="X28" i="9817" s="1"/>
  <c r="Y27" i="9817"/>
  <c r="L27" i="9817"/>
  <c r="D27" i="9817"/>
  <c r="X27" i="9817" s="1"/>
  <c r="Y26" i="9817"/>
  <c r="W26" i="9817"/>
  <c r="N26" i="9817"/>
  <c r="M26" i="9817"/>
  <c r="L26" i="9817"/>
  <c r="J26" i="9817"/>
  <c r="I26" i="9817"/>
  <c r="G26" i="9817"/>
  <c r="H26" i="9817" s="1"/>
  <c r="D26" i="9817"/>
  <c r="X26" i="9817" s="1"/>
  <c r="Y25" i="9817"/>
  <c r="W25" i="9817"/>
  <c r="N25" i="9817"/>
  <c r="M25" i="9817"/>
  <c r="L25" i="9817"/>
  <c r="J25" i="9817"/>
  <c r="I25" i="9817"/>
  <c r="G25" i="9817"/>
  <c r="H25" i="9817" s="1"/>
  <c r="D25" i="9817"/>
  <c r="X25" i="9817" s="1"/>
  <c r="Y24" i="9817"/>
  <c r="W24" i="9817"/>
  <c r="N24" i="9817"/>
  <c r="M24" i="9817"/>
  <c r="L24" i="9817"/>
  <c r="J24" i="9817"/>
  <c r="I24" i="9817"/>
  <c r="G24" i="9817"/>
  <c r="H24" i="9817" s="1"/>
  <c r="D24" i="9817"/>
  <c r="X24" i="9817" s="1"/>
  <c r="Y23" i="9817"/>
  <c r="L23" i="9817"/>
  <c r="D23" i="9817"/>
  <c r="X23" i="9817" s="1"/>
  <c r="Y22" i="9817"/>
  <c r="W22" i="9817"/>
  <c r="N22" i="9817"/>
  <c r="M22" i="9817"/>
  <c r="L22" i="9817"/>
  <c r="J22" i="9817"/>
  <c r="I22" i="9817"/>
  <c r="G22" i="9817"/>
  <c r="H22" i="9817" s="1"/>
  <c r="D22" i="9817"/>
  <c r="X22" i="9817" s="1"/>
  <c r="Y21" i="9817"/>
  <c r="W21" i="9817"/>
  <c r="N21" i="9817"/>
  <c r="M21" i="9817"/>
  <c r="L21" i="9817"/>
  <c r="J21" i="9817"/>
  <c r="I21" i="9817"/>
  <c r="G21" i="9817"/>
  <c r="H21" i="9817" s="1"/>
  <c r="D21" i="9817"/>
  <c r="X21" i="9817" s="1"/>
  <c r="Y20" i="9817"/>
  <c r="W20" i="9817"/>
  <c r="N20" i="9817"/>
  <c r="M20" i="9817"/>
  <c r="L20" i="9817"/>
  <c r="J20" i="9817"/>
  <c r="I20" i="9817"/>
  <c r="G20" i="9817"/>
  <c r="H20" i="9817" s="1"/>
  <c r="D20" i="9817"/>
  <c r="X20" i="9817" s="1"/>
  <c r="Y40" i="9817"/>
  <c r="W39" i="9817"/>
  <c r="N39" i="9817"/>
  <c r="N43" i="9817" s="1"/>
  <c r="M39" i="9817"/>
  <c r="L39" i="9817"/>
  <c r="J39" i="9817"/>
  <c r="I39" i="9817"/>
  <c r="H39" i="9817"/>
  <c r="G39" i="9817"/>
  <c r="D39" i="9817"/>
  <c r="J5" i="9817"/>
  <c r="L57" i="9821" l="1"/>
  <c r="M57" i="9821"/>
  <c r="H57" i="9821"/>
  <c r="W57" i="9821"/>
  <c r="W45" i="9818"/>
  <c r="L45" i="9818"/>
  <c r="M45" i="9818"/>
  <c r="H45" i="9818"/>
  <c r="G23" i="9817"/>
  <c r="H23" i="9817" s="1"/>
  <c r="M23" i="9817"/>
  <c r="G27" i="9817"/>
  <c r="H27" i="9817" s="1"/>
  <c r="M27" i="9817"/>
  <c r="G31" i="9817"/>
  <c r="H31" i="9817" s="1"/>
  <c r="M31" i="9817"/>
  <c r="G35" i="9817"/>
  <c r="H35" i="9817" s="1"/>
  <c r="M35" i="9817"/>
  <c r="I27" i="9817"/>
  <c r="N27" i="9817"/>
  <c r="I31" i="9817"/>
  <c r="N31" i="9817"/>
  <c r="I35" i="9817"/>
  <c r="N35" i="9817"/>
  <c r="I38" i="9817"/>
  <c r="N38" i="9817"/>
  <c r="I23" i="9817"/>
  <c r="N23" i="9817"/>
  <c r="J23" i="9817"/>
  <c r="J27" i="9817"/>
  <c r="J31" i="9817"/>
  <c r="J35" i="9817"/>
  <c r="I40" i="9817"/>
  <c r="N40" i="9817"/>
  <c r="J40" i="9817"/>
  <c r="W40" i="9817"/>
  <c r="W43" i="9817" s="1"/>
  <c r="G40" i="9817"/>
  <c r="H40" i="9817" s="1"/>
  <c r="H43" i="9817" s="1"/>
  <c r="M40" i="9817"/>
  <c r="D40" i="9817"/>
  <c r="X40" i="9817" s="1"/>
  <c r="L43" i="9817"/>
  <c r="M43" i="9817" l="1"/>
  <c r="L24" i="9816"/>
  <c r="W36" i="9816"/>
  <c r="M40" i="9816"/>
  <c r="L44" i="9816"/>
  <c r="N19" i="9816"/>
  <c r="V53" i="9816"/>
  <c r="U53" i="9816"/>
  <c r="T53" i="9816"/>
  <c r="S53" i="9816"/>
  <c r="Q53" i="9816"/>
  <c r="P53" i="9816"/>
  <c r="E53" i="9816"/>
  <c r="W52" i="9816"/>
  <c r="N52" i="9816"/>
  <c r="M52" i="9816"/>
  <c r="L52" i="9816"/>
  <c r="J52" i="9816"/>
  <c r="I52" i="9816"/>
  <c r="H52" i="9816"/>
  <c r="G52" i="9816"/>
  <c r="D52" i="9816"/>
  <c r="Y51" i="9816"/>
  <c r="W51" i="9816"/>
  <c r="N51" i="9816"/>
  <c r="M51" i="9816"/>
  <c r="L51" i="9816"/>
  <c r="J51" i="9816"/>
  <c r="I51" i="9816"/>
  <c r="G51" i="9816"/>
  <c r="H51" i="9816" s="1"/>
  <c r="D51" i="9816"/>
  <c r="X51" i="9816" s="1"/>
  <c r="Y50" i="9816"/>
  <c r="W50" i="9816"/>
  <c r="N50" i="9816"/>
  <c r="M50" i="9816"/>
  <c r="L50" i="9816"/>
  <c r="J50" i="9816"/>
  <c r="I50" i="9816"/>
  <c r="G50" i="9816"/>
  <c r="H50" i="9816" s="1"/>
  <c r="D50" i="9816"/>
  <c r="X50" i="9816" s="1"/>
  <c r="Y49" i="9816"/>
  <c r="W49" i="9816"/>
  <c r="N49" i="9816"/>
  <c r="M49" i="9816"/>
  <c r="L49" i="9816"/>
  <c r="J49" i="9816"/>
  <c r="I49" i="9816"/>
  <c r="G49" i="9816"/>
  <c r="H49" i="9816" s="1"/>
  <c r="D49" i="9816"/>
  <c r="X49" i="9816" s="1"/>
  <c r="Y48" i="9816"/>
  <c r="W48" i="9816"/>
  <c r="N48" i="9816"/>
  <c r="M48" i="9816"/>
  <c r="L48" i="9816"/>
  <c r="J48" i="9816"/>
  <c r="I48" i="9816"/>
  <c r="G48" i="9816"/>
  <c r="H48" i="9816" s="1"/>
  <c r="D48" i="9816"/>
  <c r="X48" i="9816" s="1"/>
  <c r="Y47" i="9816"/>
  <c r="W47" i="9816"/>
  <c r="N47" i="9816"/>
  <c r="M47" i="9816"/>
  <c r="L47" i="9816"/>
  <c r="J47" i="9816"/>
  <c r="I47" i="9816"/>
  <c r="G47" i="9816"/>
  <c r="H47" i="9816" s="1"/>
  <c r="D47" i="9816"/>
  <c r="X47" i="9816" s="1"/>
  <c r="Y46" i="9816"/>
  <c r="W46" i="9816"/>
  <c r="N46" i="9816"/>
  <c r="M46" i="9816"/>
  <c r="L46" i="9816"/>
  <c r="J46" i="9816"/>
  <c r="I46" i="9816"/>
  <c r="G46" i="9816"/>
  <c r="H46" i="9816" s="1"/>
  <c r="D46" i="9816"/>
  <c r="X46" i="9816" s="1"/>
  <c r="Y45" i="9816"/>
  <c r="W45" i="9816"/>
  <c r="N45" i="9816"/>
  <c r="M45" i="9816"/>
  <c r="L45" i="9816"/>
  <c r="J45" i="9816"/>
  <c r="I45" i="9816"/>
  <c r="G45" i="9816"/>
  <c r="H45" i="9816" s="1"/>
  <c r="D45" i="9816"/>
  <c r="X45" i="9816" s="1"/>
  <c r="Y44" i="9816"/>
  <c r="M44" i="9816"/>
  <c r="G44" i="9816"/>
  <c r="H44" i="9816" s="1"/>
  <c r="Y43" i="9816"/>
  <c r="W43" i="9816"/>
  <c r="N43" i="9816"/>
  <c r="M43" i="9816"/>
  <c r="L43" i="9816"/>
  <c r="J43" i="9816"/>
  <c r="I43" i="9816"/>
  <c r="G43" i="9816"/>
  <c r="H43" i="9816" s="1"/>
  <c r="D43" i="9816"/>
  <c r="X43" i="9816" s="1"/>
  <c r="Y42" i="9816"/>
  <c r="W42" i="9816"/>
  <c r="N42" i="9816"/>
  <c r="M42" i="9816"/>
  <c r="L42" i="9816"/>
  <c r="J42" i="9816"/>
  <c r="I42" i="9816"/>
  <c r="G42" i="9816"/>
  <c r="H42" i="9816" s="1"/>
  <c r="D42" i="9816"/>
  <c r="X42" i="9816" s="1"/>
  <c r="Y41" i="9816"/>
  <c r="W41" i="9816"/>
  <c r="N41" i="9816"/>
  <c r="M41" i="9816"/>
  <c r="L41" i="9816"/>
  <c r="J41" i="9816"/>
  <c r="I41" i="9816"/>
  <c r="G41" i="9816"/>
  <c r="H41" i="9816" s="1"/>
  <c r="D41" i="9816"/>
  <c r="X41" i="9816" s="1"/>
  <c r="Y40" i="9816"/>
  <c r="N40" i="9816"/>
  <c r="I40" i="9816"/>
  <c r="Y39" i="9816"/>
  <c r="W39" i="9816"/>
  <c r="N39" i="9816"/>
  <c r="M39" i="9816"/>
  <c r="L39" i="9816"/>
  <c r="J39" i="9816"/>
  <c r="I39" i="9816"/>
  <c r="G39" i="9816"/>
  <c r="H39" i="9816" s="1"/>
  <c r="D39" i="9816"/>
  <c r="X39" i="9816" s="1"/>
  <c r="Y38" i="9816"/>
  <c r="W38" i="9816"/>
  <c r="N38" i="9816"/>
  <c r="M38" i="9816"/>
  <c r="L38" i="9816"/>
  <c r="J38" i="9816"/>
  <c r="I38" i="9816"/>
  <c r="G38" i="9816"/>
  <c r="H38" i="9816" s="1"/>
  <c r="D38" i="9816"/>
  <c r="X38" i="9816" s="1"/>
  <c r="Y37" i="9816"/>
  <c r="W37" i="9816"/>
  <c r="N37" i="9816"/>
  <c r="M37" i="9816"/>
  <c r="L37" i="9816"/>
  <c r="J37" i="9816"/>
  <c r="I37" i="9816"/>
  <c r="G37" i="9816"/>
  <c r="H37" i="9816" s="1"/>
  <c r="D37" i="9816"/>
  <c r="X37" i="9816" s="1"/>
  <c r="Y36" i="9816"/>
  <c r="L36" i="9816"/>
  <c r="D36" i="9816"/>
  <c r="X36" i="9816" s="1"/>
  <c r="Y35" i="9816"/>
  <c r="W35" i="9816"/>
  <c r="N35" i="9816"/>
  <c r="M35" i="9816"/>
  <c r="L35" i="9816"/>
  <c r="J35" i="9816"/>
  <c r="I35" i="9816"/>
  <c r="G35" i="9816"/>
  <c r="H35" i="9816" s="1"/>
  <c r="D35" i="9816"/>
  <c r="X35" i="9816" s="1"/>
  <c r="Y34" i="9816"/>
  <c r="W34" i="9816"/>
  <c r="N34" i="9816"/>
  <c r="M34" i="9816"/>
  <c r="L34" i="9816"/>
  <c r="J34" i="9816"/>
  <c r="I34" i="9816"/>
  <c r="G34" i="9816"/>
  <c r="H34" i="9816" s="1"/>
  <c r="D34" i="9816"/>
  <c r="X34" i="9816" s="1"/>
  <c r="Y26" i="9816"/>
  <c r="W26" i="9816"/>
  <c r="N26" i="9816"/>
  <c r="M26" i="9816"/>
  <c r="L26" i="9816"/>
  <c r="J26" i="9816"/>
  <c r="I26" i="9816"/>
  <c r="G26" i="9816"/>
  <c r="H26" i="9816" s="1"/>
  <c r="D26" i="9816"/>
  <c r="X26" i="9816" s="1"/>
  <c r="Y24" i="9816"/>
  <c r="M24" i="9816"/>
  <c r="G24" i="9816"/>
  <c r="H24" i="9816" s="1"/>
  <c r="Y23" i="9816"/>
  <c r="W23" i="9816"/>
  <c r="N23" i="9816"/>
  <c r="M23" i="9816"/>
  <c r="L23" i="9816"/>
  <c r="J23" i="9816"/>
  <c r="I23" i="9816"/>
  <c r="G23" i="9816"/>
  <c r="H23" i="9816" s="1"/>
  <c r="D23" i="9816"/>
  <c r="X23" i="9816" s="1"/>
  <c r="Y21" i="9816"/>
  <c r="W21" i="9816"/>
  <c r="N21" i="9816"/>
  <c r="M21" i="9816"/>
  <c r="L21" i="9816"/>
  <c r="J21" i="9816"/>
  <c r="I21" i="9816"/>
  <c r="G21" i="9816"/>
  <c r="H21" i="9816" s="1"/>
  <c r="D21" i="9816"/>
  <c r="X21" i="9816" s="1"/>
  <c r="Y20" i="9816"/>
  <c r="W20" i="9816"/>
  <c r="N20" i="9816"/>
  <c r="M20" i="9816"/>
  <c r="L20" i="9816"/>
  <c r="J20" i="9816"/>
  <c r="I20" i="9816"/>
  <c r="G20" i="9816"/>
  <c r="H20" i="9816" s="1"/>
  <c r="D20" i="9816"/>
  <c r="X20" i="9816" s="1"/>
  <c r="Y19" i="9816"/>
  <c r="W18" i="9816"/>
  <c r="N18" i="9816"/>
  <c r="N53" i="9816" s="1"/>
  <c r="M18" i="9816"/>
  <c r="L18" i="9816"/>
  <c r="J18" i="9816"/>
  <c r="I18" i="9816"/>
  <c r="H18" i="9816"/>
  <c r="G18" i="9816"/>
  <c r="D18" i="9816"/>
  <c r="J5" i="9816"/>
  <c r="V28" i="9814"/>
  <c r="U28" i="9814"/>
  <c r="T28" i="9814"/>
  <c r="S28" i="9814"/>
  <c r="Q28" i="9814"/>
  <c r="P28" i="9814"/>
  <c r="E28" i="9814"/>
  <c r="W27" i="9814"/>
  <c r="N27" i="9814"/>
  <c r="M27" i="9814"/>
  <c r="L27" i="9814"/>
  <c r="J27" i="9814"/>
  <c r="I27" i="9814"/>
  <c r="H27" i="9814"/>
  <c r="G27" i="9814"/>
  <c r="D27" i="9814"/>
  <c r="W26" i="9814"/>
  <c r="N26" i="9814"/>
  <c r="M26" i="9814"/>
  <c r="L26" i="9814"/>
  <c r="J26" i="9814"/>
  <c r="I26" i="9814"/>
  <c r="H26" i="9814"/>
  <c r="G26" i="9814"/>
  <c r="D26" i="9814"/>
  <c r="W25" i="9814"/>
  <c r="N25" i="9814"/>
  <c r="M25" i="9814"/>
  <c r="L25" i="9814"/>
  <c r="J25" i="9814"/>
  <c r="I25" i="9814"/>
  <c r="H25" i="9814"/>
  <c r="G25" i="9814"/>
  <c r="D25" i="9814"/>
  <c r="W24" i="9814"/>
  <c r="N24" i="9814"/>
  <c r="M24" i="9814"/>
  <c r="L24" i="9814"/>
  <c r="J24" i="9814"/>
  <c r="I24" i="9814"/>
  <c r="H24" i="9814"/>
  <c r="G24" i="9814"/>
  <c r="D24" i="9814"/>
  <c r="W23" i="9814"/>
  <c r="N23" i="9814"/>
  <c r="M23" i="9814"/>
  <c r="L23" i="9814"/>
  <c r="J23" i="9814"/>
  <c r="I23" i="9814"/>
  <c r="H23" i="9814"/>
  <c r="G23" i="9814"/>
  <c r="D23" i="9814"/>
  <c r="W22" i="9814"/>
  <c r="N22" i="9814"/>
  <c r="M22" i="9814"/>
  <c r="L22" i="9814"/>
  <c r="J22" i="9814"/>
  <c r="I22" i="9814"/>
  <c r="H22" i="9814"/>
  <c r="G22" i="9814"/>
  <c r="D22" i="9814"/>
  <c r="W21" i="9814"/>
  <c r="N21" i="9814"/>
  <c r="M21" i="9814"/>
  <c r="L21" i="9814"/>
  <c r="J21" i="9814"/>
  <c r="I21" i="9814"/>
  <c r="H21" i="9814"/>
  <c r="G21" i="9814"/>
  <c r="D21" i="9814"/>
  <c r="W20" i="9814"/>
  <c r="N20" i="9814"/>
  <c r="M20" i="9814"/>
  <c r="L20" i="9814"/>
  <c r="J20" i="9814"/>
  <c r="I20" i="9814"/>
  <c r="G20" i="9814"/>
  <c r="H20" i="9814" s="1"/>
  <c r="D20" i="9814"/>
  <c r="W19" i="9814"/>
  <c r="N19" i="9814"/>
  <c r="M19" i="9814"/>
  <c r="L19" i="9814"/>
  <c r="J19" i="9814"/>
  <c r="I19" i="9814"/>
  <c r="G19" i="9814"/>
  <c r="H19" i="9814" s="1"/>
  <c r="D19" i="9814"/>
  <c r="W18" i="9814"/>
  <c r="N18" i="9814"/>
  <c r="N28" i="9814" s="1"/>
  <c r="M18" i="9814"/>
  <c r="L18" i="9814"/>
  <c r="J18" i="9814"/>
  <c r="I18" i="9814"/>
  <c r="H18" i="9814"/>
  <c r="G18" i="9814"/>
  <c r="D18" i="9814"/>
  <c r="J5" i="9814"/>
  <c r="M23" i="9813"/>
  <c r="M27" i="9813"/>
  <c r="M31" i="9813"/>
  <c r="M35" i="9813"/>
  <c r="M39" i="9813"/>
  <c r="N42" i="9813"/>
  <c r="M19" i="9813"/>
  <c r="V45" i="9813"/>
  <c r="U45" i="9813"/>
  <c r="T45" i="9813"/>
  <c r="S45" i="9813"/>
  <c r="Q45" i="9813"/>
  <c r="P45" i="9813"/>
  <c r="E45" i="9813"/>
  <c r="W44" i="9813"/>
  <c r="N44" i="9813"/>
  <c r="M44" i="9813"/>
  <c r="L44" i="9813"/>
  <c r="J44" i="9813"/>
  <c r="I44" i="9813"/>
  <c r="H44" i="9813"/>
  <c r="G44" i="9813"/>
  <c r="D44" i="9813"/>
  <c r="Y43" i="9813"/>
  <c r="W43" i="9813"/>
  <c r="N43" i="9813"/>
  <c r="M43" i="9813"/>
  <c r="L43" i="9813"/>
  <c r="J43" i="9813"/>
  <c r="I43" i="9813"/>
  <c r="G43" i="9813"/>
  <c r="H43" i="9813" s="1"/>
  <c r="D43" i="9813"/>
  <c r="X43" i="9813" s="1"/>
  <c r="Y42" i="9813"/>
  <c r="W42" i="9813"/>
  <c r="L42" i="9813"/>
  <c r="J42" i="9813"/>
  <c r="D42" i="9813"/>
  <c r="X42" i="9813" s="1"/>
  <c r="Y41" i="9813"/>
  <c r="W41" i="9813"/>
  <c r="N41" i="9813"/>
  <c r="M41" i="9813"/>
  <c r="L41" i="9813"/>
  <c r="J41" i="9813"/>
  <c r="I41" i="9813"/>
  <c r="G41" i="9813"/>
  <c r="H41" i="9813" s="1"/>
  <c r="D41" i="9813"/>
  <c r="X41" i="9813" s="1"/>
  <c r="Y40" i="9813"/>
  <c r="W40" i="9813"/>
  <c r="N40" i="9813"/>
  <c r="M40" i="9813"/>
  <c r="L40" i="9813"/>
  <c r="J40" i="9813"/>
  <c r="I40" i="9813"/>
  <c r="G40" i="9813"/>
  <c r="H40" i="9813" s="1"/>
  <c r="D40" i="9813"/>
  <c r="X40" i="9813" s="1"/>
  <c r="Y39" i="9813"/>
  <c r="N39" i="9813"/>
  <c r="I39" i="9813"/>
  <c r="Y38" i="9813"/>
  <c r="W38" i="9813"/>
  <c r="N38" i="9813"/>
  <c r="M38" i="9813"/>
  <c r="L38" i="9813"/>
  <c r="J38" i="9813"/>
  <c r="I38" i="9813"/>
  <c r="G38" i="9813"/>
  <c r="H38" i="9813" s="1"/>
  <c r="D38" i="9813"/>
  <c r="X38" i="9813" s="1"/>
  <c r="Y37" i="9813"/>
  <c r="W37" i="9813"/>
  <c r="N37" i="9813"/>
  <c r="M37" i="9813"/>
  <c r="L37" i="9813"/>
  <c r="J37" i="9813"/>
  <c r="I37" i="9813"/>
  <c r="G37" i="9813"/>
  <c r="H37" i="9813" s="1"/>
  <c r="D37" i="9813"/>
  <c r="X37" i="9813" s="1"/>
  <c r="Y36" i="9813"/>
  <c r="W36" i="9813"/>
  <c r="N36" i="9813"/>
  <c r="M36" i="9813"/>
  <c r="L36" i="9813"/>
  <c r="J36" i="9813"/>
  <c r="I36" i="9813"/>
  <c r="G36" i="9813"/>
  <c r="H36" i="9813" s="1"/>
  <c r="D36" i="9813"/>
  <c r="X36" i="9813" s="1"/>
  <c r="Y35" i="9813"/>
  <c r="N35" i="9813"/>
  <c r="I35" i="9813"/>
  <c r="Y34" i="9813"/>
  <c r="W34" i="9813"/>
  <c r="N34" i="9813"/>
  <c r="M34" i="9813"/>
  <c r="L34" i="9813"/>
  <c r="J34" i="9813"/>
  <c r="I34" i="9813"/>
  <c r="G34" i="9813"/>
  <c r="H34" i="9813" s="1"/>
  <c r="D34" i="9813"/>
  <c r="X34" i="9813" s="1"/>
  <c r="Y33" i="9813"/>
  <c r="W33" i="9813"/>
  <c r="N33" i="9813"/>
  <c r="M33" i="9813"/>
  <c r="L33" i="9813"/>
  <c r="J33" i="9813"/>
  <c r="I33" i="9813"/>
  <c r="G33" i="9813"/>
  <c r="H33" i="9813" s="1"/>
  <c r="D33" i="9813"/>
  <c r="X33" i="9813" s="1"/>
  <c r="Y32" i="9813"/>
  <c r="W32" i="9813"/>
  <c r="N32" i="9813"/>
  <c r="M32" i="9813"/>
  <c r="L32" i="9813"/>
  <c r="J32" i="9813"/>
  <c r="I32" i="9813"/>
  <c r="G32" i="9813"/>
  <c r="H32" i="9813" s="1"/>
  <c r="D32" i="9813"/>
  <c r="X32" i="9813" s="1"/>
  <c r="Y31" i="9813"/>
  <c r="N31" i="9813"/>
  <c r="I31" i="9813"/>
  <c r="Y30" i="9813"/>
  <c r="W30" i="9813"/>
  <c r="N30" i="9813"/>
  <c r="M30" i="9813"/>
  <c r="L30" i="9813"/>
  <c r="J30" i="9813"/>
  <c r="I30" i="9813"/>
  <c r="G30" i="9813"/>
  <c r="H30" i="9813" s="1"/>
  <c r="D30" i="9813"/>
  <c r="X30" i="9813" s="1"/>
  <c r="Y29" i="9813"/>
  <c r="W29" i="9813"/>
  <c r="N29" i="9813"/>
  <c r="M29" i="9813"/>
  <c r="L29" i="9813"/>
  <c r="J29" i="9813"/>
  <c r="I29" i="9813"/>
  <c r="G29" i="9813"/>
  <c r="H29" i="9813" s="1"/>
  <c r="D29" i="9813"/>
  <c r="X29" i="9813" s="1"/>
  <c r="Y28" i="9813"/>
  <c r="W28" i="9813"/>
  <c r="N28" i="9813"/>
  <c r="M28" i="9813"/>
  <c r="L28" i="9813"/>
  <c r="J28" i="9813"/>
  <c r="I28" i="9813"/>
  <c r="G28" i="9813"/>
  <c r="H28" i="9813" s="1"/>
  <c r="D28" i="9813"/>
  <c r="X28" i="9813" s="1"/>
  <c r="Y27" i="9813"/>
  <c r="N27" i="9813"/>
  <c r="I27" i="9813"/>
  <c r="Y26" i="9813"/>
  <c r="W26" i="9813"/>
  <c r="N26" i="9813"/>
  <c r="M26" i="9813"/>
  <c r="L26" i="9813"/>
  <c r="J26" i="9813"/>
  <c r="I26" i="9813"/>
  <c r="G26" i="9813"/>
  <c r="H26" i="9813" s="1"/>
  <c r="D26" i="9813"/>
  <c r="X26" i="9813" s="1"/>
  <c r="Y25" i="9813"/>
  <c r="W25" i="9813"/>
  <c r="N25" i="9813"/>
  <c r="M25" i="9813"/>
  <c r="L25" i="9813"/>
  <c r="J25" i="9813"/>
  <c r="I25" i="9813"/>
  <c r="G25" i="9813"/>
  <c r="H25" i="9813" s="1"/>
  <c r="D25" i="9813"/>
  <c r="X25" i="9813" s="1"/>
  <c r="Y24" i="9813"/>
  <c r="W24" i="9813"/>
  <c r="N24" i="9813"/>
  <c r="M24" i="9813"/>
  <c r="L24" i="9813"/>
  <c r="J24" i="9813"/>
  <c r="I24" i="9813"/>
  <c r="G24" i="9813"/>
  <c r="H24" i="9813" s="1"/>
  <c r="D24" i="9813"/>
  <c r="X24" i="9813" s="1"/>
  <c r="Y23" i="9813"/>
  <c r="N23" i="9813"/>
  <c r="I23" i="9813"/>
  <c r="Y22" i="9813"/>
  <c r="W22" i="9813"/>
  <c r="N22" i="9813"/>
  <c r="M22" i="9813"/>
  <c r="L22" i="9813"/>
  <c r="J22" i="9813"/>
  <c r="I22" i="9813"/>
  <c r="G22" i="9813"/>
  <c r="H22" i="9813" s="1"/>
  <c r="D22" i="9813"/>
  <c r="X22" i="9813" s="1"/>
  <c r="Y21" i="9813"/>
  <c r="W21" i="9813"/>
  <c r="N21" i="9813"/>
  <c r="M21" i="9813"/>
  <c r="L21" i="9813"/>
  <c r="J21" i="9813"/>
  <c r="I21" i="9813"/>
  <c r="G21" i="9813"/>
  <c r="H21" i="9813" s="1"/>
  <c r="D21" i="9813"/>
  <c r="X21" i="9813" s="1"/>
  <c r="Y20" i="9813"/>
  <c r="W20" i="9813"/>
  <c r="N20" i="9813"/>
  <c r="M20" i="9813"/>
  <c r="L20" i="9813"/>
  <c r="J20" i="9813"/>
  <c r="I20" i="9813"/>
  <c r="G20" i="9813"/>
  <c r="H20" i="9813" s="1"/>
  <c r="D20" i="9813"/>
  <c r="X20" i="9813" s="1"/>
  <c r="Y19" i="9813"/>
  <c r="W18" i="9813"/>
  <c r="N18" i="9813"/>
  <c r="N45" i="9813" s="1"/>
  <c r="M18" i="9813"/>
  <c r="L18" i="9813"/>
  <c r="J18" i="9813"/>
  <c r="I18" i="9813"/>
  <c r="H18" i="9813"/>
  <c r="G18" i="9813"/>
  <c r="D18" i="9813"/>
  <c r="J5" i="9813"/>
  <c r="W47" i="9812"/>
  <c r="W48" i="9812"/>
  <c r="M49" i="9812"/>
  <c r="Y49" i="9812"/>
  <c r="W49" i="9812"/>
  <c r="N49" i="9812"/>
  <c r="L49" i="9812"/>
  <c r="J49" i="9812"/>
  <c r="I49" i="9812"/>
  <c r="G49" i="9812"/>
  <c r="H49" i="9812" s="1"/>
  <c r="D49" i="9812"/>
  <c r="X49" i="9812" s="1"/>
  <c r="Y48" i="9812"/>
  <c r="N48" i="9812"/>
  <c r="M48" i="9812"/>
  <c r="L48" i="9812"/>
  <c r="I48" i="9812"/>
  <c r="G48" i="9812"/>
  <c r="H48" i="9812" s="1"/>
  <c r="Y47" i="9812"/>
  <c r="G47" i="9812"/>
  <c r="H47" i="9812" s="1"/>
  <c r="Y46" i="9812"/>
  <c r="W46" i="9812"/>
  <c r="N46" i="9812"/>
  <c r="M46" i="9812"/>
  <c r="L46" i="9812"/>
  <c r="J46" i="9812"/>
  <c r="I46" i="9812"/>
  <c r="G46" i="9812"/>
  <c r="H46" i="9812" s="1"/>
  <c r="D46" i="9812"/>
  <c r="X46" i="9812" s="1"/>
  <c r="Y45" i="9812"/>
  <c r="W45" i="9812"/>
  <c r="N45" i="9812"/>
  <c r="M45" i="9812"/>
  <c r="L45" i="9812"/>
  <c r="J45" i="9812"/>
  <c r="I45" i="9812"/>
  <c r="G45" i="9812"/>
  <c r="H45" i="9812" s="1"/>
  <c r="D45" i="9812"/>
  <c r="X45" i="9812" s="1"/>
  <c r="L28" i="9814" l="1"/>
  <c r="W28" i="9814"/>
  <c r="M28" i="9814"/>
  <c r="J40" i="9816"/>
  <c r="W40" i="9816"/>
  <c r="I44" i="9816"/>
  <c r="N44" i="9816"/>
  <c r="I24" i="9816"/>
  <c r="G36" i="9816"/>
  <c r="H36" i="9816" s="1"/>
  <c r="M36" i="9816"/>
  <c r="J24" i="9816"/>
  <c r="W24" i="9816"/>
  <c r="I36" i="9816"/>
  <c r="N36" i="9816"/>
  <c r="D40" i="9816"/>
  <c r="X40" i="9816" s="1"/>
  <c r="L40" i="9816"/>
  <c r="J44" i="9816"/>
  <c r="W44" i="9816"/>
  <c r="N24" i="9816"/>
  <c r="D24" i="9816"/>
  <c r="X24" i="9816" s="1"/>
  <c r="J36" i="9816"/>
  <c r="G40" i="9816"/>
  <c r="H40" i="9816" s="1"/>
  <c r="D44" i="9816"/>
  <c r="X44" i="9816" s="1"/>
  <c r="W19" i="9816"/>
  <c r="W53" i="9816" s="1"/>
  <c r="D19" i="9816"/>
  <c r="X19" i="9816" s="1"/>
  <c r="L19" i="9816"/>
  <c r="G19" i="9816"/>
  <c r="H19" i="9816" s="1"/>
  <c r="M19" i="9816"/>
  <c r="M53" i="9816" s="1"/>
  <c r="J19" i="9816"/>
  <c r="I19" i="9816"/>
  <c r="H28" i="9814"/>
  <c r="J27" i="9813"/>
  <c r="W27" i="9813"/>
  <c r="J31" i="9813"/>
  <c r="W31" i="9813"/>
  <c r="J35" i="9813"/>
  <c r="W35" i="9813"/>
  <c r="J39" i="9813"/>
  <c r="W39" i="9813"/>
  <c r="J23" i="9813"/>
  <c r="W23" i="9813"/>
  <c r="D23" i="9813"/>
  <c r="X23" i="9813" s="1"/>
  <c r="L23" i="9813"/>
  <c r="D27" i="9813"/>
  <c r="X27" i="9813" s="1"/>
  <c r="L27" i="9813"/>
  <c r="D31" i="9813"/>
  <c r="X31" i="9813" s="1"/>
  <c r="L31" i="9813"/>
  <c r="D35" i="9813"/>
  <c r="X35" i="9813" s="1"/>
  <c r="L35" i="9813"/>
  <c r="D39" i="9813"/>
  <c r="X39" i="9813" s="1"/>
  <c r="L39" i="9813"/>
  <c r="G42" i="9813"/>
  <c r="H42" i="9813" s="1"/>
  <c r="M42" i="9813"/>
  <c r="M45" i="9813" s="1"/>
  <c r="G23" i="9813"/>
  <c r="H23" i="9813" s="1"/>
  <c r="G27" i="9813"/>
  <c r="H27" i="9813" s="1"/>
  <c r="G31" i="9813"/>
  <c r="H31" i="9813" s="1"/>
  <c r="G35" i="9813"/>
  <c r="H35" i="9813" s="1"/>
  <c r="G39" i="9813"/>
  <c r="H39" i="9813" s="1"/>
  <c r="I42" i="9813"/>
  <c r="N19" i="9813"/>
  <c r="J19" i="9813"/>
  <c r="W19" i="9813"/>
  <c r="D19" i="9813"/>
  <c r="X19" i="9813" s="1"/>
  <c r="L19" i="9813"/>
  <c r="I19" i="9813"/>
  <c r="G19" i="9813"/>
  <c r="H19" i="9813" s="1"/>
  <c r="M47" i="9812"/>
  <c r="D48" i="9812"/>
  <c r="J48" i="9812"/>
  <c r="I47" i="9812"/>
  <c r="N47" i="9812"/>
  <c r="L47" i="9812"/>
  <c r="D47" i="9812"/>
  <c r="J47" i="9812"/>
  <c r="L45" i="9813" l="1"/>
  <c r="H53" i="9816"/>
  <c r="L53" i="9816"/>
  <c r="W45" i="9813"/>
  <c r="H45" i="9813"/>
  <c r="X47" i="9812"/>
  <c r="X48" i="9812"/>
  <c r="V53" i="9812"/>
  <c r="U53" i="9812"/>
  <c r="T53" i="9812"/>
  <c r="S53" i="9812"/>
  <c r="Q53" i="9812"/>
  <c r="P53" i="9812"/>
  <c r="E53" i="9812"/>
  <c r="W52" i="9812"/>
  <c r="N52" i="9812"/>
  <c r="M52" i="9812"/>
  <c r="L52" i="9812"/>
  <c r="J52" i="9812"/>
  <c r="I52" i="9812"/>
  <c r="H52" i="9812"/>
  <c r="G52" i="9812"/>
  <c r="D52" i="9812"/>
  <c r="W51" i="9812"/>
  <c r="N51" i="9812"/>
  <c r="M51" i="9812"/>
  <c r="L51" i="9812"/>
  <c r="J51" i="9812"/>
  <c r="I51" i="9812"/>
  <c r="H51" i="9812"/>
  <c r="G51" i="9812"/>
  <c r="D51" i="9812"/>
  <c r="W50" i="9812"/>
  <c r="N50" i="9812"/>
  <c r="M50" i="9812"/>
  <c r="L50" i="9812"/>
  <c r="J50" i="9812"/>
  <c r="I50" i="9812"/>
  <c r="H50" i="9812"/>
  <c r="G50" i="9812"/>
  <c r="D50" i="9812"/>
  <c r="Y44" i="9812"/>
  <c r="W44" i="9812"/>
  <c r="N44" i="9812"/>
  <c r="M44" i="9812"/>
  <c r="L44" i="9812"/>
  <c r="J44" i="9812"/>
  <c r="I44" i="9812"/>
  <c r="G44" i="9812"/>
  <c r="H44" i="9812" s="1"/>
  <c r="D44" i="9812"/>
  <c r="Y43" i="9812"/>
  <c r="W43" i="9812"/>
  <c r="N43" i="9812"/>
  <c r="M43" i="9812"/>
  <c r="L43" i="9812"/>
  <c r="J43" i="9812"/>
  <c r="I43" i="9812"/>
  <c r="G43" i="9812"/>
  <c r="H43" i="9812" s="1"/>
  <c r="D43" i="9812"/>
  <c r="Y42" i="9812"/>
  <c r="W42" i="9812"/>
  <c r="N42" i="9812"/>
  <c r="M42" i="9812"/>
  <c r="L42" i="9812"/>
  <c r="J42" i="9812"/>
  <c r="I42" i="9812"/>
  <c r="G42" i="9812"/>
  <c r="H42" i="9812" s="1"/>
  <c r="D42" i="9812"/>
  <c r="Y41" i="9812"/>
  <c r="W41" i="9812"/>
  <c r="N41" i="9812"/>
  <c r="M41" i="9812"/>
  <c r="L41" i="9812"/>
  <c r="J41" i="9812"/>
  <c r="I41" i="9812"/>
  <c r="G41" i="9812"/>
  <c r="H41" i="9812" s="1"/>
  <c r="D41" i="9812"/>
  <c r="Y40" i="9812"/>
  <c r="W40" i="9812"/>
  <c r="N40" i="9812"/>
  <c r="M40" i="9812"/>
  <c r="L40" i="9812"/>
  <c r="J40" i="9812"/>
  <c r="I40" i="9812"/>
  <c r="G40" i="9812"/>
  <c r="H40" i="9812" s="1"/>
  <c r="D40" i="9812"/>
  <c r="Y39" i="9812"/>
  <c r="W39" i="9812"/>
  <c r="N39" i="9812"/>
  <c r="M39" i="9812"/>
  <c r="L39" i="9812"/>
  <c r="J39" i="9812"/>
  <c r="I39" i="9812"/>
  <c r="G39" i="9812"/>
  <c r="H39" i="9812" s="1"/>
  <c r="D39" i="9812"/>
  <c r="Y38" i="9812"/>
  <c r="W38" i="9812"/>
  <c r="N38" i="9812"/>
  <c r="M38" i="9812"/>
  <c r="L38" i="9812"/>
  <c r="J38" i="9812"/>
  <c r="I38" i="9812"/>
  <c r="G38" i="9812"/>
  <c r="H38" i="9812" s="1"/>
  <c r="D38" i="9812"/>
  <c r="Y37" i="9812"/>
  <c r="W37" i="9812"/>
  <c r="N37" i="9812"/>
  <c r="M37" i="9812"/>
  <c r="L37" i="9812"/>
  <c r="J37" i="9812"/>
  <c r="I37" i="9812"/>
  <c r="G37" i="9812"/>
  <c r="H37" i="9812" s="1"/>
  <c r="D37" i="9812"/>
  <c r="Y36" i="9812"/>
  <c r="W36" i="9812"/>
  <c r="N36" i="9812"/>
  <c r="M36" i="9812"/>
  <c r="L36" i="9812"/>
  <c r="J36" i="9812"/>
  <c r="I36" i="9812"/>
  <c r="G36" i="9812"/>
  <c r="H36" i="9812" s="1"/>
  <c r="D36" i="9812"/>
  <c r="Y35" i="9812"/>
  <c r="W35" i="9812"/>
  <c r="N35" i="9812"/>
  <c r="M35" i="9812"/>
  <c r="L35" i="9812"/>
  <c r="J35" i="9812"/>
  <c r="I35" i="9812"/>
  <c r="G35" i="9812"/>
  <c r="H35" i="9812" s="1"/>
  <c r="D35" i="9812"/>
  <c r="Y34" i="9812"/>
  <c r="W34" i="9812"/>
  <c r="N34" i="9812"/>
  <c r="M34" i="9812"/>
  <c r="L34" i="9812"/>
  <c r="J34" i="9812"/>
  <c r="I34" i="9812"/>
  <c r="G34" i="9812"/>
  <c r="H34" i="9812" s="1"/>
  <c r="D34" i="9812"/>
  <c r="Y33" i="9812"/>
  <c r="W33" i="9812"/>
  <c r="N33" i="9812"/>
  <c r="M33" i="9812"/>
  <c r="L33" i="9812"/>
  <c r="J33" i="9812"/>
  <c r="I33" i="9812"/>
  <c r="G33" i="9812"/>
  <c r="H33" i="9812" s="1"/>
  <c r="D33" i="9812"/>
  <c r="Y32" i="9812"/>
  <c r="W32" i="9812"/>
  <c r="N32" i="9812"/>
  <c r="M32" i="9812"/>
  <c r="L32" i="9812"/>
  <c r="J32" i="9812"/>
  <c r="I32" i="9812"/>
  <c r="G32" i="9812"/>
  <c r="H32" i="9812" s="1"/>
  <c r="D32" i="9812"/>
  <c r="Y31" i="9812"/>
  <c r="W31" i="9812"/>
  <c r="N31" i="9812"/>
  <c r="M31" i="9812"/>
  <c r="L31" i="9812"/>
  <c r="J31" i="9812"/>
  <c r="I31" i="9812"/>
  <c r="G31" i="9812"/>
  <c r="H31" i="9812" s="1"/>
  <c r="D31" i="9812"/>
  <c r="Y30" i="9812"/>
  <c r="W30" i="9812"/>
  <c r="N30" i="9812"/>
  <c r="M30" i="9812"/>
  <c r="L30" i="9812"/>
  <c r="J30" i="9812"/>
  <c r="I30" i="9812"/>
  <c r="G30" i="9812"/>
  <c r="H30" i="9812" s="1"/>
  <c r="D30" i="9812"/>
  <c r="Y29" i="9812"/>
  <c r="W29" i="9812"/>
  <c r="N29" i="9812"/>
  <c r="M29" i="9812"/>
  <c r="L29" i="9812"/>
  <c r="J29" i="9812"/>
  <c r="I29" i="9812"/>
  <c r="G29" i="9812"/>
  <c r="H29" i="9812" s="1"/>
  <c r="D29" i="9812"/>
  <c r="Y28" i="9812"/>
  <c r="W28" i="9812"/>
  <c r="N28" i="9812"/>
  <c r="M28" i="9812"/>
  <c r="L28" i="9812"/>
  <c r="J28" i="9812"/>
  <c r="I28" i="9812"/>
  <c r="G28" i="9812"/>
  <c r="H28" i="9812" s="1"/>
  <c r="D28" i="9812"/>
  <c r="Y27" i="9812"/>
  <c r="W27" i="9812"/>
  <c r="N27" i="9812"/>
  <c r="M27" i="9812"/>
  <c r="L27" i="9812"/>
  <c r="J27" i="9812"/>
  <c r="I27" i="9812"/>
  <c r="G27" i="9812"/>
  <c r="H27" i="9812" s="1"/>
  <c r="D27" i="9812"/>
  <c r="Y26" i="9812"/>
  <c r="W26" i="9812"/>
  <c r="N26" i="9812"/>
  <c r="M26" i="9812"/>
  <c r="L26" i="9812"/>
  <c r="J26" i="9812"/>
  <c r="I26" i="9812"/>
  <c r="G26" i="9812"/>
  <c r="H26" i="9812" s="1"/>
  <c r="D26" i="9812"/>
  <c r="Y25" i="9812"/>
  <c r="W25" i="9812"/>
  <c r="N25" i="9812"/>
  <c r="M25" i="9812"/>
  <c r="L25" i="9812"/>
  <c r="J25" i="9812"/>
  <c r="I25" i="9812"/>
  <c r="G25" i="9812"/>
  <c r="H25" i="9812" s="1"/>
  <c r="D25" i="9812"/>
  <c r="Y24" i="9812"/>
  <c r="W24" i="9812"/>
  <c r="N24" i="9812"/>
  <c r="M24" i="9812"/>
  <c r="L24" i="9812"/>
  <c r="J24" i="9812"/>
  <c r="I24" i="9812"/>
  <c r="G24" i="9812"/>
  <c r="H24" i="9812" s="1"/>
  <c r="D24" i="9812"/>
  <c r="Y23" i="9812"/>
  <c r="W23" i="9812"/>
  <c r="N23" i="9812"/>
  <c r="M23" i="9812"/>
  <c r="L23" i="9812"/>
  <c r="J23" i="9812"/>
  <c r="I23" i="9812"/>
  <c r="G23" i="9812"/>
  <c r="H23" i="9812" s="1"/>
  <c r="D23" i="9812"/>
  <c r="Y22" i="9812"/>
  <c r="W22" i="9812"/>
  <c r="N22" i="9812"/>
  <c r="M22" i="9812"/>
  <c r="L22" i="9812"/>
  <c r="J22" i="9812"/>
  <c r="I22" i="9812"/>
  <c r="G22" i="9812"/>
  <c r="H22" i="9812" s="1"/>
  <c r="D22" i="9812"/>
  <c r="Y21" i="9812"/>
  <c r="W21" i="9812"/>
  <c r="N21" i="9812"/>
  <c r="M21" i="9812"/>
  <c r="L21" i="9812"/>
  <c r="J21" i="9812"/>
  <c r="I21" i="9812"/>
  <c r="G21" i="9812"/>
  <c r="H21" i="9812" s="1"/>
  <c r="D21" i="9812"/>
  <c r="Y20" i="9812"/>
  <c r="W20" i="9812"/>
  <c r="N20" i="9812"/>
  <c r="M20" i="9812"/>
  <c r="L20" i="9812"/>
  <c r="J20" i="9812"/>
  <c r="I20" i="9812"/>
  <c r="G20" i="9812"/>
  <c r="H20" i="9812" s="1"/>
  <c r="D20" i="9812"/>
  <c r="Y19" i="9812"/>
  <c r="W19" i="9812"/>
  <c r="N19" i="9812"/>
  <c r="M19" i="9812"/>
  <c r="L19" i="9812"/>
  <c r="J19" i="9812"/>
  <c r="I19" i="9812"/>
  <c r="G19" i="9812"/>
  <c r="H19" i="9812" s="1"/>
  <c r="D19" i="9812"/>
  <c r="W18" i="9812"/>
  <c r="N18" i="9812"/>
  <c r="N53" i="9812" s="1"/>
  <c r="M18" i="9812"/>
  <c r="L18" i="9812"/>
  <c r="J18" i="9812"/>
  <c r="I18" i="9812"/>
  <c r="H18" i="9812"/>
  <c r="G18" i="9812"/>
  <c r="D18" i="9812"/>
  <c r="J5" i="9812"/>
  <c r="V28" i="9811"/>
  <c r="U28" i="9811"/>
  <c r="T28" i="9811"/>
  <c r="S28" i="9811"/>
  <c r="Q28" i="9811"/>
  <c r="P28" i="9811"/>
  <c r="E28" i="9811"/>
  <c r="W27" i="9811"/>
  <c r="N27" i="9811"/>
  <c r="M27" i="9811"/>
  <c r="L27" i="9811"/>
  <c r="J27" i="9811"/>
  <c r="I27" i="9811"/>
  <c r="H27" i="9811"/>
  <c r="G27" i="9811"/>
  <c r="D27" i="9811"/>
  <c r="W26" i="9811"/>
  <c r="N26" i="9811"/>
  <c r="M26" i="9811"/>
  <c r="L26" i="9811"/>
  <c r="J26" i="9811"/>
  <c r="I26" i="9811"/>
  <c r="H26" i="9811"/>
  <c r="G26" i="9811"/>
  <c r="D26" i="9811"/>
  <c r="W25" i="9811"/>
  <c r="N25" i="9811"/>
  <c r="M25" i="9811"/>
  <c r="L25" i="9811"/>
  <c r="J25" i="9811"/>
  <c r="I25" i="9811"/>
  <c r="H25" i="9811"/>
  <c r="G25" i="9811"/>
  <c r="D25" i="9811"/>
  <c r="W24" i="9811"/>
  <c r="N24" i="9811"/>
  <c r="M24" i="9811"/>
  <c r="L24" i="9811"/>
  <c r="J24" i="9811"/>
  <c r="I24" i="9811"/>
  <c r="H24" i="9811"/>
  <c r="G24" i="9811"/>
  <c r="D24" i="9811"/>
  <c r="W23" i="9811"/>
  <c r="N23" i="9811"/>
  <c r="M23" i="9811"/>
  <c r="L23" i="9811"/>
  <c r="J23" i="9811"/>
  <c r="I23" i="9811"/>
  <c r="H23" i="9811"/>
  <c r="G23" i="9811"/>
  <c r="D23" i="9811"/>
  <c r="W22" i="9811"/>
  <c r="N22" i="9811"/>
  <c r="M22" i="9811"/>
  <c r="L22" i="9811"/>
  <c r="J22" i="9811"/>
  <c r="I22" i="9811"/>
  <c r="H22" i="9811"/>
  <c r="G22" i="9811"/>
  <c r="D22" i="9811"/>
  <c r="W21" i="9811"/>
  <c r="N21" i="9811"/>
  <c r="M21" i="9811"/>
  <c r="L21" i="9811"/>
  <c r="J21" i="9811"/>
  <c r="I21" i="9811"/>
  <c r="H21" i="9811"/>
  <c r="G21" i="9811"/>
  <c r="D21" i="9811"/>
  <c r="W20" i="9811"/>
  <c r="N20" i="9811"/>
  <c r="M20" i="9811"/>
  <c r="L20" i="9811"/>
  <c r="J20" i="9811"/>
  <c r="I20" i="9811"/>
  <c r="H20" i="9811"/>
  <c r="G20" i="9811"/>
  <c r="D20" i="9811"/>
  <c r="W19" i="9811"/>
  <c r="N19" i="9811"/>
  <c r="M19" i="9811"/>
  <c r="L19" i="9811"/>
  <c r="J19" i="9811"/>
  <c r="I19" i="9811"/>
  <c r="G19" i="9811"/>
  <c r="H19" i="9811" s="1"/>
  <c r="D19" i="9811"/>
  <c r="W18" i="9811"/>
  <c r="N18" i="9811"/>
  <c r="N28" i="9811" s="1"/>
  <c r="M18" i="9811"/>
  <c r="L18" i="9811"/>
  <c r="J18" i="9811"/>
  <c r="I18" i="9811"/>
  <c r="H18" i="9811"/>
  <c r="G18" i="9811"/>
  <c r="D18" i="9811"/>
  <c r="J5" i="9811"/>
  <c r="M28" i="9811" l="1"/>
  <c r="W28" i="9811"/>
  <c r="L28" i="9811"/>
  <c r="X29" i="9812"/>
  <c r="X33" i="9812"/>
  <c r="X37" i="9812"/>
  <c r="X41" i="9812"/>
  <c r="X19" i="9812"/>
  <c r="X23" i="9812"/>
  <c r="X27" i="9812"/>
  <c r="X31" i="9812"/>
  <c r="X35" i="9812"/>
  <c r="X39" i="9812"/>
  <c r="X43" i="9812"/>
  <c r="X20" i="9812"/>
  <c r="X24" i="9812"/>
  <c r="X28" i="9812"/>
  <c r="X32" i="9812"/>
  <c r="X36" i="9812"/>
  <c r="X40" i="9812"/>
  <c r="X44" i="9812"/>
  <c r="X21" i="9812"/>
  <c r="X25" i="9812"/>
  <c r="X22" i="9812"/>
  <c r="X26" i="9812"/>
  <c r="X30" i="9812"/>
  <c r="X34" i="9812"/>
  <c r="X38" i="9812"/>
  <c r="X42" i="9812"/>
  <c r="M53" i="9812"/>
  <c r="W53" i="9812"/>
  <c r="L53" i="9812"/>
  <c r="H53" i="9812"/>
  <c r="H28" i="9811"/>
  <c r="N38" i="9808" l="1"/>
  <c r="Y41" i="9808"/>
  <c r="W41" i="9808"/>
  <c r="N41" i="9808"/>
  <c r="M41" i="9808"/>
  <c r="L41" i="9808"/>
  <c r="J41" i="9808"/>
  <c r="I41" i="9808"/>
  <c r="G41" i="9808"/>
  <c r="H41" i="9808" s="1"/>
  <c r="D41" i="9808"/>
  <c r="X41" i="9808" s="1"/>
  <c r="Y40" i="9808"/>
  <c r="W40" i="9808"/>
  <c r="N40" i="9808"/>
  <c r="M40" i="9808"/>
  <c r="L40" i="9808"/>
  <c r="J40" i="9808"/>
  <c r="I40" i="9808"/>
  <c r="G40" i="9808"/>
  <c r="H40" i="9808" s="1"/>
  <c r="D40" i="9808"/>
  <c r="X40" i="9808" s="1"/>
  <c r="Y39" i="9808"/>
  <c r="W39" i="9808"/>
  <c r="N39" i="9808"/>
  <c r="M39" i="9808"/>
  <c r="L39" i="9808"/>
  <c r="J39" i="9808"/>
  <c r="I39" i="9808"/>
  <c r="G39" i="9808"/>
  <c r="H39" i="9808" s="1"/>
  <c r="D39" i="9808"/>
  <c r="X39" i="9808" s="1"/>
  <c r="Y38" i="9808"/>
  <c r="W38" i="9808"/>
  <c r="J38" i="9808"/>
  <c r="Y37" i="9808"/>
  <c r="W37" i="9808"/>
  <c r="N37" i="9808"/>
  <c r="M37" i="9808"/>
  <c r="L37" i="9808"/>
  <c r="J37" i="9808"/>
  <c r="I37" i="9808"/>
  <c r="G37" i="9808"/>
  <c r="H37" i="9808" s="1"/>
  <c r="D37" i="9808"/>
  <c r="X37" i="9808" s="1"/>
  <c r="D38" i="9808" l="1"/>
  <c r="X38" i="9808" s="1"/>
  <c r="L38" i="9808"/>
  <c r="G38" i="9808"/>
  <c r="H38" i="9808" s="1"/>
  <c r="M38" i="9808"/>
  <c r="I38" i="9808"/>
  <c r="Y25" i="9808" l="1"/>
  <c r="W25" i="9808"/>
  <c r="N25" i="9808"/>
  <c r="M25" i="9808"/>
  <c r="L25" i="9808"/>
  <c r="J25" i="9808"/>
  <c r="I25" i="9808"/>
  <c r="G25" i="9808"/>
  <c r="H25" i="9808" s="1"/>
  <c r="D25" i="9808"/>
  <c r="X25" i="9808" s="1"/>
  <c r="Y24" i="9808"/>
  <c r="W24" i="9808"/>
  <c r="N24" i="9808"/>
  <c r="M24" i="9808"/>
  <c r="L24" i="9808"/>
  <c r="J24" i="9808"/>
  <c r="I24" i="9808"/>
  <c r="G24" i="9808"/>
  <c r="H24" i="9808" s="1"/>
  <c r="D24" i="9808"/>
  <c r="X24" i="9808" s="1"/>
  <c r="Y23" i="9808"/>
  <c r="W23" i="9808"/>
  <c r="N23" i="9808"/>
  <c r="M23" i="9808"/>
  <c r="L23" i="9808"/>
  <c r="J23" i="9808"/>
  <c r="I23" i="9808"/>
  <c r="G23" i="9808"/>
  <c r="H23" i="9808" s="1"/>
  <c r="D23" i="9808"/>
  <c r="X23" i="9808" s="1"/>
  <c r="Y22" i="9808"/>
  <c r="W22" i="9808"/>
  <c r="N22" i="9808"/>
  <c r="M22" i="9808"/>
  <c r="L22" i="9808"/>
  <c r="J22" i="9808"/>
  <c r="I22" i="9808"/>
  <c r="G22" i="9808"/>
  <c r="H22" i="9808" s="1"/>
  <c r="D22" i="9808"/>
  <c r="X22" i="9808" s="1"/>
  <c r="Y33" i="9808"/>
  <c r="W33" i="9808"/>
  <c r="N33" i="9808"/>
  <c r="M33" i="9808"/>
  <c r="L33" i="9808"/>
  <c r="J33" i="9808"/>
  <c r="I33" i="9808"/>
  <c r="G33" i="9808"/>
  <c r="H33" i="9808" s="1"/>
  <c r="D33" i="9808"/>
  <c r="X33" i="9808" s="1"/>
  <c r="Y32" i="9808"/>
  <c r="W32" i="9808"/>
  <c r="N32" i="9808"/>
  <c r="M32" i="9808"/>
  <c r="L32" i="9808"/>
  <c r="J32" i="9808"/>
  <c r="I32" i="9808"/>
  <c r="G32" i="9808"/>
  <c r="H32" i="9808" s="1"/>
  <c r="D32" i="9808"/>
  <c r="X32" i="9808" s="1"/>
  <c r="Y31" i="9808"/>
  <c r="W31" i="9808"/>
  <c r="N31" i="9808"/>
  <c r="M31" i="9808"/>
  <c r="L31" i="9808"/>
  <c r="J31" i="9808"/>
  <c r="I31" i="9808"/>
  <c r="G31" i="9808"/>
  <c r="H31" i="9808" s="1"/>
  <c r="D31" i="9808"/>
  <c r="X31" i="9808" s="1"/>
  <c r="Y30" i="9808"/>
  <c r="W30" i="9808"/>
  <c r="N30" i="9808"/>
  <c r="M30" i="9808"/>
  <c r="L30" i="9808"/>
  <c r="J30" i="9808"/>
  <c r="I30" i="9808"/>
  <c r="G30" i="9808"/>
  <c r="H30" i="9808" s="1"/>
  <c r="D30" i="9808"/>
  <c r="X30" i="9808" s="1"/>
  <c r="Y29" i="9808"/>
  <c r="W29" i="9808"/>
  <c r="N29" i="9808"/>
  <c r="M29" i="9808"/>
  <c r="L29" i="9808"/>
  <c r="J29" i="9808"/>
  <c r="I29" i="9808"/>
  <c r="G29" i="9808"/>
  <c r="H29" i="9808" s="1"/>
  <c r="D29" i="9808"/>
  <c r="X29" i="9808" s="1"/>
  <c r="Y28" i="9808"/>
  <c r="W28" i="9808"/>
  <c r="N28" i="9808"/>
  <c r="M28" i="9808"/>
  <c r="L28" i="9808"/>
  <c r="J28" i="9808"/>
  <c r="I28" i="9808"/>
  <c r="G28" i="9808"/>
  <c r="H28" i="9808" s="1"/>
  <c r="D28" i="9808"/>
  <c r="X28" i="9808" s="1"/>
  <c r="W27" i="9808"/>
  <c r="N27" i="9808"/>
  <c r="M27" i="9808"/>
  <c r="L27" i="9808"/>
  <c r="J27" i="9808"/>
  <c r="I27" i="9808"/>
  <c r="H27" i="9808"/>
  <c r="G27" i="9808"/>
  <c r="D27" i="9808"/>
  <c r="V53" i="9808"/>
  <c r="U53" i="9808"/>
  <c r="T53" i="9808"/>
  <c r="S53" i="9808"/>
  <c r="Q53" i="9808"/>
  <c r="P53" i="9808"/>
  <c r="E53" i="9808"/>
  <c r="W52" i="9808"/>
  <c r="N52" i="9808"/>
  <c r="M52" i="9808"/>
  <c r="L52" i="9808"/>
  <c r="J52" i="9808"/>
  <c r="I52" i="9808"/>
  <c r="H52" i="9808"/>
  <c r="G52" i="9808"/>
  <c r="D52" i="9808"/>
  <c r="W51" i="9808"/>
  <c r="N51" i="9808"/>
  <c r="M51" i="9808"/>
  <c r="L51" i="9808"/>
  <c r="J51" i="9808"/>
  <c r="I51" i="9808"/>
  <c r="H51" i="9808"/>
  <c r="G51" i="9808"/>
  <c r="D51" i="9808"/>
  <c r="W50" i="9808"/>
  <c r="N50" i="9808"/>
  <c r="M50" i="9808"/>
  <c r="L50" i="9808"/>
  <c r="J50" i="9808"/>
  <c r="I50" i="9808"/>
  <c r="H50" i="9808"/>
  <c r="G50" i="9808"/>
  <c r="D50" i="9808"/>
  <c r="Y49" i="9808"/>
  <c r="W49" i="9808"/>
  <c r="N49" i="9808"/>
  <c r="M49" i="9808"/>
  <c r="L49" i="9808"/>
  <c r="J49" i="9808"/>
  <c r="I49" i="9808"/>
  <c r="G49" i="9808"/>
  <c r="H49" i="9808" s="1"/>
  <c r="D49" i="9808"/>
  <c r="X49" i="9808" s="1"/>
  <c r="Y48" i="9808"/>
  <c r="W48" i="9808"/>
  <c r="N48" i="9808"/>
  <c r="M48" i="9808"/>
  <c r="L48" i="9808"/>
  <c r="J48" i="9808"/>
  <c r="I48" i="9808"/>
  <c r="G48" i="9808"/>
  <c r="H48" i="9808" s="1"/>
  <c r="D48" i="9808"/>
  <c r="X48" i="9808" s="1"/>
  <c r="Y47" i="9808"/>
  <c r="W47" i="9808"/>
  <c r="N47" i="9808"/>
  <c r="M47" i="9808"/>
  <c r="L47" i="9808"/>
  <c r="J47" i="9808"/>
  <c r="I47" i="9808"/>
  <c r="G47" i="9808"/>
  <c r="H47" i="9808" s="1"/>
  <c r="D47" i="9808"/>
  <c r="X47" i="9808" s="1"/>
  <c r="Y46" i="9808"/>
  <c r="W46" i="9808"/>
  <c r="N46" i="9808"/>
  <c r="M46" i="9808"/>
  <c r="L46" i="9808"/>
  <c r="J46" i="9808"/>
  <c r="I46" i="9808"/>
  <c r="G46" i="9808"/>
  <c r="H46" i="9808" s="1"/>
  <c r="D46" i="9808"/>
  <c r="X46" i="9808" s="1"/>
  <c r="Y45" i="9808"/>
  <c r="W45" i="9808"/>
  <c r="N45" i="9808"/>
  <c r="M45" i="9808"/>
  <c r="L45" i="9808"/>
  <c r="J45" i="9808"/>
  <c r="I45" i="9808"/>
  <c r="G45" i="9808"/>
  <c r="H45" i="9808" s="1"/>
  <c r="D45" i="9808"/>
  <c r="X45" i="9808" s="1"/>
  <c r="Y44" i="9808"/>
  <c r="W44" i="9808"/>
  <c r="N44" i="9808"/>
  <c r="M44" i="9808"/>
  <c r="L44" i="9808"/>
  <c r="J44" i="9808"/>
  <c r="I44" i="9808"/>
  <c r="G44" i="9808"/>
  <c r="H44" i="9808" s="1"/>
  <c r="D44" i="9808"/>
  <c r="X44" i="9808" s="1"/>
  <c r="Y43" i="9808"/>
  <c r="W43" i="9808"/>
  <c r="N43" i="9808"/>
  <c r="M43" i="9808"/>
  <c r="L43" i="9808"/>
  <c r="J43" i="9808"/>
  <c r="I43" i="9808"/>
  <c r="G43" i="9808"/>
  <c r="H43" i="9808" s="1"/>
  <c r="D43" i="9808"/>
  <c r="X43" i="9808" s="1"/>
  <c r="Y42" i="9808"/>
  <c r="W42" i="9808"/>
  <c r="N42" i="9808"/>
  <c r="M42" i="9808"/>
  <c r="L42" i="9808"/>
  <c r="J42" i="9808"/>
  <c r="I42" i="9808"/>
  <c r="G42" i="9808"/>
  <c r="H42" i="9808" s="1"/>
  <c r="D42" i="9808"/>
  <c r="X42" i="9808" s="1"/>
  <c r="Y36" i="9808"/>
  <c r="W36" i="9808"/>
  <c r="N36" i="9808"/>
  <c r="M36" i="9808"/>
  <c r="L36" i="9808"/>
  <c r="J36" i="9808"/>
  <c r="I36" i="9808"/>
  <c r="G36" i="9808"/>
  <c r="H36" i="9808" s="1"/>
  <c r="D36" i="9808"/>
  <c r="X36" i="9808" s="1"/>
  <c r="Y35" i="9808"/>
  <c r="W35" i="9808"/>
  <c r="N35" i="9808"/>
  <c r="M35" i="9808"/>
  <c r="L35" i="9808"/>
  <c r="J35" i="9808"/>
  <c r="I35" i="9808"/>
  <c r="G35" i="9808"/>
  <c r="H35" i="9808" s="1"/>
  <c r="D35" i="9808"/>
  <c r="X35" i="9808" s="1"/>
  <c r="Y34" i="9808"/>
  <c r="W34" i="9808"/>
  <c r="N34" i="9808"/>
  <c r="M34" i="9808"/>
  <c r="L34" i="9808"/>
  <c r="J34" i="9808"/>
  <c r="I34" i="9808"/>
  <c r="G34" i="9808"/>
  <c r="H34" i="9808" s="1"/>
  <c r="D34" i="9808"/>
  <c r="X34" i="9808" s="1"/>
  <c r="Y26" i="9808"/>
  <c r="W26" i="9808"/>
  <c r="N26" i="9808"/>
  <c r="M26" i="9808"/>
  <c r="L26" i="9808"/>
  <c r="J26" i="9808"/>
  <c r="I26" i="9808"/>
  <c r="G26" i="9808"/>
  <c r="H26" i="9808" s="1"/>
  <c r="D26" i="9808"/>
  <c r="X26" i="9808" s="1"/>
  <c r="Y21" i="9808"/>
  <c r="W21" i="9808"/>
  <c r="N21" i="9808"/>
  <c r="M21" i="9808"/>
  <c r="L21" i="9808"/>
  <c r="J21" i="9808"/>
  <c r="I21" i="9808"/>
  <c r="G21" i="9808"/>
  <c r="H21" i="9808" s="1"/>
  <c r="D21" i="9808"/>
  <c r="X21" i="9808" s="1"/>
  <c r="Y20" i="9808"/>
  <c r="W20" i="9808"/>
  <c r="N20" i="9808"/>
  <c r="M20" i="9808"/>
  <c r="L20" i="9808"/>
  <c r="J20" i="9808"/>
  <c r="I20" i="9808"/>
  <c r="G20" i="9808"/>
  <c r="H20" i="9808" s="1"/>
  <c r="D20" i="9808"/>
  <c r="X20" i="9808" s="1"/>
  <c r="Y19" i="9808"/>
  <c r="W19" i="9808"/>
  <c r="N19" i="9808"/>
  <c r="M19" i="9808"/>
  <c r="L19" i="9808"/>
  <c r="J19" i="9808"/>
  <c r="I19" i="9808"/>
  <c r="G19" i="9808"/>
  <c r="H19" i="9808" s="1"/>
  <c r="D19" i="9808"/>
  <c r="X19" i="9808" s="1"/>
  <c r="W18" i="9808"/>
  <c r="N18" i="9808"/>
  <c r="N53" i="9808" s="1"/>
  <c r="M18" i="9808"/>
  <c r="L18" i="9808"/>
  <c r="J18" i="9808"/>
  <c r="I18" i="9808"/>
  <c r="H18" i="9808"/>
  <c r="G18" i="9808"/>
  <c r="D18" i="9808"/>
  <c r="J5" i="9808"/>
  <c r="G19" i="9806"/>
  <c r="H19" i="9806" s="1"/>
  <c r="G20" i="9806"/>
  <c r="G21" i="9806"/>
  <c r="G22" i="9806"/>
  <c r="H22" i="9806" s="1"/>
  <c r="G23" i="9806"/>
  <c r="G24" i="9806"/>
  <c r="H24" i="9806" s="1"/>
  <c r="G25" i="9806"/>
  <c r="G26" i="9806"/>
  <c r="H26" i="9806" s="1"/>
  <c r="G27" i="9806"/>
  <c r="H27" i="9806" s="1"/>
  <c r="G28" i="9806"/>
  <c r="G29" i="9806"/>
  <c r="G30" i="9806"/>
  <c r="H30" i="9806" s="1"/>
  <c r="G31" i="9806"/>
  <c r="H31" i="9806" s="1"/>
  <c r="G32" i="9806"/>
  <c r="H32" i="9806" s="1"/>
  <c r="G33" i="9806"/>
  <c r="G34" i="9806"/>
  <c r="H34" i="9806" s="1"/>
  <c r="G35" i="9806"/>
  <c r="H35" i="9806" s="1"/>
  <c r="G36" i="9806"/>
  <c r="G37" i="9806"/>
  <c r="H37" i="9806" s="1"/>
  <c r="G38" i="9806"/>
  <c r="H38" i="9806" s="1"/>
  <c r="G39" i="9806"/>
  <c r="H39" i="9806" s="1"/>
  <c r="G40" i="9806"/>
  <c r="H40" i="9806" s="1"/>
  <c r="G41" i="9806"/>
  <c r="H41" i="9806" s="1"/>
  <c r="G42" i="9806"/>
  <c r="H42" i="9806" s="1"/>
  <c r="G43" i="9806"/>
  <c r="H43" i="9806" s="1"/>
  <c r="G44" i="9806"/>
  <c r="G45" i="9806"/>
  <c r="G46" i="9806"/>
  <c r="G18" i="9806"/>
  <c r="V47" i="9806"/>
  <c r="U47" i="9806"/>
  <c r="T47" i="9806"/>
  <c r="S47" i="9806"/>
  <c r="Q47" i="9806"/>
  <c r="P47" i="9806"/>
  <c r="E47" i="9806"/>
  <c r="F47" i="9806" s="1"/>
  <c r="W46" i="9806"/>
  <c r="N46" i="9806"/>
  <c r="M46" i="9806"/>
  <c r="L46" i="9806"/>
  <c r="J46" i="9806"/>
  <c r="I46" i="9806"/>
  <c r="H46" i="9806"/>
  <c r="D46" i="9806"/>
  <c r="W45" i="9806"/>
  <c r="N45" i="9806"/>
  <c r="M45" i="9806"/>
  <c r="L45" i="9806"/>
  <c r="J45" i="9806"/>
  <c r="I45" i="9806"/>
  <c r="H45" i="9806"/>
  <c r="D45" i="9806"/>
  <c r="W44" i="9806"/>
  <c r="N44" i="9806"/>
  <c r="M44" i="9806"/>
  <c r="L44" i="9806"/>
  <c r="J44" i="9806"/>
  <c r="I44" i="9806"/>
  <c r="H44" i="9806"/>
  <c r="D44" i="9806"/>
  <c r="Y43" i="9806"/>
  <c r="W43" i="9806"/>
  <c r="N43" i="9806"/>
  <c r="M43" i="9806"/>
  <c r="L43" i="9806"/>
  <c r="J43" i="9806"/>
  <c r="I43" i="9806"/>
  <c r="D43" i="9806"/>
  <c r="X43" i="9806" s="1"/>
  <c r="Y42" i="9806"/>
  <c r="W42" i="9806"/>
  <c r="N42" i="9806"/>
  <c r="M42" i="9806"/>
  <c r="L42" i="9806"/>
  <c r="J42" i="9806"/>
  <c r="I42" i="9806"/>
  <c r="D42" i="9806"/>
  <c r="X42" i="9806" s="1"/>
  <c r="Y41" i="9806"/>
  <c r="W41" i="9806"/>
  <c r="N41" i="9806"/>
  <c r="M41" i="9806"/>
  <c r="L41" i="9806"/>
  <c r="J41" i="9806"/>
  <c r="I41" i="9806"/>
  <c r="D41" i="9806"/>
  <c r="X41" i="9806" s="1"/>
  <c r="Y40" i="9806"/>
  <c r="W40" i="9806"/>
  <c r="N40" i="9806"/>
  <c r="M40" i="9806"/>
  <c r="L40" i="9806"/>
  <c r="J40" i="9806"/>
  <c r="I40" i="9806"/>
  <c r="D40" i="9806"/>
  <c r="X40" i="9806" s="1"/>
  <c r="Y39" i="9806"/>
  <c r="W39" i="9806"/>
  <c r="N39" i="9806"/>
  <c r="M39" i="9806"/>
  <c r="L39" i="9806"/>
  <c r="J39" i="9806"/>
  <c r="I39" i="9806"/>
  <c r="D39" i="9806"/>
  <c r="X39" i="9806" s="1"/>
  <c r="Y38" i="9806"/>
  <c r="W38" i="9806"/>
  <c r="N38" i="9806"/>
  <c r="M38" i="9806"/>
  <c r="L38" i="9806"/>
  <c r="J38" i="9806"/>
  <c r="I38" i="9806"/>
  <c r="D38" i="9806"/>
  <c r="X38" i="9806" s="1"/>
  <c r="Y37" i="9806"/>
  <c r="W37" i="9806"/>
  <c r="N37" i="9806"/>
  <c r="M37" i="9806"/>
  <c r="L37" i="9806"/>
  <c r="J37" i="9806"/>
  <c r="I37" i="9806"/>
  <c r="D37" i="9806"/>
  <c r="X37" i="9806" s="1"/>
  <c r="Y36" i="9806"/>
  <c r="W36" i="9806"/>
  <c r="N36" i="9806"/>
  <c r="M36" i="9806"/>
  <c r="L36" i="9806"/>
  <c r="J36" i="9806"/>
  <c r="I36" i="9806"/>
  <c r="H36" i="9806"/>
  <c r="D36" i="9806"/>
  <c r="X36" i="9806" s="1"/>
  <c r="Y35" i="9806"/>
  <c r="W35" i="9806"/>
  <c r="N35" i="9806"/>
  <c r="M35" i="9806"/>
  <c r="L35" i="9806"/>
  <c r="J35" i="9806"/>
  <c r="I35" i="9806"/>
  <c r="D35" i="9806"/>
  <c r="X35" i="9806" s="1"/>
  <c r="Y34" i="9806"/>
  <c r="W34" i="9806"/>
  <c r="N34" i="9806"/>
  <c r="M34" i="9806"/>
  <c r="L34" i="9806"/>
  <c r="J34" i="9806"/>
  <c r="I34" i="9806"/>
  <c r="D34" i="9806"/>
  <c r="X34" i="9806" s="1"/>
  <c r="Y33" i="9806"/>
  <c r="W33" i="9806"/>
  <c r="N33" i="9806"/>
  <c r="M33" i="9806"/>
  <c r="L33" i="9806"/>
  <c r="J33" i="9806"/>
  <c r="I33" i="9806"/>
  <c r="H33" i="9806"/>
  <c r="D33" i="9806"/>
  <c r="X33" i="9806" s="1"/>
  <c r="Y32" i="9806"/>
  <c r="W32" i="9806"/>
  <c r="N32" i="9806"/>
  <c r="M32" i="9806"/>
  <c r="L32" i="9806"/>
  <c r="J32" i="9806"/>
  <c r="I32" i="9806"/>
  <c r="D32" i="9806"/>
  <c r="X32" i="9806" s="1"/>
  <c r="Y31" i="9806"/>
  <c r="W31" i="9806"/>
  <c r="N31" i="9806"/>
  <c r="M31" i="9806"/>
  <c r="L31" i="9806"/>
  <c r="J31" i="9806"/>
  <c r="I31" i="9806"/>
  <c r="D31" i="9806"/>
  <c r="X31" i="9806" s="1"/>
  <c r="Y30" i="9806"/>
  <c r="W30" i="9806"/>
  <c r="N30" i="9806"/>
  <c r="M30" i="9806"/>
  <c r="L30" i="9806"/>
  <c r="J30" i="9806"/>
  <c r="I30" i="9806"/>
  <c r="D30" i="9806"/>
  <c r="X30" i="9806" s="1"/>
  <c r="Y29" i="9806"/>
  <c r="W29" i="9806"/>
  <c r="N29" i="9806"/>
  <c r="M29" i="9806"/>
  <c r="L29" i="9806"/>
  <c r="J29" i="9806"/>
  <c r="I29" i="9806"/>
  <c r="H29" i="9806"/>
  <c r="D29" i="9806"/>
  <c r="X29" i="9806" s="1"/>
  <c r="Y28" i="9806"/>
  <c r="W28" i="9806"/>
  <c r="N28" i="9806"/>
  <c r="M28" i="9806"/>
  <c r="L28" i="9806"/>
  <c r="J28" i="9806"/>
  <c r="I28" i="9806"/>
  <c r="H28" i="9806"/>
  <c r="D28" i="9806"/>
  <c r="X28" i="9806" s="1"/>
  <c r="Y27" i="9806"/>
  <c r="W27" i="9806"/>
  <c r="N27" i="9806"/>
  <c r="M27" i="9806"/>
  <c r="L27" i="9806"/>
  <c r="J27" i="9806"/>
  <c r="I27" i="9806"/>
  <c r="D27" i="9806"/>
  <c r="X27" i="9806" s="1"/>
  <c r="Y26" i="9806"/>
  <c r="W26" i="9806"/>
  <c r="N26" i="9806"/>
  <c r="M26" i="9806"/>
  <c r="L26" i="9806"/>
  <c r="J26" i="9806"/>
  <c r="I26" i="9806"/>
  <c r="D26" i="9806"/>
  <c r="X26" i="9806" s="1"/>
  <c r="Y25" i="9806"/>
  <c r="W25" i="9806"/>
  <c r="N25" i="9806"/>
  <c r="M25" i="9806"/>
  <c r="L25" i="9806"/>
  <c r="J25" i="9806"/>
  <c r="I25" i="9806"/>
  <c r="H25" i="9806"/>
  <c r="D25" i="9806"/>
  <c r="X25" i="9806" s="1"/>
  <c r="Y24" i="9806"/>
  <c r="W24" i="9806"/>
  <c r="N24" i="9806"/>
  <c r="M24" i="9806"/>
  <c r="L24" i="9806"/>
  <c r="J24" i="9806"/>
  <c r="I24" i="9806"/>
  <c r="D24" i="9806"/>
  <c r="X24" i="9806" s="1"/>
  <c r="Y23" i="9806"/>
  <c r="W23" i="9806"/>
  <c r="N23" i="9806"/>
  <c r="M23" i="9806"/>
  <c r="L23" i="9806"/>
  <c r="J23" i="9806"/>
  <c r="I23" i="9806"/>
  <c r="H23" i="9806"/>
  <c r="D23" i="9806"/>
  <c r="X23" i="9806" s="1"/>
  <c r="Y22" i="9806"/>
  <c r="W22" i="9806"/>
  <c r="N22" i="9806"/>
  <c r="M22" i="9806"/>
  <c r="L22" i="9806"/>
  <c r="J22" i="9806"/>
  <c r="I22" i="9806"/>
  <c r="D22" i="9806"/>
  <c r="X22" i="9806" s="1"/>
  <c r="Y21" i="9806"/>
  <c r="W21" i="9806"/>
  <c r="N21" i="9806"/>
  <c r="M21" i="9806"/>
  <c r="L21" i="9806"/>
  <c r="J21" i="9806"/>
  <c r="I21" i="9806"/>
  <c r="H21" i="9806"/>
  <c r="D21" i="9806"/>
  <c r="X21" i="9806" s="1"/>
  <c r="Y20" i="9806"/>
  <c r="W20" i="9806"/>
  <c r="N20" i="9806"/>
  <c r="M20" i="9806"/>
  <c r="L20" i="9806"/>
  <c r="J20" i="9806"/>
  <c r="I20" i="9806"/>
  <c r="H20" i="9806"/>
  <c r="D20" i="9806"/>
  <c r="X20" i="9806" s="1"/>
  <c r="Y19" i="9806"/>
  <c r="W19" i="9806"/>
  <c r="N19" i="9806"/>
  <c r="M19" i="9806"/>
  <c r="L19" i="9806"/>
  <c r="J19" i="9806"/>
  <c r="I19" i="9806"/>
  <c r="D19" i="9806"/>
  <c r="W18" i="9806"/>
  <c r="N18" i="9806"/>
  <c r="N47" i="9806" s="1"/>
  <c r="M18" i="9806"/>
  <c r="L18" i="9806"/>
  <c r="J18" i="9806"/>
  <c r="I18" i="9806"/>
  <c r="H18" i="9806"/>
  <c r="D18" i="9806"/>
  <c r="J5" i="9806"/>
  <c r="M47" i="9806" l="1"/>
  <c r="W47" i="9806"/>
  <c r="L47" i="9806"/>
  <c r="L53" i="9808"/>
  <c r="M53" i="9808"/>
  <c r="H53" i="9808"/>
  <c r="W53" i="9808"/>
  <c r="H47" i="9806"/>
  <c r="X19" i="9806"/>
  <c r="K434" i="8566" l="1"/>
  <c r="K433" i="8566"/>
  <c r="K432" i="8566"/>
  <c r="K431" i="8566"/>
  <c r="K430" i="8566"/>
  <c r="K429" i="8566"/>
  <c r="K428" i="8566"/>
  <c r="K427" i="8566"/>
  <c r="K422" i="8566"/>
  <c r="K421" i="8566"/>
  <c r="K420" i="8566"/>
  <c r="K417" i="8566"/>
  <c r="K416" i="8566"/>
  <c r="K415" i="8566"/>
  <c r="P408" i="8566"/>
  <c r="R407" i="8566"/>
  <c r="P407" i="8566"/>
  <c r="V28" i="9803" l="1"/>
  <c r="U28" i="9803"/>
  <c r="T28" i="9803"/>
  <c r="S28" i="9803"/>
  <c r="Q28" i="9803"/>
  <c r="P28" i="9803"/>
  <c r="E28" i="9803"/>
  <c r="W27" i="9803"/>
  <c r="N27" i="9803"/>
  <c r="M27" i="9803"/>
  <c r="L27" i="9803"/>
  <c r="J27" i="9803"/>
  <c r="I27" i="9803"/>
  <c r="H27" i="9803"/>
  <c r="G27" i="9803"/>
  <c r="D27" i="9803"/>
  <c r="W26" i="9803"/>
  <c r="N26" i="9803"/>
  <c r="M26" i="9803"/>
  <c r="L26" i="9803"/>
  <c r="J26" i="9803"/>
  <c r="I26" i="9803"/>
  <c r="H26" i="9803"/>
  <c r="G26" i="9803"/>
  <c r="D26" i="9803"/>
  <c r="W25" i="9803"/>
  <c r="N25" i="9803"/>
  <c r="M25" i="9803"/>
  <c r="L25" i="9803"/>
  <c r="J25" i="9803"/>
  <c r="I25" i="9803"/>
  <c r="H25" i="9803"/>
  <c r="G25" i="9803"/>
  <c r="D25" i="9803"/>
  <c r="W24" i="9803"/>
  <c r="N24" i="9803"/>
  <c r="M24" i="9803"/>
  <c r="L24" i="9803"/>
  <c r="J24" i="9803"/>
  <c r="I24" i="9803"/>
  <c r="H24" i="9803"/>
  <c r="G24" i="9803"/>
  <c r="D24" i="9803"/>
  <c r="W23" i="9803"/>
  <c r="N23" i="9803"/>
  <c r="M23" i="9803"/>
  <c r="L23" i="9803"/>
  <c r="J23" i="9803"/>
  <c r="I23" i="9803"/>
  <c r="H23" i="9803"/>
  <c r="G23" i="9803"/>
  <c r="D23" i="9803"/>
  <c r="W22" i="9803"/>
  <c r="N22" i="9803"/>
  <c r="M22" i="9803"/>
  <c r="L22" i="9803"/>
  <c r="J22" i="9803"/>
  <c r="I22" i="9803"/>
  <c r="H22" i="9803"/>
  <c r="G22" i="9803"/>
  <c r="D22" i="9803"/>
  <c r="W21" i="9803"/>
  <c r="N21" i="9803"/>
  <c r="M21" i="9803"/>
  <c r="L21" i="9803"/>
  <c r="J21" i="9803"/>
  <c r="I21" i="9803"/>
  <c r="H21" i="9803"/>
  <c r="G21" i="9803"/>
  <c r="D21" i="9803"/>
  <c r="W20" i="9803"/>
  <c r="N20" i="9803"/>
  <c r="M20" i="9803"/>
  <c r="L20" i="9803"/>
  <c r="J20" i="9803"/>
  <c r="I20" i="9803"/>
  <c r="H20" i="9803"/>
  <c r="G20" i="9803"/>
  <c r="D20" i="9803"/>
  <c r="W19" i="9803"/>
  <c r="N19" i="9803"/>
  <c r="M19" i="9803"/>
  <c r="L19" i="9803"/>
  <c r="J19" i="9803"/>
  <c r="I19" i="9803"/>
  <c r="G19" i="9803"/>
  <c r="H19" i="9803" s="1"/>
  <c r="D19" i="9803"/>
  <c r="W18" i="9803"/>
  <c r="N18" i="9803"/>
  <c r="N28" i="9803" s="1"/>
  <c r="M18" i="9803"/>
  <c r="L18" i="9803"/>
  <c r="J18" i="9803"/>
  <c r="I18" i="9803"/>
  <c r="H18" i="9803"/>
  <c r="G18" i="9803"/>
  <c r="D18" i="9803"/>
  <c r="J5" i="9803"/>
  <c r="L28" i="9803" l="1"/>
  <c r="W28" i="9803"/>
  <c r="H28" i="9803"/>
  <c r="M28" i="9803"/>
  <c r="AA28" i="9800" l="1"/>
  <c r="AA29" i="9800"/>
  <c r="AA30" i="9800"/>
  <c r="AA31" i="9800"/>
  <c r="AA32" i="9800"/>
  <c r="AA33" i="9800"/>
  <c r="AA34" i="9800"/>
  <c r="AA35" i="9800"/>
  <c r="AA36" i="9800"/>
  <c r="AA37" i="9800"/>
  <c r="AA38" i="9800"/>
  <c r="AA39" i="9800"/>
  <c r="AA20" i="9800"/>
  <c r="AA21" i="9800"/>
  <c r="AA22" i="9800"/>
  <c r="AA23" i="9800"/>
  <c r="AA24" i="9800"/>
  <c r="AA25" i="9800"/>
  <c r="AA26" i="9800"/>
  <c r="AA27" i="9800"/>
  <c r="AA19" i="9800"/>
  <c r="X31" i="9800" l="1"/>
  <c r="O31" i="9800"/>
  <c r="N31" i="9800"/>
  <c r="M31" i="9800"/>
  <c r="K31" i="9800"/>
  <c r="J31" i="9800"/>
  <c r="H31" i="9800"/>
  <c r="I31" i="9800" s="1"/>
  <c r="D31" i="9800"/>
  <c r="Z31" i="9800" s="1"/>
  <c r="X34" i="9800"/>
  <c r="O34" i="9800"/>
  <c r="N34" i="9800"/>
  <c r="M34" i="9800"/>
  <c r="K34" i="9800"/>
  <c r="J34" i="9800"/>
  <c r="H34" i="9800"/>
  <c r="I34" i="9800" s="1"/>
  <c r="D34" i="9800"/>
  <c r="Z34" i="9800" s="1"/>
  <c r="X22" i="9800"/>
  <c r="O22" i="9800"/>
  <c r="N22" i="9800"/>
  <c r="M22" i="9800"/>
  <c r="K22" i="9800"/>
  <c r="J22" i="9800"/>
  <c r="H22" i="9800"/>
  <c r="I22" i="9800" s="1"/>
  <c r="D22" i="9800"/>
  <c r="Z22" i="9800" s="1"/>
  <c r="X23" i="9800"/>
  <c r="O23" i="9800"/>
  <c r="N23" i="9800"/>
  <c r="M23" i="9800"/>
  <c r="K23" i="9800"/>
  <c r="J23" i="9800"/>
  <c r="H23" i="9800"/>
  <c r="I23" i="9800" s="1"/>
  <c r="D23" i="9800"/>
  <c r="Z23" i="9800" s="1"/>
  <c r="W43" i="9800" l="1"/>
  <c r="V43" i="9800"/>
  <c r="U43" i="9800"/>
  <c r="T43" i="9800"/>
  <c r="R43" i="9800"/>
  <c r="Q43" i="9800"/>
  <c r="E43" i="9800"/>
  <c r="X42" i="9800"/>
  <c r="O42" i="9800"/>
  <c r="N42" i="9800"/>
  <c r="M42" i="9800"/>
  <c r="K42" i="9800"/>
  <c r="J42" i="9800"/>
  <c r="I42" i="9800"/>
  <c r="H42" i="9800"/>
  <c r="D42" i="9800"/>
  <c r="X41" i="9800"/>
  <c r="O41" i="9800"/>
  <c r="N41" i="9800"/>
  <c r="M41" i="9800"/>
  <c r="K41" i="9800"/>
  <c r="J41" i="9800"/>
  <c r="H41" i="9800"/>
  <c r="I41" i="9800" s="1"/>
  <c r="D41" i="9800"/>
  <c r="X40" i="9800"/>
  <c r="O40" i="9800"/>
  <c r="N40" i="9800"/>
  <c r="M40" i="9800"/>
  <c r="K40" i="9800"/>
  <c r="J40" i="9800"/>
  <c r="H40" i="9800"/>
  <c r="I40" i="9800" s="1"/>
  <c r="D40" i="9800"/>
  <c r="X39" i="9800"/>
  <c r="O39" i="9800"/>
  <c r="N39" i="9800"/>
  <c r="M39" i="9800"/>
  <c r="K39" i="9800"/>
  <c r="J39" i="9800"/>
  <c r="H39" i="9800"/>
  <c r="I39" i="9800" s="1"/>
  <c r="D39" i="9800"/>
  <c r="Z39" i="9800" s="1"/>
  <c r="X38" i="9800"/>
  <c r="O38" i="9800"/>
  <c r="N38" i="9800"/>
  <c r="M38" i="9800"/>
  <c r="K38" i="9800"/>
  <c r="J38" i="9800"/>
  <c r="H38" i="9800"/>
  <c r="I38" i="9800" s="1"/>
  <c r="D38" i="9800"/>
  <c r="Z38" i="9800" s="1"/>
  <c r="X37" i="9800"/>
  <c r="O37" i="9800"/>
  <c r="N37" i="9800"/>
  <c r="M37" i="9800"/>
  <c r="K37" i="9800"/>
  <c r="J37" i="9800"/>
  <c r="H37" i="9800"/>
  <c r="I37" i="9800" s="1"/>
  <c r="D37" i="9800"/>
  <c r="Z37" i="9800" s="1"/>
  <c r="X36" i="9800"/>
  <c r="O36" i="9800"/>
  <c r="N36" i="9800"/>
  <c r="M36" i="9800"/>
  <c r="K36" i="9800"/>
  <c r="J36" i="9800"/>
  <c r="H36" i="9800"/>
  <c r="I36" i="9800" s="1"/>
  <c r="D36" i="9800"/>
  <c r="Z36" i="9800" s="1"/>
  <c r="X35" i="9800"/>
  <c r="O35" i="9800"/>
  <c r="N35" i="9800"/>
  <c r="M35" i="9800"/>
  <c r="K35" i="9800"/>
  <c r="J35" i="9800"/>
  <c r="H35" i="9800"/>
  <c r="I35" i="9800" s="1"/>
  <c r="D35" i="9800"/>
  <c r="Z35" i="9800" s="1"/>
  <c r="X33" i="9800"/>
  <c r="O33" i="9800"/>
  <c r="N33" i="9800"/>
  <c r="M33" i="9800"/>
  <c r="K33" i="9800"/>
  <c r="J33" i="9800"/>
  <c r="H33" i="9800"/>
  <c r="I33" i="9800" s="1"/>
  <c r="D33" i="9800"/>
  <c r="Z33" i="9800" s="1"/>
  <c r="X32" i="9800"/>
  <c r="O32" i="9800"/>
  <c r="N32" i="9800"/>
  <c r="M32" i="9800"/>
  <c r="K32" i="9800"/>
  <c r="J32" i="9800"/>
  <c r="H32" i="9800"/>
  <c r="I32" i="9800" s="1"/>
  <c r="D32" i="9800"/>
  <c r="Z32" i="9800" s="1"/>
  <c r="X30" i="9800"/>
  <c r="O30" i="9800"/>
  <c r="N30" i="9800"/>
  <c r="M30" i="9800"/>
  <c r="K30" i="9800"/>
  <c r="J30" i="9800"/>
  <c r="H30" i="9800"/>
  <c r="I30" i="9800" s="1"/>
  <c r="D30" i="9800"/>
  <c r="Z30" i="9800" s="1"/>
  <c r="X29" i="9800"/>
  <c r="O29" i="9800"/>
  <c r="N29" i="9800"/>
  <c r="M29" i="9800"/>
  <c r="K29" i="9800"/>
  <c r="J29" i="9800"/>
  <c r="H29" i="9800"/>
  <c r="I29" i="9800" s="1"/>
  <c r="D29" i="9800"/>
  <c r="Z29" i="9800" s="1"/>
  <c r="X28" i="9800"/>
  <c r="O28" i="9800"/>
  <c r="N28" i="9800"/>
  <c r="M28" i="9800"/>
  <c r="K28" i="9800"/>
  <c r="J28" i="9800"/>
  <c r="H28" i="9800"/>
  <c r="I28" i="9800" s="1"/>
  <c r="D28" i="9800"/>
  <c r="Z28" i="9800" s="1"/>
  <c r="X27" i="9800"/>
  <c r="O27" i="9800"/>
  <c r="N27" i="9800"/>
  <c r="M27" i="9800"/>
  <c r="K27" i="9800"/>
  <c r="J27" i="9800"/>
  <c r="H27" i="9800"/>
  <c r="I27" i="9800" s="1"/>
  <c r="D27" i="9800"/>
  <c r="Z27" i="9800" s="1"/>
  <c r="X26" i="9800"/>
  <c r="O26" i="9800"/>
  <c r="N26" i="9800"/>
  <c r="M26" i="9800"/>
  <c r="K26" i="9800"/>
  <c r="J26" i="9800"/>
  <c r="H26" i="9800"/>
  <c r="I26" i="9800" s="1"/>
  <c r="D26" i="9800"/>
  <c r="Z26" i="9800" s="1"/>
  <c r="X25" i="9800"/>
  <c r="O25" i="9800"/>
  <c r="N25" i="9800"/>
  <c r="M25" i="9800"/>
  <c r="K25" i="9800"/>
  <c r="J25" i="9800"/>
  <c r="H25" i="9800"/>
  <c r="I25" i="9800" s="1"/>
  <c r="D25" i="9800"/>
  <c r="Z25" i="9800" s="1"/>
  <c r="X24" i="9800"/>
  <c r="O24" i="9800"/>
  <c r="N24" i="9800"/>
  <c r="M24" i="9800"/>
  <c r="K24" i="9800"/>
  <c r="J24" i="9800"/>
  <c r="H24" i="9800"/>
  <c r="I24" i="9800" s="1"/>
  <c r="D24" i="9800"/>
  <c r="Z24" i="9800" s="1"/>
  <c r="X21" i="9800"/>
  <c r="O21" i="9800"/>
  <c r="N21" i="9800"/>
  <c r="M21" i="9800"/>
  <c r="K21" i="9800"/>
  <c r="J21" i="9800"/>
  <c r="H21" i="9800"/>
  <c r="I21" i="9800" s="1"/>
  <c r="D21" i="9800"/>
  <c r="Z21" i="9800" s="1"/>
  <c r="X20" i="9800"/>
  <c r="O20" i="9800"/>
  <c r="N20" i="9800"/>
  <c r="M20" i="9800"/>
  <c r="K20" i="9800"/>
  <c r="J20" i="9800"/>
  <c r="H20" i="9800"/>
  <c r="I20" i="9800" s="1"/>
  <c r="D20" i="9800"/>
  <c r="Z20" i="9800" s="1"/>
  <c r="X19" i="9800"/>
  <c r="O19" i="9800"/>
  <c r="N19" i="9800"/>
  <c r="M19" i="9800"/>
  <c r="K19" i="9800"/>
  <c r="J19" i="9800"/>
  <c r="H19" i="9800"/>
  <c r="I19" i="9800" s="1"/>
  <c r="D19" i="9800"/>
  <c r="Z19" i="9800" s="1"/>
  <c r="X18" i="9800"/>
  <c r="O18" i="9800"/>
  <c r="O43" i="9800" s="1"/>
  <c r="N18" i="9800"/>
  <c r="M18" i="9800"/>
  <c r="K18" i="9800"/>
  <c r="J18" i="9800"/>
  <c r="I18" i="9800"/>
  <c r="H18" i="9800"/>
  <c r="D18" i="9800"/>
  <c r="K5" i="9800"/>
  <c r="O408" i="152"/>
  <c r="Q407" i="152"/>
  <c r="O407" i="152"/>
  <c r="F43" i="9800" l="1"/>
  <c r="M43" i="9800"/>
  <c r="N43" i="9800"/>
  <c r="X43" i="9800"/>
  <c r="I43" i="9800"/>
  <c r="Z52" i="9795"/>
  <c r="Z53" i="9795"/>
  <c r="Z54" i="9795"/>
  <c r="Z55" i="9795"/>
  <c r="Z56" i="9795"/>
  <c r="Z57" i="9795"/>
  <c r="Z58" i="9795"/>
  <c r="Z59" i="9795"/>
  <c r="Z60" i="9795"/>
  <c r="Z61" i="9795"/>
  <c r="Z62" i="9795"/>
  <c r="Z63" i="9795"/>
  <c r="Z64" i="9795"/>
  <c r="Z65" i="9795"/>
  <c r="Z66" i="9795"/>
  <c r="Z67" i="9795"/>
  <c r="Z68" i="9795"/>
  <c r="Z69" i="9795"/>
  <c r="Z70" i="9795"/>
  <c r="Z71" i="9795"/>
  <c r="Z72" i="9795"/>
  <c r="Z73" i="9795"/>
  <c r="Z74" i="9795"/>
  <c r="Z51" i="9795"/>
  <c r="Z31" i="9795"/>
  <c r="Z32" i="9795"/>
  <c r="Z33" i="9795"/>
  <c r="Z34" i="9795"/>
  <c r="Z35" i="9795"/>
  <c r="Z36" i="9795"/>
  <c r="Z37" i="9795"/>
  <c r="Z38" i="9795"/>
  <c r="Z39" i="9795"/>
  <c r="Z40" i="9795"/>
  <c r="Z41" i="9795"/>
  <c r="Z42" i="9795"/>
  <c r="Z43" i="9795"/>
  <c r="Z44" i="9795"/>
  <c r="Z45" i="9795"/>
  <c r="Z46" i="9795"/>
  <c r="Z47" i="9795"/>
  <c r="Z48" i="9795"/>
  <c r="Z49" i="9795"/>
  <c r="Z20" i="9795"/>
  <c r="Z21" i="9795"/>
  <c r="Z22" i="9795"/>
  <c r="Z23" i="9795"/>
  <c r="Z24" i="9795"/>
  <c r="Z25" i="9795"/>
  <c r="Z26" i="9795"/>
  <c r="Z27" i="9795"/>
  <c r="Z28" i="9795"/>
  <c r="Z29" i="9795"/>
  <c r="Z30" i="9795"/>
  <c r="Z19" i="9795"/>
  <c r="E76" i="9795"/>
  <c r="N71" i="9795" l="1"/>
  <c r="X67" i="9795"/>
  <c r="N63" i="9795"/>
  <c r="O59" i="9795"/>
  <c r="O55" i="9795"/>
  <c r="O51" i="9795"/>
  <c r="O49" i="9795"/>
  <c r="X46" i="9795"/>
  <c r="O45" i="9795"/>
  <c r="X42" i="9795"/>
  <c r="X41" i="9795"/>
  <c r="X38" i="9795"/>
  <c r="X37" i="9795"/>
  <c r="X34" i="9795"/>
  <c r="X33" i="9795"/>
  <c r="X30" i="9795"/>
  <c r="X27" i="9795"/>
  <c r="X26" i="9795"/>
  <c r="X23" i="9795"/>
  <c r="N19" i="9795"/>
  <c r="X48" i="9795"/>
  <c r="O48" i="9795"/>
  <c r="N48" i="9795"/>
  <c r="M48" i="9795"/>
  <c r="K48" i="9795"/>
  <c r="J48" i="9795"/>
  <c r="H48" i="9795"/>
  <c r="I48" i="9795" s="1"/>
  <c r="D48" i="9795"/>
  <c r="Y48" i="9795" s="1"/>
  <c r="X47" i="9795"/>
  <c r="O47" i="9795"/>
  <c r="N47" i="9795"/>
  <c r="M47" i="9795"/>
  <c r="K47" i="9795"/>
  <c r="J47" i="9795"/>
  <c r="H47" i="9795"/>
  <c r="I47" i="9795" s="1"/>
  <c r="D47" i="9795"/>
  <c r="Y47" i="9795" s="1"/>
  <c r="M46" i="9795"/>
  <c r="D46" i="9795"/>
  <c r="Y46" i="9795" s="1"/>
  <c r="X74" i="9795"/>
  <c r="O74" i="9795"/>
  <c r="N74" i="9795"/>
  <c r="M74" i="9795"/>
  <c r="K74" i="9795"/>
  <c r="J74" i="9795"/>
  <c r="H74" i="9795"/>
  <c r="I74" i="9795" s="1"/>
  <c r="D74" i="9795"/>
  <c r="Y74" i="9795" s="1"/>
  <c r="X73" i="9795"/>
  <c r="O73" i="9795"/>
  <c r="N73" i="9795"/>
  <c r="M73" i="9795"/>
  <c r="K73" i="9795"/>
  <c r="J73" i="9795"/>
  <c r="H73" i="9795"/>
  <c r="I73" i="9795" s="1"/>
  <c r="D73" i="9795"/>
  <c r="Y73" i="9795" s="1"/>
  <c r="X72" i="9795"/>
  <c r="O72" i="9795"/>
  <c r="N72" i="9795"/>
  <c r="M72" i="9795"/>
  <c r="K72" i="9795"/>
  <c r="J72" i="9795"/>
  <c r="H72" i="9795"/>
  <c r="I72" i="9795" s="1"/>
  <c r="D72" i="9795"/>
  <c r="Y72" i="9795" s="1"/>
  <c r="O71" i="9795"/>
  <c r="J71" i="9795"/>
  <c r="X70" i="9795"/>
  <c r="O70" i="9795"/>
  <c r="N70" i="9795"/>
  <c r="M70" i="9795"/>
  <c r="K70" i="9795"/>
  <c r="J70" i="9795"/>
  <c r="H70" i="9795"/>
  <c r="I70" i="9795" s="1"/>
  <c r="D70" i="9795"/>
  <c r="Y70" i="9795" s="1"/>
  <c r="X69" i="9795"/>
  <c r="O69" i="9795"/>
  <c r="N69" i="9795"/>
  <c r="M69" i="9795"/>
  <c r="K69" i="9795"/>
  <c r="J69" i="9795"/>
  <c r="H69" i="9795"/>
  <c r="I69" i="9795" s="1"/>
  <c r="D69" i="9795"/>
  <c r="Y69" i="9795" s="1"/>
  <c r="X68" i="9795"/>
  <c r="O68" i="9795"/>
  <c r="N68" i="9795"/>
  <c r="M68" i="9795"/>
  <c r="K68" i="9795"/>
  <c r="J68" i="9795"/>
  <c r="H68" i="9795"/>
  <c r="I68" i="9795" s="1"/>
  <c r="D68" i="9795"/>
  <c r="Y68" i="9795" s="1"/>
  <c r="M67" i="9795"/>
  <c r="H67" i="9795"/>
  <c r="I67" i="9795" s="1"/>
  <c r="X66" i="9795"/>
  <c r="O66" i="9795"/>
  <c r="N66" i="9795"/>
  <c r="M66" i="9795"/>
  <c r="K66" i="9795"/>
  <c r="J66" i="9795"/>
  <c r="H66" i="9795"/>
  <c r="I66" i="9795" s="1"/>
  <c r="D66" i="9795"/>
  <c r="Y66" i="9795" s="1"/>
  <c r="X65" i="9795"/>
  <c r="O65" i="9795"/>
  <c r="N65" i="9795"/>
  <c r="M65" i="9795"/>
  <c r="K65" i="9795"/>
  <c r="J65" i="9795"/>
  <c r="H65" i="9795"/>
  <c r="I65" i="9795" s="1"/>
  <c r="D65" i="9795"/>
  <c r="Y65" i="9795" s="1"/>
  <c r="X64" i="9795"/>
  <c r="O64" i="9795"/>
  <c r="N64" i="9795"/>
  <c r="M64" i="9795"/>
  <c r="K64" i="9795"/>
  <c r="J64" i="9795"/>
  <c r="H64" i="9795"/>
  <c r="I64" i="9795" s="1"/>
  <c r="D64" i="9795"/>
  <c r="Y64" i="9795" s="1"/>
  <c r="O63" i="9795"/>
  <c r="J63" i="9795"/>
  <c r="X62" i="9795"/>
  <c r="O62" i="9795"/>
  <c r="N62" i="9795"/>
  <c r="M62" i="9795"/>
  <c r="K62" i="9795"/>
  <c r="J62" i="9795"/>
  <c r="H62" i="9795"/>
  <c r="I62" i="9795" s="1"/>
  <c r="D62" i="9795"/>
  <c r="Y62" i="9795" s="1"/>
  <c r="X61" i="9795"/>
  <c r="O61" i="9795"/>
  <c r="N61" i="9795"/>
  <c r="M61" i="9795"/>
  <c r="K61" i="9795"/>
  <c r="J61" i="9795"/>
  <c r="H61" i="9795"/>
  <c r="I61" i="9795" s="1"/>
  <c r="D61" i="9795"/>
  <c r="Y61" i="9795" s="1"/>
  <c r="X60" i="9795"/>
  <c r="O60" i="9795"/>
  <c r="N60" i="9795"/>
  <c r="M60" i="9795"/>
  <c r="K60" i="9795"/>
  <c r="J60" i="9795"/>
  <c r="H60" i="9795"/>
  <c r="I60" i="9795" s="1"/>
  <c r="D60" i="9795"/>
  <c r="Y60" i="9795" s="1"/>
  <c r="X59" i="9795"/>
  <c r="K59" i="9795"/>
  <c r="X58" i="9795"/>
  <c r="O58" i="9795"/>
  <c r="N58" i="9795"/>
  <c r="M58" i="9795"/>
  <c r="K58" i="9795"/>
  <c r="J58" i="9795"/>
  <c r="H58" i="9795"/>
  <c r="I58" i="9795" s="1"/>
  <c r="D58" i="9795"/>
  <c r="Y58" i="9795" s="1"/>
  <c r="X57" i="9795"/>
  <c r="O57" i="9795"/>
  <c r="N57" i="9795"/>
  <c r="M57" i="9795"/>
  <c r="K57" i="9795"/>
  <c r="J57" i="9795"/>
  <c r="H57" i="9795"/>
  <c r="I57" i="9795" s="1"/>
  <c r="D57" i="9795"/>
  <c r="Y57" i="9795" s="1"/>
  <c r="X56" i="9795"/>
  <c r="O56" i="9795"/>
  <c r="N56" i="9795"/>
  <c r="M56" i="9795"/>
  <c r="K56" i="9795"/>
  <c r="J56" i="9795"/>
  <c r="H56" i="9795"/>
  <c r="I56" i="9795" s="1"/>
  <c r="D56" i="9795"/>
  <c r="Y56" i="9795" s="1"/>
  <c r="X55" i="9795"/>
  <c r="K55" i="9795"/>
  <c r="X54" i="9795"/>
  <c r="O54" i="9795"/>
  <c r="N54" i="9795"/>
  <c r="M54" i="9795"/>
  <c r="K54" i="9795"/>
  <c r="J54" i="9795"/>
  <c r="H54" i="9795"/>
  <c r="I54" i="9795" s="1"/>
  <c r="D54" i="9795"/>
  <c r="Y54" i="9795" s="1"/>
  <c r="X53" i="9795"/>
  <c r="O53" i="9795"/>
  <c r="N53" i="9795"/>
  <c r="M53" i="9795"/>
  <c r="K53" i="9795"/>
  <c r="J53" i="9795"/>
  <c r="H53" i="9795"/>
  <c r="I53" i="9795" s="1"/>
  <c r="D53" i="9795"/>
  <c r="Y53" i="9795" s="1"/>
  <c r="X52" i="9795"/>
  <c r="O52" i="9795"/>
  <c r="N52" i="9795"/>
  <c r="M52" i="9795"/>
  <c r="K52" i="9795"/>
  <c r="J52" i="9795"/>
  <c r="H52" i="9795"/>
  <c r="I52" i="9795" s="1"/>
  <c r="D52" i="9795"/>
  <c r="Y52" i="9795" s="1"/>
  <c r="X51" i="9795"/>
  <c r="K51" i="9795"/>
  <c r="D51" i="9795"/>
  <c r="Y51" i="9795" s="1"/>
  <c r="X50" i="9795"/>
  <c r="O50" i="9795"/>
  <c r="N50" i="9795"/>
  <c r="M50" i="9795"/>
  <c r="K50" i="9795"/>
  <c r="J50" i="9795"/>
  <c r="I50" i="9795"/>
  <c r="H50" i="9795"/>
  <c r="D50" i="9795"/>
  <c r="W76" i="9795"/>
  <c r="V76" i="9795"/>
  <c r="U76" i="9795"/>
  <c r="T76" i="9795"/>
  <c r="R76" i="9795"/>
  <c r="Q76" i="9795"/>
  <c r="F76" i="9795"/>
  <c r="X75" i="9795"/>
  <c r="O75" i="9795"/>
  <c r="N75" i="9795"/>
  <c r="M75" i="9795"/>
  <c r="K75" i="9795"/>
  <c r="J75" i="9795"/>
  <c r="I75" i="9795"/>
  <c r="H75" i="9795"/>
  <c r="D75" i="9795"/>
  <c r="X49" i="9795"/>
  <c r="M49" i="9795"/>
  <c r="K49" i="9795"/>
  <c r="D49" i="9795"/>
  <c r="Y49" i="9795" s="1"/>
  <c r="X45" i="9795"/>
  <c r="M45" i="9795"/>
  <c r="K45" i="9795"/>
  <c r="D45" i="9795"/>
  <c r="Y45" i="9795" s="1"/>
  <c r="X44" i="9795"/>
  <c r="O44" i="9795"/>
  <c r="N44" i="9795"/>
  <c r="M44" i="9795"/>
  <c r="K44" i="9795"/>
  <c r="J44" i="9795"/>
  <c r="H44" i="9795"/>
  <c r="I44" i="9795" s="1"/>
  <c r="D44" i="9795"/>
  <c r="Y44" i="9795" s="1"/>
  <c r="X43" i="9795"/>
  <c r="O43" i="9795"/>
  <c r="N43" i="9795"/>
  <c r="M43" i="9795"/>
  <c r="K43" i="9795"/>
  <c r="J43" i="9795"/>
  <c r="H43" i="9795"/>
  <c r="I43" i="9795" s="1"/>
  <c r="D43" i="9795"/>
  <c r="Y43" i="9795" s="1"/>
  <c r="N42" i="9795"/>
  <c r="M42" i="9795"/>
  <c r="H42" i="9795"/>
  <c r="I42" i="9795" s="1"/>
  <c r="D42" i="9795"/>
  <c r="Y42" i="9795" s="1"/>
  <c r="N41" i="9795"/>
  <c r="M41" i="9795"/>
  <c r="H41" i="9795"/>
  <c r="I41" i="9795" s="1"/>
  <c r="D41" i="9795"/>
  <c r="Y41" i="9795" s="1"/>
  <c r="X40" i="9795"/>
  <c r="O40" i="9795"/>
  <c r="N40" i="9795"/>
  <c r="M40" i="9795"/>
  <c r="K40" i="9795"/>
  <c r="J40" i="9795"/>
  <c r="H40" i="9795"/>
  <c r="I40" i="9795" s="1"/>
  <c r="D40" i="9795"/>
  <c r="Y40" i="9795" s="1"/>
  <c r="X39" i="9795"/>
  <c r="O39" i="9795"/>
  <c r="N39" i="9795"/>
  <c r="M39" i="9795"/>
  <c r="K39" i="9795"/>
  <c r="J39" i="9795"/>
  <c r="H39" i="9795"/>
  <c r="I39" i="9795" s="1"/>
  <c r="D39" i="9795"/>
  <c r="Y39" i="9795" s="1"/>
  <c r="N38" i="9795"/>
  <c r="M38" i="9795"/>
  <c r="H38" i="9795"/>
  <c r="I38" i="9795" s="1"/>
  <c r="D38" i="9795"/>
  <c r="Y38" i="9795" s="1"/>
  <c r="N37" i="9795"/>
  <c r="M37" i="9795"/>
  <c r="H37" i="9795"/>
  <c r="I37" i="9795" s="1"/>
  <c r="D37" i="9795"/>
  <c r="Y37" i="9795" s="1"/>
  <c r="X36" i="9795"/>
  <c r="O36" i="9795"/>
  <c r="N36" i="9795"/>
  <c r="M36" i="9795"/>
  <c r="K36" i="9795"/>
  <c r="J36" i="9795"/>
  <c r="H36" i="9795"/>
  <c r="I36" i="9795" s="1"/>
  <c r="D36" i="9795"/>
  <c r="Y36" i="9795" s="1"/>
  <c r="X35" i="9795"/>
  <c r="O35" i="9795"/>
  <c r="N35" i="9795"/>
  <c r="M35" i="9795"/>
  <c r="K35" i="9795"/>
  <c r="J35" i="9795"/>
  <c r="H35" i="9795"/>
  <c r="I35" i="9795" s="1"/>
  <c r="D35" i="9795"/>
  <c r="Y35" i="9795" s="1"/>
  <c r="N34" i="9795"/>
  <c r="M34" i="9795"/>
  <c r="H34" i="9795"/>
  <c r="I34" i="9795" s="1"/>
  <c r="D34" i="9795"/>
  <c r="Y34" i="9795" s="1"/>
  <c r="N33" i="9795"/>
  <c r="M33" i="9795"/>
  <c r="H33" i="9795"/>
  <c r="I33" i="9795" s="1"/>
  <c r="D33" i="9795"/>
  <c r="Y33" i="9795" s="1"/>
  <c r="X32" i="9795"/>
  <c r="O32" i="9795"/>
  <c r="N32" i="9795"/>
  <c r="M32" i="9795"/>
  <c r="K32" i="9795"/>
  <c r="J32" i="9795"/>
  <c r="H32" i="9795"/>
  <c r="I32" i="9795" s="1"/>
  <c r="D32" i="9795"/>
  <c r="Y32" i="9795" s="1"/>
  <c r="X31" i="9795"/>
  <c r="O31" i="9795"/>
  <c r="N31" i="9795"/>
  <c r="M31" i="9795"/>
  <c r="K31" i="9795"/>
  <c r="J31" i="9795"/>
  <c r="H31" i="9795"/>
  <c r="I31" i="9795" s="1"/>
  <c r="D31" i="9795"/>
  <c r="Y31" i="9795" s="1"/>
  <c r="N30" i="9795"/>
  <c r="M30" i="9795"/>
  <c r="H30" i="9795"/>
  <c r="I30" i="9795" s="1"/>
  <c r="D30" i="9795"/>
  <c r="Y30" i="9795" s="1"/>
  <c r="X29" i="9795"/>
  <c r="O29" i="9795"/>
  <c r="N29" i="9795"/>
  <c r="M29" i="9795"/>
  <c r="K29" i="9795"/>
  <c r="J29" i="9795"/>
  <c r="H29" i="9795"/>
  <c r="I29" i="9795" s="1"/>
  <c r="D29" i="9795"/>
  <c r="Y29" i="9795" s="1"/>
  <c r="X28" i="9795"/>
  <c r="O28" i="9795"/>
  <c r="N28" i="9795"/>
  <c r="M28" i="9795"/>
  <c r="K28" i="9795"/>
  <c r="J28" i="9795"/>
  <c r="H28" i="9795"/>
  <c r="I28" i="9795" s="1"/>
  <c r="D28" i="9795"/>
  <c r="Y28" i="9795" s="1"/>
  <c r="N27" i="9795"/>
  <c r="M27" i="9795"/>
  <c r="H27" i="9795"/>
  <c r="I27" i="9795" s="1"/>
  <c r="D27" i="9795"/>
  <c r="Y27" i="9795" s="1"/>
  <c r="N26" i="9795"/>
  <c r="M26" i="9795"/>
  <c r="H26" i="9795"/>
  <c r="I26" i="9795" s="1"/>
  <c r="D26" i="9795"/>
  <c r="Y26" i="9795" s="1"/>
  <c r="X25" i="9795"/>
  <c r="O25" i="9795"/>
  <c r="N25" i="9795"/>
  <c r="M25" i="9795"/>
  <c r="K25" i="9795"/>
  <c r="J25" i="9795"/>
  <c r="H25" i="9795"/>
  <c r="I25" i="9795" s="1"/>
  <c r="D25" i="9795"/>
  <c r="Y25" i="9795" s="1"/>
  <c r="X24" i="9795"/>
  <c r="O24" i="9795"/>
  <c r="N24" i="9795"/>
  <c r="M24" i="9795"/>
  <c r="K24" i="9795"/>
  <c r="J24" i="9795"/>
  <c r="H24" i="9795"/>
  <c r="I24" i="9795" s="1"/>
  <c r="D24" i="9795"/>
  <c r="Y24" i="9795" s="1"/>
  <c r="N23" i="9795"/>
  <c r="M23" i="9795"/>
  <c r="H23" i="9795"/>
  <c r="I23" i="9795" s="1"/>
  <c r="D23" i="9795"/>
  <c r="Y23" i="9795" s="1"/>
  <c r="X22" i="9795"/>
  <c r="O22" i="9795"/>
  <c r="N22" i="9795"/>
  <c r="M22" i="9795"/>
  <c r="K22" i="9795"/>
  <c r="J22" i="9795"/>
  <c r="H22" i="9795"/>
  <c r="I22" i="9795" s="1"/>
  <c r="D22" i="9795"/>
  <c r="Y22" i="9795" s="1"/>
  <c r="X21" i="9795"/>
  <c r="O21" i="9795"/>
  <c r="N21" i="9795"/>
  <c r="M21" i="9795"/>
  <c r="K21" i="9795"/>
  <c r="J21" i="9795"/>
  <c r="H21" i="9795"/>
  <c r="I21" i="9795" s="1"/>
  <c r="D21" i="9795"/>
  <c r="Y21" i="9795" s="1"/>
  <c r="X20" i="9795"/>
  <c r="O20" i="9795"/>
  <c r="N20" i="9795"/>
  <c r="M20" i="9795"/>
  <c r="K20" i="9795"/>
  <c r="J20" i="9795"/>
  <c r="H20" i="9795"/>
  <c r="I20" i="9795" s="1"/>
  <c r="D20" i="9795"/>
  <c r="Y20" i="9795" s="1"/>
  <c r="X18" i="9795"/>
  <c r="O18" i="9795"/>
  <c r="O76" i="9795" s="1"/>
  <c r="N18" i="9795"/>
  <c r="M18" i="9795"/>
  <c r="K18" i="9795"/>
  <c r="J18" i="9795"/>
  <c r="I18" i="9795"/>
  <c r="H18" i="9795"/>
  <c r="D18" i="9795"/>
  <c r="K5" i="9795"/>
  <c r="D55" i="9795" l="1"/>
  <c r="Y55" i="9795" s="1"/>
  <c r="M55" i="9795"/>
  <c r="D59" i="9795"/>
  <c r="Y59" i="9795" s="1"/>
  <c r="M59" i="9795"/>
  <c r="D63" i="9795"/>
  <c r="Y63" i="9795" s="1"/>
  <c r="K63" i="9795"/>
  <c r="X63" i="9795"/>
  <c r="N67" i="9795"/>
  <c r="D71" i="9795"/>
  <c r="Y71" i="9795" s="1"/>
  <c r="K71" i="9795"/>
  <c r="X71" i="9795"/>
  <c r="H55" i="9795"/>
  <c r="I55" i="9795" s="1"/>
  <c r="N55" i="9795"/>
  <c r="H59" i="9795"/>
  <c r="I59" i="9795" s="1"/>
  <c r="N59" i="9795"/>
  <c r="H63" i="9795"/>
  <c r="I63" i="9795" s="1"/>
  <c r="M63" i="9795"/>
  <c r="J67" i="9795"/>
  <c r="O67" i="9795"/>
  <c r="H71" i="9795"/>
  <c r="I71" i="9795" s="1"/>
  <c r="M71" i="9795"/>
  <c r="H51" i="9795"/>
  <c r="I51" i="9795" s="1"/>
  <c r="M51" i="9795"/>
  <c r="N51" i="9795"/>
  <c r="J51" i="9795"/>
  <c r="J55" i="9795"/>
  <c r="J59" i="9795"/>
  <c r="D67" i="9795"/>
  <c r="Y67" i="9795" s="1"/>
  <c r="K67" i="9795"/>
  <c r="J23" i="9795"/>
  <c r="O23" i="9795"/>
  <c r="J26" i="9795"/>
  <c r="O26" i="9795"/>
  <c r="J27" i="9795"/>
  <c r="O27" i="9795"/>
  <c r="J30" i="9795"/>
  <c r="O30" i="9795"/>
  <c r="J33" i="9795"/>
  <c r="O33" i="9795"/>
  <c r="J34" i="9795"/>
  <c r="O34" i="9795"/>
  <c r="J37" i="9795"/>
  <c r="O37" i="9795"/>
  <c r="J38" i="9795"/>
  <c r="O38" i="9795"/>
  <c r="J41" i="9795"/>
  <c r="O41" i="9795"/>
  <c r="J42" i="9795"/>
  <c r="O42" i="9795"/>
  <c r="H45" i="9795"/>
  <c r="I45" i="9795" s="1"/>
  <c r="N45" i="9795"/>
  <c r="H49" i="9795"/>
  <c r="I49" i="9795" s="1"/>
  <c r="N49" i="9795"/>
  <c r="H46" i="9795"/>
  <c r="I46" i="9795" s="1"/>
  <c r="N46" i="9795"/>
  <c r="K23" i="9795"/>
  <c r="K26" i="9795"/>
  <c r="K27" i="9795"/>
  <c r="K30" i="9795"/>
  <c r="K33" i="9795"/>
  <c r="K34" i="9795"/>
  <c r="K37" i="9795"/>
  <c r="K38" i="9795"/>
  <c r="K41" i="9795"/>
  <c r="K42" i="9795"/>
  <c r="J45" i="9795"/>
  <c r="J49" i="9795"/>
  <c r="J46" i="9795"/>
  <c r="O46" i="9795"/>
  <c r="K46" i="9795"/>
  <c r="O19" i="9795"/>
  <c r="K19" i="9795"/>
  <c r="X19" i="9795"/>
  <c r="D19" i="9795"/>
  <c r="Y19" i="9795" s="1"/>
  <c r="M19" i="9795"/>
  <c r="J19" i="9795"/>
  <c r="H19" i="9795"/>
  <c r="I19" i="9795" s="1"/>
  <c r="X76" i="9795" l="1"/>
  <c r="M76" i="9795"/>
  <c r="I76" i="9795"/>
  <c r="N76" i="9795"/>
  <c r="N23" i="9793"/>
  <c r="M27" i="9793"/>
  <c r="X31" i="9793"/>
  <c r="X35" i="9793"/>
  <c r="X39" i="9793"/>
  <c r="X43" i="9793"/>
  <c r="X47" i="9793"/>
  <c r="N48" i="9793"/>
  <c r="M19" i="9793"/>
  <c r="W50" i="9793"/>
  <c r="V50" i="9793"/>
  <c r="U50" i="9793"/>
  <c r="T50" i="9793"/>
  <c r="R50" i="9793"/>
  <c r="Q50" i="9793"/>
  <c r="F50" i="9793"/>
  <c r="E50" i="9793"/>
  <c r="X49" i="9793"/>
  <c r="O49" i="9793"/>
  <c r="N49" i="9793"/>
  <c r="M49" i="9793"/>
  <c r="K49" i="9793"/>
  <c r="J49" i="9793"/>
  <c r="I49" i="9793"/>
  <c r="H49" i="9793"/>
  <c r="D49" i="9793"/>
  <c r="X48" i="9793"/>
  <c r="O48" i="9793"/>
  <c r="K48" i="9793"/>
  <c r="J48" i="9793"/>
  <c r="D48" i="9793"/>
  <c r="M47" i="9793"/>
  <c r="D47" i="9793"/>
  <c r="X46" i="9793"/>
  <c r="O46" i="9793"/>
  <c r="N46" i="9793"/>
  <c r="M46" i="9793"/>
  <c r="K46" i="9793"/>
  <c r="J46" i="9793"/>
  <c r="H46" i="9793"/>
  <c r="I46" i="9793" s="1"/>
  <c r="D46" i="9793"/>
  <c r="X45" i="9793"/>
  <c r="O45" i="9793"/>
  <c r="N45" i="9793"/>
  <c r="M45" i="9793"/>
  <c r="K45" i="9793"/>
  <c r="J45" i="9793"/>
  <c r="H45" i="9793"/>
  <c r="I45" i="9793" s="1"/>
  <c r="D45" i="9793"/>
  <c r="X44" i="9793"/>
  <c r="O44" i="9793"/>
  <c r="N44" i="9793"/>
  <c r="M44" i="9793"/>
  <c r="K44" i="9793"/>
  <c r="J44" i="9793"/>
  <c r="H44" i="9793"/>
  <c r="I44" i="9793" s="1"/>
  <c r="D44" i="9793"/>
  <c r="M43" i="9793"/>
  <c r="D43" i="9793"/>
  <c r="X42" i="9793"/>
  <c r="O42" i="9793"/>
  <c r="N42" i="9793"/>
  <c r="M42" i="9793"/>
  <c r="K42" i="9793"/>
  <c r="J42" i="9793"/>
  <c r="H42" i="9793"/>
  <c r="I42" i="9793" s="1"/>
  <c r="D42" i="9793"/>
  <c r="X41" i="9793"/>
  <c r="O41" i="9793"/>
  <c r="N41" i="9793"/>
  <c r="M41" i="9793"/>
  <c r="K41" i="9793"/>
  <c r="J41" i="9793"/>
  <c r="H41" i="9793"/>
  <c r="I41" i="9793" s="1"/>
  <c r="D41" i="9793"/>
  <c r="X40" i="9793"/>
  <c r="O40" i="9793"/>
  <c r="N40" i="9793"/>
  <c r="M40" i="9793"/>
  <c r="K40" i="9793"/>
  <c r="J40" i="9793"/>
  <c r="H40" i="9793"/>
  <c r="I40" i="9793" s="1"/>
  <c r="D40" i="9793"/>
  <c r="M39" i="9793"/>
  <c r="D39" i="9793"/>
  <c r="X38" i="9793"/>
  <c r="O38" i="9793"/>
  <c r="N38" i="9793"/>
  <c r="M38" i="9793"/>
  <c r="K38" i="9793"/>
  <c r="J38" i="9793"/>
  <c r="H38" i="9793"/>
  <c r="I38" i="9793" s="1"/>
  <c r="D38" i="9793"/>
  <c r="X37" i="9793"/>
  <c r="O37" i="9793"/>
  <c r="N37" i="9793"/>
  <c r="M37" i="9793"/>
  <c r="K37" i="9793"/>
  <c r="J37" i="9793"/>
  <c r="H37" i="9793"/>
  <c r="I37" i="9793" s="1"/>
  <c r="D37" i="9793"/>
  <c r="X36" i="9793"/>
  <c r="O36" i="9793"/>
  <c r="N36" i="9793"/>
  <c r="M36" i="9793"/>
  <c r="K36" i="9793"/>
  <c r="J36" i="9793"/>
  <c r="H36" i="9793"/>
  <c r="I36" i="9793" s="1"/>
  <c r="D36" i="9793"/>
  <c r="M35" i="9793"/>
  <c r="D35" i="9793"/>
  <c r="X34" i="9793"/>
  <c r="O34" i="9793"/>
  <c r="N34" i="9793"/>
  <c r="M34" i="9793"/>
  <c r="K34" i="9793"/>
  <c r="J34" i="9793"/>
  <c r="H34" i="9793"/>
  <c r="I34" i="9793" s="1"/>
  <c r="D34" i="9793"/>
  <c r="X33" i="9793"/>
  <c r="O33" i="9793"/>
  <c r="N33" i="9793"/>
  <c r="M33" i="9793"/>
  <c r="K33" i="9793"/>
  <c r="J33" i="9793"/>
  <c r="H33" i="9793"/>
  <c r="I33" i="9793" s="1"/>
  <c r="D33" i="9793"/>
  <c r="X32" i="9793"/>
  <c r="O32" i="9793"/>
  <c r="N32" i="9793"/>
  <c r="M32" i="9793"/>
  <c r="K32" i="9793"/>
  <c r="J32" i="9793"/>
  <c r="H32" i="9793"/>
  <c r="I32" i="9793" s="1"/>
  <c r="D32" i="9793"/>
  <c r="M31" i="9793"/>
  <c r="D31" i="9793"/>
  <c r="X30" i="9793"/>
  <c r="O30" i="9793"/>
  <c r="N30" i="9793"/>
  <c r="M30" i="9793"/>
  <c r="K30" i="9793"/>
  <c r="J30" i="9793"/>
  <c r="H30" i="9793"/>
  <c r="I30" i="9793" s="1"/>
  <c r="D30" i="9793"/>
  <c r="X29" i="9793"/>
  <c r="O29" i="9793"/>
  <c r="N29" i="9793"/>
  <c r="M29" i="9793"/>
  <c r="K29" i="9793"/>
  <c r="J29" i="9793"/>
  <c r="H29" i="9793"/>
  <c r="I29" i="9793" s="1"/>
  <c r="D29" i="9793"/>
  <c r="X28" i="9793"/>
  <c r="O28" i="9793"/>
  <c r="N28" i="9793"/>
  <c r="M28" i="9793"/>
  <c r="K28" i="9793"/>
  <c r="J28" i="9793"/>
  <c r="H28" i="9793"/>
  <c r="I28" i="9793" s="1"/>
  <c r="D28" i="9793"/>
  <c r="N27" i="9793"/>
  <c r="H27" i="9793"/>
  <c r="I27" i="9793" s="1"/>
  <c r="X26" i="9793"/>
  <c r="O26" i="9793"/>
  <c r="N26" i="9793"/>
  <c r="M26" i="9793"/>
  <c r="K26" i="9793"/>
  <c r="J26" i="9793"/>
  <c r="H26" i="9793"/>
  <c r="I26" i="9793" s="1"/>
  <c r="D26" i="9793"/>
  <c r="X25" i="9793"/>
  <c r="O25" i="9793"/>
  <c r="N25" i="9793"/>
  <c r="M25" i="9793"/>
  <c r="K25" i="9793"/>
  <c r="J25" i="9793"/>
  <c r="H25" i="9793"/>
  <c r="I25" i="9793" s="1"/>
  <c r="D25" i="9793"/>
  <c r="X24" i="9793"/>
  <c r="O24" i="9793"/>
  <c r="N24" i="9793"/>
  <c r="M24" i="9793"/>
  <c r="K24" i="9793"/>
  <c r="J24" i="9793"/>
  <c r="H24" i="9793"/>
  <c r="I24" i="9793" s="1"/>
  <c r="D24" i="9793"/>
  <c r="O23" i="9793"/>
  <c r="J23" i="9793"/>
  <c r="X22" i="9793"/>
  <c r="O22" i="9793"/>
  <c r="N22" i="9793"/>
  <c r="M22" i="9793"/>
  <c r="K22" i="9793"/>
  <c r="J22" i="9793"/>
  <c r="H22" i="9793"/>
  <c r="I22" i="9793" s="1"/>
  <c r="D22" i="9793"/>
  <c r="X21" i="9793"/>
  <c r="O21" i="9793"/>
  <c r="N21" i="9793"/>
  <c r="M21" i="9793"/>
  <c r="K21" i="9793"/>
  <c r="J21" i="9793"/>
  <c r="H21" i="9793"/>
  <c r="I21" i="9793" s="1"/>
  <c r="D21" i="9793"/>
  <c r="X20" i="9793"/>
  <c r="O20" i="9793"/>
  <c r="N20" i="9793"/>
  <c r="M20" i="9793"/>
  <c r="K20" i="9793"/>
  <c r="J20" i="9793"/>
  <c r="H20" i="9793"/>
  <c r="I20" i="9793" s="1"/>
  <c r="D20" i="9793"/>
  <c r="X18" i="9793"/>
  <c r="O18" i="9793"/>
  <c r="O50" i="9793" s="1"/>
  <c r="N18" i="9793"/>
  <c r="M18" i="9793"/>
  <c r="K18" i="9793"/>
  <c r="J18" i="9793"/>
  <c r="I18" i="9793"/>
  <c r="H18" i="9793"/>
  <c r="D18" i="9793"/>
  <c r="K5" i="9793"/>
  <c r="V28" i="9792"/>
  <c r="U28" i="9792"/>
  <c r="T28" i="9792"/>
  <c r="S28" i="9792"/>
  <c r="Q28" i="9792"/>
  <c r="P28" i="9792"/>
  <c r="E28" i="9792"/>
  <c r="W27" i="9792"/>
  <c r="N27" i="9792"/>
  <c r="M27" i="9792"/>
  <c r="L27" i="9792"/>
  <c r="J27" i="9792"/>
  <c r="I27" i="9792"/>
  <c r="H27" i="9792"/>
  <c r="G27" i="9792"/>
  <c r="D27" i="9792"/>
  <c r="W26" i="9792"/>
  <c r="N26" i="9792"/>
  <c r="M26" i="9792"/>
  <c r="L26" i="9792"/>
  <c r="J26" i="9792"/>
  <c r="I26" i="9792"/>
  <c r="H26" i="9792"/>
  <c r="G26" i="9792"/>
  <c r="D26" i="9792"/>
  <c r="W25" i="9792"/>
  <c r="N25" i="9792"/>
  <c r="M25" i="9792"/>
  <c r="L25" i="9792"/>
  <c r="J25" i="9792"/>
  <c r="I25" i="9792"/>
  <c r="H25" i="9792"/>
  <c r="G25" i="9792"/>
  <c r="D25" i="9792"/>
  <c r="W24" i="9792"/>
  <c r="N24" i="9792"/>
  <c r="M24" i="9792"/>
  <c r="L24" i="9792"/>
  <c r="J24" i="9792"/>
  <c r="I24" i="9792"/>
  <c r="H24" i="9792"/>
  <c r="G24" i="9792"/>
  <c r="D24" i="9792"/>
  <c r="W23" i="9792"/>
  <c r="N23" i="9792"/>
  <c r="M23" i="9792"/>
  <c r="L23" i="9792"/>
  <c r="J23" i="9792"/>
  <c r="I23" i="9792"/>
  <c r="H23" i="9792"/>
  <c r="G23" i="9792"/>
  <c r="D23" i="9792"/>
  <c r="W22" i="9792"/>
  <c r="N22" i="9792"/>
  <c r="M22" i="9792"/>
  <c r="L22" i="9792"/>
  <c r="J22" i="9792"/>
  <c r="I22" i="9792"/>
  <c r="H22" i="9792"/>
  <c r="G22" i="9792"/>
  <c r="D22" i="9792"/>
  <c r="W21" i="9792"/>
  <c r="N21" i="9792"/>
  <c r="M21" i="9792"/>
  <c r="L21" i="9792"/>
  <c r="J21" i="9792"/>
  <c r="I21" i="9792"/>
  <c r="H21" i="9792"/>
  <c r="G21" i="9792"/>
  <c r="D21" i="9792"/>
  <c r="W20" i="9792"/>
  <c r="N20" i="9792"/>
  <c r="M20" i="9792"/>
  <c r="L20" i="9792"/>
  <c r="J20" i="9792"/>
  <c r="I20" i="9792"/>
  <c r="H20" i="9792"/>
  <c r="G20" i="9792"/>
  <c r="D20" i="9792"/>
  <c r="W19" i="9792"/>
  <c r="N19" i="9792"/>
  <c r="M19" i="9792"/>
  <c r="L19" i="9792"/>
  <c r="J19" i="9792"/>
  <c r="I19" i="9792"/>
  <c r="G19" i="9792"/>
  <c r="H19" i="9792" s="1"/>
  <c r="D19" i="9792"/>
  <c r="W18" i="9792"/>
  <c r="N18" i="9792"/>
  <c r="N28" i="9792" s="1"/>
  <c r="M18" i="9792"/>
  <c r="L18" i="9792"/>
  <c r="J18" i="9792"/>
  <c r="I18" i="9792"/>
  <c r="H18" i="9792"/>
  <c r="G18" i="9792"/>
  <c r="D18" i="9792"/>
  <c r="J5" i="9792"/>
  <c r="E50" i="9790"/>
  <c r="M28" i="9792" l="1"/>
  <c r="W28" i="9792"/>
  <c r="L28" i="9792"/>
  <c r="J27" i="9793"/>
  <c r="O27" i="9793"/>
  <c r="H31" i="9793"/>
  <c r="I31" i="9793" s="1"/>
  <c r="N31" i="9793"/>
  <c r="H35" i="9793"/>
  <c r="I35" i="9793" s="1"/>
  <c r="N35" i="9793"/>
  <c r="H39" i="9793"/>
  <c r="I39" i="9793" s="1"/>
  <c r="N39" i="9793"/>
  <c r="H43" i="9793"/>
  <c r="I43" i="9793" s="1"/>
  <c r="N43" i="9793"/>
  <c r="H47" i="9793"/>
  <c r="I47" i="9793" s="1"/>
  <c r="N47" i="9793"/>
  <c r="H48" i="9793"/>
  <c r="I48" i="9793" s="1"/>
  <c r="M48" i="9793"/>
  <c r="K23" i="9793"/>
  <c r="X23" i="9793"/>
  <c r="D23" i="9793"/>
  <c r="M23" i="9793"/>
  <c r="M50" i="9793" s="1"/>
  <c r="K27" i="9793"/>
  <c r="X27" i="9793"/>
  <c r="J31" i="9793"/>
  <c r="O31" i="9793"/>
  <c r="J35" i="9793"/>
  <c r="O35" i="9793"/>
  <c r="J39" i="9793"/>
  <c r="O39" i="9793"/>
  <c r="J43" i="9793"/>
  <c r="O43" i="9793"/>
  <c r="J47" i="9793"/>
  <c r="O47" i="9793"/>
  <c r="H23" i="9793"/>
  <c r="I23" i="9793" s="1"/>
  <c r="D27" i="9793"/>
  <c r="K31" i="9793"/>
  <c r="K35" i="9793"/>
  <c r="K39" i="9793"/>
  <c r="K43" i="9793"/>
  <c r="K47" i="9793"/>
  <c r="N19" i="9793"/>
  <c r="J19" i="9793"/>
  <c r="O19" i="9793"/>
  <c r="K19" i="9793"/>
  <c r="X19" i="9793"/>
  <c r="H19" i="9793"/>
  <c r="I19" i="9793" s="1"/>
  <c r="D19" i="9793"/>
  <c r="H28" i="9792"/>
  <c r="X37" i="9790"/>
  <c r="O38" i="9790"/>
  <c r="O41" i="9790"/>
  <c r="O42" i="9790"/>
  <c r="N45" i="9790"/>
  <c r="N46" i="9790"/>
  <c r="X47" i="9790"/>
  <c r="O47" i="9790"/>
  <c r="N47" i="9790"/>
  <c r="M47" i="9790"/>
  <c r="K47" i="9790"/>
  <c r="J47" i="9790"/>
  <c r="H47" i="9790"/>
  <c r="I47" i="9790" s="1"/>
  <c r="D47" i="9790"/>
  <c r="J46" i="9790"/>
  <c r="X45" i="9790"/>
  <c r="O45" i="9790"/>
  <c r="K45" i="9790"/>
  <c r="J45" i="9790"/>
  <c r="X44" i="9790"/>
  <c r="O44" i="9790"/>
  <c r="N44" i="9790"/>
  <c r="M44" i="9790"/>
  <c r="K44" i="9790"/>
  <c r="J44" i="9790"/>
  <c r="H44" i="9790"/>
  <c r="I44" i="9790" s="1"/>
  <c r="D44" i="9790"/>
  <c r="X43" i="9790"/>
  <c r="O43" i="9790"/>
  <c r="N43" i="9790"/>
  <c r="M43" i="9790"/>
  <c r="K43" i="9790"/>
  <c r="J43" i="9790"/>
  <c r="H43" i="9790"/>
  <c r="I43" i="9790" s="1"/>
  <c r="D43" i="9790"/>
  <c r="X42" i="9790"/>
  <c r="K42" i="9790"/>
  <c r="X41" i="9790"/>
  <c r="M41" i="9790"/>
  <c r="K41" i="9790"/>
  <c r="D41" i="9790"/>
  <c r="X40" i="9790"/>
  <c r="O40" i="9790"/>
  <c r="N40" i="9790"/>
  <c r="M40" i="9790"/>
  <c r="K40" i="9790"/>
  <c r="J40" i="9790"/>
  <c r="H40" i="9790"/>
  <c r="I40" i="9790" s="1"/>
  <c r="D40" i="9790"/>
  <c r="X39" i="9790"/>
  <c r="O39" i="9790"/>
  <c r="N39" i="9790"/>
  <c r="M39" i="9790"/>
  <c r="K39" i="9790"/>
  <c r="J39" i="9790"/>
  <c r="H39" i="9790"/>
  <c r="I39" i="9790" s="1"/>
  <c r="D39" i="9790"/>
  <c r="X38" i="9790"/>
  <c r="K38" i="9790"/>
  <c r="D38" i="9790"/>
  <c r="N37" i="9790"/>
  <c r="M37" i="9790"/>
  <c r="H37" i="9790"/>
  <c r="I37" i="9790" s="1"/>
  <c r="D37" i="9790"/>
  <c r="X36" i="9790"/>
  <c r="O36" i="9790"/>
  <c r="N36" i="9790"/>
  <c r="M36" i="9790"/>
  <c r="K36" i="9790"/>
  <c r="J36" i="9790"/>
  <c r="H36" i="9790"/>
  <c r="I36" i="9790" s="1"/>
  <c r="D36" i="9790"/>
  <c r="X50" i="9793" l="1"/>
  <c r="I50" i="9793"/>
  <c r="N50" i="9793"/>
  <c r="H38" i="9790"/>
  <c r="I38" i="9790" s="1"/>
  <c r="M38" i="9790"/>
  <c r="K46" i="9790"/>
  <c r="X46" i="9790"/>
  <c r="D45" i="9790"/>
  <c r="M45" i="9790"/>
  <c r="D46" i="9790"/>
  <c r="M46" i="9790"/>
  <c r="O46" i="9790"/>
  <c r="D42" i="9790"/>
  <c r="M42" i="9790"/>
  <c r="J37" i="9790"/>
  <c r="O37" i="9790"/>
  <c r="N38" i="9790"/>
  <c r="H41" i="9790"/>
  <c r="I41" i="9790" s="1"/>
  <c r="N41" i="9790"/>
  <c r="H42" i="9790"/>
  <c r="I42" i="9790" s="1"/>
  <c r="N42" i="9790"/>
  <c r="K37" i="9790"/>
  <c r="J38" i="9790"/>
  <c r="J41" i="9790"/>
  <c r="J42" i="9790"/>
  <c r="H45" i="9790"/>
  <c r="I45" i="9790" s="1"/>
  <c r="H46" i="9790"/>
  <c r="I46" i="9790" s="1"/>
  <c r="V28" i="9791" l="1"/>
  <c r="U28" i="9791"/>
  <c r="T28" i="9791"/>
  <c r="S28" i="9791"/>
  <c r="Q28" i="9791"/>
  <c r="P28" i="9791"/>
  <c r="F28" i="9791"/>
  <c r="E28" i="9791"/>
  <c r="W27" i="9791"/>
  <c r="N27" i="9791"/>
  <c r="M27" i="9791"/>
  <c r="L27" i="9791"/>
  <c r="J27" i="9791"/>
  <c r="I27" i="9791"/>
  <c r="H27" i="9791"/>
  <c r="G27" i="9791"/>
  <c r="D27" i="9791"/>
  <c r="W26" i="9791"/>
  <c r="N26" i="9791"/>
  <c r="M26" i="9791"/>
  <c r="L26" i="9791"/>
  <c r="J26" i="9791"/>
  <c r="I26" i="9791"/>
  <c r="H26" i="9791"/>
  <c r="G26" i="9791"/>
  <c r="D26" i="9791"/>
  <c r="W25" i="9791"/>
  <c r="N25" i="9791"/>
  <c r="M25" i="9791"/>
  <c r="L25" i="9791"/>
  <c r="J25" i="9791"/>
  <c r="I25" i="9791"/>
  <c r="H25" i="9791"/>
  <c r="G25" i="9791"/>
  <c r="D25" i="9791"/>
  <c r="W24" i="9791"/>
  <c r="N24" i="9791"/>
  <c r="M24" i="9791"/>
  <c r="L24" i="9791"/>
  <c r="J24" i="9791"/>
  <c r="I24" i="9791"/>
  <c r="H24" i="9791"/>
  <c r="G24" i="9791"/>
  <c r="D24" i="9791"/>
  <c r="W23" i="9791"/>
  <c r="N23" i="9791"/>
  <c r="M23" i="9791"/>
  <c r="L23" i="9791"/>
  <c r="J23" i="9791"/>
  <c r="I23" i="9791"/>
  <c r="H23" i="9791"/>
  <c r="G23" i="9791"/>
  <c r="D23" i="9791"/>
  <c r="W22" i="9791"/>
  <c r="N22" i="9791"/>
  <c r="M22" i="9791"/>
  <c r="L22" i="9791"/>
  <c r="J22" i="9791"/>
  <c r="I22" i="9791"/>
  <c r="H22" i="9791"/>
  <c r="G22" i="9791"/>
  <c r="D22" i="9791"/>
  <c r="W21" i="9791"/>
  <c r="N21" i="9791"/>
  <c r="M21" i="9791"/>
  <c r="L21" i="9791"/>
  <c r="J21" i="9791"/>
  <c r="I21" i="9791"/>
  <c r="H21" i="9791"/>
  <c r="G21" i="9791"/>
  <c r="D21" i="9791"/>
  <c r="W20" i="9791"/>
  <c r="N20" i="9791"/>
  <c r="M20" i="9791"/>
  <c r="L20" i="9791"/>
  <c r="J20" i="9791"/>
  <c r="I20" i="9791"/>
  <c r="H20" i="9791"/>
  <c r="G20" i="9791"/>
  <c r="D20" i="9791"/>
  <c r="W19" i="9791"/>
  <c r="N19" i="9791"/>
  <c r="M19" i="9791"/>
  <c r="L19" i="9791"/>
  <c r="J19" i="9791"/>
  <c r="I19" i="9791"/>
  <c r="G19" i="9791"/>
  <c r="H19" i="9791" s="1"/>
  <c r="D19" i="9791"/>
  <c r="W18" i="9791"/>
  <c r="N18" i="9791"/>
  <c r="N28" i="9791" s="1"/>
  <c r="M18" i="9791"/>
  <c r="L18" i="9791"/>
  <c r="J18" i="9791"/>
  <c r="I18" i="9791"/>
  <c r="H18" i="9791"/>
  <c r="G18" i="9791"/>
  <c r="D18" i="9791"/>
  <c r="J5" i="9791"/>
  <c r="W50" i="9790"/>
  <c r="V50" i="9790"/>
  <c r="U50" i="9790"/>
  <c r="T50" i="9790"/>
  <c r="R50" i="9790"/>
  <c r="Q50" i="9790"/>
  <c r="F50" i="9790"/>
  <c r="X49" i="9790"/>
  <c r="O49" i="9790"/>
  <c r="N49" i="9790"/>
  <c r="M49" i="9790"/>
  <c r="K49" i="9790"/>
  <c r="J49" i="9790"/>
  <c r="I49" i="9790"/>
  <c r="H49" i="9790"/>
  <c r="D49" i="9790"/>
  <c r="X48" i="9790"/>
  <c r="O48" i="9790"/>
  <c r="N48" i="9790"/>
  <c r="M48" i="9790"/>
  <c r="K48" i="9790"/>
  <c r="J48" i="9790"/>
  <c r="I48" i="9790"/>
  <c r="H48" i="9790"/>
  <c r="D48" i="9790"/>
  <c r="X35" i="9790"/>
  <c r="O35" i="9790"/>
  <c r="N35" i="9790"/>
  <c r="M35" i="9790"/>
  <c r="K35" i="9790"/>
  <c r="J35" i="9790"/>
  <c r="H35" i="9790"/>
  <c r="I35" i="9790" s="1"/>
  <c r="D35" i="9790"/>
  <c r="X34" i="9790"/>
  <c r="O34" i="9790"/>
  <c r="N34" i="9790"/>
  <c r="M34" i="9790"/>
  <c r="K34" i="9790"/>
  <c r="J34" i="9790"/>
  <c r="H34" i="9790"/>
  <c r="I34" i="9790" s="1"/>
  <c r="D34" i="9790"/>
  <c r="X33" i="9790"/>
  <c r="O33" i="9790"/>
  <c r="N33" i="9790"/>
  <c r="M33" i="9790"/>
  <c r="K33" i="9790"/>
  <c r="J33" i="9790"/>
  <c r="H33" i="9790"/>
  <c r="I33" i="9790" s="1"/>
  <c r="D33" i="9790"/>
  <c r="X32" i="9790"/>
  <c r="O32" i="9790"/>
  <c r="N32" i="9790"/>
  <c r="M32" i="9790"/>
  <c r="K32" i="9790"/>
  <c r="J32" i="9790"/>
  <c r="H32" i="9790"/>
  <c r="I32" i="9790" s="1"/>
  <c r="D32" i="9790"/>
  <c r="X31" i="9790"/>
  <c r="O31" i="9790"/>
  <c r="N31" i="9790"/>
  <c r="M31" i="9790"/>
  <c r="K31" i="9790"/>
  <c r="J31" i="9790"/>
  <c r="H31" i="9790"/>
  <c r="I31" i="9790" s="1"/>
  <c r="D31" i="9790"/>
  <c r="X30" i="9790"/>
  <c r="O30" i="9790"/>
  <c r="N30" i="9790"/>
  <c r="M30" i="9790"/>
  <c r="K30" i="9790"/>
  <c r="J30" i="9790"/>
  <c r="H30" i="9790"/>
  <c r="I30" i="9790" s="1"/>
  <c r="D30" i="9790"/>
  <c r="X29" i="9790"/>
  <c r="O29" i="9790"/>
  <c r="N29" i="9790"/>
  <c r="M29" i="9790"/>
  <c r="K29" i="9790"/>
  <c r="J29" i="9790"/>
  <c r="H29" i="9790"/>
  <c r="I29" i="9790" s="1"/>
  <c r="D29" i="9790"/>
  <c r="X28" i="9790"/>
  <c r="O28" i="9790"/>
  <c r="N28" i="9790"/>
  <c r="M28" i="9790"/>
  <c r="K28" i="9790"/>
  <c r="J28" i="9790"/>
  <c r="H28" i="9790"/>
  <c r="I28" i="9790" s="1"/>
  <c r="D28" i="9790"/>
  <c r="X27" i="9790"/>
  <c r="O27" i="9790"/>
  <c r="N27" i="9790"/>
  <c r="M27" i="9790"/>
  <c r="K27" i="9790"/>
  <c r="J27" i="9790"/>
  <c r="H27" i="9790"/>
  <c r="I27" i="9790" s="1"/>
  <c r="D27" i="9790"/>
  <c r="X26" i="9790"/>
  <c r="O26" i="9790"/>
  <c r="N26" i="9790"/>
  <c r="M26" i="9790"/>
  <c r="K26" i="9790"/>
  <c r="J26" i="9790"/>
  <c r="H26" i="9790"/>
  <c r="I26" i="9790" s="1"/>
  <c r="D26" i="9790"/>
  <c r="X25" i="9790"/>
  <c r="O25" i="9790"/>
  <c r="N25" i="9790"/>
  <c r="M25" i="9790"/>
  <c r="K25" i="9790"/>
  <c r="J25" i="9790"/>
  <c r="H25" i="9790"/>
  <c r="I25" i="9790" s="1"/>
  <c r="D25" i="9790"/>
  <c r="X24" i="9790"/>
  <c r="O24" i="9790"/>
  <c r="N24" i="9790"/>
  <c r="M24" i="9790"/>
  <c r="K24" i="9790"/>
  <c r="J24" i="9790"/>
  <c r="H24" i="9790"/>
  <c r="I24" i="9790" s="1"/>
  <c r="D24" i="9790"/>
  <c r="X23" i="9790"/>
  <c r="O23" i="9790"/>
  <c r="N23" i="9790"/>
  <c r="M23" i="9790"/>
  <c r="K23" i="9790"/>
  <c r="J23" i="9790"/>
  <c r="H23" i="9790"/>
  <c r="I23" i="9790" s="1"/>
  <c r="D23" i="9790"/>
  <c r="X22" i="9790"/>
  <c r="O22" i="9790"/>
  <c r="N22" i="9790"/>
  <c r="M22" i="9790"/>
  <c r="K22" i="9790"/>
  <c r="J22" i="9790"/>
  <c r="H22" i="9790"/>
  <c r="I22" i="9790" s="1"/>
  <c r="D22" i="9790"/>
  <c r="X21" i="9790"/>
  <c r="O21" i="9790"/>
  <c r="N21" i="9790"/>
  <c r="M21" i="9790"/>
  <c r="K21" i="9790"/>
  <c r="J21" i="9790"/>
  <c r="H21" i="9790"/>
  <c r="I21" i="9790" s="1"/>
  <c r="D21" i="9790"/>
  <c r="X20" i="9790"/>
  <c r="O20" i="9790"/>
  <c r="N20" i="9790"/>
  <c r="M20" i="9790"/>
  <c r="K20" i="9790"/>
  <c r="J20" i="9790"/>
  <c r="H20" i="9790"/>
  <c r="I20" i="9790" s="1"/>
  <c r="D20" i="9790"/>
  <c r="X19" i="9790"/>
  <c r="O19" i="9790"/>
  <c r="N19" i="9790"/>
  <c r="M19" i="9790"/>
  <c r="K19" i="9790"/>
  <c r="J19" i="9790"/>
  <c r="H19" i="9790"/>
  <c r="I19" i="9790" s="1"/>
  <c r="D19" i="9790"/>
  <c r="X18" i="9790"/>
  <c r="O18" i="9790"/>
  <c r="O50" i="9790" s="1"/>
  <c r="N18" i="9790"/>
  <c r="M18" i="9790"/>
  <c r="M50" i="9790" s="1"/>
  <c r="K18" i="9790"/>
  <c r="J18" i="9790"/>
  <c r="I18" i="9790"/>
  <c r="H18" i="9790"/>
  <c r="D18" i="9790"/>
  <c r="K5" i="9790"/>
  <c r="E49" i="9788"/>
  <c r="X46" i="9788"/>
  <c r="O46" i="9788"/>
  <c r="N46" i="9788"/>
  <c r="M46" i="9788"/>
  <c r="K46" i="9788"/>
  <c r="J46" i="9788"/>
  <c r="H46" i="9788"/>
  <c r="I46" i="9788" s="1"/>
  <c r="D46" i="9788"/>
  <c r="X45" i="9788"/>
  <c r="O45" i="9788"/>
  <c r="N45" i="9788"/>
  <c r="M45" i="9788"/>
  <c r="K45" i="9788"/>
  <c r="J45" i="9788"/>
  <c r="H45" i="9788"/>
  <c r="I45" i="9788" s="1"/>
  <c r="D45" i="9788"/>
  <c r="X44" i="9788"/>
  <c r="O44" i="9788"/>
  <c r="N44" i="9788"/>
  <c r="M44" i="9788"/>
  <c r="K44" i="9788"/>
  <c r="J44" i="9788"/>
  <c r="I44" i="9788"/>
  <c r="H44" i="9788"/>
  <c r="D44" i="9788"/>
  <c r="W49" i="9788"/>
  <c r="V49" i="9788"/>
  <c r="U49" i="9788"/>
  <c r="T49" i="9788"/>
  <c r="R49" i="9788"/>
  <c r="Q49" i="9788"/>
  <c r="F49" i="9788"/>
  <c r="X48" i="9788"/>
  <c r="O48" i="9788"/>
  <c r="N48" i="9788"/>
  <c r="M48" i="9788"/>
  <c r="K48" i="9788"/>
  <c r="J48" i="9788"/>
  <c r="I48" i="9788"/>
  <c r="H48" i="9788"/>
  <c r="D48" i="9788"/>
  <c r="X47" i="9788"/>
  <c r="O47" i="9788"/>
  <c r="N47" i="9788"/>
  <c r="M47" i="9788"/>
  <c r="K47" i="9788"/>
  <c r="J47" i="9788"/>
  <c r="I47" i="9788"/>
  <c r="H47" i="9788"/>
  <c r="D47" i="9788"/>
  <c r="X43" i="9788"/>
  <c r="O43" i="9788"/>
  <c r="N43" i="9788"/>
  <c r="M43" i="9788"/>
  <c r="K43" i="9788"/>
  <c r="J43" i="9788"/>
  <c r="H43" i="9788"/>
  <c r="I43" i="9788" s="1"/>
  <c r="D43" i="9788"/>
  <c r="X42" i="9788"/>
  <c r="O42" i="9788"/>
  <c r="N42" i="9788"/>
  <c r="M42" i="9788"/>
  <c r="K42" i="9788"/>
  <c r="J42" i="9788"/>
  <c r="H42" i="9788"/>
  <c r="I42" i="9788" s="1"/>
  <c r="D42" i="9788"/>
  <c r="X41" i="9788"/>
  <c r="O41" i="9788"/>
  <c r="N41" i="9788"/>
  <c r="M41" i="9788"/>
  <c r="K41" i="9788"/>
  <c r="J41" i="9788"/>
  <c r="H41" i="9788"/>
  <c r="I41" i="9788" s="1"/>
  <c r="D41" i="9788"/>
  <c r="X40" i="9788"/>
  <c r="O40" i="9788"/>
  <c r="N40" i="9788"/>
  <c r="M40" i="9788"/>
  <c r="K40" i="9788"/>
  <c r="J40" i="9788"/>
  <c r="H40" i="9788"/>
  <c r="I40" i="9788" s="1"/>
  <c r="D40" i="9788"/>
  <c r="X39" i="9788"/>
  <c r="O39" i="9788"/>
  <c r="N39" i="9788"/>
  <c r="M39" i="9788"/>
  <c r="K39" i="9788"/>
  <c r="J39" i="9788"/>
  <c r="H39" i="9788"/>
  <c r="I39" i="9788" s="1"/>
  <c r="D39" i="9788"/>
  <c r="X38" i="9788"/>
  <c r="O38" i="9788"/>
  <c r="N38" i="9788"/>
  <c r="M38" i="9788"/>
  <c r="K38" i="9788"/>
  <c r="J38" i="9788"/>
  <c r="H38" i="9788"/>
  <c r="I38" i="9788" s="1"/>
  <c r="D38" i="9788"/>
  <c r="X37" i="9788"/>
  <c r="O37" i="9788"/>
  <c r="N37" i="9788"/>
  <c r="M37" i="9788"/>
  <c r="K37" i="9788"/>
  <c r="J37" i="9788"/>
  <c r="H37" i="9788"/>
  <c r="I37" i="9788" s="1"/>
  <c r="D37" i="9788"/>
  <c r="X36" i="9788"/>
  <c r="O36" i="9788"/>
  <c r="N36" i="9788"/>
  <c r="M36" i="9788"/>
  <c r="K36" i="9788"/>
  <c r="J36" i="9788"/>
  <c r="H36" i="9788"/>
  <c r="I36" i="9788" s="1"/>
  <c r="D36" i="9788"/>
  <c r="X35" i="9788"/>
  <c r="O35" i="9788"/>
  <c r="N35" i="9788"/>
  <c r="M35" i="9788"/>
  <c r="K35" i="9788"/>
  <c r="J35" i="9788"/>
  <c r="H35" i="9788"/>
  <c r="I35" i="9788" s="1"/>
  <c r="D35" i="9788"/>
  <c r="X34" i="9788"/>
  <c r="O34" i="9788"/>
  <c r="N34" i="9788"/>
  <c r="M34" i="9788"/>
  <c r="K34" i="9788"/>
  <c r="J34" i="9788"/>
  <c r="H34" i="9788"/>
  <c r="I34" i="9788" s="1"/>
  <c r="D34" i="9788"/>
  <c r="X33" i="9788"/>
  <c r="O33" i="9788"/>
  <c r="N33" i="9788"/>
  <c r="M33" i="9788"/>
  <c r="K33" i="9788"/>
  <c r="J33" i="9788"/>
  <c r="H33" i="9788"/>
  <c r="I33" i="9788" s="1"/>
  <c r="D33" i="9788"/>
  <c r="X32" i="9788"/>
  <c r="O32" i="9788"/>
  <c r="N32" i="9788"/>
  <c r="M32" i="9788"/>
  <c r="K32" i="9788"/>
  <c r="J32" i="9788"/>
  <c r="H32" i="9788"/>
  <c r="I32" i="9788" s="1"/>
  <c r="D32" i="9788"/>
  <c r="X31" i="9788"/>
  <c r="O31" i="9788"/>
  <c r="N31" i="9788"/>
  <c r="M31" i="9788"/>
  <c r="K31" i="9788"/>
  <c r="J31" i="9788"/>
  <c r="H31" i="9788"/>
  <c r="I31" i="9788" s="1"/>
  <c r="D31" i="9788"/>
  <c r="X30" i="9788"/>
  <c r="O30" i="9788"/>
  <c r="N30" i="9788"/>
  <c r="M30" i="9788"/>
  <c r="K30" i="9788"/>
  <c r="J30" i="9788"/>
  <c r="H30" i="9788"/>
  <c r="I30" i="9788" s="1"/>
  <c r="D30" i="9788"/>
  <c r="X29" i="9788"/>
  <c r="O29" i="9788"/>
  <c r="N29" i="9788"/>
  <c r="M29" i="9788"/>
  <c r="K29" i="9788"/>
  <c r="J29" i="9788"/>
  <c r="H29" i="9788"/>
  <c r="I29" i="9788" s="1"/>
  <c r="D29" i="9788"/>
  <c r="X28" i="9788"/>
  <c r="O28" i="9788"/>
  <c r="N28" i="9788"/>
  <c r="M28" i="9788"/>
  <c r="K28" i="9788"/>
  <c r="J28" i="9788"/>
  <c r="H28" i="9788"/>
  <c r="I28" i="9788" s="1"/>
  <c r="D28" i="9788"/>
  <c r="X27" i="9788"/>
  <c r="O27" i="9788"/>
  <c r="N27" i="9788"/>
  <c r="M27" i="9788"/>
  <c r="K27" i="9788"/>
  <c r="J27" i="9788"/>
  <c r="H27" i="9788"/>
  <c r="I27" i="9788" s="1"/>
  <c r="D27" i="9788"/>
  <c r="X26" i="9788"/>
  <c r="O26" i="9788"/>
  <c r="N26" i="9788"/>
  <c r="M26" i="9788"/>
  <c r="K26" i="9788"/>
  <c r="J26" i="9788"/>
  <c r="H26" i="9788"/>
  <c r="I26" i="9788" s="1"/>
  <c r="D26" i="9788"/>
  <c r="X25" i="9788"/>
  <c r="O25" i="9788"/>
  <c r="N25" i="9788"/>
  <c r="M25" i="9788"/>
  <c r="K25" i="9788"/>
  <c r="J25" i="9788"/>
  <c r="H25" i="9788"/>
  <c r="I25" i="9788" s="1"/>
  <c r="D25" i="9788"/>
  <c r="X24" i="9788"/>
  <c r="O24" i="9788"/>
  <c r="N24" i="9788"/>
  <c r="M24" i="9788"/>
  <c r="K24" i="9788"/>
  <c r="J24" i="9788"/>
  <c r="H24" i="9788"/>
  <c r="I24" i="9788" s="1"/>
  <c r="D24" i="9788"/>
  <c r="X23" i="9788"/>
  <c r="O23" i="9788"/>
  <c r="N23" i="9788"/>
  <c r="M23" i="9788"/>
  <c r="K23" i="9788"/>
  <c r="J23" i="9788"/>
  <c r="H23" i="9788"/>
  <c r="I23" i="9788" s="1"/>
  <c r="D23" i="9788"/>
  <c r="X22" i="9788"/>
  <c r="O22" i="9788"/>
  <c r="N22" i="9788"/>
  <c r="M22" i="9788"/>
  <c r="K22" i="9788"/>
  <c r="J22" i="9788"/>
  <c r="H22" i="9788"/>
  <c r="I22" i="9788" s="1"/>
  <c r="D22" i="9788"/>
  <c r="X21" i="9788"/>
  <c r="O21" i="9788"/>
  <c r="N21" i="9788"/>
  <c r="M21" i="9788"/>
  <c r="K21" i="9788"/>
  <c r="J21" i="9788"/>
  <c r="H21" i="9788"/>
  <c r="I21" i="9788" s="1"/>
  <c r="D21" i="9788"/>
  <c r="X20" i="9788"/>
  <c r="O20" i="9788"/>
  <c r="N20" i="9788"/>
  <c r="M20" i="9788"/>
  <c r="K20" i="9788"/>
  <c r="J20" i="9788"/>
  <c r="H20" i="9788"/>
  <c r="I20" i="9788" s="1"/>
  <c r="D20" i="9788"/>
  <c r="X19" i="9788"/>
  <c r="O19" i="9788"/>
  <c r="N19" i="9788"/>
  <c r="M19" i="9788"/>
  <c r="K19" i="9788"/>
  <c r="J19" i="9788"/>
  <c r="H19" i="9788"/>
  <c r="I19" i="9788" s="1"/>
  <c r="D19" i="9788"/>
  <c r="X18" i="9788"/>
  <c r="O18" i="9788"/>
  <c r="O49" i="9788" s="1"/>
  <c r="N18" i="9788"/>
  <c r="M18" i="9788"/>
  <c r="K18" i="9788"/>
  <c r="J18" i="9788"/>
  <c r="I18" i="9788"/>
  <c r="H18" i="9788"/>
  <c r="D18" i="9788"/>
  <c r="K5" i="9788"/>
  <c r="V28" i="9787"/>
  <c r="U28" i="9787"/>
  <c r="T28" i="9787"/>
  <c r="S28" i="9787"/>
  <c r="Q28" i="9787"/>
  <c r="P28" i="9787"/>
  <c r="F28" i="9787"/>
  <c r="E28" i="9787"/>
  <c r="W27" i="9787"/>
  <c r="N27" i="9787"/>
  <c r="M27" i="9787"/>
  <c r="L27" i="9787"/>
  <c r="J27" i="9787"/>
  <c r="I27" i="9787"/>
  <c r="H27" i="9787"/>
  <c r="G27" i="9787"/>
  <c r="D27" i="9787"/>
  <c r="W26" i="9787"/>
  <c r="N26" i="9787"/>
  <c r="M26" i="9787"/>
  <c r="L26" i="9787"/>
  <c r="J26" i="9787"/>
  <c r="I26" i="9787"/>
  <c r="H26" i="9787"/>
  <c r="G26" i="9787"/>
  <c r="D26" i="9787"/>
  <c r="W25" i="9787"/>
  <c r="N25" i="9787"/>
  <c r="M25" i="9787"/>
  <c r="L25" i="9787"/>
  <c r="J25" i="9787"/>
  <c r="I25" i="9787"/>
  <c r="H25" i="9787"/>
  <c r="G25" i="9787"/>
  <c r="D25" i="9787"/>
  <c r="W24" i="9787"/>
  <c r="N24" i="9787"/>
  <c r="M24" i="9787"/>
  <c r="L24" i="9787"/>
  <c r="J24" i="9787"/>
  <c r="I24" i="9787"/>
  <c r="H24" i="9787"/>
  <c r="G24" i="9787"/>
  <c r="D24" i="9787"/>
  <c r="W23" i="9787"/>
  <c r="N23" i="9787"/>
  <c r="M23" i="9787"/>
  <c r="L23" i="9787"/>
  <c r="J23" i="9787"/>
  <c r="I23" i="9787"/>
  <c r="H23" i="9787"/>
  <c r="G23" i="9787"/>
  <c r="D23" i="9787"/>
  <c r="W22" i="9787"/>
  <c r="N22" i="9787"/>
  <c r="M22" i="9787"/>
  <c r="L22" i="9787"/>
  <c r="J22" i="9787"/>
  <c r="I22" i="9787"/>
  <c r="H22" i="9787"/>
  <c r="G22" i="9787"/>
  <c r="D22" i="9787"/>
  <c r="W21" i="9787"/>
  <c r="N21" i="9787"/>
  <c r="M21" i="9787"/>
  <c r="L21" i="9787"/>
  <c r="J21" i="9787"/>
  <c r="I21" i="9787"/>
  <c r="H21" i="9787"/>
  <c r="G21" i="9787"/>
  <c r="D21" i="9787"/>
  <c r="W20" i="9787"/>
  <c r="N20" i="9787"/>
  <c r="M20" i="9787"/>
  <c r="L20" i="9787"/>
  <c r="J20" i="9787"/>
  <c r="I20" i="9787"/>
  <c r="H20" i="9787"/>
  <c r="G20" i="9787"/>
  <c r="D20" i="9787"/>
  <c r="W19" i="9787"/>
  <c r="N19" i="9787"/>
  <c r="M19" i="9787"/>
  <c r="L19" i="9787"/>
  <c r="J19" i="9787"/>
  <c r="I19" i="9787"/>
  <c r="G19" i="9787"/>
  <c r="H19" i="9787" s="1"/>
  <c r="D19" i="9787"/>
  <c r="W18" i="9787"/>
  <c r="N18" i="9787"/>
  <c r="N28" i="9787" s="1"/>
  <c r="M18" i="9787"/>
  <c r="L18" i="9787"/>
  <c r="J18" i="9787"/>
  <c r="I18" i="9787"/>
  <c r="H18" i="9787"/>
  <c r="G18" i="9787"/>
  <c r="D18" i="9787"/>
  <c r="J5" i="9787"/>
  <c r="O21" i="9785"/>
  <c r="X21" i="9785"/>
  <c r="N21" i="9785"/>
  <c r="M21" i="9785"/>
  <c r="K21" i="9785"/>
  <c r="J21" i="9785"/>
  <c r="H21" i="9785"/>
  <c r="I21" i="9785" s="1"/>
  <c r="D21" i="9785"/>
  <c r="X20" i="9785"/>
  <c r="O20" i="9785"/>
  <c r="N20" i="9785"/>
  <c r="M20" i="9785"/>
  <c r="K20" i="9785"/>
  <c r="J20" i="9785"/>
  <c r="I20" i="9785"/>
  <c r="H20" i="9785"/>
  <c r="D20" i="9785"/>
  <c r="L28" i="9791" l="1"/>
  <c r="M28" i="9791"/>
  <c r="I50" i="9790"/>
  <c r="N50" i="9790"/>
  <c r="X50" i="9790"/>
  <c r="H28" i="9791"/>
  <c r="W28" i="9791"/>
  <c r="M28" i="9787"/>
  <c r="W28" i="9787"/>
  <c r="L28" i="9787"/>
  <c r="H28" i="9787"/>
  <c r="X49" i="9788"/>
  <c r="M49" i="9788"/>
  <c r="I49" i="9788"/>
  <c r="N49" i="9788"/>
  <c r="W47" i="9785"/>
  <c r="V47" i="9785"/>
  <c r="U47" i="9785"/>
  <c r="T47" i="9785"/>
  <c r="R47" i="9785"/>
  <c r="Q47" i="9785"/>
  <c r="F47" i="9785"/>
  <c r="E47" i="9785"/>
  <c r="X46" i="9785"/>
  <c r="O46" i="9785"/>
  <c r="N46" i="9785"/>
  <c r="M46" i="9785"/>
  <c r="K46" i="9785"/>
  <c r="J46" i="9785"/>
  <c r="I46" i="9785"/>
  <c r="H46" i="9785"/>
  <c r="D46" i="9785"/>
  <c r="X45" i="9785"/>
  <c r="O45" i="9785"/>
  <c r="N45" i="9785"/>
  <c r="M45" i="9785"/>
  <c r="K45" i="9785"/>
  <c r="J45" i="9785"/>
  <c r="I45" i="9785"/>
  <c r="H45" i="9785"/>
  <c r="D45" i="9785"/>
  <c r="X44" i="9785"/>
  <c r="O44" i="9785"/>
  <c r="N44" i="9785"/>
  <c r="M44" i="9785"/>
  <c r="K44" i="9785"/>
  <c r="J44" i="9785"/>
  <c r="H44" i="9785"/>
  <c r="I44" i="9785" s="1"/>
  <c r="D44" i="9785"/>
  <c r="X43" i="9785"/>
  <c r="O43" i="9785"/>
  <c r="N43" i="9785"/>
  <c r="M43" i="9785"/>
  <c r="K43" i="9785"/>
  <c r="J43" i="9785"/>
  <c r="H43" i="9785"/>
  <c r="I43" i="9785" s="1"/>
  <c r="D43" i="9785"/>
  <c r="X42" i="9785"/>
  <c r="O42" i="9785"/>
  <c r="N42" i="9785"/>
  <c r="M42" i="9785"/>
  <c r="K42" i="9785"/>
  <c r="J42" i="9785"/>
  <c r="H42" i="9785"/>
  <c r="I42" i="9785" s="1"/>
  <c r="D42" i="9785"/>
  <c r="X41" i="9785"/>
  <c r="O41" i="9785"/>
  <c r="N41" i="9785"/>
  <c r="M41" i="9785"/>
  <c r="K41" i="9785"/>
  <c r="J41" i="9785"/>
  <c r="H41" i="9785"/>
  <c r="I41" i="9785" s="1"/>
  <c r="D41" i="9785"/>
  <c r="X40" i="9785"/>
  <c r="O40" i="9785"/>
  <c r="N40" i="9785"/>
  <c r="M40" i="9785"/>
  <c r="K40" i="9785"/>
  <c r="J40" i="9785"/>
  <c r="H40" i="9785"/>
  <c r="I40" i="9785" s="1"/>
  <c r="D40" i="9785"/>
  <c r="X39" i="9785"/>
  <c r="O39" i="9785"/>
  <c r="N39" i="9785"/>
  <c r="M39" i="9785"/>
  <c r="K39" i="9785"/>
  <c r="J39" i="9785"/>
  <c r="H39" i="9785"/>
  <c r="I39" i="9785" s="1"/>
  <c r="D39" i="9785"/>
  <c r="X38" i="9785"/>
  <c r="O38" i="9785"/>
  <c r="N38" i="9785"/>
  <c r="M38" i="9785"/>
  <c r="K38" i="9785"/>
  <c r="J38" i="9785"/>
  <c r="H38" i="9785"/>
  <c r="I38" i="9785" s="1"/>
  <c r="D38" i="9785"/>
  <c r="X37" i="9785"/>
  <c r="O37" i="9785"/>
  <c r="N37" i="9785"/>
  <c r="M37" i="9785"/>
  <c r="K37" i="9785"/>
  <c r="J37" i="9785"/>
  <c r="H37" i="9785"/>
  <c r="I37" i="9785" s="1"/>
  <c r="D37" i="9785"/>
  <c r="X36" i="9785"/>
  <c r="O36" i="9785"/>
  <c r="N36" i="9785"/>
  <c r="M36" i="9785"/>
  <c r="K36" i="9785"/>
  <c r="J36" i="9785"/>
  <c r="H36" i="9785"/>
  <c r="I36" i="9785" s="1"/>
  <c r="D36" i="9785"/>
  <c r="X35" i="9785"/>
  <c r="O35" i="9785"/>
  <c r="N35" i="9785"/>
  <c r="M35" i="9785"/>
  <c r="K35" i="9785"/>
  <c r="J35" i="9785"/>
  <c r="H35" i="9785"/>
  <c r="I35" i="9785" s="1"/>
  <c r="D35" i="9785"/>
  <c r="X34" i="9785"/>
  <c r="O34" i="9785"/>
  <c r="N34" i="9785"/>
  <c r="M34" i="9785"/>
  <c r="K34" i="9785"/>
  <c r="J34" i="9785"/>
  <c r="H34" i="9785"/>
  <c r="I34" i="9785" s="1"/>
  <c r="D34" i="9785"/>
  <c r="X33" i="9785"/>
  <c r="O33" i="9785"/>
  <c r="N33" i="9785"/>
  <c r="M33" i="9785"/>
  <c r="K33" i="9785"/>
  <c r="J33" i="9785"/>
  <c r="H33" i="9785"/>
  <c r="I33" i="9785" s="1"/>
  <c r="D33" i="9785"/>
  <c r="X32" i="9785"/>
  <c r="O32" i="9785"/>
  <c r="N32" i="9785"/>
  <c r="M32" i="9785"/>
  <c r="K32" i="9785"/>
  <c r="J32" i="9785"/>
  <c r="H32" i="9785"/>
  <c r="I32" i="9785" s="1"/>
  <c r="D32" i="9785"/>
  <c r="X31" i="9785"/>
  <c r="O31" i="9785"/>
  <c r="N31" i="9785"/>
  <c r="M31" i="9785"/>
  <c r="K31" i="9785"/>
  <c r="J31" i="9785"/>
  <c r="H31" i="9785"/>
  <c r="I31" i="9785" s="1"/>
  <c r="D31" i="9785"/>
  <c r="X30" i="9785"/>
  <c r="O30" i="9785"/>
  <c r="N30" i="9785"/>
  <c r="M30" i="9785"/>
  <c r="K30" i="9785"/>
  <c r="J30" i="9785"/>
  <c r="H30" i="9785"/>
  <c r="I30" i="9785" s="1"/>
  <c r="D30" i="9785"/>
  <c r="X29" i="9785"/>
  <c r="O29" i="9785"/>
  <c r="N29" i="9785"/>
  <c r="M29" i="9785"/>
  <c r="K29" i="9785"/>
  <c r="J29" i="9785"/>
  <c r="H29" i="9785"/>
  <c r="I29" i="9785" s="1"/>
  <c r="D29" i="9785"/>
  <c r="X28" i="9785"/>
  <c r="O28" i="9785"/>
  <c r="N28" i="9785"/>
  <c r="M28" i="9785"/>
  <c r="K28" i="9785"/>
  <c r="J28" i="9785"/>
  <c r="H28" i="9785"/>
  <c r="I28" i="9785" s="1"/>
  <c r="D28" i="9785"/>
  <c r="X27" i="9785"/>
  <c r="O27" i="9785"/>
  <c r="N27" i="9785"/>
  <c r="M27" i="9785"/>
  <c r="K27" i="9785"/>
  <c r="J27" i="9785"/>
  <c r="H27" i="9785"/>
  <c r="I27" i="9785" s="1"/>
  <c r="D27" i="9785"/>
  <c r="X26" i="9785"/>
  <c r="O26" i="9785"/>
  <c r="N26" i="9785"/>
  <c r="M26" i="9785"/>
  <c r="K26" i="9785"/>
  <c r="J26" i="9785"/>
  <c r="H26" i="9785"/>
  <c r="I26" i="9785" s="1"/>
  <c r="D26" i="9785"/>
  <c r="X25" i="9785"/>
  <c r="O25" i="9785"/>
  <c r="N25" i="9785"/>
  <c r="M25" i="9785"/>
  <c r="K25" i="9785"/>
  <c r="J25" i="9785"/>
  <c r="H25" i="9785"/>
  <c r="I25" i="9785" s="1"/>
  <c r="D25" i="9785"/>
  <c r="X24" i="9785"/>
  <c r="O24" i="9785"/>
  <c r="N24" i="9785"/>
  <c r="M24" i="9785"/>
  <c r="K24" i="9785"/>
  <c r="J24" i="9785"/>
  <c r="H24" i="9785"/>
  <c r="I24" i="9785" s="1"/>
  <c r="D24" i="9785"/>
  <c r="X23" i="9785"/>
  <c r="O23" i="9785"/>
  <c r="N23" i="9785"/>
  <c r="M23" i="9785"/>
  <c r="K23" i="9785"/>
  <c r="J23" i="9785"/>
  <c r="H23" i="9785"/>
  <c r="I23" i="9785" s="1"/>
  <c r="D23" i="9785"/>
  <c r="X22" i="9785"/>
  <c r="O22" i="9785"/>
  <c r="N22" i="9785"/>
  <c r="M22" i="9785"/>
  <c r="K22" i="9785"/>
  <c r="J22" i="9785"/>
  <c r="H22" i="9785"/>
  <c r="I22" i="9785" s="1"/>
  <c r="D22" i="9785"/>
  <c r="X19" i="9785"/>
  <c r="O19" i="9785"/>
  <c r="N19" i="9785"/>
  <c r="M19" i="9785"/>
  <c r="K19" i="9785"/>
  <c r="J19" i="9785"/>
  <c r="H19" i="9785"/>
  <c r="I19" i="9785" s="1"/>
  <c r="D19" i="9785"/>
  <c r="X18" i="9785"/>
  <c r="O18" i="9785"/>
  <c r="O47" i="9785" s="1"/>
  <c r="N18" i="9785"/>
  <c r="M18" i="9785"/>
  <c r="K18" i="9785"/>
  <c r="J18" i="9785"/>
  <c r="I18" i="9785"/>
  <c r="H18" i="9785"/>
  <c r="D18" i="9785"/>
  <c r="K5" i="9785"/>
  <c r="M47" i="9785" l="1"/>
  <c r="N47" i="9785"/>
  <c r="X47" i="9785"/>
  <c r="I47" i="9785"/>
  <c r="E80" i="9780"/>
  <c r="X27" i="9780" l="1"/>
  <c r="M31" i="9780"/>
  <c r="N35" i="9780"/>
  <c r="X39" i="9780"/>
  <c r="M39" i="9780"/>
  <c r="D39" i="9780"/>
  <c r="X38" i="9780"/>
  <c r="O38" i="9780"/>
  <c r="N38" i="9780"/>
  <c r="M38" i="9780"/>
  <c r="K38" i="9780"/>
  <c r="J38" i="9780"/>
  <c r="H38" i="9780"/>
  <c r="I38" i="9780" s="1"/>
  <c r="D38" i="9780"/>
  <c r="X37" i="9780"/>
  <c r="O37" i="9780"/>
  <c r="N37" i="9780"/>
  <c r="M37" i="9780"/>
  <c r="K37" i="9780"/>
  <c r="J37" i="9780"/>
  <c r="H37" i="9780"/>
  <c r="I37" i="9780" s="1"/>
  <c r="D37" i="9780"/>
  <c r="X36" i="9780"/>
  <c r="O36" i="9780"/>
  <c r="N36" i="9780"/>
  <c r="M36" i="9780"/>
  <c r="K36" i="9780"/>
  <c r="J36" i="9780"/>
  <c r="H36" i="9780"/>
  <c r="I36" i="9780" s="1"/>
  <c r="D36" i="9780"/>
  <c r="O35" i="9780"/>
  <c r="J35" i="9780"/>
  <c r="X34" i="9780"/>
  <c r="O34" i="9780"/>
  <c r="N34" i="9780"/>
  <c r="M34" i="9780"/>
  <c r="K34" i="9780"/>
  <c r="J34" i="9780"/>
  <c r="H34" i="9780"/>
  <c r="I34" i="9780" s="1"/>
  <c r="D34" i="9780"/>
  <c r="X33" i="9780"/>
  <c r="O33" i="9780"/>
  <c r="N33" i="9780"/>
  <c r="M33" i="9780"/>
  <c r="K33" i="9780"/>
  <c r="J33" i="9780"/>
  <c r="H33" i="9780"/>
  <c r="I33" i="9780" s="1"/>
  <c r="D33" i="9780"/>
  <c r="X32" i="9780"/>
  <c r="O32" i="9780"/>
  <c r="N32" i="9780"/>
  <c r="M32" i="9780"/>
  <c r="K32" i="9780"/>
  <c r="J32" i="9780"/>
  <c r="H32" i="9780"/>
  <c r="I32" i="9780" s="1"/>
  <c r="D32" i="9780"/>
  <c r="N31" i="9780"/>
  <c r="H31" i="9780"/>
  <c r="I31" i="9780" s="1"/>
  <c r="X30" i="9780"/>
  <c r="O30" i="9780"/>
  <c r="N30" i="9780"/>
  <c r="M30" i="9780"/>
  <c r="K30" i="9780"/>
  <c r="J30" i="9780"/>
  <c r="H30" i="9780"/>
  <c r="I30" i="9780" s="1"/>
  <c r="D30" i="9780"/>
  <c r="X29" i="9780"/>
  <c r="O29" i="9780"/>
  <c r="N29" i="9780"/>
  <c r="M29" i="9780"/>
  <c r="K29" i="9780"/>
  <c r="J29" i="9780"/>
  <c r="H29" i="9780"/>
  <c r="I29" i="9780" s="1"/>
  <c r="D29" i="9780"/>
  <c r="X28" i="9780"/>
  <c r="O28" i="9780"/>
  <c r="N28" i="9780"/>
  <c r="M28" i="9780"/>
  <c r="K28" i="9780"/>
  <c r="J28" i="9780"/>
  <c r="H28" i="9780"/>
  <c r="I28" i="9780" s="1"/>
  <c r="D28" i="9780"/>
  <c r="M27" i="9780"/>
  <c r="D27" i="9780"/>
  <c r="X26" i="9780"/>
  <c r="O26" i="9780"/>
  <c r="N26" i="9780"/>
  <c r="M26" i="9780"/>
  <c r="K26" i="9780"/>
  <c r="J26" i="9780"/>
  <c r="H26" i="9780"/>
  <c r="I26" i="9780" s="1"/>
  <c r="D26" i="9780"/>
  <c r="X25" i="9780"/>
  <c r="O25" i="9780"/>
  <c r="N25" i="9780"/>
  <c r="M25" i="9780"/>
  <c r="K25" i="9780"/>
  <c r="J25" i="9780"/>
  <c r="H25" i="9780"/>
  <c r="I25" i="9780" s="1"/>
  <c r="D25" i="9780"/>
  <c r="H27" i="9780" l="1"/>
  <c r="I27" i="9780" s="1"/>
  <c r="N27" i="9780"/>
  <c r="J31" i="9780"/>
  <c r="O31" i="9780"/>
  <c r="K35" i="9780"/>
  <c r="X35" i="9780"/>
  <c r="H39" i="9780"/>
  <c r="I39" i="9780" s="1"/>
  <c r="N39" i="9780"/>
  <c r="J27" i="9780"/>
  <c r="O27" i="9780"/>
  <c r="K31" i="9780"/>
  <c r="X31" i="9780"/>
  <c r="D35" i="9780"/>
  <c r="M35" i="9780"/>
  <c r="J39" i="9780"/>
  <c r="O39" i="9780"/>
  <c r="K27" i="9780"/>
  <c r="D31" i="9780"/>
  <c r="H35" i="9780"/>
  <c r="I35" i="9780" s="1"/>
  <c r="K39" i="9780"/>
  <c r="X75" i="9780" l="1"/>
  <c r="O75" i="9780"/>
  <c r="N75" i="9780"/>
  <c r="M75" i="9780"/>
  <c r="K75" i="9780"/>
  <c r="J75" i="9780"/>
  <c r="H75" i="9780"/>
  <c r="I75" i="9780" s="1"/>
  <c r="D75" i="9780"/>
  <c r="X74" i="9780"/>
  <c r="O74" i="9780"/>
  <c r="N74" i="9780"/>
  <c r="M74" i="9780"/>
  <c r="K74" i="9780"/>
  <c r="J74" i="9780"/>
  <c r="H74" i="9780"/>
  <c r="I74" i="9780" s="1"/>
  <c r="D74" i="9780"/>
  <c r="X73" i="9780"/>
  <c r="O73" i="9780"/>
  <c r="N73" i="9780"/>
  <c r="M73" i="9780"/>
  <c r="K73" i="9780"/>
  <c r="J73" i="9780"/>
  <c r="H73" i="9780"/>
  <c r="I73" i="9780" s="1"/>
  <c r="D73" i="9780"/>
  <c r="X72" i="9780"/>
  <c r="O72" i="9780"/>
  <c r="N72" i="9780"/>
  <c r="M72" i="9780"/>
  <c r="K72" i="9780"/>
  <c r="J72" i="9780"/>
  <c r="H72" i="9780"/>
  <c r="I72" i="9780" s="1"/>
  <c r="D72" i="9780"/>
  <c r="X71" i="9780"/>
  <c r="O71" i="9780"/>
  <c r="N71" i="9780"/>
  <c r="M71" i="9780"/>
  <c r="K71" i="9780"/>
  <c r="J71" i="9780"/>
  <c r="H71" i="9780"/>
  <c r="I71" i="9780" s="1"/>
  <c r="D71" i="9780"/>
  <c r="X70" i="9780"/>
  <c r="O70" i="9780"/>
  <c r="N70" i="9780"/>
  <c r="M70" i="9780"/>
  <c r="K70" i="9780"/>
  <c r="J70" i="9780"/>
  <c r="H70" i="9780"/>
  <c r="I70" i="9780" s="1"/>
  <c r="D70" i="9780"/>
  <c r="X69" i="9780"/>
  <c r="O69" i="9780"/>
  <c r="N69" i="9780"/>
  <c r="M69" i="9780"/>
  <c r="K69" i="9780"/>
  <c r="J69" i="9780"/>
  <c r="H69" i="9780"/>
  <c r="I69" i="9780" s="1"/>
  <c r="D69" i="9780"/>
  <c r="X68" i="9780"/>
  <c r="O68" i="9780"/>
  <c r="N68" i="9780"/>
  <c r="M68" i="9780"/>
  <c r="K68" i="9780"/>
  <c r="J68" i="9780"/>
  <c r="H68" i="9780"/>
  <c r="I68" i="9780" s="1"/>
  <c r="D68" i="9780"/>
  <c r="X67" i="9780"/>
  <c r="O67" i="9780"/>
  <c r="N67" i="9780"/>
  <c r="M67" i="9780"/>
  <c r="K67" i="9780"/>
  <c r="J67" i="9780"/>
  <c r="H67" i="9780"/>
  <c r="I67" i="9780" s="1"/>
  <c r="D67" i="9780"/>
  <c r="X66" i="9780"/>
  <c r="O66" i="9780"/>
  <c r="N66" i="9780"/>
  <c r="M66" i="9780"/>
  <c r="K66" i="9780"/>
  <c r="J66" i="9780"/>
  <c r="H66" i="9780"/>
  <c r="I66" i="9780" s="1"/>
  <c r="D66" i="9780"/>
  <c r="X65" i="9780"/>
  <c r="O65" i="9780"/>
  <c r="N65" i="9780"/>
  <c r="M65" i="9780"/>
  <c r="K65" i="9780"/>
  <c r="J65" i="9780"/>
  <c r="H65" i="9780"/>
  <c r="I65" i="9780" s="1"/>
  <c r="D65" i="9780"/>
  <c r="X64" i="9780"/>
  <c r="O64" i="9780"/>
  <c r="N64" i="9780"/>
  <c r="M64" i="9780"/>
  <c r="K64" i="9780"/>
  <c r="J64" i="9780"/>
  <c r="H64" i="9780"/>
  <c r="I64" i="9780" s="1"/>
  <c r="D64" i="9780"/>
  <c r="X63" i="9780"/>
  <c r="O63" i="9780"/>
  <c r="N63" i="9780"/>
  <c r="M63" i="9780"/>
  <c r="K63" i="9780"/>
  <c r="J63" i="9780"/>
  <c r="H63" i="9780"/>
  <c r="I63" i="9780" s="1"/>
  <c r="D63" i="9780"/>
  <c r="X62" i="9780"/>
  <c r="O62" i="9780"/>
  <c r="N62" i="9780"/>
  <c r="M62" i="9780"/>
  <c r="K62" i="9780"/>
  <c r="J62" i="9780"/>
  <c r="H62" i="9780"/>
  <c r="I62" i="9780" s="1"/>
  <c r="D62" i="9780"/>
  <c r="X61" i="9780"/>
  <c r="O61" i="9780"/>
  <c r="N61" i="9780"/>
  <c r="M61" i="9780"/>
  <c r="K61" i="9780"/>
  <c r="J61" i="9780"/>
  <c r="H61" i="9780"/>
  <c r="I61" i="9780" s="1"/>
  <c r="D61" i="9780"/>
  <c r="X60" i="9780"/>
  <c r="O60" i="9780"/>
  <c r="N60" i="9780"/>
  <c r="M60" i="9780"/>
  <c r="K60" i="9780"/>
  <c r="J60" i="9780"/>
  <c r="H60" i="9780"/>
  <c r="I60" i="9780" s="1"/>
  <c r="D60" i="9780"/>
  <c r="X59" i="9780"/>
  <c r="O59" i="9780"/>
  <c r="N59" i="9780"/>
  <c r="M59" i="9780"/>
  <c r="K59" i="9780"/>
  <c r="J59" i="9780"/>
  <c r="H59" i="9780"/>
  <c r="I59" i="9780" s="1"/>
  <c r="D59" i="9780"/>
  <c r="X58" i="9780"/>
  <c r="O58" i="9780"/>
  <c r="N58" i="9780"/>
  <c r="M58" i="9780"/>
  <c r="K58" i="9780"/>
  <c r="J58" i="9780"/>
  <c r="H58" i="9780"/>
  <c r="I58" i="9780" s="1"/>
  <c r="D58" i="9780"/>
  <c r="X57" i="9780"/>
  <c r="O57" i="9780"/>
  <c r="N57" i="9780"/>
  <c r="M57" i="9780"/>
  <c r="K57" i="9780"/>
  <c r="J57" i="9780"/>
  <c r="H57" i="9780"/>
  <c r="I57" i="9780" s="1"/>
  <c r="D57" i="9780"/>
  <c r="X56" i="9780"/>
  <c r="O56" i="9780"/>
  <c r="N56" i="9780"/>
  <c r="M56" i="9780"/>
  <c r="K56" i="9780"/>
  <c r="J56" i="9780"/>
  <c r="H56" i="9780"/>
  <c r="I56" i="9780" s="1"/>
  <c r="D56" i="9780"/>
  <c r="W80" i="9780"/>
  <c r="V80" i="9780"/>
  <c r="U80" i="9780"/>
  <c r="T80" i="9780"/>
  <c r="R80" i="9780"/>
  <c r="Q80" i="9780"/>
  <c r="F80" i="9780"/>
  <c r="X79" i="9780"/>
  <c r="O79" i="9780"/>
  <c r="N79" i="9780"/>
  <c r="M79" i="9780"/>
  <c r="K79" i="9780"/>
  <c r="J79" i="9780"/>
  <c r="I79" i="9780"/>
  <c r="H79" i="9780"/>
  <c r="D79" i="9780"/>
  <c r="X78" i="9780"/>
  <c r="O78" i="9780"/>
  <c r="N78" i="9780"/>
  <c r="M78" i="9780"/>
  <c r="K78" i="9780"/>
  <c r="J78" i="9780"/>
  <c r="I78" i="9780"/>
  <c r="H78" i="9780"/>
  <c r="D78" i="9780"/>
  <c r="X77" i="9780"/>
  <c r="O77" i="9780"/>
  <c r="N77" i="9780"/>
  <c r="M77" i="9780"/>
  <c r="K77" i="9780"/>
  <c r="J77" i="9780"/>
  <c r="H77" i="9780"/>
  <c r="I77" i="9780" s="1"/>
  <c r="D77" i="9780"/>
  <c r="X76" i="9780"/>
  <c r="O76" i="9780"/>
  <c r="N76" i="9780"/>
  <c r="M76" i="9780"/>
  <c r="K76" i="9780"/>
  <c r="J76" i="9780"/>
  <c r="H76" i="9780"/>
  <c r="I76" i="9780" s="1"/>
  <c r="D76" i="9780"/>
  <c r="X55" i="9780"/>
  <c r="O55" i="9780"/>
  <c r="N55" i="9780"/>
  <c r="M55" i="9780"/>
  <c r="K55" i="9780"/>
  <c r="J55" i="9780"/>
  <c r="I55" i="9780"/>
  <c r="H55" i="9780"/>
  <c r="D55" i="9780"/>
  <c r="X54" i="9780"/>
  <c r="O54" i="9780"/>
  <c r="N54" i="9780"/>
  <c r="M54" i="9780"/>
  <c r="K54" i="9780"/>
  <c r="J54" i="9780"/>
  <c r="H54" i="9780"/>
  <c r="I54" i="9780" s="1"/>
  <c r="D54" i="9780"/>
  <c r="X53" i="9780"/>
  <c r="O53" i="9780"/>
  <c r="N53" i="9780"/>
  <c r="M53" i="9780"/>
  <c r="K53" i="9780"/>
  <c r="J53" i="9780"/>
  <c r="H53" i="9780"/>
  <c r="I53" i="9780" s="1"/>
  <c r="D53" i="9780"/>
  <c r="X52" i="9780"/>
  <c r="O52" i="9780"/>
  <c r="N52" i="9780"/>
  <c r="M52" i="9780"/>
  <c r="K52" i="9780"/>
  <c r="J52" i="9780"/>
  <c r="H52" i="9780"/>
  <c r="I52" i="9780" s="1"/>
  <c r="D52" i="9780"/>
  <c r="X51" i="9780"/>
  <c r="O51" i="9780"/>
  <c r="N51" i="9780"/>
  <c r="M51" i="9780"/>
  <c r="K51" i="9780"/>
  <c r="J51" i="9780"/>
  <c r="H51" i="9780"/>
  <c r="I51" i="9780" s="1"/>
  <c r="D51" i="9780"/>
  <c r="X50" i="9780"/>
  <c r="O50" i="9780"/>
  <c r="N50" i="9780"/>
  <c r="M50" i="9780"/>
  <c r="K50" i="9780"/>
  <c r="J50" i="9780"/>
  <c r="H50" i="9780"/>
  <c r="I50" i="9780" s="1"/>
  <c r="D50" i="9780"/>
  <c r="X49" i="9780"/>
  <c r="O49" i="9780"/>
  <c r="N49" i="9780"/>
  <c r="M49" i="9780"/>
  <c r="K49" i="9780"/>
  <c r="J49" i="9780"/>
  <c r="H49" i="9780"/>
  <c r="I49" i="9780" s="1"/>
  <c r="D49" i="9780"/>
  <c r="X48" i="9780"/>
  <c r="O48" i="9780"/>
  <c r="N48" i="9780"/>
  <c r="M48" i="9780"/>
  <c r="K48" i="9780"/>
  <c r="J48" i="9780"/>
  <c r="H48" i="9780"/>
  <c r="I48" i="9780" s="1"/>
  <c r="D48" i="9780"/>
  <c r="X47" i="9780"/>
  <c r="O47" i="9780"/>
  <c r="N47" i="9780"/>
  <c r="M47" i="9780"/>
  <c r="K47" i="9780"/>
  <c r="J47" i="9780"/>
  <c r="H47" i="9780"/>
  <c r="I47" i="9780" s="1"/>
  <c r="D47" i="9780"/>
  <c r="X46" i="9780"/>
  <c r="O46" i="9780"/>
  <c r="N46" i="9780"/>
  <c r="M46" i="9780"/>
  <c r="K46" i="9780"/>
  <c r="J46" i="9780"/>
  <c r="H46" i="9780"/>
  <c r="I46" i="9780" s="1"/>
  <c r="D46" i="9780"/>
  <c r="X45" i="9780"/>
  <c r="O45" i="9780"/>
  <c r="N45" i="9780"/>
  <c r="M45" i="9780"/>
  <c r="K45" i="9780"/>
  <c r="J45" i="9780"/>
  <c r="H45" i="9780"/>
  <c r="I45" i="9780" s="1"/>
  <c r="D45" i="9780"/>
  <c r="X44" i="9780"/>
  <c r="O44" i="9780"/>
  <c r="N44" i="9780"/>
  <c r="M44" i="9780"/>
  <c r="K44" i="9780"/>
  <c r="J44" i="9780"/>
  <c r="H44" i="9780"/>
  <c r="I44" i="9780" s="1"/>
  <c r="D44" i="9780"/>
  <c r="X43" i="9780"/>
  <c r="O43" i="9780"/>
  <c r="N43" i="9780"/>
  <c r="M43" i="9780"/>
  <c r="K43" i="9780"/>
  <c r="J43" i="9780"/>
  <c r="H43" i="9780"/>
  <c r="I43" i="9780" s="1"/>
  <c r="D43" i="9780"/>
  <c r="X42" i="9780"/>
  <c r="O42" i="9780"/>
  <c r="N42" i="9780"/>
  <c r="M42" i="9780"/>
  <c r="K42" i="9780"/>
  <c r="J42" i="9780"/>
  <c r="H42" i="9780"/>
  <c r="I42" i="9780" s="1"/>
  <c r="D42" i="9780"/>
  <c r="X41" i="9780"/>
  <c r="O41" i="9780"/>
  <c r="N41" i="9780"/>
  <c r="M41" i="9780"/>
  <c r="K41" i="9780"/>
  <c r="J41" i="9780"/>
  <c r="H41" i="9780"/>
  <c r="I41" i="9780" s="1"/>
  <c r="D41" i="9780"/>
  <c r="X40" i="9780"/>
  <c r="O40" i="9780"/>
  <c r="N40" i="9780"/>
  <c r="M40" i="9780"/>
  <c r="K40" i="9780"/>
  <c r="J40" i="9780"/>
  <c r="H40" i="9780"/>
  <c r="I40" i="9780" s="1"/>
  <c r="D40" i="9780"/>
  <c r="X24" i="9780"/>
  <c r="O24" i="9780"/>
  <c r="N24" i="9780"/>
  <c r="M24" i="9780"/>
  <c r="K24" i="9780"/>
  <c r="J24" i="9780"/>
  <c r="H24" i="9780"/>
  <c r="I24" i="9780" s="1"/>
  <c r="D24" i="9780"/>
  <c r="X23" i="9780"/>
  <c r="O23" i="9780"/>
  <c r="N23" i="9780"/>
  <c r="M23" i="9780"/>
  <c r="K23" i="9780"/>
  <c r="J23" i="9780"/>
  <c r="H23" i="9780"/>
  <c r="I23" i="9780" s="1"/>
  <c r="D23" i="9780"/>
  <c r="X22" i="9780"/>
  <c r="O22" i="9780"/>
  <c r="N22" i="9780"/>
  <c r="M22" i="9780"/>
  <c r="K22" i="9780"/>
  <c r="J22" i="9780"/>
  <c r="H22" i="9780"/>
  <c r="I22" i="9780" s="1"/>
  <c r="D22" i="9780"/>
  <c r="X21" i="9780"/>
  <c r="O21" i="9780"/>
  <c r="N21" i="9780"/>
  <c r="M21" i="9780"/>
  <c r="K21" i="9780"/>
  <c r="J21" i="9780"/>
  <c r="H21" i="9780"/>
  <c r="I21" i="9780" s="1"/>
  <c r="D21" i="9780"/>
  <c r="X20" i="9780"/>
  <c r="O20" i="9780"/>
  <c r="N20" i="9780"/>
  <c r="M20" i="9780"/>
  <c r="K20" i="9780"/>
  <c r="J20" i="9780"/>
  <c r="H20" i="9780"/>
  <c r="I20" i="9780" s="1"/>
  <c r="D20" i="9780"/>
  <c r="X19" i="9780"/>
  <c r="O19" i="9780"/>
  <c r="N19" i="9780"/>
  <c r="M19" i="9780"/>
  <c r="K19" i="9780"/>
  <c r="J19" i="9780"/>
  <c r="H19" i="9780"/>
  <c r="I19" i="9780" s="1"/>
  <c r="D19" i="9780"/>
  <c r="X18" i="9780"/>
  <c r="O18" i="9780"/>
  <c r="O80" i="9780" s="1"/>
  <c r="N18" i="9780"/>
  <c r="M18" i="9780"/>
  <c r="K18" i="9780"/>
  <c r="J18" i="9780"/>
  <c r="I18" i="9780"/>
  <c r="H18" i="9780"/>
  <c r="D18" i="9780"/>
  <c r="K5" i="9780"/>
  <c r="V28" i="9779"/>
  <c r="U28" i="9779"/>
  <c r="T28" i="9779"/>
  <c r="S28" i="9779"/>
  <c r="Q28" i="9779"/>
  <c r="P28" i="9779"/>
  <c r="F28" i="9779"/>
  <c r="E28" i="9779"/>
  <c r="W27" i="9779"/>
  <c r="N27" i="9779"/>
  <c r="M27" i="9779"/>
  <c r="L27" i="9779"/>
  <c r="J27" i="9779"/>
  <c r="I27" i="9779"/>
  <c r="H27" i="9779"/>
  <c r="G27" i="9779"/>
  <c r="D27" i="9779"/>
  <c r="W26" i="9779"/>
  <c r="N26" i="9779"/>
  <c r="M26" i="9779"/>
  <c r="L26" i="9779"/>
  <c r="J26" i="9779"/>
  <c r="I26" i="9779"/>
  <c r="H26" i="9779"/>
  <c r="G26" i="9779"/>
  <c r="D26" i="9779"/>
  <c r="W25" i="9779"/>
  <c r="N25" i="9779"/>
  <c r="M25" i="9779"/>
  <c r="L25" i="9779"/>
  <c r="J25" i="9779"/>
  <c r="I25" i="9779"/>
  <c r="H25" i="9779"/>
  <c r="G25" i="9779"/>
  <c r="D25" i="9779"/>
  <c r="W24" i="9779"/>
  <c r="N24" i="9779"/>
  <c r="M24" i="9779"/>
  <c r="L24" i="9779"/>
  <c r="J24" i="9779"/>
  <c r="I24" i="9779"/>
  <c r="H24" i="9779"/>
  <c r="G24" i="9779"/>
  <c r="D24" i="9779"/>
  <c r="W23" i="9779"/>
  <c r="N23" i="9779"/>
  <c r="M23" i="9779"/>
  <c r="L23" i="9779"/>
  <c r="J23" i="9779"/>
  <c r="I23" i="9779"/>
  <c r="H23" i="9779"/>
  <c r="G23" i="9779"/>
  <c r="D23" i="9779"/>
  <c r="W22" i="9779"/>
  <c r="N22" i="9779"/>
  <c r="M22" i="9779"/>
  <c r="L22" i="9779"/>
  <c r="J22" i="9779"/>
  <c r="I22" i="9779"/>
  <c r="H22" i="9779"/>
  <c r="G22" i="9779"/>
  <c r="D22" i="9779"/>
  <c r="W21" i="9779"/>
  <c r="N21" i="9779"/>
  <c r="M21" i="9779"/>
  <c r="L21" i="9779"/>
  <c r="J21" i="9779"/>
  <c r="I21" i="9779"/>
  <c r="H21" i="9779"/>
  <c r="G21" i="9779"/>
  <c r="D21" i="9779"/>
  <c r="W20" i="9779"/>
  <c r="N20" i="9779"/>
  <c r="M20" i="9779"/>
  <c r="L20" i="9779"/>
  <c r="J20" i="9779"/>
  <c r="I20" i="9779"/>
  <c r="H20" i="9779"/>
  <c r="G20" i="9779"/>
  <c r="D20" i="9779"/>
  <c r="W19" i="9779"/>
  <c r="N19" i="9779"/>
  <c r="M19" i="9779"/>
  <c r="L19" i="9779"/>
  <c r="J19" i="9779"/>
  <c r="I19" i="9779"/>
  <c r="G19" i="9779"/>
  <c r="H19" i="9779" s="1"/>
  <c r="D19" i="9779"/>
  <c r="W18" i="9779"/>
  <c r="N18" i="9779"/>
  <c r="N28" i="9779" s="1"/>
  <c r="M18" i="9779"/>
  <c r="L18" i="9779"/>
  <c r="J18" i="9779"/>
  <c r="I18" i="9779"/>
  <c r="H18" i="9779"/>
  <c r="G18" i="9779"/>
  <c r="D18" i="9779"/>
  <c r="J5" i="9779"/>
  <c r="O23" i="9776"/>
  <c r="X27" i="9776"/>
  <c r="M31" i="9776"/>
  <c r="M35" i="9776"/>
  <c r="X37" i="9776"/>
  <c r="M41" i="9776"/>
  <c r="O44" i="9776"/>
  <c r="M19" i="9776"/>
  <c r="X44" i="9776"/>
  <c r="N44" i="9776"/>
  <c r="M44" i="9776"/>
  <c r="K44" i="9776"/>
  <c r="J44" i="9776"/>
  <c r="H44" i="9776"/>
  <c r="I44" i="9776" s="1"/>
  <c r="D44" i="9776"/>
  <c r="X43" i="9776"/>
  <c r="O43" i="9776"/>
  <c r="N43" i="9776"/>
  <c r="M43" i="9776"/>
  <c r="K43" i="9776"/>
  <c r="J43" i="9776"/>
  <c r="H43" i="9776"/>
  <c r="I43" i="9776" s="1"/>
  <c r="D43" i="9776"/>
  <c r="X42" i="9776"/>
  <c r="O42" i="9776"/>
  <c r="N42" i="9776"/>
  <c r="M42" i="9776"/>
  <c r="K42" i="9776"/>
  <c r="J42" i="9776"/>
  <c r="H42" i="9776"/>
  <c r="I42" i="9776" s="1"/>
  <c r="D42" i="9776"/>
  <c r="N41" i="9776"/>
  <c r="X40" i="9776"/>
  <c r="O40" i="9776"/>
  <c r="N40" i="9776"/>
  <c r="M40" i="9776"/>
  <c r="K40" i="9776"/>
  <c r="J40" i="9776"/>
  <c r="H40" i="9776"/>
  <c r="I40" i="9776" s="1"/>
  <c r="D40" i="9776"/>
  <c r="X39" i="9776"/>
  <c r="O39" i="9776"/>
  <c r="N39" i="9776"/>
  <c r="M39" i="9776"/>
  <c r="K39" i="9776"/>
  <c r="J39" i="9776"/>
  <c r="H39" i="9776"/>
  <c r="I39" i="9776" s="1"/>
  <c r="D39" i="9776"/>
  <c r="X38" i="9776"/>
  <c r="O38" i="9776"/>
  <c r="N38" i="9776"/>
  <c r="M38" i="9776"/>
  <c r="K38" i="9776"/>
  <c r="J38" i="9776"/>
  <c r="H38" i="9776"/>
  <c r="I38" i="9776" s="1"/>
  <c r="D38" i="9776"/>
  <c r="M37" i="9776"/>
  <c r="H37" i="9776"/>
  <c r="I37" i="9776" s="1"/>
  <c r="W46" i="9776"/>
  <c r="V46" i="9776"/>
  <c r="U46" i="9776"/>
  <c r="T46" i="9776"/>
  <c r="R46" i="9776"/>
  <c r="Q46" i="9776"/>
  <c r="F46" i="9776"/>
  <c r="E46" i="9776"/>
  <c r="X45" i="9776"/>
  <c r="O45" i="9776"/>
  <c r="N45" i="9776"/>
  <c r="M45" i="9776"/>
  <c r="K45" i="9776"/>
  <c r="J45" i="9776"/>
  <c r="I45" i="9776"/>
  <c r="H45" i="9776"/>
  <c r="D45" i="9776"/>
  <c r="X36" i="9776"/>
  <c r="O36" i="9776"/>
  <c r="N36" i="9776"/>
  <c r="M36" i="9776"/>
  <c r="K36" i="9776"/>
  <c r="J36" i="9776"/>
  <c r="H36" i="9776"/>
  <c r="I36" i="9776" s="1"/>
  <c r="D36" i="9776"/>
  <c r="N35" i="9776"/>
  <c r="H35" i="9776"/>
  <c r="I35" i="9776" s="1"/>
  <c r="X34" i="9776"/>
  <c r="O34" i="9776"/>
  <c r="N34" i="9776"/>
  <c r="M34" i="9776"/>
  <c r="K34" i="9776"/>
  <c r="J34" i="9776"/>
  <c r="H34" i="9776"/>
  <c r="I34" i="9776" s="1"/>
  <c r="D34" i="9776"/>
  <c r="X33" i="9776"/>
  <c r="O33" i="9776"/>
  <c r="N33" i="9776"/>
  <c r="M33" i="9776"/>
  <c r="K33" i="9776"/>
  <c r="J33" i="9776"/>
  <c r="H33" i="9776"/>
  <c r="I33" i="9776" s="1"/>
  <c r="D33" i="9776"/>
  <c r="X32" i="9776"/>
  <c r="O32" i="9776"/>
  <c r="N32" i="9776"/>
  <c r="M32" i="9776"/>
  <c r="K32" i="9776"/>
  <c r="J32" i="9776"/>
  <c r="H32" i="9776"/>
  <c r="I32" i="9776" s="1"/>
  <c r="D32" i="9776"/>
  <c r="N31" i="9776"/>
  <c r="H31" i="9776"/>
  <c r="I31" i="9776" s="1"/>
  <c r="X30" i="9776"/>
  <c r="O30" i="9776"/>
  <c r="N30" i="9776"/>
  <c r="M30" i="9776"/>
  <c r="K30" i="9776"/>
  <c r="J30" i="9776"/>
  <c r="H30" i="9776"/>
  <c r="I30" i="9776" s="1"/>
  <c r="D30" i="9776"/>
  <c r="X29" i="9776"/>
  <c r="O29" i="9776"/>
  <c r="N29" i="9776"/>
  <c r="M29" i="9776"/>
  <c r="K29" i="9776"/>
  <c r="J29" i="9776"/>
  <c r="H29" i="9776"/>
  <c r="I29" i="9776" s="1"/>
  <c r="D29" i="9776"/>
  <c r="X28" i="9776"/>
  <c r="O28" i="9776"/>
  <c r="N28" i="9776"/>
  <c r="M28" i="9776"/>
  <c r="K28" i="9776"/>
  <c r="J28" i="9776"/>
  <c r="H28" i="9776"/>
  <c r="I28" i="9776" s="1"/>
  <c r="D28" i="9776"/>
  <c r="N27" i="9776"/>
  <c r="M27" i="9776"/>
  <c r="H27" i="9776"/>
  <c r="I27" i="9776" s="1"/>
  <c r="D27" i="9776"/>
  <c r="X26" i="9776"/>
  <c r="O26" i="9776"/>
  <c r="N26" i="9776"/>
  <c r="M26" i="9776"/>
  <c r="K26" i="9776"/>
  <c r="J26" i="9776"/>
  <c r="H26" i="9776"/>
  <c r="I26" i="9776" s="1"/>
  <c r="D26" i="9776"/>
  <c r="X25" i="9776"/>
  <c r="O25" i="9776"/>
  <c r="N25" i="9776"/>
  <c r="M25" i="9776"/>
  <c r="K25" i="9776"/>
  <c r="J25" i="9776"/>
  <c r="H25" i="9776"/>
  <c r="I25" i="9776" s="1"/>
  <c r="D25" i="9776"/>
  <c r="X24" i="9776"/>
  <c r="O24" i="9776"/>
  <c r="N24" i="9776"/>
  <c r="M24" i="9776"/>
  <c r="K24" i="9776"/>
  <c r="J24" i="9776"/>
  <c r="H24" i="9776"/>
  <c r="I24" i="9776" s="1"/>
  <c r="D24" i="9776"/>
  <c r="X23" i="9776"/>
  <c r="N23" i="9776"/>
  <c r="M23" i="9776"/>
  <c r="K23" i="9776"/>
  <c r="H23" i="9776"/>
  <c r="I23" i="9776" s="1"/>
  <c r="D23" i="9776"/>
  <c r="X22" i="9776"/>
  <c r="O22" i="9776"/>
  <c r="N22" i="9776"/>
  <c r="M22" i="9776"/>
  <c r="K22" i="9776"/>
  <c r="J22" i="9776"/>
  <c r="H22" i="9776"/>
  <c r="I22" i="9776" s="1"/>
  <c r="D22" i="9776"/>
  <c r="X21" i="9776"/>
  <c r="O21" i="9776"/>
  <c r="N21" i="9776"/>
  <c r="M21" i="9776"/>
  <c r="K21" i="9776"/>
  <c r="J21" i="9776"/>
  <c r="H21" i="9776"/>
  <c r="I21" i="9776" s="1"/>
  <c r="D21" i="9776"/>
  <c r="X20" i="9776"/>
  <c r="O20" i="9776"/>
  <c r="N20" i="9776"/>
  <c r="M20" i="9776"/>
  <c r="K20" i="9776"/>
  <c r="J20" i="9776"/>
  <c r="H20" i="9776"/>
  <c r="I20" i="9776" s="1"/>
  <c r="D20" i="9776"/>
  <c r="X18" i="9776"/>
  <c r="O18" i="9776"/>
  <c r="O46" i="9776" s="1"/>
  <c r="N18" i="9776"/>
  <c r="M18" i="9776"/>
  <c r="K18" i="9776"/>
  <c r="J18" i="9776"/>
  <c r="I18" i="9776"/>
  <c r="H18" i="9776"/>
  <c r="D18" i="9776"/>
  <c r="K5" i="9776"/>
  <c r="X80" i="9780" l="1"/>
  <c r="M80" i="9780"/>
  <c r="I80" i="9780"/>
  <c r="N80" i="9780"/>
  <c r="L28" i="9779"/>
  <c r="H28" i="9779"/>
  <c r="M28" i="9779"/>
  <c r="W28" i="9779"/>
  <c r="J23" i="9776"/>
  <c r="J27" i="9776"/>
  <c r="O27" i="9776"/>
  <c r="J31" i="9776"/>
  <c r="O31" i="9776"/>
  <c r="J35" i="9776"/>
  <c r="O35" i="9776"/>
  <c r="N37" i="9776"/>
  <c r="J41" i="9776"/>
  <c r="O41" i="9776"/>
  <c r="K27" i="9776"/>
  <c r="K31" i="9776"/>
  <c r="X31" i="9776"/>
  <c r="K35" i="9776"/>
  <c r="X35" i="9776"/>
  <c r="J37" i="9776"/>
  <c r="O37" i="9776"/>
  <c r="D41" i="9776"/>
  <c r="K41" i="9776"/>
  <c r="X41" i="9776"/>
  <c r="D31" i="9776"/>
  <c r="D35" i="9776"/>
  <c r="D37" i="9776"/>
  <c r="K37" i="9776"/>
  <c r="H41" i="9776"/>
  <c r="I41" i="9776" s="1"/>
  <c r="N19" i="9776"/>
  <c r="J19" i="9776"/>
  <c r="O19" i="9776"/>
  <c r="K19" i="9776"/>
  <c r="X19" i="9776"/>
  <c r="H19" i="9776"/>
  <c r="I19" i="9776" s="1"/>
  <c r="D19" i="9776"/>
  <c r="M46" i="9776"/>
  <c r="X46" i="9776" l="1"/>
  <c r="N46" i="9776"/>
  <c r="I46" i="9776"/>
  <c r="X43" i="9774" l="1"/>
  <c r="O43" i="9774"/>
  <c r="N43" i="9774"/>
  <c r="M43" i="9774"/>
  <c r="K43" i="9774"/>
  <c r="J43" i="9774"/>
  <c r="H43" i="9774"/>
  <c r="I43" i="9774" s="1"/>
  <c r="D43" i="9774"/>
  <c r="X42" i="9774"/>
  <c r="O42" i="9774"/>
  <c r="N42" i="9774"/>
  <c r="M42" i="9774"/>
  <c r="K42" i="9774"/>
  <c r="J42" i="9774"/>
  <c r="I42" i="9774"/>
  <c r="H42" i="9774"/>
  <c r="D42" i="9774"/>
  <c r="W49" i="9774" l="1"/>
  <c r="V49" i="9774"/>
  <c r="U49" i="9774"/>
  <c r="T49" i="9774"/>
  <c r="R49" i="9774"/>
  <c r="Q49" i="9774"/>
  <c r="F49" i="9774"/>
  <c r="E49" i="9774"/>
  <c r="X48" i="9774"/>
  <c r="O48" i="9774"/>
  <c r="N48" i="9774"/>
  <c r="M48" i="9774"/>
  <c r="K48" i="9774"/>
  <c r="J48" i="9774"/>
  <c r="I48" i="9774"/>
  <c r="H48" i="9774"/>
  <c r="D48" i="9774"/>
  <c r="X47" i="9774"/>
  <c r="O47" i="9774"/>
  <c r="N47" i="9774"/>
  <c r="M47" i="9774"/>
  <c r="K47" i="9774"/>
  <c r="J47" i="9774"/>
  <c r="I47" i="9774"/>
  <c r="H47" i="9774"/>
  <c r="D47" i="9774"/>
  <c r="X46" i="9774"/>
  <c r="O46" i="9774"/>
  <c r="N46" i="9774"/>
  <c r="M46" i="9774"/>
  <c r="K46" i="9774"/>
  <c r="J46" i="9774"/>
  <c r="H46" i="9774"/>
  <c r="I46" i="9774" s="1"/>
  <c r="D46" i="9774"/>
  <c r="X45" i="9774"/>
  <c r="O45" i="9774"/>
  <c r="N45" i="9774"/>
  <c r="M45" i="9774"/>
  <c r="K45" i="9774"/>
  <c r="J45" i="9774"/>
  <c r="I45" i="9774"/>
  <c r="H45" i="9774"/>
  <c r="D45" i="9774"/>
  <c r="X44" i="9774"/>
  <c r="O44" i="9774"/>
  <c r="N44" i="9774"/>
  <c r="M44" i="9774"/>
  <c r="K44" i="9774"/>
  <c r="J44" i="9774"/>
  <c r="H44" i="9774"/>
  <c r="I44" i="9774" s="1"/>
  <c r="D44" i="9774"/>
  <c r="X41" i="9774"/>
  <c r="O41" i="9774"/>
  <c r="N41" i="9774"/>
  <c r="M41" i="9774"/>
  <c r="K41" i="9774"/>
  <c r="J41" i="9774"/>
  <c r="H41" i="9774"/>
  <c r="I41" i="9774" s="1"/>
  <c r="D41" i="9774"/>
  <c r="X40" i="9774"/>
  <c r="O40" i="9774"/>
  <c r="N40" i="9774"/>
  <c r="M40" i="9774"/>
  <c r="K40" i="9774"/>
  <c r="J40" i="9774"/>
  <c r="H40" i="9774"/>
  <c r="I40" i="9774" s="1"/>
  <c r="D40" i="9774"/>
  <c r="X39" i="9774"/>
  <c r="O39" i="9774"/>
  <c r="N39" i="9774"/>
  <c r="M39" i="9774"/>
  <c r="K39" i="9774"/>
  <c r="J39" i="9774"/>
  <c r="H39" i="9774"/>
  <c r="I39" i="9774" s="1"/>
  <c r="D39" i="9774"/>
  <c r="X38" i="9774"/>
  <c r="O38" i="9774"/>
  <c r="N38" i="9774"/>
  <c r="M38" i="9774"/>
  <c r="K38" i="9774"/>
  <c r="J38" i="9774"/>
  <c r="H38" i="9774"/>
  <c r="I38" i="9774" s="1"/>
  <c r="D38" i="9774"/>
  <c r="X37" i="9774"/>
  <c r="O37" i="9774"/>
  <c r="N37" i="9774"/>
  <c r="M37" i="9774"/>
  <c r="K37" i="9774"/>
  <c r="J37" i="9774"/>
  <c r="H37" i="9774"/>
  <c r="I37" i="9774" s="1"/>
  <c r="D37" i="9774"/>
  <c r="X36" i="9774"/>
  <c r="O36" i="9774"/>
  <c r="N36" i="9774"/>
  <c r="M36" i="9774"/>
  <c r="K36" i="9774"/>
  <c r="J36" i="9774"/>
  <c r="H36" i="9774"/>
  <c r="I36" i="9774" s="1"/>
  <c r="D36" i="9774"/>
  <c r="X35" i="9774"/>
  <c r="O35" i="9774"/>
  <c r="N35" i="9774"/>
  <c r="M35" i="9774"/>
  <c r="K35" i="9774"/>
  <c r="J35" i="9774"/>
  <c r="H35" i="9774"/>
  <c r="I35" i="9774" s="1"/>
  <c r="D35" i="9774"/>
  <c r="X34" i="9774"/>
  <c r="O34" i="9774"/>
  <c r="N34" i="9774"/>
  <c r="M34" i="9774"/>
  <c r="K34" i="9774"/>
  <c r="J34" i="9774"/>
  <c r="H34" i="9774"/>
  <c r="I34" i="9774" s="1"/>
  <c r="D34" i="9774"/>
  <c r="X33" i="9774"/>
  <c r="O33" i="9774"/>
  <c r="N33" i="9774"/>
  <c r="M33" i="9774"/>
  <c r="K33" i="9774"/>
  <c r="J33" i="9774"/>
  <c r="H33" i="9774"/>
  <c r="I33" i="9774" s="1"/>
  <c r="D33" i="9774"/>
  <c r="X32" i="9774"/>
  <c r="O32" i="9774"/>
  <c r="N32" i="9774"/>
  <c r="M32" i="9774"/>
  <c r="K32" i="9774"/>
  <c r="J32" i="9774"/>
  <c r="H32" i="9774"/>
  <c r="I32" i="9774" s="1"/>
  <c r="D32" i="9774"/>
  <c r="X31" i="9774"/>
  <c r="O31" i="9774"/>
  <c r="N31" i="9774"/>
  <c r="M31" i="9774"/>
  <c r="K31" i="9774"/>
  <c r="J31" i="9774"/>
  <c r="H31" i="9774"/>
  <c r="I31" i="9774" s="1"/>
  <c r="D31" i="9774"/>
  <c r="X30" i="9774"/>
  <c r="O30" i="9774"/>
  <c r="N30" i="9774"/>
  <c r="M30" i="9774"/>
  <c r="K30" i="9774"/>
  <c r="J30" i="9774"/>
  <c r="H30" i="9774"/>
  <c r="I30" i="9774" s="1"/>
  <c r="D30" i="9774"/>
  <c r="X29" i="9774"/>
  <c r="O29" i="9774"/>
  <c r="N29" i="9774"/>
  <c r="M29" i="9774"/>
  <c r="K29" i="9774"/>
  <c r="J29" i="9774"/>
  <c r="H29" i="9774"/>
  <c r="I29" i="9774" s="1"/>
  <c r="D29" i="9774"/>
  <c r="X28" i="9774"/>
  <c r="O28" i="9774"/>
  <c r="N28" i="9774"/>
  <c r="M28" i="9774"/>
  <c r="K28" i="9774"/>
  <c r="J28" i="9774"/>
  <c r="H28" i="9774"/>
  <c r="I28" i="9774" s="1"/>
  <c r="D28" i="9774"/>
  <c r="X27" i="9774"/>
  <c r="O27" i="9774"/>
  <c r="N27" i="9774"/>
  <c r="M27" i="9774"/>
  <c r="K27" i="9774"/>
  <c r="J27" i="9774"/>
  <c r="H27" i="9774"/>
  <c r="I27" i="9774" s="1"/>
  <c r="D27" i="9774"/>
  <c r="X26" i="9774"/>
  <c r="O26" i="9774"/>
  <c r="N26" i="9774"/>
  <c r="M26" i="9774"/>
  <c r="K26" i="9774"/>
  <c r="J26" i="9774"/>
  <c r="H26" i="9774"/>
  <c r="I26" i="9774" s="1"/>
  <c r="D26" i="9774"/>
  <c r="X25" i="9774"/>
  <c r="O25" i="9774"/>
  <c r="N25" i="9774"/>
  <c r="M25" i="9774"/>
  <c r="K25" i="9774"/>
  <c r="J25" i="9774"/>
  <c r="H25" i="9774"/>
  <c r="I25" i="9774" s="1"/>
  <c r="D25" i="9774"/>
  <c r="X24" i="9774"/>
  <c r="O24" i="9774"/>
  <c r="N24" i="9774"/>
  <c r="M24" i="9774"/>
  <c r="K24" i="9774"/>
  <c r="J24" i="9774"/>
  <c r="H24" i="9774"/>
  <c r="I24" i="9774" s="1"/>
  <c r="D24" i="9774"/>
  <c r="X23" i="9774"/>
  <c r="O23" i="9774"/>
  <c r="N23" i="9774"/>
  <c r="M23" i="9774"/>
  <c r="K23" i="9774"/>
  <c r="J23" i="9774"/>
  <c r="H23" i="9774"/>
  <c r="I23" i="9774" s="1"/>
  <c r="D23" i="9774"/>
  <c r="X22" i="9774"/>
  <c r="O22" i="9774"/>
  <c r="N22" i="9774"/>
  <c r="M22" i="9774"/>
  <c r="K22" i="9774"/>
  <c r="J22" i="9774"/>
  <c r="H22" i="9774"/>
  <c r="I22" i="9774" s="1"/>
  <c r="D22" i="9774"/>
  <c r="X21" i="9774"/>
  <c r="O21" i="9774"/>
  <c r="N21" i="9774"/>
  <c r="M21" i="9774"/>
  <c r="K21" i="9774"/>
  <c r="J21" i="9774"/>
  <c r="H21" i="9774"/>
  <c r="I21" i="9774" s="1"/>
  <c r="D21" i="9774"/>
  <c r="X20" i="9774"/>
  <c r="O20" i="9774"/>
  <c r="N20" i="9774"/>
  <c r="M20" i="9774"/>
  <c r="K20" i="9774"/>
  <c r="J20" i="9774"/>
  <c r="H20" i="9774"/>
  <c r="I20" i="9774" s="1"/>
  <c r="D20" i="9774"/>
  <c r="X19" i="9774"/>
  <c r="O19" i="9774"/>
  <c r="N19" i="9774"/>
  <c r="M19" i="9774"/>
  <c r="K19" i="9774"/>
  <c r="J19" i="9774"/>
  <c r="H19" i="9774"/>
  <c r="I19" i="9774" s="1"/>
  <c r="D19" i="9774"/>
  <c r="X18" i="9774"/>
  <c r="O18" i="9774"/>
  <c r="O49" i="9774" s="1"/>
  <c r="N18" i="9774"/>
  <c r="M18" i="9774"/>
  <c r="K18" i="9774"/>
  <c r="J18" i="9774"/>
  <c r="I18" i="9774"/>
  <c r="H18" i="9774"/>
  <c r="D18" i="9774"/>
  <c r="K5" i="9774"/>
  <c r="O26" i="9773"/>
  <c r="O30" i="9773"/>
  <c r="O33" i="9773"/>
  <c r="O34" i="9773"/>
  <c r="O27" i="9773"/>
  <c r="X35" i="9773"/>
  <c r="O35" i="9773"/>
  <c r="N35" i="9773"/>
  <c r="M35" i="9773"/>
  <c r="K35" i="9773"/>
  <c r="J35" i="9773"/>
  <c r="H35" i="9773"/>
  <c r="I35" i="9773" s="1"/>
  <c r="D35" i="9773"/>
  <c r="X34" i="9773"/>
  <c r="N34" i="9773"/>
  <c r="M34" i="9773"/>
  <c r="K34" i="9773"/>
  <c r="J34" i="9773"/>
  <c r="H34" i="9773"/>
  <c r="I34" i="9773" s="1"/>
  <c r="D34" i="9773"/>
  <c r="X33" i="9773"/>
  <c r="N33" i="9773"/>
  <c r="M33" i="9773"/>
  <c r="K33" i="9773"/>
  <c r="J33" i="9773"/>
  <c r="H33" i="9773"/>
  <c r="I33" i="9773" s="1"/>
  <c r="D33" i="9773"/>
  <c r="X32" i="9773"/>
  <c r="O32" i="9773"/>
  <c r="N32" i="9773"/>
  <c r="M32" i="9773"/>
  <c r="K32" i="9773"/>
  <c r="J32" i="9773"/>
  <c r="H32" i="9773"/>
  <c r="I32" i="9773" s="1"/>
  <c r="D32" i="9773"/>
  <c r="X31" i="9773"/>
  <c r="O31" i="9773"/>
  <c r="N31" i="9773"/>
  <c r="M31" i="9773"/>
  <c r="K31" i="9773"/>
  <c r="J31" i="9773"/>
  <c r="H31" i="9773"/>
  <c r="I31" i="9773" s="1"/>
  <c r="D31" i="9773"/>
  <c r="X30" i="9773"/>
  <c r="N30" i="9773"/>
  <c r="M30" i="9773"/>
  <c r="K30" i="9773"/>
  <c r="J30" i="9773"/>
  <c r="H30" i="9773"/>
  <c r="I30" i="9773" s="1"/>
  <c r="D30" i="9773"/>
  <c r="X29" i="9773"/>
  <c r="O29" i="9773"/>
  <c r="N29" i="9773"/>
  <c r="M29" i="9773"/>
  <c r="K29" i="9773"/>
  <c r="J29" i="9773"/>
  <c r="H29" i="9773"/>
  <c r="I29" i="9773" s="1"/>
  <c r="D29" i="9773"/>
  <c r="X28" i="9773"/>
  <c r="O28" i="9773"/>
  <c r="N28" i="9773"/>
  <c r="M28" i="9773"/>
  <c r="K28" i="9773"/>
  <c r="J28" i="9773"/>
  <c r="H28" i="9773"/>
  <c r="I28" i="9773" s="1"/>
  <c r="D28" i="9773"/>
  <c r="X27" i="9773"/>
  <c r="N27" i="9773"/>
  <c r="M27" i="9773"/>
  <c r="K27" i="9773"/>
  <c r="J27" i="9773"/>
  <c r="H27" i="9773"/>
  <c r="I27" i="9773" s="1"/>
  <c r="D27" i="9773"/>
  <c r="X26" i="9773"/>
  <c r="N26" i="9773"/>
  <c r="M26" i="9773"/>
  <c r="K26" i="9773"/>
  <c r="J26" i="9773"/>
  <c r="H26" i="9773"/>
  <c r="I26" i="9773" s="1"/>
  <c r="D26" i="9773"/>
  <c r="X25" i="9773"/>
  <c r="O25" i="9773"/>
  <c r="N25" i="9773"/>
  <c r="M25" i="9773"/>
  <c r="K25" i="9773"/>
  <c r="J25" i="9773"/>
  <c r="H25" i="9773"/>
  <c r="I25" i="9773" s="1"/>
  <c r="D25" i="9773"/>
  <c r="X49" i="9774" l="1"/>
  <c r="M49" i="9774"/>
  <c r="N49" i="9774"/>
  <c r="I49" i="9774"/>
  <c r="W48" i="9773"/>
  <c r="V48" i="9773"/>
  <c r="U48" i="9773"/>
  <c r="T48" i="9773"/>
  <c r="R48" i="9773"/>
  <c r="Q48" i="9773"/>
  <c r="F48" i="9773"/>
  <c r="E48" i="9773"/>
  <c r="X47" i="9773"/>
  <c r="O47" i="9773"/>
  <c r="N47" i="9773"/>
  <c r="M47" i="9773"/>
  <c r="K47" i="9773"/>
  <c r="J47" i="9773"/>
  <c r="I47" i="9773"/>
  <c r="H47" i="9773"/>
  <c r="D47" i="9773"/>
  <c r="X46" i="9773"/>
  <c r="O46" i="9773"/>
  <c r="N46" i="9773"/>
  <c r="M46" i="9773"/>
  <c r="K46" i="9773"/>
  <c r="J46" i="9773"/>
  <c r="I46" i="9773"/>
  <c r="H46" i="9773"/>
  <c r="D46" i="9773"/>
  <c r="X45" i="9773"/>
  <c r="O45" i="9773"/>
  <c r="N45" i="9773"/>
  <c r="M45" i="9773"/>
  <c r="K45" i="9773"/>
  <c r="J45" i="9773"/>
  <c r="I45" i="9773"/>
  <c r="H45" i="9773"/>
  <c r="D45" i="9773"/>
  <c r="X44" i="9773"/>
  <c r="O44" i="9773"/>
  <c r="N44" i="9773"/>
  <c r="M44" i="9773"/>
  <c r="K44" i="9773"/>
  <c r="J44" i="9773"/>
  <c r="H44" i="9773"/>
  <c r="I44" i="9773" s="1"/>
  <c r="D44" i="9773"/>
  <c r="X43" i="9773"/>
  <c r="O43" i="9773"/>
  <c r="N43" i="9773"/>
  <c r="M43" i="9773"/>
  <c r="K43" i="9773"/>
  <c r="J43" i="9773"/>
  <c r="H43" i="9773"/>
  <c r="I43" i="9773" s="1"/>
  <c r="D43" i="9773"/>
  <c r="X42" i="9773"/>
  <c r="O42" i="9773"/>
  <c r="N42" i="9773"/>
  <c r="M42" i="9773"/>
  <c r="K42" i="9773"/>
  <c r="J42" i="9773"/>
  <c r="H42" i="9773"/>
  <c r="I42" i="9773" s="1"/>
  <c r="D42" i="9773"/>
  <c r="X41" i="9773"/>
  <c r="O41" i="9773"/>
  <c r="N41" i="9773"/>
  <c r="M41" i="9773"/>
  <c r="K41" i="9773"/>
  <c r="J41" i="9773"/>
  <c r="H41" i="9773"/>
  <c r="I41" i="9773" s="1"/>
  <c r="D41" i="9773"/>
  <c r="X40" i="9773"/>
  <c r="O40" i="9773"/>
  <c r="N40" i="9773"/>
  <c r="M40" i="9773"/>
  <c r="K40" i="9773"/>
  <c r="J40" i="9773"/>
  <c r="H40" i="9773"/>
  <c r="I40" i="9773" s="1"/>
  <c r="D40" i="9773"/>
  <c r="X39" i="9773"/>
  <c r="O39" i="9773"/>
  <c r="N39" i="9773"/>
  <c r="M39" i="9773"/>
  <c r="K39" i="9773"/>
  <c r="J39" i="9773"/>
  <c r="H39" i="9773"/>
  <c r="I39" i="9773" s="1"/>
  <c r="D39" i="9773"/>
  <c r="X38" i="9773"/>
  <c r="O38" i="9773"/>
  <c r="N38" i="9773"/>
  <c r="M38" i="9773"/>
  <c r="K38" i="9773"/>
  <c r="J38" i="9773"/>
  <c r="H38" i="9773"/>
  <c r="I38" i="9773" s="1"/>
  <c r="D38" i="9773"/>
  <c r="X37" i="9773"/>
  <c r="O37" i="9773"/>
  <c r="N37" i="9773"/>
  <c r="M37" i="9773"/>
  <c r="K37" i="9773"/>
  <c r="J37" i="9773"/>
  <c r="H37" i="9773"/>
  <c r="I37" i="9773" s="1"/>
  <c r="D37" i="9773"/>
  <c r="X36" i="9773"/>
  <c r="O36" i="9773"/>
  <c r="N36" i="9773"/>
  <c r="M36" i="9773"/>
  <c r="K36" i="9773"/>
  <c r="J36" i="9773"/>
  <c r="H36" i="9773"/>
  <c r="I36" i="9773" s="1"/>
  <c r="D36" i="9773"/>
  <c r="X24" i="9773"/>
  <c r="O24" i="9773"/>
  <c r="N24" i="9773"/>
  <c r="M24" i="9773"/>
  <c r="K24" i="9773"/>
  <c r="J24" i="9773"/>
  <c r="H24" i="9773"/>
  <c r="I24" i="9773" s="1"/>
  <c r="D24" i="9773"/>
  <c r="X23" i="9773"/>
  <c r="O23" i="9773"/>
  <c r="N23" i="9773"/>
  <c r="M23" i="9773"/>
  <c r="K23" i="9773"/>
  <c r="J23" i="9773"/>
  <c r="H23" i="9773"/>
  <c r="I23" i="9773" s="1"/>
  <c r="D23" i="9773"/>
  <c r="X22" i="9773"/>
  <c r="O22" i="9773"/>
  <c r="N22" i="9773"/>
  <c r="M22" i="9773"/>
  <c r="K22" i="9773"/>
  <c r="J22" i="9773"/>
  <c r="H22" i="9773"/>
  <c r="I22" i="9773" s="1"/>
  <c r="D22" i="9773"/>
  <c r="X21" i="9773"/>
  <c r="O21" i="9773"/>
  <c r="N21" i="9773"/>
  <c r="M21" i="9773"/>
  <c r="K21" i="9773"/>
  <c r="J21" i="9773"/>
  <c r="H21" i="9773"/>
  <c r="I21" i="9773" s="1"/>
  <c r="D21" i="9773"/>
  <c r="X20" i="9773"/>
  <c r="O20" i="9773"/>
  <c r="N20" i="9773"/>
  <c r="M20" i="9773"/>
  <c r="K20" i="9773"/>
  <c r="J20" i="9773"/>
  <c r="H20" i="9773"/>
  <c r="I20" i="9773" s="1"/>
  <c r="D20" i="9773"/>
  <c r="X19" i="9773"/>
  <c r="O19" i="9773"/>
  <c r="N19" i="9773"/>
  <c r="M19" i="9773"/>
  <c r="K19" i="9773"/>
  <c r="J19" i="9773"/>
  <c r="H19" i="9773"/>
  <c r="I19" i="9773" s="1"/>
  <c r="D19" i="9773"/>
  <c r="X18" i="9773"/>
  <c r="O18" i="9773"/>
  <c r="O48" i="9773" s="1"/>
  <c r="N18" i="9773"/>
  <c r="M18" i="9773"/>
  <c r="K18" i="9773"/>
  <c r="J18" i="9773"/>
  <c r="H18" i="9773"/>
  <c r="I18" i="9773" s="1"/>
  <c r="D18" i="9773"/>
  <c r="K5" i="9773"/>
  <c r="M48" i="9773" l="1"/>
  <c r="N48" i="9773"/>
  <c r="X48" i="9773"/>
  <c r="I48" i="9773"/>
  <c r="O25" i="9771" l="1"/>
  <c r="O29" i="9771"/>
  <c r="O33" i="9771"/>
  <c r="M37" i="9771"/>
  <c r="M41" i="9771"/>
  <c r="M45" i="9771"/>
  <c r="N49" i="9771"/>
  <c r="N53" i="9771"/>
  <c r="O21" i="9771"/>
  <c r="X44" i="9771"/>
  <c r="O44" i="9771"/>
  <c r="N44" i="9771"/>
  <c r="M44" i="9771"/>
  <c r="K44" i="9771"/>
  <c r="J44" i="9771"/>
  <c r="H44" i="9771"/>
  <c r="I44" i="9771" s="1"/>
  <c r="D44" i="9771"/>
  <c r="X43" i="9771"/>
  <c r="O43" i="9771"/>
  <c r="N43" i="9771"/>
  <c r="M43" i="9771"/>
  <c r="K43" i="9771"/>
  <c r="J43" i="9771"/>
  <c r="H43" i="9771"/>
  <c r="I43" i="9771" s="1"/>
  <c r="D43" i="9771"/>
  <c r="X42" i="9771"/>
  <c r="O42" i="9771"/>
  <c r="N42" i="9771"/>
  <c r="M42" i="9771"/>
  <c r="K42" i="9771"/>
  <c r="J42" i="9771"/>
  <c r="H42" i="9771"/>
  <c r="I42" i="9771" s="1"/>
  <c r="D42" i="9771"/>
  <c r="N41" i="9771"/>
  <c r="X40" i="9771"/>
  <c r="O40" i="9771"/>
  <c r="N40" i="9771"/>
  <c r="M40" i="9771"/>
  <c r="K40" i="9771"/>
  <c r="J40" i="9771"/>
  <c r="H40" i="9771"/>
  <c r="I40" i="9771" s="1"/>
  <c r="D40" i="9771"/>
  <c r="X39" i="9771"/>
  <c r="O39" i="9771"/>
  <c r="N39" i="9771"/>
  <c r="M39" i="9771"/>
  <c r="K39" i="9771"/>
  <c r="J39" i="9771"/>
  <c r="H39" i="9771"/>
  <c r="I39" i="9771" s="1"/>
  <c r="D39" i="9771"/>
  <c r="X38" i="9771"/>
  <c r="O38" i="9771"/>
  <c r="N38" i="9771"/>
  <c r="M38" i="9771"/>
  <c r="K38" i="9771"/>
  <c r="J38" i="9771"/>
  <c r="H38" i="9771"/>
  <c r="I38" i="9771" s="1"/>
  <c r="D38" i="9771"/>
  <c r="X36" i="9771"/>
  <c r="O36" i="9771"/>
  <c r="N36" i="9771"/>
  <c r="M36" i="9771"/>
  <c r="K36" i="9771"/>
  <c r="J36" i="9771"/>
  <c r="H36" i="9771"/>
  <c r="I36" i="9771" s="1"/>
  <c r="D36" i="9771"/>
  <c r="V28" i="9772"/>
  <c r="U28" i="9772"/>
  <c r="T28" i="9772"/>
  <c r="S28" i="9772"/>
  <c r="Q28" i="9772"/>
  <c r="P28" i="9772"/>
  <c r="F28" i="9772"/>
  <c r="E28" i="9772"/>
  <c r="W27" i="9772"/>
  <c r="N27" i="9772"/>
  <c r="M27" i="9772"/>
  <c r="L27" i="9772"/>
  <c r="J27" i="9772"/>
  <c r="I27" i="9772"/>
  <c r="H27" i="9772"/>
  <c r="G27" i="9772"/>
  <c r="D27" i="9772"/>
  <c r="W26" i="9772"/>
  <c r="N26" i="9772"/>
  <c r="M26" i="9772"/>
  <c r="L26" i="9772"/>
  <c r="J26" i="9772"/>
  <c r="I26" i="9772"/>
  <c r="H26" i="9772"/>
  <c r="G26" i="9772"/>
  <c r="D26" i="9772"/>
  <c r="W25" i="9772"/>
  <c r="N25" i="9772"/>
  <c r="M25" i="9772"/>
  <c r="L25" i="9772"/>
  <c r="J25" i="9772"/>
  <c r="I25" i="9772"/>
  <c r="H25" i="9772"/>
  <c r="G25" i="9772"/>
  <c r="D25" i="9772"/>
  <c r="W24" i="9772"/>
  <c r="N24" i="9772"/>
  <c r="M24" i="9772"/>
  <c r="L24" i="9772"/>
  <c r="J24" i="9772"/>
  <c r="I24" i="9772"/>
  <c r="H24" i="9772"/>
  <c r="G24" i="9772"/>
  <c r="D24" i="9772"/>
  <c r="W23" i="9772"/>
  <c r="N23" i="9772"/>
  <c r="M23" i="9772"/>
  <c r="L23" i="9772"/>
  <c r="J23" i="9772"/>
  <c r="I23" i="9772"/>
  <c r="H23" i="9772"/>
  <c r="G23" i="9772"/>
  <c r="D23" i="9772"/>
  <c r="W22" i="9772"/>
  <c r="N22" i="9772"/>
  <c r="M22" i="9772"/>
  <c r="L22" i="9772"/>
  <c r="J22" i="9772"/>
  <c r="I22" i="9772"/>
  <c r="H22" i="9772"/>
  <c r="G22" i="9772"/>
  <c r="D22" i="9772"/>
  <c r="W21" i="9772"/>
  <c r="N21" i="9772"/>
  <c r="M21" i="9772"/>
  <c r="L21" i="9772"/>
  <c r="J21" i="9772"/>
  <c r="I21" i="9772"/>
  <c r="G21" i="9772"/>
  <c r="H21" i="9772" s="1"/>
  <c r="D21" i="9772"/>
  <c r="W20" i="9772"/>
  <c r="N20" i="9772"/>
  <c r="M20" i="9772"/>
  <c r="L20" i="9772"/>
  <c r="J20" i="9772"/>
  <c r="I20" i="9772"/>
  <c r="H20" i="9772"/>
  <c r="G20" i="9772"/>
  <c r="D20" i="9772"/>
  <c r="W19" i="9772"/>
  <c r="N19" i="9772"/>
  <c r="M19" i="9772"/>
  <c r="L19" i="9772"/>
  <c r="J19" i="9772"/>
  <c r="I19" i="9772"/>
  <c r="G19" i="9772"/>
  <c r="H19" i="9772" s="1"/>
  <c r="D19" i="9772"/>
  <c r="W18" i="9772"/>
  <c r="N18" i="9772"/>
  <c r="N28" i="9772" s="1"/>
  <c r="M18" i="9772"/>
  <c r="L18" i="9772"/>
  <c r="J18" i="9772"/>
  <c r="I18" i="9772"/>
  <c r="H18" i="9772"/>
  <c r="G18" i="9772"/>
  <c r="D18" i="9772"/>
  <c r="J5" i="9772"/>
  <c r="W56" i="9771"/>
  <c r="V56" i="9771"/>
  <c r="U56" i="9771"/>
  <c r="T56" i="9771"/>
  <c r="R56" i="9771"/>
  <c r="Q56" i="9771"/>
  <c r="F56" i="9771"/>
  <c r="E56" i="9771"/>
  <c r="X55" i="9771"/>
  <c r="O55" i="9771"/>
  <c r="N55" i="9771"/>
  <c r="M55" i="9771"/>
  <c r="K55" i="9771"/>
  <c r="J55" i="9771"/>
  <c r="I55" i="9771"/>
  <c r="H55" i="9771"/>
  <c r="D55" i="9771"/>
  <c r="X54" i="9771"/>
  <c r="O54" i="9771"/>
  <c r="N54" i="9771"/>
  <c r="M54" i="9771"/>
  <c r="K54" i="9771"/>
  <c r="J54" i="9771"/>
  <c r="I54" i="9771"/>
  <c r="H54" i="9771"/>
  <c r="D54" i="9771"/>
  <c r="X52" i="9771"/>
  <c r="O52" i="9771"/>
  <c r="N52" i="9771"/>
  <c r="M52" i="9771"/>
  <c r="K52" i="9771"/>
  <c r="J52" i="9771"/>
  <c r="H52" i="9771"/>
  <c r="I52" i="9771" s="1"/>
  <c r="D52" i="9771"/>
  <c r="X51" i="9771"/>
  <c r="O51" i="9771"/>
  <c r="N51" i="9771"/>
  <c r="M51" i="9771"/>
  <c r="K51" i="9771"/>
  <c r="J51" i="9771"/>
  <c r="H51" i="9771"/>
  <c r="I51" i="9771" s="1"/>
  <c r="D51" i="9771"/>
  <c r="X50" i="9771"/>
  <c r="O50" i="9771"/>
  <c r="N50" i="9771"/>
  <c r="M50" i="9771"/>
  <c r="K50" i="9771"/>
  <c r="J50" i="9771"/>
  <c r="H50" i="9771"/>
  <c r="I50" i="9771" s="1"/>
  <c r="D50" i="9771"/>
  <c r="J49" i="9771"/>
  <c r="X48" i="9771"/>
  <c r="O48" i="9771"/>
  <c r="N48" i="9771"/>
  <c r="M48" i="9771"/>
  <c r="K48" i="9771"/>
  <c r="J48" i="9771"/>
  <c r="H48" i="9771"/>
  <c r="I48" i="9771" s="1"/>
  <c r="D48" i="9771"/>
  <c r="X47" i="9771"/>
  <c r="O47" i="9771"/>
  <c r="N47" i="9771"/>
  <c r="M47" i="9771"/>
  <c r="K47" i="9771"/>
  <c r="J47" i="9771"/>
  <c r="H47" i="9771"/>
  <c r="I47" i="9771" s="1"/>
  <c r="D47" i="9771"/>
  <c r="X46" i="9771"/>
  <c r="O46" i="9771"/>
  <c r="N46" i="9771"/>
  <c r="M46" i="9771"/>
  <c r="K46" i="9771"/>
  <c r="J46" i="9771"/>
  <c r="H46" i="9771"/>
  <c r="I46" i="9771" s="1"/>
  <c r="D46" i="9771"/>
  <c r="X35" i="9771"/>
  <c r="O35" i="9771"/>
  <c r="N35" i="9771"/>
  <c r="M35" i="9771"/>
  <c r="K35" i="9771"/>
  <c r="J35" i="9771"/>
  <c r="H35" i="9771"/>
  <c r="I35" i="9771" s="1"/>
  <c r="D35" i="9771"/>
  <c r="X34" i="9771"/>
  <c r="O34" i="9771"/>
  <c r="N34" i="9771"/>
  <c r="M34" i="9771"/>
  <c r="K34" i="9771"/>
  <c r="J34" i="9771"/>
  <c r="H34" i="9771"/>
  <c r="I34" i="9771" s="1"/>
  <c r="D34" i="9771"/>
  <c r="X32" i="9771"/>
  <c r="O32" i="9771"/>
  <c r="N32" i="9771"/>
  <c r="M32" i="9771"/>
  <c r="K32" i="9771"/>
  <c r="J32" i="9771"/>
  <c r="H32" i="9771"/>
  <c r="I32" i="9771" s="1"/>
  <c r="D32" i="9771"/>
  <c r="X31" i="9771"/>
  <c r="O31" i="9771"/>
  <c r="N31" i="9771"/>
  <c r="M31" i="9771"/>
  <c r="K31" i="9771"/>
  <c r="J31" i="9771"/>
  <c r="H31" i="9771"/>
  <c r="I31" i="9771" s="1"/>
  <c r="D31" i="9771"/>
  <c r="X30" i="9771"/>
  <c r="O30" i="9771"/>
  <c r="N30" i="9771"/>
  <c r="M30" i="9771"/>
  <c r="K30" i="9771"/>
  <c r="J30" i="9771"/>
  <c r="H30" i="9771"/>
  <c r="I30" i="9771" s="1"/>
  <c r="D30" i="9771"/>
  <c r="K29" i="9771"/>
  <c r="X28" i="9771"/>
  <c r="O28" i="9771"/>
  <c r="N28" i="9771"/>
  <c r="M28" i="9771"/>
  <c r="K28" i="9771"/>
  <c r="J28" i="9771"/>
  <c r="H28" i="9771"/>
  <c r="I28" i="9771" s="1"/>
  <c r="D28" i="9771"/>
  <c r="X27" i="9771"/>
  <c r="O27" i="9771"/>
  <c r="N27" i="9771"/>
  <c r="M27" i="9771"/>
  <c r="K27" i="9771"/>
  <c r="J27" i="9771"/>
  <c r="H27" i="9771"/>
  <c r="I27" i="9771" s="1"/>
  <c r="D27" i="9771"/>
  <c r="X26" i="9771"/>
  <c r="O26" i="9771"/>
  <c r="N26" i="9771"/>
  <c r="M26" i="9771"/>
  <c r="K26" i="9771"/>
  <c r="J26" i="9771"/>
  <c r="H26" i="9771"/>
  <c r="I26" i="9771" s="1"/>
  <c r="D26" i="9771"/>
  <c r="X24" i="9771"/>
  <c r="O24" i="9771"/>
  <c r="N24" i="9771"/>
  <c r="M24" i="9771"/>
  <c r="K24" i="9771"/>
  <c r="J24" i="9771"/>
  <c r="H24" i="9771"/>
  <c r="I24" i="9771" s="1"/>
  <c r="D24" i="9771"/>
  <c r="X23" i="9771"/>
  <c r="O23" i="9771"/>
  <c r="N23" i="9771"/>
  <c r="M23" i="9771"/>
  <c r="K23" i="9771"/>
  <c r="J23" i="9771"/>
  <c r="H23" i="9771"/>
  <c r="I23" i="9771" s="1"/>
  <c r="D23" i="9771"/>
  <c r="X22" i="9771"/>
  <c r="O22" i="9771"/>
  <c r="N22" i="9771"/>
  <c r="M22" i="9771"/>
  <c r="K22" i="9771"/>
  <c r="J22" i="9771"/>
  <c r="H22" i="9771"/>
  <c r="I22" i="9771" s="1"/>
  <c r="D22" i="9771"/>
  <c r="X21" i="9771"/>
  <c r="K21" i="9771"/>
  <c r="D21" i="9771"/>
  <c r="X20" i="9771"/>
  <c r="O20" i="9771"/>
  <c r="N20" i="9771"/>
  <c r="M20" i="9771"/>
  <c r="K20" i="9771"/>
  <c r="J20" i="9771"/>
  <c r="I20" i="9771"/>
  <c r="H20" i="9771"/>
  <c r="D20" i="9771"/>
  <c r="X19" i="9771"/>
  <c r="O19" i="9771"/>
  <c r="N19" i="9771"/>
  <c r="M19" i="9771"/>
  <c r="K19" i="9771"/>
  <c r="J19" i="9771"/>
  <c r="H19" i="9771"/>
  <c r="I19" i="9771" s="1"/>
  <c r="D19" i="9771"/>
  <c r="X18" i="9771"/>
  <c r="O18" i="9771"/>
  <c r="O56" i="9771" s="1"/>
  <c r="N18" i="9771"/>
  <c r="M18" i="9771"/>
  <c r="K18" i="9771"/>
  <c r="J18" i="9771"/>
  <c r="I18" i="9771"/>
  <c r="H18" i="9771"/>
  <c r="D18" i="9771"/>
  <c r="K5" i="9771"/>
  <c r="M28" i="9772" l="1"/>
  <c r="X29" i="9771"/>
  <c r="O49" i="9771"/>
  <c r="H37" i="9771"/>
  <c r="I37" i="9771" s="1"/>
  <c r="H45" i="9771"/>
  <c r="I45" i="9771" s="1"/>
  <c r="K25" i="9771"/>
  <c r="K33" i="9771"/>
  <c r="J53" i="9771"/>
  <c r="N37" i="9771"/>
  <c r="N45" i="9771"/>
  <c r="X25" i="9771"/>
  <c r="X33" i="9771"/>
  <c r="O53" i="9771"/>
  <c r="H41" i="9771"/>
  <c r="I41" i="9771" s="1"/>
  <c r="D25" i="9771"/>
  <c r="M25" i="9771"/>
  <c r="D29" i="9771"/>
  <c r="M29" i="9771"/>
  <c r="D33" i="9771"/>
  <c r="M33" i="9771"/>
  <c r="K49" i="9771"/>
  <c r="X49" i="9771"/>
  <c r="K53" i="9771"/>
  <c r="X53" i="9771"/>
  <c r="J37" i="9771"/>
  <c r="O37" i="9771"/>
  <c r="J41" i="9771"/>
  <c r="O41" i="9771"/>
  <c r="J45" i="9771"/>
  <c r="O45" i="9771"/>
  <c r="H25" i="9771"/>
  <c r="I25" i="9771" s="1"/>
  <c r="N25" i="9771"/>
  <c r="H29" i="9771"/>
  <c r="I29" i="9771" s="1"/>
  <c r="N29" i="9771"/>
  <c r="H33" i="9771"/>
  <c r="I33" i="9771" s="1"/>
  <c r="N33" i="9771"/>
  <c r="D49" i="9771"/>
  <c r="M49" i="9771"/>
  <c r="D53" i="9771"/>
  <c r="M53" i="9771"/>
  <c r="K37" i="9771"/>
  <c r="X37" i="9771"/>
  <c r="K41" i="9771"/>
  <c r="X41" i="9771"/>
  <c r="K45" i="9771"/>
  <c r="X45" i="9771"/>
  <c r="J25" i="9771"/>
  <c r="J29" i="9771"/>
  <c r="J33" i="9771"/>
  <c r="H49" i="9771"/>
  <c r="I49" i="9771" s="1"/>
  <c r="H53" i="9771"/>
  <c r="I53" i="9771" s="1"/>
  <c r="D37" i="9771"/>
  <c r="D41" i="9771"/>
  <c r="D45" i="9771"/>
  <c r="H21" i="9771"/>
  <c r="I21" i="9771" s="1"/>
  <c r="M21" i="9771"/>
  <c r="N21" i="9771"/>
  <c r="J21" i="9771"/>
  <c r="H28" i="9772"/>
  <c r="W28" i="9772"/>
  <c r="L28" i="9772"/>
  <c r="X56" i="9771" l="1"/>
  <c r="N56" i="9771"/>
  <c r="M56" i="9771"/>
  <c r="I56" i="9771"/>
  <c r="J434" i="152" l="1"/>
  <c r="J433" i="152"/>
  <c r="J432" i="152"/>
  <c r="J431" i="152"/>
  <c r="J430" i="152"/>
  <c r="J429" i="152"/>
  <c r="J428" i="152"/>
  <c r="J427" i="152"/>
  <c r="J422" i="152"/>
  <c r="J421" i="152"/>
  <c r="J420" i="152"/>
  <c r="J417" i="152"/>
  <c r="J416" i="152"/>
  <c r="J415" i="152"/>
  <c r="K23" i="9769"/>
  <c r="X23" i="9769"/>
  <c r="O23" i="9769"/>
  <c r="N23" i="9769"/>
  <c r="M23" i="9769"/>
  <c r="J23" i="9769"/>
  <c r="H23" i="9769"/>
  <c r="I23" i="9769" s="1"/>
  <c r="D23" i="9769"/>
  <c r="X22" i="9769"/>
  <c r="O22" i="9769"/>
  <c r="N22" i="9769"/>
  <c r="M22" i="9769"/>
  <c r="K22" i="9769"/>
  <c r="J22" i="9769"/>
  <c r="H22" i="9769"/>
  <c r="I22" i="9769" s="1"/>
  <c r="D22" i="9769"/>
  <c r="X21" i="9769"/>
  <c r="O21" i="9769"/>
  <c r="N21" i="9769"/>
  <c r="M21" i="9769"/>
  <c r="K21" i="9769"/>
  <c r="J21" i="9769"/>
  <c r="I21" i="9769"/>
  <c r="H21" i="9769"/>
  <c r="D21" i="9769"/>
  <c r="N26" i="9769"/>
  <c r="M30" i="9769"/>
  <c r="M34" i="9769"/>
  <c r="X38" i="9769"/>
  <c r="X42" i="9769"/>
  <c r="X44" i="9769"/>
  <c r="O19" i="9769"/>
  <c r="N22" i="9768"/>
  <c r="O25" i="9768"/>
  <c r="M26" i="9768"/>
  <c r="O29" i="9768"/>
  <c r="M30" i="9768"/>
  <c r="O33" i="9768"/>
  <c r="X36" i="9768"/>
  <c r="N38" i="9768"/>
  <c r="O39" i="9768"/>
  <c r="N42" i="9768"/>
  <c r="O43" i="9768"/>
  <c r="M45" i="9768"/>
  <c r="M46" i="9768"/>
  <c r="X21" i="9768"/>
  <c r="O45" i="9768"/>
  <c r="N45" i="9768"/>
  <c r="K45" i="9768"/>
  <c r="H45" i="9768"/>
  <c r="I45" i="9768" s="1"/>
  <c r="D45" i="9768"/>
  <c r="X20" i="9768"/>
  <c r="O20" i="9768"/>
  <c r="N20" i="9768"/>
  <c r="M20" i="9768"/>
  <c r="K20" i="9768"/>
  <c r="J20" i="9768"/>
  <c r="I20" i="9768"/>
  <c r="H20" i="9768"/>
  <c r="D20" i="9768"/>
  <c r="W47" i="9769"/>
  <c r="V47" i="9769"/>
  <c r="U47" i="9769"/>
  <c r="T47" i="9769"/>
  <c r="R47" i="9769"/>
  <c r="Q47" i="9769"/>
  <c r="F47" i="9769"/>
  <c r="E47" i="9769"/>
  <c r="X46" i="9769"/>
  <c r="O46" i="9769"/>
  <c r="N46" i="9769"/>
  <c r="M46" i="9769"/>
  <c r="K46" i="9769"/>
  <c r="J46" i="9769"/>
  <c r="I46" i="9769"/>
  <c r="H46" i="9769"/>
  <c r="D46" i="9769"/>
  <c r="X45" i="9769"/>
  <c r="O45" i="9769"/>
  <c r="N45" i="9769"/>
  <c r="M45" i="9769"/>
  <c r="K45" i="9769"/>
  <c r="J45" i="9769"/>
  <c r="I45" i="9769"/>
  <c r="H45" i="9769"/>
  <c r="D45" i="9769"/>
  <c r="O44" i="9769"/>
  <c r="M44" i="9769"/>
  <c r="J44" i="9769"/>
  <c r="D44" i="9769"/>
  <c r="X43" i="9769"/>
  <c r="O43" i="9769"/>
  <c r="N43" i="9769"/>
  <c r="M43" i="9769"/>
  <c r="K43" i="9769"/>
  <c r="J43" i="9769"/>
  <c r="H43" i="9769"/>
  <c r="I43" i="9769" s="1"/>
  <c r="D43" i="9769"/>
  <c r="M42" i="9769"/>
  <c r="D42" i="9769"/>
  <c r="X41" i="9769"/>
  <c r="O41" i="9769"/>
  <c r="N41" i="9769"/>
  <c r="M41" i="9769"/>
  <c r="K41" i="9769"/>
  <c r="J41" i="9769"/>
  <c r="H41" i="9769"/>
  <c r="I41" i="9769" s="1"/>
  <c r="D41" i="9769"/>
  <c r="X40" i="9769"/>
  <c r="O40" i="9769"/>
  <c r="N40" i="9769"/>
  <c r="M40" i="9769"/>
  <c r="K40" i="9769"/>
  <c r="J40" i="9769"/>
  <c r="H40" i="9769"/>
  <c r="I40" i="9769" s="1"/>
  <c r="D40" i="9769"/>
  <c r="X39" i="9769"/>
  <c r="O39" i="9769"/>
  <c r="N39" i="9769"/>
  <c r="M39" i="9769"/>
  <c r="K39" i="9769"/>
  <c r="J39" i="9769"/>
  <c r="H39" i="9769"/>
  <c r="I39" i="9769" s="1"/>
  <c r="D39" i="9769"/>
  <c r="M38" i="9769"/>
  <c r="D38" i="9769"/>
  <c r="X37" i="9769"/>
  <c r="O37" i="9769"/>
  <c r="N37" i="9769"/>
  <c r="M37" i="9769"/>
  <c r="K37" i="9769"/>
  <c r="J37" i="9769"/>
  <c r="H37" i="9769"/>
  <c r="I37" i="9769" s="1"/>
  <c r="D37" i="9769"/>
  <c r="X36" i="9769"/>
  <c r="O36" i="9769"/>
  <c r="N36" i="9769"/>
  <c r="M36" i="9769"/>
  <c r="K36" i="9769"/>
  <c r="J36" i="9769"/>
  <c r="H36" i="9769"/>
  <c r="I36" i="9769" s="1"/>
  <c r="D36" i="9769"/>
  <c r="X35" i="9769"/>
  <c r="O35" i="9769"/>
  <c r="N35" i="9769"/>
  <c r="M35" i="9769"/>
  <c r="K35" i="9769"/>
  <c r="J35" i="9769"/>
  <c r="H35" i="9769"/>
  <c r="I35" i="9769" s="1"/>
  <c r="D35" i="9769"/>
  <c r="N34" i="9769"/>
  <c r="H34" i="9769"/>
  <c r="I34" i="9769" s="1"/>
  <c r="X33" i="9769"/>
  <c r="O33" i="9769"/>
  <c r="N33" i="9769"/>
  <c r="M33" i="9769"/>
  <c r="K33" i="9769"/>
  <c r="J33" i="9769"/>
  <c r="H33" i="9769"/>
  <c r="I33" i="9769" s="1"/>
  <c r="D33" i="9769"/>
  <c r="X32" i="9769"/>
  <c r="O32" i="9769"/>
  <c r="N32" i="9769"/>
  <c r="M32" i="9769"/>
  <c r="K32" i="9769"/>
  <c r="J32" i="9769"/>
  <c r="H32" i="9769"/>
  <c r="I32" i="9769" s="1"/>
  <c r="D32" i="9769"/>
  <c r="X31" i="9769"/>
  <c r="O31" i="9769"/>
  <c r="N31" i="9769"/>
  <c r="M31" i="9769"/>
  <c r="K31" i="9769"/>
  <c r="J31" i="9769"/>
  <c r="H31" i="9769"/>
  <c r="I31" i="9769" s="1"/>
  <c r="D31" i="9769"/>
  <c r="N30" i="9769"/>
  <c r="H30" i="9769"/>
  <c r="I30" i="9769" s="1"/>
  <c r="X29" i="9769"/>
  <c r="O29" i="9769"/>
  <c r="N29" i="9769"/>
  <c r="M29" i="9769"/>
  <c r="K29" i="9769"/>
  <c r="J29" i="9769"/>
  <c r="H29" i="9769"/>
  <c r="I29" i="9769" s="1"/>
  <c r="D29" i="9769"/>
  <c r="X28" i="9769"/>
  <c r="O28" i="9769"/>
  <c r="N28" i="9769"/>
  <c r="M28" i="9769"/>
  <c r="K28" i="9769"/>
  <c r="J28" i="9769"/>
  <c r="H28" i="9769"/>
  <c r="I28" i="9769" s="1"/>
  <c r="D28" i="9769"/>
  <c r="X27" i="9769"/>
  <c r="O27" i="9769"/>
  <c r="N27" i="9769"/>
  <c r="M27" i="9769"/>
  <c r="K27" i="9769"/>
  <c r="J27" i="9769"/>
  <c r="H27" i="9769"/>
  <c r="I27" i="9769" s="1"/>
  <c r="D27" i="9769"/>
  <c r="O26" i="9769"/>
  <c r="J26" i="9769"/>
  <c r="X25" i="9769"/>
  <c r="O25" i="9769"/>
  <c r="N25" i="9769"/>
  <c r="M25" i="9769"/>
  <c r="K25" i="9769"/>
  <c r="J25" i="9769"/>
  <c r="H25" i="9769"/>
  <c r="I25" i="9769" s="1"/>
  <c r="D25" i="9769"/>
  <c r="X24" i="9769"/>
  <c r="O24" i="9769"/>
  <c r="N24" i="9769"/>
  <c r="M24" i="9769"/>
  <c r="K24" i="9769"/>
  <c r="J24" i="9769"/>
  <c r="H24" i="9769"/>
  <c r="I24" i="9769" s="1"/>
  <c r="D24" i="9769"/>
  <c r="X20" i="9769"/>
  <c r="O20" i="9769"/>
  <c r="N20" i="9769"/>
  <c r="M20" i="9769"/>
  <c r="K20" i="9769"/>
  <c r="J20" i="9769"/>
  <c r="H20" i="9769"/>
  <c r="I20" i="9769" s="1"/>
  <c r="D20" i="9769"/>
  <c r="X18" i="9769"/>
  <c r="O18" i="9769"/>
  <c r="O47" i="9769" s="1"/>
  <c r="N18" i="9769"/>
  <c r="M18" i="9769"/>
  <c r="K18" i="9769"/>
  <c r="J18" i="9769"/>
  <c r="I18" i="9769"/>
  <c r="H18" i="9769"/>
  <c r="D18" i="9769"/>
  <c r="K5" i="9769"/>
  <c r="W48" i="9768"/>
  <c r="V48" i="9768"/>
  <c r="U48" i="9768"/>
  <c r="T48" i="9768"/>
  <c r="R48" i="9768"/>
  <c r="Q48" i="9768"/>
  <c r="F48" i="9768"/>
  <c r="E48" i="9768"/>
  <c r="X47" i="9768"/>
  <c r="O47" i="9768"/>
  <c r="N47" i="9768"/>
  <c r="M47" i="9768"/>
  <c r="K47" i="9768"/>
  <c r="J47" i="9768"/>
  <c r="I47" i="9768"/>
  <c r="H47" i="9768"/>
  <c r="D47" i="9768"/>
  <c r="N46" i="9768"/>
  <c r="X44" i="9768"/>
  <c r="O44" i="9768"/>
  <c r="N44" i="9768"/>
  <c r="M44" i="9768"/>
  <c r="K44" i="9768"/>
  <c r="J44" i="9768"/>
  <c r="H44" i="9768"/>
  <c r="I44" i="9768" s="1"/>
  <c r="D44" i="9768"/>
  <c r="X43" i="9768"/>
  <c r="X41" i="9768"/>
  <c r="O41" i="9768"/>
  <c r="N41" i="9768"/>
  <c r="M41" i="9768"/>
  <c r="K41" i="9768"/>
  <c r="J41" i="9768"/>
  <c r="H41" i="9768"/>
  <c r="I41" i="9768" s="1"/>
  <c r="D41" i="9768"/>
  <c r="X40" i="9768"/>
  <c r="O40" i="9768"/>
  <c r="N40" i="9768"/>
  <c r="M40" i="9768"/>
  <c r="K40" i="9768"/>
  <c r="J40" i="9768"/>
  <c r="H40" i="9768"/>
  <c r="I40" i="9768" s="1"/>
  <c r="D40" i="9768"/>
  <c r="J38" i="9768"/>
  <c r="X37" i="9768"/>
  <c r="O37" i="9768"/>
  <c r="N37" i="9768"/>
  <c r="M37" i="9768"/>
  <c r="K37" i="9768"/>
  <c r="J37" i="9768"/>
  <c r="H37" i="9768"/>
  <c r="I37" i="9768" s="1"/>
  <c r="D37" i="9768"/>
  <c r="X35" i="9768"/>
  <c r="O35" i="9768"/>
  <c r="N35" i="9768"/>
  <c r="M35" i="9768"/>
  <c r="K35" i="9768"/>
  <c r="J35" i="9768"/>
  <c r="H35" i="9768"/>
  <c r="I35" i="9768" s="1"/>
  <c r="D35" i="9768"/>
  <c r="X34" i="9768"/>
  <c r="O34" i="9768"/>
  <c r="N34" i="9768"/>
  <c r="M34" i="9768"/>
  <c r="K34" i="9768"/>
  <c r="J34" i="9768"/>
  <c r="H34" i="9768"/>
  <c r="I34" i="9768" s="1"/>
  <c r="D34" i="9768"/>
  <c r="K33" i="9768"/>
  <c r="X32" i="9768"/>
  <c r="O32" i="9768"/>
  <c r="N32" i="9768"/>
  <c r="M32" i="9768"/>
  <c r="K32" i="9768"/>
  <c r="J32" i="9768"/>
  <c r="H32" i="9768"/>
  <c r="I32" i="9768" s="1"/>
  <c r="D32" i="9768"/>
  <c r="X31" i="9768"/>
  <c r="O31" i="9768"/>
  <c r="N31" i="9768"/>
  <c r="M31" i="9768"/>
  <c r="K31" i="9768"/>
  <c r="J31" i="9768"/>
  <c r="H31" i="9768"/>
  <c r="I31" i="9768" s="1"/>
  <c r="D31" i="9768"/>
  <c r="X28" i="9768"/>
  <c r="O28" i="9768"/>
  <c r="N28" i="9768"/>
  <c r="M28" i="9768"/>
  <c r="K28" i="9768"/>
  <c r="J28" i="9768"/>
  <c r="H28" i="9768"/>
  <c r="I28" i="9768" s="1"/>
  <c r="D28" i="9768"/>
  <c r="X27" i="9768"/>
  <c r="O27" i="9768"/>
  <c r="N27" i="9768"/>
  <c r="M27" i="9768"/>
  <c r="K27" i="9768"/>
  <c r="J27" i="9768"/>
  <c r="H27" i="9768"/>
  <c r="I27" i="9768" s="1"/>
  <c r="D27" i="9768"/>
  <c r="N26" i="9768"/>
  <c r="K25" i="9768"/>
  <c r="X24" i="9768"/>
  <c r="O24" i="9768"/>
  <c r="N24" i="9768"/>
  <c r="M24" i="9768"/>
  <c r="K24" i="9768"/>
  <c r="J24" i="9768"/>
  <c r="H24" i="9768"/>
  <c r="I24" i="9768" s="1"/>
  <c r="D24" i="9768"/>
  <c r="X23" i="9768"/>
  <c r="O23" i="9768"/>
  <c r="N23" i="9768"/>
  <c r="M23" i="9768"/>
  <c r="K23" i="9768"/>
  <c r="J23" i="9768"/>
  <c r="H23" i="9768"/>
  <c r="I23" i="9768" s="1"/>
  <c r="D23" i="9768"/>
  <c r="J22" i="9768"/>
  <c r="X19" i="9768"/>
  <c r="O19" i="9768"/>
  <c r="N19" i="9768"/>
  <c r="M19" i="9768"/>
  <c r="K19" i="9768"/>
  <c r="J19" i="9768"/>
  <c r="H19" i="9768"/>
  <c r="I19" i="9768" s="1"/>
  <c r="D19" i="9768"/>
  <c r="X18" i="9768"/>
  <c r="O18" i="9768"/>
  <c r="O48" i="9768" s="1"/>
  <c r="N18" i="9768"/>
  <c r="M18" i="9768"/>
  <c r="K18" i="9768"/>
  <c r="J18" i="9768"/>
  <c r="I18" i="9768"/>
  <c r="H18" i="9768"/>
  <c r="D18" i="9768"/>
  <c r="K5" i="9768"/>
  <c r="AA31" i="9767"/>
  <c r="V28" i="9767"/>
  <c r="U28" i="9767"/>
  <c r="T28" i="9767"/>
  <c r="S28" i="9767"/>
  <c r="Q28" i="9767"/>
  <c r="P28" i="9767"/>
  <c r="F28" i="9767"/>
  <c r="E28" i="9767"/>
  <c r="W27" i="9767"/>
  <c r="N27" i="9767"/>
  <c r="M27" i="9767"/>
  <c r="L27" i="9767"/>
  <c r="J27" i="9767"/>
  <c r="I27" i="9767"/>
  <c r="H27" i="9767"/>
  <c r="G27" i="9767"/>
  <c r="D27" i="9767"/>
  <c r="W26" i="9767"/>
  <c r="N26" i="9767"/>
  <c r="M26" i="9767"/>
  <c r="L26" i="9767"/>
  <c r="J26" i="9767"/>
  <c r="I26" i="9767"/>
  <c r="H26" i="9767"/>
  <c r="G26" i="9767"/>
  <c r="D26" i="9767"/>
  <c r="W25" i="9767"/>
  <c r="N25" i="9767"/>
  <c r="M25" i="9767"/>
  <c r="L25" i="9767"/>
  <c r="J25" i="9767"/>
  <c r="I25" i="9767"/>
  <c r="H25" i="9767"/>
  <c r="G25" i="9767"/>
  <c r="D25" i="9767"/>
  <c r="W24" i="9767"/>
  <c r="N24" i="9767"/>
  <c r="M24" i="9767"/>
  <c r="L24" i="9767"/>
  <c r="J24" i="9767"/>
  <c r="I24" i="9767"/>
  <c r="H24" i="9767"/>
  <c r="G24" i="9767"/>
  <c r="D24" i="9767"/>
  <c r="W23" i="9767"/>
  <c r="N23" i="9767"/>
  <c r="M23" i="9767"/>
  <c r="L23" i="9767"/>
  <c r="J23" i="9767"/>
  <c r="I23" i="9767"/>
  <c r="H23" i="9767"/>
  <c r="G23" i="9767"/>
  <c r="D23" i="9767"/>
  <c r="W22" i="9767"/>
  <c r="N22" i="9767"/>
  <c r="M22" i="9767"/>
  <c r="L22" i="9767"/>
  <c r="J22" i="9767"/>
  <c r="I22" i="9767"/>
  <c r="H22" i="9767"/>
  <c r="G22" i="9767"/>
  <c r="D22" i="9767"/>
  <c r="W21" i="9767"/>
  <c r="N21" i="9767"/>
  <c r="M21" i="9767"/>
  <c r="L21" i="9767"/>
  <c r="J21" i="9767"/>
  <c r="I21" i="9767"/>
  <c r="H21" i="9767"/>
  <c r="G21" i="9767"/>
  <c r="D21" i="9767"/>
  <c r="W20" i="9767"/>
  <c r="N20" i="9767"/>
  <c r="M20" i="9767"/>
  <c r="L20" i="9767"/>
  <c r="J20" i="9767"/>
  <c r="I20" i="9767"/>
  <c r="H20" i="9767"/>
  <c r="G20" i="9767"/>
  <c r="D20" i="9767"/>
  <c r="W19" i="9767"/>
  <c r="N19" i="9767"/>
  <c r="M19" i="9767"/>
  <c r="L19" i="9767"/>
  <c r="J19" i="9767"/>
  <c r="I19" i="9767"/>
  <c r="G19" i="9767"/>
  <c r="H19" i="9767" s="1"/>
  <c r="D19" i="9767"/>
  <c r="W18" i="9767"/>
  <c r="N18" i="9767"/>
  <c r="N28" i="9767" s="1"/>
  <c r="M18" i="9767"/>
  <c r="L18" i="9767"/>
  <c r="J18" i="9767"/>
  <c r="I18" i="9767"/>
  <c r="H18" i="9767"/>
  <c r="G18" i="9767"/>
  <c r="D18" i="9767"/>
  <c r="J5" i="9767"/>
  <c r="X48" i="9766"/>
  <c r="O48" i="9766"/>
  <c r="N48" i="9766"/>
  <c r="M48" i="9766"/>
  <c r="K48" i="9766"/>
  <c r="J48" i="9766"/>
  <c r="H48" i="9766"/>
  <c r="I48" i="9766" s="1"/>
  <c r="D48" i="9766"/>
  <c r="X47" i="9766"/>
  <c r="O47" i="9766"/>
  <c r="N47" i="9766"/>
  <c r="M47" i="9766"/>
  <c r="K47" i="9766"/>
  <c r="J47" i="9766"/>
  <c r="I47" i="9766"/>
  <c r="H47" i="9766"/>
  <c r="D47" i="9766"/>
  <c r="X46" i="9766"/>
  <c r="N45" i="9766"/>
  <c r="X44" i="9766"/>
  <c r="N43" i="9766"/>
  <c r="X42" i="9766"/>
  <c r="N41" i="9766"/>
  <c r="X40" i="9766"/>
  <c r="N39" i="9766"/>
  <c r="X38" i="9766"/>
  <c r="N37" i="9766"/>
  <c r="M28" i="9767" l="1"/>
  <c r="L28" i="9767"/>
  <c r="W28" i="9767"/>
  <c r="H30" i="9768"/>
  <c r="I30" i="9768" s="1"/>
  <c r="K39" i="9768"/>
  <c r="N30" i="9768"/>
  <c r="D36" i="9768"/>
  <c r="X39" i="9768"/>
  <c r="O22" i="9768"/>
  <c r="H26" i="9768"/>
  <c r="I26" i="9768" s="1"/>
  <c r="M36" i="9768"/>
  <c r="K43" i="9768"/>
  <c r="J45" i="9768"/>
  <c r="X45" i="9768"/>
  <c r="K22" i="9768"/>
  <c r="X22" i="9768"/>
  <c r="J26" i="9768"/>
  <c r="O26" i="9768"/>
  <c r="J30" i="9768"/>
  <c r="O30" i="9768"/>
  <c r="H36" i="9768"/>
  <c r="I36" i="9768" s="1"/>
  <c r="N36" i="9768"/>
  <c r="D39" i="9768"/>
  <c r="M39" i="9768"/>
  <c r="D43" i="9768"/>
  <c r="M43" i="9768"/>
  <c r="D22" i="9768"/>
  <c r="M22" i="9768"/>
  <c r="K26" i="9768"/>
  <c r="X26" i="9768"/>
  <c r="K30" i="9768"/>
  <c r="X30" i="9768"/>
  <c r="J36" i="9768"/>
  <c r="O36" i="9768"/>
  <c r="H39" i="9768"/>
  <c r="I39" i="9768" s="1"/>
  <c r="N39" i="9768"/>
  <c r="H43" i="9768"/>
  <c r="I43" i="9768" s="1"/>
  <c r="N43" i="9768"/>
  <c r="H22" i="9768"/>
  <c r="I22" i="9768" s="1"/>
  <c r="D26" i="9768"/>
  <c r="D30" i="9768"/>
  <c r="K36" i="9768"/>
  <c r="J39" i="9768"/>
  <c r="J43" i="9768"/>
  <c r="H28" i="9767"/>
  <c r="K26" i="9769"/>
  <c r="X26" i="9769"/>
  <c r="J30" i="9769"/>
  <c r="O30" i="9769"/>
  <c r="J34" i="9769"/>
  <c r="O34" i="9769"/>
  <c r="H38" i="9769"/>
  <c r="I38" i="9769" s="1"/>
  <c r="N38" i="9769"/>
  <c r="H42" i="9769"/>
  <c r="I42" i="9769" s="1"/>
  <c r="N42" i="9769"/>
  <c r="H44" i="9769"/>
  <c r="I44" i="9769" s="1"/>
  <c r="N44" i="9769"/>
  <c r="D26" i="9769"/>
  <c r="M26" i="9769"/>
  <c r="K30" i="9769"/>
  <c r="X30" i="9769"/>
  <c r="K34" i="9769"/>
  <c r="X34" i="9769"/>
  <c r="J38" i="9769"/>
  <c r="O38" i="9769"/>
  <c r="J42" i="9769"/>
  <c r="O42" i="9769"/>
  <c r="H26" i="9769"/>
  <c r="I26" i="9769" s="1"/>
  <c r="D30" i="9769"/>
  <c r="D34" i="9769"/>
  <c r="K38" i="9769"/>
  <c r="K42" i="9769"/>
  <c r="K44" i="9769"/>
  <c r="D19" i="9769"/>
  <c r="K19" i="9769"/>
  <c r="M19" i="9769"/>
  <c r="X19" i="9769"/>
  <c r="H19" i="9769"/>
  <c r="I19" i="9769" s="1"/>
  <c r="N19" i="9769"/>
  <c r="J19" i="9769"/>
  <c r="X25" i="9768"/>
  <c r="X33" i="9768"/>
  <c r="O38" i="9768"/>
  <c r="K29" i="9768"/>
  <c r="J42" i="9768"/>
  <c r="X29" i="9768"/>
  <c r="O42" i="9768"/>
  <c r="D25" i="9768"/>
  <c r="M25" i="9768"/>
  <c r="D29" i="9768"/>
  <c r="M29" i="9768"/>
  <c r="D33" i="9768"/>
  <c r="M33" i="9768"/>
  <c r="K38" i="9768"/>
  <c r="X38" i="9768"/>
  <c r="K42" i="9768"/>
  <c r="X42" i="9768"/>
  <c r="J46" i="9768"/>
  <c r="O46" i="9768"/>
  <c r="H29" i="9768"/>
  <c r="I29" i="9768" s="1"/>
  <c r="N29" i="9768"/>
  <c r="H33" i="9768"/>
  <c r="I33" i="9768" s="1"/>
  <c r="N33" i="9768"/>
  <c r="D38" i="9768"/>
  <c r="M38" i="9768"/>
  <c r="D42" i="9768"/>
  <c r="M42" i="9768"/>
  <c r="D46" i="9768"/>
  <c r="K46" i="9768"/>
  <c r="X46" i="9768"/>
  <c r="H25" i="9768"/>
  <c r="I25" i="9768" s="1"/>
  <c r="N25" i="9768"/>
  <c r="J25" i="9768"/>
  <c r="J29" i="9768"/>
  <c r="J33" i="9768"/>
  <c r="H38" i="9768"/>
  <c r="I38" i="9768" s="1"/>
  <c r="H42" i="9768"/>
  <c r="I42" i="9768" s="1"/>
  <c r="H46" i="9768"/>
  <c r="I46" i="9768" s="1"/>
  <c r="H21" i="9768"/>
  <c r="I21" i="9768" s="1"/>
  <c r="N21" i="9768"/>
  <c r="D21" i="9768"/>
  <c r="M21" i="9768"/>
  <c r="J21" i="9768"/>
  <c r="O21" i="9768"/>
  <c r="K21" i="9768"/>
  <c r="M38" i="9766"/>
  <c r="H40" i="9766"/>
  <c r="I40" i="9766" s="1"/>
  <c r="H42" i="9766"/>
  <c r="I42" i="9766" s="1"/>
  <c r="N38" i="9766"/>
  <c r="M40" i="9766"/>
  <c r="N46" i="9766"/>
  <c r="N40" i="9766"/>
  <c r="M42" i="9766"/>
  <c r="H44" i="9766"/>
  <c r="I44" i="9766" s="1"/>
  <c r="H38" i="9766"/>
  <c r="I38" i="9766" s="1"/>
  <c r="N42" i="9766"/>
  <c r="M44" i="9766"/>
  <c r="H46" i="9766"/>
  <c r="I46" i="9766" s="1"/>
  <c r="N44" i="9766"/>
  <c r="M46" i="9766"/>
  <c r="O37" i="9766"/>
  <c r="O39" i="9766"/>
  <c r="J43" i="9766"/>
  <c r="O43" i="9766"/>
  <c r="D37" i="9766"/>
  <c r="D39" i="9766"/>
  <c r="K39" i="9766"/>
  <c r="X39" i="9766"/>
  <c r="D41" i="9766"/>
  <c r="K41" i="9766"/>
  <c r="X41" i="9766"/>
  <c r="J38" i="9766"/>
  <c r="O38" i="9766"/>
  <c r="H39" i="9766"/>
  <c r="I39" i="9766" s="1"/>
  <c r="J40" i="9766"/>
  <c r="O40" i="9766"/>
  <c r="H41" i="9766"/>
  <c r="I41" i="9766" s="1"/>
  <c r="M41" i="9766"/>
  <c r="J42" i="9766"/>
  <c r="O42" i="9766"/>
  <c r="H43" i="9766"/>
  <c r="I43" i="9766" s="1"/>
  <c r="M43" i="9766"/>
  <c r="J44" i="9766"/>
  <c r="O44" i="9766"/>
  <c r="H45" i="9766"/>
  <c r="I45" i="9766" s="1"/>
  <c r="M45" i="9766"/>
  <c r="J46" i="9766"/>
  <c r="O46" i="9766"/>
  <c r="J37" i="9766"/>
  <c r="J39" i="9766"/>
  <c r="J41" i="9766"/>
  <c r="O41" i="9766"/>
  <c r="J45" i="9766"/>
  <c r="O45" i="9766"/>
  <c r="K37" i="9766"/>
  <c r="X37" i="9766"/>
  <c r="D43" i="9766"/>
  <c r="K43" i="9766"/>
  <c r="X43" i="9766"/>
  <c r="D45" i="9766"/>
  <c r="K45" i="9766"/>
  <c r="X45" i="9766"/>
  <c r="H37" i="9766"/>
  <c r="I37" i="9766" s="1"/>
  <c r="M37" i="9766"/>
  <c r="M39" i="9766"/>
  <c r="D38" i="9766"/>
  <c r="K38" i="9766"/>
  <c r="D40" i="9766"/>
  <c r="K40" i="9766"/>
  <c r="D42" i="9766"/>
  <c r="K42" i="9766"/>
  <c r="D44" i="9766"/>
  <c r="K44" i="9766"/>
  <c r="D46" i="9766"/>
  <c r="K46" i="9766"/>
  <c r="M47" i="9769" l="1"/>
  <c r="X47" i="9769"/>
  <c r="N47" i="9769"/>
  <c r="I47" i="9769"/>
  <c r="M48" i="9768"/>
  <c r="I48" i="9768"/>
  <c r="N48" i="9768"/>
  <c r="X48" i="9768"/>
  <c r="X49" i="9766"/>
  <c r="O49" i="9766"/>
  <c r="N49" i="9766"/>
  <c r="M49" i="9766"/>
  <c r="K49" i="9766"/>
  <c r="J49" i="9766"/>
  <c r="H49" i="9766"/>
  <c r="I49" i="9766" s="1"/>
  <c r="D49" i="9766"/>
  <c r="X36" i="9766"/>
  <c r="O36" i="9766"/>
  <c r="N36" i="9766"/>
  <c r="M36" i="9766"/>
  <c r="K36" i="9766"/>
  <c r="J36" i="9766"/>
  <c r="H36" i="9766"/>
  <c r="I36" i="9766" s="1"/>
  <c r="D36" i="9766"/>
  <c r="X35" i="9766"/>
  <c r="O35" i="9766"/>
  <c r="N35" i="9766"/>
  <c r="M35" i="9766"/>
  <c r="K35" i="9766"/>
  <c r="J35" i="9766"/>
  <c r="H35" i="9766"/>
  <c r="I35" i="9766" s="1"/>
  <c r="D35" i="9766"/>
  <c r="X34" i="9766"/>
  <c r="O34" i="9766"/>
  <c r="N34" i="9766"/>
  <c r="M34" i="9766"/>
  <c r="K34" i="9766"/>
  <c r="J34" i="9766"/>
  <c r="H34" i="9766"/>
  <c r="I34" i="9766" s="1"/>
  <c r="D34" i="9766"/>
  <c r="X33" i="9766"/>
  <c r="O33" i="9766"/>
  <c r="N33" i="9766"/>
  <c r="M33" i="9766"/>
  <c r="K33" i="9766"/>
  <c r="J33" i="9766"/>
  <c r="H33" i="9766"/>
  <c r="I33" i="9766" s="1"/>
  <c r="D33" i="9766"/>
  <c r="W51" i="9766"/>
  <c r="V51" i="9766"/>
  <c r="U51" i="9766"/>
  <c r="T51" i="9766"/>
  <c r="R51" i="9766"/>
  <c r="Q51" i="9766"/>
  <c r="F51" i="9766"/>
  <c r="E51" i="9766"/>
  <c r="X50" i="9766"/>
  <c r="O50" i="9766"/>
  <c r="N50" i="9766"/>
  <c r="M50" i="9766"/>
  <c r="K50" i="9766"/>
  <c r="J50" i="9766"/>
  <c r="I50" i="9766"/>
  <c r="H50" i="9766"/>
  <c r="D50" i="9766"/>
  <c r="X32" i="9766"/>
  <c r="O32" i="9766"/>
  <c r="N32" i="9766"/>
  <c r="M32" i="9766"/>
  <c r="K32" i="9766"/>
  <c r="J32" i="9766"/>
  <c r="H32" i="9766"/>
  <c r="I32" i="9766" s="1"/>
  <c r="D32" i="9766"/>
  <c r="X31" i="9766"/>
  <c r="O31" i="9766"/>
  <c r="N31" i="9766"/>
  <c r="M31" i="9766"/>
  <c r="K31" i="9766"/>
  <c r="J31" i="9766"/>
  <c r="H31" i="9766"/>
  <c r="I31" i="9766" s="1"/>
  <c r="D31" i="9766"/>
  <c r="X30" i="9766"/>
  <c r="O30" i="9766"/>
  <c r="N30" i="9766"/>
  <c r="M30" i="9766"/>
  <c r="K30" i="9766"/>
  <c r="J30" i="9766"/>
  <c r="H30" i="9766"/>
  <c r="I30" i="9766" s="1"/>
  <c r="D30" i="9766"/>
  <c r="X29" i="9766"/>
  <c r="O29" i="9766"/>
  <c r="N29" i="9766"/>
  <c r="M29" i="9766"/>
  <c r="K29" i="9766"/>
  <c r="J29" i="9766"/>
  <c r="H29" i="9766"/>
  <c r="I29" i="9766" s="1"/>
  <c r="D29" i="9766"/>
  <c r="X28" i="9766"/>
  <c r="O28" i="9766"/>
  <c r="N28" i="9766"/>
  <c r="M28" i="9766"/>
  <c r="K28" i="9766"/>
  <c r="J28" i="9766"/>
  <c r="H28" i="9766"/>
  <c r="I28" i="9766" s="1"/>
  <c r="D28" i="9766"/>
  <c r="X27" i="9766"/>
  <c r="O27" i="9766"/>
  <c r="N27" i="9766"/>
  <c r="M27" i="9766"/>
  <c r="K27" i="9766"/>
  <c r="J27" i="9766"/>
  <c r="H27" i="9766"/>
  <c r="I27" i="9766" s="1"/>
  <c r="D27" i="9766"/>
  <c r="X26" i="9766"/>
  <c r="O26" i="9766"/>
  <c r="N26" i="9766"/>
  <c r="M26" i="9766"/>
  <c r="K26" i="9766"/>
  <c r="J26" i="9766"/>
  <c r="H26" i="9766"/>
  <c r="I26" i="9766" s="1"/>
  <c r="D26" i="9766"/>
  <c r="X25" i="9766"/>
  <c r="O25" i="9766"/>
  <c r="N25" i="9766"/>
  <c r="M25" i="9766"/>
  <c r="K25" i="9766"/>
  <c r="J25" i="9766"/>
  <c r="H25" i="9766"/>
  <c r="I25" i="9766" s="1"/>
  <c r="D25" i="9766"/>
  <c r="X24" i="9766"/>
  <c r="O24" i="9766"/>
  <c r="N24" i="9766"/>
  <c r="M24" i="9766"/>
  <c r="K24" i="9766"/>
  <c r="J24" i="9766"/>
  <c r="H24" i="9766"/>
  <c r="I24" i="9766" s="1"/>
  <c r="D24" i="9766"/>
  <c r="X23" i="9766"/>
  <c r="O23" i="9766"/>
  <c r="N23" i="9766"/>
  <c r="M23" i="9766"/>
  <c r="K23" i="9766"/>
  <c r="J23" i="9766"/>
  <c r="H23" i="9766"/>
  <c r="I23" i="9766" s="1"/>
  <c r="D23" i="9766"/>
  <c r="X22" i="9766"/>
  <c r="O22" i="9766"/>
  <c r="N22" i="9766"/>
  <c r="M22" i="9766"/>
  <c r="K22" i="9766"/>
  <c r="J22" i="9766"/>
  <c r="H22" i="9766"/>
  <c r="I22" i="9766" s="1"/>
  <c r="D22" i="9766"/>
  <c r="X21" i="9766"/>
  <c r="O21" i="9766"/>
  <c r="N21" i="9766"/>
  <c r="M21" i="9766"/>
  <c r="K21" i="9766"/>
  <c r="J21" i="9766"/>
  <c r="H21" i="9766"/>
  <c r="I21" i="9766" s="1"/>
  <c r="D21" i="9766"/>
  <c r="X20" i="9766"/>
  <c r="O20" i="9766"/>
  <c r="N20" i="9766"/>
  <c r="M20" i="9766"/>
  <c r="K20" i="9766"/>
  <c r="J20" i="9766"/>
  <c r="H20" i="9766"/>
  <c r="I20" i="9766" s="1"/>
  <c r="D20" i="9766"/>
  <c r="X19" i="9766"/>
  <c r="O19" i="9766"/>
  <c r="N19" i="9766"/>
  <c r="M19" i="9766"/>
  <c r="K19" i="9766"/>
  <c r="J19" i="9766"/>
  <c r="H19" i="9766"/>
  <c r="I19" i="9766" s="1"/>
  <c r="D19" i="9766"/>
  <c r="X18" i="9766"/>
  <c r="O18" i="9766"/>
  <c r="O51" i="9766" s="1"/>
  <c r="N18" i="9766"/>
  <c r="M18" i="9766"/>
  <c r="K18" i="9766"/>
  <c r="J18" i="9766"/>
  <c r="I18" i="9766"/>
  <c r="H18" i="9766"/>
  <c r="D18" i="9766"/>
  <c r="K5" i="9766"/>
  <c r="X19" i="9765"/>
  <c r="N51" i="9766" l="1"/>
  <c r="X51" i="9766"/>
  <c r="M51" i="9766"/>
  <c r="I51" i="9766"/>
  <c r="W27" i="9765"/>
  <c r="V27" i="9765"/>
  <c r="U27" i="9765"/>
  <c r="T27" i="9765"/>
  <c r="R27" i="9765"/>
  <c r="Q27" i="9765"/>
  <c r="F27" i="9765"/>
  <c r="E27" i="9765"/>
  <c r="X26" i="9765"/>
  <c r="O26" i="9765"/>
  <c r="N26" i="9765"/>
  <c r="M26" i="9765"/>
  <c r="K26" i="9765"/>
  <c r="J26" i="9765"/>
  <c r="I26" i="9765"/>
  <c r="H26" i="9765"/>
  <c r="D26" i="9765"/>
  <c r="X25" i="9765"/>
  <c r="O25" i="9765"/>
  <c r="N25" i="9765"/>
  <c r="M25" i="9765"/>
  <c r="K25" i="9765"/>
  <c r="J25" i="9765"/>
  <c r="I25" i="9765"/>
  <c r="H25" i="9765"/>
  <c r="D25" i="9765"/>
  <c r="X24" i="9765"/>
  <c r="O24" i="9765"/>
  <c r="N24" i="9765"/>
  <c r="M24" i="9765"/>
  <c r="K24" i="9765"/>
  <c r="J24" i="9765"/>
  <c r="H24" i="9765"/>
  <c r="I24" i="9765" s="1"/>
  <c r="D24" i="9765"/>
  <c r="X23" i="9765"/>
  <c r="O23" i="9765"/>
  <c r="N23" i="9765"/>
  <c r="M23" i="9765"/>
  <c r="K23" i="9765"/>
  <c r="J23" i="9765"/>
  <c r="H23" i="9765"/>
  <c r="I23" i="9765" s="1"/>
  <c r="D23" i="9765"/>
  <c r="X22" i="9765"/>
  <c r="O22" i="9765"/>
  <c r="N22" i="9765"/>
  <c r="M22" i="9765"/>
  <c r="K22" i="9765"/>
  <c r="J22" i="9765"/>
  <c r="H22" i="9765"/>
  <c r="I22" i="9765" s="1"/>
  <c r="D22" i="9765"/>
  <c r="X21" i="9765"/>
  <c r="O21" i="9765"/>
  <c r="N21" i="9765"/>
  <c r="M21" i="9765"/>
  <c r="K21" i="9765"/>
  <c r="J21" i="9765"/>
  <c r="H21" i="9765"/>
  <c r="I21" i="9765" s="1"/>
  <c r="D21" i="9765"/>
  <c r="X20" i="9765"/>
  <c r="O20" i="9765"/>
  <c r="N20" i="9765"/>
  <c r="M20" i="9765"/>
  <c r="K20" i="9765"/>
  <c r="J20" i="9765"/>
  <c r="H20" i="9765"/>
  <c r="I20" i="9765" s="1"/>
  <c r="D20" i="9765"/>
  <c r="O19" i="9765"/>
  <c r="I19" i="9765"/>
  <c r="X18" i="9765"/>
  <c r="O18" i="9765"/>
  <c r="O27" i="9765" s="1"/>
  <c r="N18" i="9765"/>
  <c r="M18" i="9765"/>
  <c r="K18" i="9765"/>
  <c r="J18" i="9765"/>
  <c r="I18" i="9765"/>
  <c r="H18" i="9765"/>
  <c r="D18" i="9765"/>
  <c r="K5" i="9765"/>
  <c r="X27" i="9765" l="1"/>
  <c r="N27" i="9765"/>
  <c r="M27" i="9765"/>
  <c r="I27" i="9765"/>
  <c r="AA31" i="9764"/>
  <c r="V28" i="9764"/>
  <c r="U28" i="9764"/>
  <c r="T28" i="9764"/>
  <c r="S28" i="9764"/>
  <c r="Q28" i="9764"/>
  <c r="P28" i="9764"/>
  <c r="F28" i="9764"/>
  <c r="E28" i="9764"/>
  <c r="W27" i="9764"/>
  <c r="N27" i="9764"/>
  <c r="M27" i="9764"/>
  <c r="L27" i="9764"/>
  <c r="J27" i="9764"/>
  <c r="I27" i="9764"/>
  <c r="H27" i="9764"/>
  <c r="G27" i="9764"/>
  <c r="D27" i="9764"/>
  <c r="W26" i="9764"/>
  <c r="N26" i="9764"/>
  <c r="M26" i="9764"/>
  <c r="L26" i="9764"/>
  <c r="J26" i="9764"/>
  <c r="I26" i="9764"/>
  <c r="H26" i="9764"/>
  <c r="G26" i="9764"/>
  <c r="D26" i="9764"/>
  <c r="W25" i="9764"/>
  <c r="N25" i="9764"/>
  <c r="M25" i="9764"/>
  <c r="L25" i="9764"/>
  <c r="J25" i="9764"/>
  <c r="I25" i="9764"/>
  <c r="H25" i="9764"/>
  <c r="G25" i="9764"/>
  <c r="D25" i="9764"/>
  <c r="W24" i="9764"/>
  <c r="N24" i="9764"/>
  <c r="M24" i="9764"/>
  <c r="L24" i="9764"/>
  <c r="J24" i="9764"/>
  <c r="I24" i="9764"/>
  <c r="H24" i="9764"/>
  <c r="G24" i="9764"/>
  <c r="D24" i="9764"/>
  <c r="W23" i="9764"/>
  <c r="N23" i="9764"/>
  <c r="M23" i="9764"/>
  <c r="L23" i="9764"/>
  <c r="J23" i="9764"/>
  <c r="I23" i="9764"/>
  <c r="H23" i="9764"/>
  <c r="G23" i="9764"/>
  <c r="D23" i="9764"/>
  <c r="W22" i="9764"/>
  <c r="N22" i="9764"/>
  <c r="M22" i="9764"/>
  <c r="L22" i="9764"/>
  <c r="J22" i="9764"/>
  <c r="I22" i="9764"/>
  <c r="H22" i="9764"/>
  <c r="G22" i="9764"/>
  <c r="D22" i="9764"/>
  <c r="W21" i="9764"/>
  <c r="N21" i="9764"/>
  <c r="M21" i="9764"/>
  <c r="L21" i="9764"/>
  <c r="J21" i="9764"/>
  <c r="I21" i="9764"/>
  <c r="G21" i="9764"/>
  <c r="H21" i="9764" s="1"/>
  <c r="D21" i="9764"/>
  <c r="W20" i="9764"/>
  <c r="N20" i="9764"/>
  <c r="M20" i="9764"/>
  <c r="L20" i="9764"/>
  <c r="J20" i="9764"/>
  <c r="I20" i="9764"/>
  <c r="H20" i="9764"/>
  <c r="G20" i="9764"/>
  <c r="D20" i="9764"/>
  <c r="W19" i="9764"/>
  <c r="N19" i="9764"/>
  <c r="M19" i="9764"/>
  <c r="L19" i="9764"/>
  <c r="J19" i="9764"/>
  <c r="I19" i="9764"/>
  <c r="G19" i="9764"/>
  <c r="H19" i="9764" s="1"/>
  <c r="D19" i="9764"/>
  <c r="W18" i="9764"/>
  <c r="N18" i="9764"/>
  <c r="N28" i="9764" s="1"/>
  <c r="M18" i="9764"/>
  <c r="L18" i="9764"/>
  <c r="J18" i="9764"/>
  <c r="I18" i="9764"/>
  <c r="H18" i="9764"/>
  <c r="G18" i="9764"/>
  <c r="D18" i="9764"/>
  <c r="J5" i="9764"/>
  <c r="M28" i="9764" l="1"/>
  <c r="W28" i="9764"/>
  <c r="L28" i="9764"/>
  <c r="H28" i="9764"/>
  <c r="O23" i="9763" l="1"/>
  <c r="M27" i="9763"/>
  <c r="M31" i="9763"/>
  <c r="M33" i="9763"/>
  <c r="M19" i="9763"/>
  <c r="W36" i="9763"/>
  <c r="V36" i="9763"/>
  <c r="U36" i="9763"/>
  <c r="T36" i="9763"/>
  <c r="R36" i="9763"/>
  <c r="Q36" i="9763"/>
  <c r="F36" i="9763"/>
  <c r="E36" i="9763"/>
  <c r="X35" i="9763"/>
  <c r="O35" i="9763"/>
  <c r="N35" i="9763"/>
  <c r="M35" i="9763"/>
  <c r="K35" i="9763"/>
  <c r="J35" i="9763"/>
  <c r="I35" i="9763"/>
  <c r="H35" i="9763"/>
  <c r="D35" i="9763"/>
  <c r="X34" i="9763"/>
  <c r="O34" i="9763"/>
  <c r="N34" i="9763"/>
  <c r="M34" i="9763"/>
  <c r="K34" i="9763"/>
  <c r="J34" i="9763"/>
  <c r="H34" i="9763"/>
  <c r="I34" i="9763" s="1"/>
  <c r="D34" i="9763"/>
  <c r="O33" i="9763"/>
  <c r="N33" i="9763"/>
  <c r="J33" i="9763"/>
  <c r="H33" i="9763"/>
  <c r="I33" i="9763" s="1"/>
  <c r="X32" i="9763"/>
  <c r="O32" i="9763"/>
  <c r="N32" i="9763"/>
  <c r="M32" i="9763"/>
  <c r="K32" i="9763"/>
  <c r="J32" i="9763"/>
  <c r="H32" i="9763"/>
  <c r="I32" i="9763" s="1"/>
  <c r="D32" i="9763"/>
  <c r="N31" i="9763"/>
  <c r="H31" i="9763"/>
  <c r="I31" i="9763" s="1"/>
  <c r="X30" i="9763"/>
  <c r="O30" i="9763"/>
  <c r="N30" i="9763"/>
  <c r="M30" i="9763"/>
  <c r="K30" i="9763"/>
  <c r="J30" i="9763"/>
  <c r="H30" i="9763"/>
  <c r="I30" i="9763" s="1"/>
  <c r="D30" i="9763"/>
  <c r="X29" i="9763"/>
  <c r="O29" i="9763"/>
  <c r="N29" i="9763"/>
  <c r="M29" i="9763"/>
  <c r="K29" i="9763"/>
  <c r="J29" i="9763"/>
  <c r="H29" i="9763"/>
  <c r="I29" i="9763" s="1"/>
  <c r="D29" i="9763"/>
  <c r="X28" i="9763"/>
  <c r="O28" i="9763"/>
  <c r="N28" i="9763"/>
  <c r="M28" i="9763"/>
  <c r="K28" i="9763"/>
  <c r="J28" i="9763"/>
  <c r="H28" i="9763"/>
  <c r="I28" i="9763" s="1"/>
  <c r="D28" i="9763"/>
  <c r="X27" i="9763"/>
  <c r="N27" i="9763"/>
  <c r="K27" i="9763"/>
  <c r="H27" i="9763"/>
  <c r="I27" i="9763" s="1"/>
  <c r="X26" i="9763"/>
  <c r="O26" i="9763"/>
  <c r="N26" i="9763"/>
  <c r="M26" i="9763"/>
  <c r="K26" i="9763"/>
  <c r="J26" i="9763"/>
  <c r="H26" i="9763"/>
  <c r="I26" i="9763" s="1"/>
  <c r="D26" i="9763"/>
  <c r="X25" i="9763"/>
  <c r="O25" i="9763"/>
  <c r="N25" i="9763"/>
  <c r="M25" i="9763"/>
  <c r="K25" i="9763"/>
  <c r="J25" i="9763"/>
  <c r="H25" i="9763"/>
  <c r="I25" i="9763" s="1"/>
  <c r="D25" i="9763"/>
  <c r="X24" i="9763"/>
  <c r="O24" i="9763"/>
  <c r="N24" i="9763"/>
  <c r="M24" i="9763"/>
  <c r="K24" i="9763"/>
  <c r="J24" i="9763"/>
  <c r="H24" i="9763"/>
  <c r="I24" i="9763" s="1"/>
  <c r="D24" i="9763"/>
  <c r="X23" i="9763"/>
  <c r="N23" i="9763"/>
  <c r="M23" i="9763"/>
  <c r="K23" i="9763"/>
  <c r="H23" i="9763"/>
  <c r="I23" i="9763" s="1"/>
  <c r="D23" i="9763"/>
  <c r="X22" i="9763"/>
  <c r="O22" i="9763"/>
  <c r="N22" i="9763"/>
  <c r="M22" i="9763"/>
  <c r="K22" i="9763"/>
  <c r="J22" i="9763"/>
  <c r="H22" i="9763"/>
  <c r="I22" i="9763" s="1"/>
  <c r="D22" i="9763"/>
  <c r="X21" i="9763"/>
  <c r="O21" i="9763"/>
  <c r="N21" i="9763"/>
  <c r="M21" i="9763"/>
  <c r="K21" i="9763"/>
  <c r="J21" i="9763"/>
  <c r="H21" i="9763"/>
  <c r="I21" i="9763" s="1"/>
  <c r="D21" i="9763"/>
  <c r="X20" i="9763"/>
  <c r="O20" i="9763"/>
  <c r="N20" i="9763"/>
  <c r="M20" i="9763"/>
  <c r="K20" i="9763"/>
  <c r="J20" i="9763"/>
  <c r="H20" i="9763"/>
  <c r="I20" i="9763" s="1"/>
  <c r="D20" i="9763"/>
  <c r="X18" i="9763"/>
  <c r="O18" i="9763"/>
  <c r="O36" i="9763" s="1"/>
  <c r="N18" i="9763"/>
  <c r="M18" i="9763"/>
  <c r="K18" i="9763"/>
  <c r="J18" i="9763"/>
  <c r="I18" i="9763"/>
  <c r="H18" i="9763"/>
  <c r="D18" i="9763"/>
  <c r="K5" i="9763"/>
  <c r="E56" i="9762"/>
  <c r="X51" i="9762"/>
  <c r="O51" i="9762"/>
  <c r="N51" i="9762"/>
  <c r="M51" i="9762"/>
  <c r="K51" i="9762"/>
  <c r="J51" i="9762"/>
  <c r="H51" i="9762"/>
  <c r="I51" i="9762" s="1"/>
  <c r="D51" i="9762"/>
  <c r="N47" i="9762"/>
  <c r="O48" i="9762"/>
  <c r="X54" i="9762"/>
  <c r="M44" i="9762"/>
  <c r="N54" i="9762"/>
  <c r="M54" i="9762"/>
  <c r="H54" i="9762"/>
  <c r="I54" i="9762" s="1"/>
  <c r="D54" i="9762"/>
  <c r="X55" i="9762"/>
  <c r="X53" i="9762"/>
  <c r="O53" i="9762"/>
  <c r="X45" i="9762"/>
  <c r="X49" i="9762"/>
  <c r="N52" i="9762"/>
  <c r="X50" i="9762"/>
  <c r="O50" i="9762"/>
  <c r="N50" i="9762"/>
  <c r="M50" i="9762"/>
  <c r="K50" i="9762"/>
  <c r="J50" i="9762"/>
  <c r="H50" i="9762"/>
  <c r="I50" i="9762" s="1"/>
  <c r="D50" i="9762"/>
  <c r="O49" i="9762"/>
  <c r="M49" i="9762"/>
  <c r="O47" i="9762"/>
  <c r="J47" i="9762"/>
  <c r="X46" i="9762"/>
  <c r="O46" i="9762"/>
  <c r="N46" i="9762"/>
  <c r="M46" i="9762"/>
  <c r="K46" i="9762"/>
  <c r="J46" i="9762"/>
  <c r="H46" i="9762"/>
  <c r="I46" i="9762" s="1"/>
  <c r="D46" i="9762"/>
  <c r="O45" i="9762"/>
  <c r="M45" i="9762"/>
  <c r="X43" i="9762"/>
  <c r="O43" i="9762"/>
  <c r="N43" i="9762"/>
  <c r="M43" i="9762"/>
  <c r="K43" i="9762"/>
  <c r="J43" i="9762"/>
  <c r="I43" i="9762"/>
  <c r="H43" i="9762"/>
  <c r="D43" i="9762"/>
  <c r="N23" i="9762"/>
  <c r="N27" i="9762"/>
  <c r="X31" i="9762"/>
  <c r="X35" i="9762"/>
  <c r="N39" i="9762"/>
  <c r="N19" i="9762"/>
  <c r="X22" i="9762"/>
  <c r="X30" i="9762"/>
  <c r="O36" i="9762"/>
  <c r="M19" i="9762"/>
  <c r="W56" i="9762"/>
  <c r="V56" i="9762"/>
  <c r="U56" i="9762"/>
  <c r="T56" i="9762"/>
  <c r="R56" i="9762"/>
  <c r="Q56" i="9762"/>
  <c r="F56" i="9762"/>
  <c r="O55" i="9762"/>
  <c r="N55" i="9762"/>
  <c r="M55" i="9762"/>
  <c r="H55" i="9762"/>
  <c r="I55" i="9762" s="1"/>
  <c r="O52" i="9762"/>
  <c r="X42" i="9762"/>
  <c r="O42" i="9762"/>
  <c r="N42" i="9762"/>
  <c r="M42" i="9762"/>
  <c r="K42" i="9762"/>
  <c r="J42" i="9762"/>
  <c r="H42" i="9762"/>
  <c r="I42" i="9762" s="1"/>
  <c r="D42" i="9762"/>
  <c r="X41" i="9762"/>
  <c r="O41" i="9762"/>
  <c r="N41" i="9762"/>
  <c r="M41" i="9762"/>
  <c r="K41" i="9762"/>
  <c r="J41" i="9762"/>
  <c r="H41" i="9762"/>
  <c r="I41" i="9762" s="1"/>
  <c r="D41" i="9762"/>
  <c r="X40" i="9762"/>
  <c r="O40" i="9762"/>
  <c r="N40" i="9762"/>
  <c r="M40" i="9762"/>
  <c r="K40" i="9762"/>
  <c r="J40" i="9762"/>
  <c r="H40" i="9762"/>
  <c r="I40" i="9762" s="1"/>
  <c r="D40" i="9762"/>
  <c r="O39" i="9762"/>
  <c r="J39" i="9762"/>
  <c r="X38" i="9762"/>
  <c r="O38" i="9762"/>
  <c r="N38" i="9762"/>
  <c r="M38" i="9762"/>
  <c r="K38" i="9762"/>
  <c r="J38" i="9762"/>
  <c r="H38" i="9762"/>
  <c r="I38" i="9762" s="1"/>
  <c r="D38" i="9762"/>
  <c r="X37" i="9762"/>
  <c r="O37" i="9762"/>
  <c r="N37" i="9762"/>
  <c r="M37" i="9762"/>
  <c r="K37" i="9762"/>
  <c r="J37" i="9762"/>
  <c r="H37" i="9762"/>
  <c r="I37" i="9762" s="1"/>
  <c r="D37" i="9762"/>
  <c r="X36" i="9762"/>
  <c r="K36" i="9762"/>
  <c r="M35" i="9762"/>
  <c r="D35" i="9762"/>
  <c r="X34" i="9762"/>
  <c r="O34" i="9762"/>
  <c r="N34" i="9762"/>
  <c r="M34" i="9762"/>
  <c r="K34" i="9762"/>
  <c r="J34" i="9762"/>
  <c r="H34" i="9762"/>
  <c r="I34" i="9762" s="1"/>
  <c r="D34" i="9762"/>
  <c r="X33" i="9762"/>
  <c r="O33" i="9762"/>
  <c r="N33" i="9762"/>
  <c r="M33" i="9762"/>
  <c r="K33" i="9762"/>
  <c r="J33" i="9762"/>
  <c r="H33" i="9762"/>
  <c r="I33" i="9762" s="1"/>
  <c r="D33" i="9762"/>
  <c r="X32" i="9762"/>
  <c r="O32" i="9762"/>
  <c r="N32" i="9762"/>
  <c r="M32" i="9762"/>
  <c r="K32" i="9762"/>
  <c r="J32" i="9762"/>
  <c r="H32" i="9762"/>
  <c r="I32" i="9762" s="1"/>
  <c r="D32" i="9762"/>
  <c r="M31" i="9762"/>
  <c r="D31" i="9762"/>
  <c r="M30" i="9762"/>
  <c r="D30" i="9762"/>
  <c r="X29" i="9762"/>
  <c r="O29" i="9762"/>
  <c r="N29" i="9762"/>
  <c r="M29" i="9762"/>
  <c r="K29" i="9762"/>
  <c r="J29" i="9762"/>
  <c r="H29" i="9762"/>
  <c r="I29" i="9762" s="1"/>
  <c r="D29" i="9762"/>
  <c r="X28" i="9762"/>
  <c r="O28" i="9762"/>
  <c r="N28" i="9762"/>
  <c r="M28" i="9762"/>
  <c r="K28" i="9762"/>
  <c r="J28" i="9762"/>
  <c r="H28" i="9762"/>
  <c r="I28" i="9762" s="1"/>
  <c r="D28" i="9762"/>
  <c r="O27" i="9762"/>
  <c r="J27" i="9762"/>
  <c r="X26" i="9762"/>
  <c r="O26" i="9762"/>
  <c r="N26" i="9762"/>
  <c r="M26" i="9762"/>
  <c r="K26" i="9762"/>
  <c r="J26" i="9762"/>
  <c r="H26" i="9762"/>
  <c r="I26" i="9762" s="1"/>
  <c r="D26" i="9762"/>
  <c r="X25" i="9762"/>
  <c r="O25" i="9762"/>
  <c r="N25" i="9762"/>
  <c r="M25" i="9762"/>
  <c r="K25" i="9762"/>
  <c r="J25" i="9762"/>
  <c r="H25" i="9762"/>
  <c r="I25" i="9762" s="1"/>
  <c r="D25" i="9762"/>
  <c r="X24" i="9762"/>
  <c r="O24" i="9762"/>
  <c r="N24" i="9762"/>
  <c r="M24" i="9762"/>
  <c r="K24" i="9762"/>
  <c r="J24" i="9762"/>
  <c r="H24" i="9762"/>
  <c r="I24" i="9762" s="1"/>
  <c r="D24" i="9762"/>
  <c r="O23" i="9762"/>
  <c r="J23" i="9762"/>
  <c r="M22" i="9762"/>
  <c r="D22" i="9762"/>
  <c r="X21" i="9762"/>
  <c r="O21" i="9762"/>
  <c r="N21" i="9762"/>
  <c r="M21" i="9762"/>
  <c r="K21" i="9762"/>
  <c r="J21" i="9762"/>
  <c r="H21" i="9762"/>
  <c r="I21" i="9762" s="1"/>
  <c r="D21" i="9762"/>
  <c r="X20" i="9762"/>
  <c r="O20" i="9762"/>
  <c r="N20" i="9762"/>
  <c r="M20" i="9762"/>
  <c r="K20" i="9762"/>
  <c r="J20" i="9762"/>
  <c r="H20" i="9762"/>
  <c r="I20" i="9762" s="1"/>
  <c r="D20" i="9762"/>
  <c r="X18" i="9762"/>
  <c r="O18" i="9762"/>
  <c r="N18" i="9762"/>
  <c r="M18" i="9762"/>
  <c r="K18" i="9762"/>
  <c r="J18" i="9762"/>
  <c r="I18" i="9762"/>
  <c r="H18" i="9762"/>
  <c r="D18" i="9762"/>
  <c r="O56" i="9762"/>
  <c r="K5" i="9762"/>
  <c r="J23" i="9763" l="1"/>
  <c r="J27" i="9763"/>
  <c r="O27" i="9763"/>
  <c r="J31" i="9763"/>
  <c r="O31" i="9763"/>
  <c r="K31" i="9763"/>
  <c r="X31" i="9763"/>
  <c r="K33" i="9763"/>
  <c r="X33" i="9763"/>
  <c r="D27" i="9763"/>
  <c r="D31" i="9763"/>
  <c r="D33" i="9763"/>
  <c r="J19" i="9763"/>
  <c r="O19" i="9763"/>
  <c r="H19" i="9763"/>
  <c r="I19" i="9763" s="1"/>
  <c r="I36" i="9763" s="1"/>
  <c r="N19" i="9763"/>
  <c r="N36" i="9763" s="1"/>
  <c r="K19" i="9763"/>
  <c r="X19" i="9763"/>
  <c r="D19" i="9763"/>
  <c r="M36" i="9763"/>
  <c r="M48" i="9762"/>
  <c r="J54" i="9762"/>
  <c r="O54" i="9762"/>
  <c r="K54" i="9762"/>
  <c r="N44" i="9762"/>
  <c r="O44" i="9762"/>
  <c r="J55" i="9762"/>
  <c r="D55" i="9762"/>
  <c r="K55" i="9762"/>
  <c r="K47" i="9762"/>
  <c r="X47" i="9762"/>
  <c r="D47" i="9762"/>
  <c r="M47" i="9762"/>
  <c r="H47" i="9762"/>
  <c r="I47" i="9762" s="1"/>
  <c r="J52" i="9762"/>
  <c r="H45" i="9762"/>
  <c r="I45" i="9762" s="1"/>
  <c r="H49" i="9762"/>
  <c r="I49" i="9762" s="1"/>
  <c r="M53" i="9762"/>
  <c r="H53" i="9762"/>
  <c r="I53" i="9762" s="1"/>
  <c r="N53" i="9762"/>
  <c r="J53" i="9762"/>
  <c r="D53" i="9762"/>
  <c r="K53" i="9762"/>
  <c r="J48" i="9762"/>
  <c r="N48" i="9762"/>
  <c r="J44" i="9762"/>
  <c r="X52" i="9762"/>
  <c r="D52" i="9762"/>
  <c r="N45" i="9762"/>
  <c r="N49" i="9762"/>
  <c r="H52" i="9762"/>
  <c r="I52" i="9762" s="1"/>
  <c r="M52" i="9762"/>
  <c r="D44" i="9762"/>
  <c r="K44" i="9762"/>
  <c r="X44" i="9762"/>
  <c r="J45" i="9762"/>
  <c r="D48" i="9762"/>
  <c r="K48" i="9762"/>
  <c r="X48" i="9762"/>
  <c r="J49" i="9762"/>
  <c r="K52" i="9762"/>
  <c r="H44" i="9762"/>
  <c r="I44" i="9762" s="1"/>
  <c r="D45" i="9762"/>
  <c r="K45" i="9762"/>
  <c r="H48" i="9762"/>
  <c r="I48" i="9762" s="1"/>
  <c r="D49" i="9762"/>
  <c r="K49" i="9762"/>
  <c r="K23" i="9762"/>
  <c r="X23" i="9762"/>
  <c r="K27" i="9762"/>
  <c r="X27" i="9762"/>
  <c r="H31" i="9762"/>
  <c r="I31" i="9762" s="1"/>
  <c r="N31" i="9762"/>
  <c r="H35" i="9762"/>
  <c r="I35" i="9762" s="1"/>
  <c r="N35" i="9762"/>
  <c r="K39" i="9762"/>
  <c r="X39" i="9762"/>
  <c r="D23" i="9762"/>
  <c r="M23" i="9762"/>
  <c r="D27" i="9762"/>
  <c r="M27" i="9762"/>
  <c r="J31" i="9762"/>
  <c r="O31" i="9762"/>
  <c r="J35" i="9762"/>
  <c r="O35" i="9762"/>
  <c r="D39" i="9762"/>
  <c r="M39" i="9762"/>
  <c r="H23" i="9762"/>
  <c r="I23" i="9762" s="1"/>
  <c r="H27" i="9762"/>
  <c r="I27" i="9762" s="1"/>
  <c r="K31" i="9762"/>
  <c r="K35" i="9762"/>
  <c r="H39" i="9762"/>
  <c r="I39" i="9762" s="1"/>
  <c r="H19" i="9762"/>
  <c r="I19" i="9762" s="1"/>
  <c r="H22" i="9762"/>
  <c r="I22" i="9762" s="1"/>
  <c r="N22" i="9762"/>
  <c r="H30" i="9762"/>
  <c r="I30" i="9762" s="1"/>
  <c r="N30" i="9762"/>
  <c r="D36" i="9762"/>
  <c r="M36" i="9762"/>
  <c r="J22" i="9762"/>
  <c r="O22" i="9762"/>
  <c r="J30" i="9762"/>
  <c r="O30" i="9762"/>
  <c r="H36" i="9762"/>
  <c r="I36" i="9762" s="1"/>
  <c r="N36" i="9762"/>
  <c r="K22" i="9762"/>
  <c r="K30" i="9762"/>
  <c r="J36" i="9762"/>
  <c r="J19" i="9762"/>
  <c r="O19" i="9762"/>
  <c r="K19" i="9762"/>
  <c r="X19" i="9762"/>
  <c r="D19" i="9762"/>
  <c r="X56" i="9762" l="1"/>
  <c r="X36" i="9763"/>
  <c r="N56" i="9762"/>
  <c r="M56" i="9762"/>
  <c r="I56" i="9762"/>
  <c r="N43" i="9761"/>
  <c r="N39" i="9761"/>
  <c r="N35" i="9761"/>
  <c r="D22" i="9761"/>
  <c r="D21" i="9761"/>
  <c r="D23" i="9761"/>
  <c r="D24" i="9761"/>
  <c r="D25" i="9761"/>
  <c r="D26" i="9761"/>
  <c r="D27" i="9761"/>
  <c r="D28" i="9761"/>
  <c r="X50" i="9761"/>
  <c r="O50" i="9761"/>
  <c r="N50" i="9761"/>
  <c r="M50" i="9761"/>
  <c r="K50" i="9761"/>
  <c r="J50" i="9761"/>
  <c r="H50" i="9761"/>
  <c r="I50" i="9761" s="1"/>
  <c r="D50" i="9761"/>
  <c r="X49" i="9761"/>
  <c r="O49" i="9761"/>
  <c r="N49" i="9761"/>
  <c r="M49" i="9761"/>
  <c r="K49" i="9761"/>
  <c r="J49" i="9761"/>
  <c r="H49" i="9761"/>
  <c r="I49" i="9761" s="1"/>
  <c r="D49" i="9761"/>
  <c r="X48" i="9761"/>
  <c r="O48" i="9761"/>
  <c r="N48" i="9761"/>
  <c r="M48" i="9761"/>
  <c r="K48" i="9761"/>
  <c r="J48" i="9761"/>
  <c r="H48" i="9761"/>
  <c r="I48" i="9761" s="1"/>
  <c r="D48" i="9761"/>
  <c r="X44" i="9761"/>
  <c r="O44" i="9761"/>
  <c r="N44" i="9761"/>
  <c r="M44" i="9761"/>
  <c r="K44" i="9761"/>
  <c r="J44" i="9761"/>
  <c r="H44" i="9761"/>
  <c r="I44" i="9761" s="1"/>
  <c r="D44" i="9761"/>
  <c r="O43" i="9761"/>
  <c r="J43" i="9761"/>
  <c r="X42" i="9761"/>
  <c r="O42" i="9761"/>
  <c r="N42" i="9761"/>
  <c r="M42" i="9761"/>
  <c r="K42" i="9761"/>
  <c r="J42" i="9761"/>
  <c r="H42" i="9761"/>
  <c r="I42" i="9761" s="1"/>
  <c r="D42" i="9761"/>
  <c r="X41" i="9761"/>
  <c r="O41" i="9761"/>
  <c r="N41" i="9761"/>
  <c r="M41" i="9761"/>
  <c r="K41" i="9761"/>
  <c r="J41" i="9761"/>
  <c r="H41" i="9761"/>
  <c r="I41" i="9761" s="1"/>
  <c r="D41" i="9761"/>
  <c r="X40" i="9761"/>
  <c r="O40" i="9761"/>
  <c r="N40" i="9761"/>
  <c r="M40" i="9761"/>
  <c r="K40" i="9761"/>
  <c r="J40" i="9761"/>
  <c r="H40" i="9761"/>
  <c r="I40" i="9761" s="1"/>
  <c r="D40" i="9761"/>
  <c r="O39" i="9761"/>
  <c r="J39" i="9761"/>
  <c r="X38" i="9761"/>
  <c r="O38" i="9761"/>
  <c r="N38" i="9761"/>
  <c r="M38" i="9761"/>
  <c r="K38" i="9761"/>
  <c r="J38" i="9761"/>
  <c r="H38" i="9761"/>
  <c r="I38" i="9761" s="1"/>
  <c r="D38" i="9761"/>
  <c r="X37" i="9761"/>
  <c r="O37" i="9761"/>
  <c r="N37" i="9761"/>
  <c r="M37" i="9761"/>
  <c r="K37" i="9761"/>
  <c r="J37" i="9761"/>
  <c r="H37" i="9761"/>
  <c r="I37" i="9761" s="1"/>
  <c r="D37" i="9761"/>
  <c r="X36" i="9761"/>
  <c r="O36" i="9761"/>
  <c r="N36" i="9761"/>
  <c r="M36" i="9761"/>
  <c r="K36" i="9761"/>
  <c r="J36" i="9761"/>
  <c r="H36" i="9761"/>
  <c r="I36" i="9761" s="1"/>
  <c r="D36" i="9761"/>
  <c r="O35" i="9761"/>
  <c r="J35" i="9761"/>
  <c r="X34" i="9761"/>
  <c r="O34" i="9761"/>
  <c r="N34" i="9761"/>
  <c r="M34" i="9761"/>
  <c r="K34" i="9761"/>
  <c r="J34" i="9761"/>
  <c r="H34" i="9761"/>
  <c r="I34" i="9761" s="1"/>
  <c r="D34" i="9761"/>
  <c r="X33" i="9761"/>
  <c r="O33" i="9761"/>
  <c r="N33" i="9761"/>
  <c r="M33" i="9761"/>
  <c r="K33" i="9761"/>
  <c r="J33" i="9761"/>
  <c r="H33" i="9761"/>
  <c r="I33" i="9761" s="1"/>
  <c r="D33" i="9761"/>
  <c r="X32" i="9761"/>
  <c r="O32" i="9761"/>
  <c r="N32" i="9761"/>
  <c r="M32" i="9761"/>
  <c r="K32" i="9761"/>
  <c r="J32" i="9761"/>
  <c r="H32" i="9761"/>
  <c r="I32" i="9761" s="1"/>
  <c r="D32" i="9761"/>
  <c r="N21" i="9761"/>
  <c r="H21" i="9761"/>
  <c r="I21" i="9761" s="1"/>
  <c r="X20" i="9761"/>
  <c r="O20" i="9761"/>
  <c r="N20" i="9761"/>
  <c r="M20" i="9761"/>
  <c r="K20" i="9761"/>
  <c r="J20" i="9761"/>
  <c r="I20" i="9761"/>
  <c r="H20" i="9761"/>
  <c r="D20" i="9761"/>
  <c r="K35" i="9761" l="1"/>
  <c r="X35" i="9761"/>
  <c r="K39" i="9761"/>
  <c r="X39" i="9761"/>
  <c r="K43" i="9761"/>
  <c r="X43" i="9761"/>
  <c r="D35" i="9761"/>
  <c r="M35" i="9761"/>
  <c r="D39" i="9761"/>
  <c r="M39" i="9761"/>
  <c r="D43" i="9761"/>
  <c r="M43" i="9761"/>
  <c r="H35" i="9761"/>
  <c r="I35" i="9761" s="1"/>
  <c r="H39" i="9761"/>
  <c r="I39" i="9761" s="1"/>
  <c r="H43" i="9761"/>
  <c r="I43" i="9761" s="1"/>
  <c r="X21" i="9761"/>
  <c r="K21" i="9761"/>
  <c r="M21" i="9761"/>
  <c r="J21" i="9761"/>
  <c r="O21" i="9761"/>
  <c r="W56" i="9761"/>
  <c r="V56" i="9761"/>
  <c r="U56" i="9761"/>
  <c r="T56" i="9761"/>
  <c r="R56" i="9761"/>
  <c r="Q56" i="9761"/>
  <c r="F56" i="9761"/>
  <c r="E56" i="9761"/>
  <c r="X55" i="9761"/>
  <c r="O55" i="9761"/>
  <c r="N55" i="9761"/>
  <c r="M55" i="9761"/>
  <c r="K55" i="9761"/>
  <c r="J55" i="9761"/>
  <c r="I55" i="9761"/>
  <c r="H55" i="9761"/>
  <c r="D55" i="9761"/>
  <c r="X54" i="9761"/>
  <c r="O54" i="9761"/>
  <c r="N54" i="9761"/>
  <c r="M54" i="9761"/>
  <c r="K54" i="9761"/>
  <c r="J54" i="9761"/>
  <c r="I54" i="9761"/>
  <c r="H54" i="9761"/>
  <c r="D54" i="9761"/>
  <c r="X53" i="9761"/>
  <c r="O53" i="9761"/>
  <c r="N53" i="9761"/>
  <c r="M53" i="9761"/>
  <c r="K53" i="9761"/>
  <c r="J53" i="9761"/>
  <c r="H53" i="9761"/>
  <c r="I53" i="9761" s="1"/>
  <c r="D53" i="9761"/>
  <c r="X52" i="9761"/>
  <c r="O52" i="9761"/>
  <c r="N52" i="9761"/>
  <c r="M52" i="9761"/>
  <c r="K52" i="9761"/>
  <c r="J52" i="9761"/>
  <c r="H52" i="9761"/>
  <c r="I52" i="9761" s="1"/>
  <c r="D52" i="9761"/>
  <c r="X51" i="9761"/>
  <c r="O51" i="9761"/>
  <c r="N51" i="9761"/>
  <c r="M51" i="9761"/>
  <c r="K51" i="9761"/>
  <c r="J51" i="9761"/>
  <c r="H51" i="9761"/>
  <c r="I51" i="9761" s="1"/>
  <c r="D51" i="9761"/>
  <c r="X47" i="9761"/>
  <c r="O47" i="9761"/>
  <c r="N47" i="9761"/>
  <c r="M47" i="9761"/>
  <c r="K47" i="9761"/>
  <c r="J47" i="9761"/>
  <c r="I47" i="9761"/>
  <c r="H47" i="9761"/>
  <c r="D47" i="9761"/>
  <c r="X46" i="9761"/>
  <c r="O46" i="9761"/>
  <c r="N46" i="9761"/>
  <c r="M46" i="9761"/>
  <c r="K46" i="9761"/>
  <c r="J46" i="9761"/>
  <c r="H46" i="9761"/>
  <c r="I46" i="9761" s="1"/>
  <c r="D46" i="9761"/>
  <c r="X45" i="9761"/>
  <c r="O45" i="9761"/>
  <c r="N45" i="9761"/>
  <c r="M45" i="9761"/>
  <c r="K45" i="9761"/>
  <c r="J45" i="9761"/>
  <c r="H45" i="9761"/>
  <c r="I45" i="9761" s="1"/>
  <c r="D45" i="9761"/>
  <c r="X31" i="9761"/>
  <c r="O31" i="9761"/>
  <c r="N31" i="9761"/>
  <c r="M31" i="9761"/>
  <c r="K31" i="9761"/>
  <c r="J31" i="9761"/>
  <c r="H31" i="9761"/>
  <c r="I31" i="9761" s="1"/>
  <c r="D31" i="9761"/>
  <c r="X30" i="9761"/>
  <c r="O30" i="9761"/>
  <c r="N30" i="9761"/>
  <c r="M30" i="9761"/>
  <c r="K30" i="9761"/>
  <c r="J30" i="9761"/>
  <c r="H30" i="9761"/>
  <c r="I30" i="9761" s="1"/>
  <c r="D30" i="9761"/>
  <c r="X29" i="9761"/>
  <c r="O29" i="9761"/>
  <c r="N29" i="9761"/>
  <c r="M29" i="9761"/>
  <c r="K29" i="9761"/>
  <c r="J29" i="9761"/>
  <c r="I29" i="9761"/>
  <c r="H29" i="9761"/>
  <c r="D29" i="9761"/>
  <c r="X28" i="9761"/>
  <c r="O28" i="9761"/>
  <c r="N28" i="9761"/>
  <c r="M28" i="9761"/>
  <c r="K28" i="9761"/>
  <c r="J28" i="9761"/>
  <c r="H28" i="9761"/>
  <c r="I28" i="9761" s="1"/>
  <c r="X27" i="9761"/>
  <c r="O27" i="9761"/>
  <c r="N27" i="9761"/>
  <c r="M27" i="9761"/>
  <c r="K27" i="9761"/>
  <c r="J27" i="9761"/>
  <c r="H27" i="9761"/>
  <c r="I27" i="9761" s="1"/>
  <c r="X26" i="9761"/>
  <c r="O26" i="9761"/>
  <c r="N26" i="9761"/>
  <c r="M26" i="9761"/>
  <c r="K26" i="9761"/>
  <c r="J26" i="9761"/>
  <c r="H26" i="9761"/>
  <c r="I26" i="9761" s="1"/>
  <c r="X25" i="9761"/>
  <c r="O25" i="9761"/>
  <c r="N25" i="9761"/>
  <c r="M25" i="9761"/>
  <c r="K25" i="9761"/>
  <c r="J25" i="9761"/>
  <c r="H25" i="9761"/>
  <c r="I25" i="9761" s="1"/>
  <c r="X24" i="9761"/>
  <c r="O24" i="9761"/>
  <c r="N24" i="9761"/>
  <c r="M24" i="9761"/>
  <c r="K24" i="9761"/>
  <c r="J24" i="9761"/>
  <c r="H24" i="9761"/>
  <c r="I24" i="9761" s="1"/>
  <c r="X23" i="9761"/>
  <c r="O23" i="9761"/>
  <c r="N23" i="9761"/>
  <c r="M23" i="9761"/>
  <c r="K23" i="9761"/>
  <c r="J23" i="9761"/>
  <c r="H23" i="9761"/>
  <c r="I23" i="9761" s="1"/>
  <c r="X22" i="9761"/>
  <c r="O22" i="9761"/>
  <c r="N22" i="9761"/>
  <c r="M22" i="9761"/>
  <c r="K22" i="9761"/>
  <c r="J22" i="9761"/>
  <c r="H22" i="9761"/>
  <c r="I22" i="9761" s="1"/>
  <c r="X19" i="9761"/>
  <c r="O19" i="9761"/>
  <c r="N19" i="9761"/>
  <c r="M19" i="9761"/>
  <c r="K19" i="9761"/>
  <c r="J19" i="9761"/>
  <c r="H19" i="9761"/>
  <c r="I19" i="9761" s="1"/>
  <c r="D19" i="9761"/>
  <c r="X18" i="9761"/>
  <c r="O18" i="9761"/>
  <c r="O56" i="9761" s="1"/>
  <c r="N18" i="9761"/>
  <c r="M18" i="9761"/>
  <c r="K18" i="9761"/>
  <c r="J18" i="9761"/>
  <c r="I18" i="9761"/>
  <c r="H18" i="9761"/>
  <c r="D18" i="9761"/>
  <c r="K5" i="9761"/>
  <c r="AA31" i="9760"/>
  <c r="V28" i="9760"/>
  <c r="U28" i="9760"/>
  <c r="T28" i="9760"/>
  <c r="S28" i="9760"/>
  <c r="Q28" i="9760"/>
  <c r="P28" i="9760"/>
  <c r="F28" i="9760"/>
  <c r="E28" i="9760"/>
  <c r="W27" i="9760"/>
  <c r="N27" i="9760"/>
  <c r="M27" i="9760"/>
  <c r="L27" i="9760"/>
  <c r="J27" i="9760"/>
  <c r="I27" i="9760"/>
  <c r="H27" i="9760"/>
  <c r="G27" i="9760"/>
  <c r="D27" i="9760"/>
  <c r="W26" i="9760"/>
  <c r="N26" i="9760"/>
  <c r="M26" i="9760"/>
  <c r="L26" i="9760"/>
  <c r="J26" i="9760"/>
  <c r="I26" i="9760"/>
  <c r="H26" i="9760"/>
  <c r="G26" i="9760"/>
  <c r="D26" i="9760"/>
  <c r="W25" i="9760"/>
  <c r="N25" i="9760"/>
  <c r="M25" i="9760"/>
  <c r="L25" i="9760"/>
  <c r="J25" i="9760"/>
  <c r="I25" i="9760"/>
  <c r="H25" i="9760"/>
  <c r="G25" i="9760"/>
  <c r="D25" i="9760"/>
  <c r="W24" i="9760"/>
  <c r="N24" i="9760"/>
  <c r="M24" i="9760"/>
  <c r="L24" i="9760"/>
  <c r="J24" i="9760"/>
  <c r="I24" i="9760"/>
  <c r="H24" i="9760"/>
  <c r="G24" i="9760"/>
  <c r="D24" i="9760"/>
  <c r="W23" i="9760"/>
  <c r="N23" i="9760"/>
  <c r="M23" i="9760"/>
  <c r="L23" i="9760"/>
  <c r="J23" i="9760"/>
  <c r="I23" i="9760"/>
  <c r="H23" i="9760"/>
  <c r="G23" i="9760"/>
  <c r="D23" i="9760"/>
  <c r="W22" i="9760"/>
  <c r="N22" i="9760"/>
  <c r="M22" i="9760"/>
  <c r="L22" i="9760"/>
  <c r="J22" i="9760"/>
  <c r="I22" i="9760"/>
  <c r="H22" i="9760"/>
  <c r="G22" i="9760"/>
  <c r="D22" i="9760"/>
  <c r="W21" i="9760"/>
  <c r="N21" i="9760"/>
  <c r="M21" i="9760"/>
  <c r="L21" i="9760"/>
  <c r="J21" i="9760"/>
  <c r="I21" i="9760"/>
  <c r="G21" i="9760"/>
  <c r="H21" i="9760" s="1"/>
  <c r="D21" i="9760"/>
  <c r="W20" i="9760"/>
  <c r="N20" i="9760"/>
  <c r="M20" i="9760"/>
  <c r="L20" i="9760"/>
  <c r="J20" i="9760"/>
  <c r="I20" i="9760"/>
  <c r="H20" i="9760"/>
  <c r="G20" i="9760"/>
  <c r="D20" i="9760"/>
  <c r="W19" i="9760"/>
  <c r="N19" i="9760"/>
  <c r="M19" i="9760"/>
  <c r="L19" i="9760"/>
  <c r="J19" i="9760"/>
  <c r="I19" i="9760"/>
  <c r="G19" i="9760"/>
  <c r="H19" i="9760" s="1"/>
  <c r="D19" i="9760"/>
  <c r="W18" i="9760"/>
  <c r="N18" i="9760"/>
  <c r="N28" i="9760" s="1"/>
  <c r="M18" i="9760"/>
  <c r="L18" i="9760"/>
  <c r="J18" i="9760"/>
  <c r="I18" i="9760"/>
  <c r="H18" i="9760"/>
  <c r="G18" i="9760"/>
  <c r="D18" i="9760"/>
  <c r="J5" i="9760"/>
  <c r="D48" i="9759"/>
  <c r="D40" i="9759"/>
  <c r="X36" i="9759"/>
  <c r="O48" i="9759"/>
  <c r="X40" i="9759"/>
  <c r="X46" i="9759"/>
  <c r="O46" i="9759"/>
  <c r="N46" i="9759"/>
  <c r="M46" i="9759"/>
  <c r="K46" i="9759"/>
  <c r="J46" i="9759"/>
  <c r="H46" i="9759"/>
  <c r="I46" i="9759" s="1"/>
  <c r="D46" i="9759"/>
  <c r="X43" i="9759"/>
  <c r="O43" i="9759"/>
  <c r="N43" i="9759"/>
  <c r="M43" i="9759"/>
  <c r="K43" i="9759"/>
  <c r="J43" i="9759"/>
  <c r="H43" i="9759"/>
  <c r="I43" i="9759" s="1"/>
  <c r="D43" i="9759"/>
  <c r="X42" i="9759"/>
  <c r="O42" i="9759"/>
  <c r="N42" i="9759"/>
  <c r="M42" i="9759"/>
  <c r="K42" i="9759"/>
  <c r="J42" i="9759"/>
  <c r="H42" i="9759"/>
  <c r="I42" i="9759" s="1"/>
  <c r="D42" i="9759"/>
  <c r="X41" i="9759"/>
  <c r="O41" i="9759"/>
  <c r="N41" i="9759"/>
  <c r="M41" i="9759"/>
  <c r="K41" i="9759"/>
  <c r="J41" i="9759"/>
  <c r="H41" i="9759"/>
  <c r="I41" i="9759" s="1"/>
  <c r="D41" i="9759"/>
  <c r="J40" i="9759"/>
  <c r="X39" i="9759"/>
  <c r="O39" i="9759"/>
  <c r="N39" i="9759"/>
  <c r="M39" i="9759"/>
  <c r="K39" i="9759"/>
  <c r="J39" i="9759"/>
  <c r="H39" i="9759"/>
  <c r="I39" i="9759" s="1"/>
  <c r="D39" i="9759"/>
  <c r="X38" i="9759"/>
  <c r="O38" i="9759"/>
  <c r="N38" i="9759"/>
  <c r="M38" i="9759"/>
  <c r="K38" i="9759"/>
  <c r="J38" i="9759"/>
  <c r="H38" i="9759"/>
  <c r="I38" i="9759" s="1"/>
  <c r="D38" i="9759"/>
  <c r="X37" i="9759"/>
  <c r="O37" i="9759"/>
  <c r="N37" i="9759"/>
  <c r="M37" i="9759"/>
  <c r="K37" i="9759"/>
  <c r="J37" i="9759"/>
  <c r="H37" i="9759"/>
  <c r="I37" i="9759" s="1"/>
  <c r="D37" i="9759"/>
  <c r="O36" i="9759"/>
  <c r="J36" i="9759"/>
  <c r="D36" i="9759"/>
  <c r="X35" i="9759"/>
  <c r="O35" i="9759"/>
  <c r="N35" i="9759"/>
  <c r="M35" i="9759"/>
  <c r="K35" i="9759"/>
  <c r="J35" i="9759"/>
  <c r="I35" i="9759"/>
  <c r="H35" i="9759"/>
  <c r="D35" i="9759"/>
  <c r="M48" i="9759"/>
  <c r="K48" i="9759"/>
  <c r="X47" i="9759"/>
  <c r="O47" i="9759"/>
  <c r="N47" i="9759"/>
  <c r="M47" i="9759"/>
  <c r="K47" i="9759"/>
  <c r="J47" i="9759"/>
  <c r="I47" i="9759"/>
  <c r="H47" i="9759"/>
  <c r="D47" i="9759"/>
  <c r="L28" i="9760" l="1"/>
  <c r="W28" i="9760"/>
  <c r="M56" i="9761"/>
  <c r="N56" i="9761"/>
  <c r="X56" i="9761"/>
  <c r="M28" i="9760"/>
  <c r="I56" i="9761"/>
  <c r="H28" i="9760"/>
  <c r="X48" i="9759"/>
  <c r="M36" i="9759"/>
  <c r="M40" i="9759"/>
  <c r="O40" i="9759"/>
  <c r="H48" i="9759"/>
  <c r="I48" i="9759" s="1"/>
  <c r="N48" i="9759"/>
  <c r="J48" i="9759"/>
  <c r="H36" i="9759"/>
  <c r="I36" i="9759" s="1"/>
  <c r="N36" i="9759"/>
  <c r="H40" i="9759"/>
  <c r="I40" i="9759" s="1"/>
  <c r="N40" i="9759"/>
  <c r="K36" i="9759"/>
  <c r="K40" i="9759"/>
  <c r="W51" i="9759" l="1"/>
  <c r="V51" i="9759"/>
  <c r="U51" i="9759"/>
  <c r="T51" i="9759"/>
  <c r="R51" i="9759"/>
  <c r="Q51" i="9759"/>
  <c r="F51" i="9759"/>
  <c r="E51" i="9759"/>
  <c r="X50" i="9759"/>
  <c r="O50" i="9759"/>
  <c r="N50" i="9759"/>
  <c r="M50" i="9759"/>
  <c r="K50" i="9759"/>
  <c r="J50" i="9759"/>
  <c r="I50" i="9759"/>
  <c r="H50" i="9759"/>
  <c r="D50" i="9759"/>
  <c r="X49" i="9759"/>
  <c r="O49" i="9759"/>
  <c r="N49" i="9759"/>
  <c r="M49" i="9759"/>
  <c r="K49" i="9759"/>
  <c r="J49" i="9759"/>
  <c r="I49" i="9759"/>
  <c r="H49" i="9759"/>
  <c r="D49" i="9759"/>
  <c r="X45" i="9759"/>
  <c r="O45" i="9759"/>
  <c r="N45" i="9759"/>
  <c r="M45" i="9759"/>
  <c r="K45" i="9759"/>
  <c r="J45" i="9759"/>
  <c r="H45" i="9759"/>
  <c r="I45" i="9759" s="1"/>
  <c r="D45" i="9759"/>
  <c r="X44" i="9759"/>
  <c r="O44" i="9759"/>
  <c r="N44" i="9759"/>
  <c r="M44" i="9759"/>
  <c r="K44" i="9759"/>
  <c r="J44" i="9759"/>
  <c r="I44" i="9759"/>
  <c r="H44" i="9759"/>
  <c r="D44" i="9759"/>
  <c r="X34" i="9759"/>
  <c r="O34" i="9759"/>
  <c r="N34" i="9759"/>
  <c r="M34" i="9759"/>
  <c r="K34" i="9759"/>
  <c r="J34" i="9759"/>
  <c r="H34" i="9759"/>
  <c r="I34" i="9759" s="1"/>
  <c r="D34" i="9759"/>
  <c r="X33" i="9759"/>
  <c r="O33" i="9759"/>
  <c r="N33" i="9759"/>
  <c r="M33" i="9759"/>
  <c r="K33" i="9759"/>
  <c r="J33" i="9759"/>
  <c r="H33" i="9759"/>
  <c r="I33" i="9759" s="1"/>
  <c r="D33" i="9759"/>
  <c r="X32" i="9759"/>
  <c r="O32" i="9759"/>
  <c r="N32" i="9759"/>
  <c r="M32" i="9759"/>
  <c r="K32" i="9759"/>
  <c r="J32" i="9759"/>
  <c r="H32" i="9759"/>
  <c r="I32" i="9759" s="1"/>
  <c r="D32" i="9759"/>
  <c r="X31" i="9759"/>
  <c r="O31" i="9759"/>
  <c r="N31" i="9759"/>
  <c r="M31" i="9759"/>
  <c r="K31" i="9759"/>
  <c r="J31" i="9759"/>
  <c r="H31" i="9759"/>
  <c r="I31" i="9759" s="1"/>
  <c r="D31" i="9759"/>
  <c r="X30" i="9759"/>
  <c r="O30" i="9759"/>
  <c r="N30" i="9759"/>
  <c r="M30" i="9759"/>
  <c r="K30" i="9759"/>
  <c r="J30" i="9759"/>
  <c r="H30" i="9759"/>
  <c r="I30" i="9759" s="1"/>
  <c r="D30" i="9759"/>
  <c r="X29" i="9759"/>
  <c r="O29" i="9759"/>
  <c r="N29" i="9759"/>
  <c r="M29" i="9759"/>
  <c r="K29" i="9759"/>
  <c r="J29" i="9759"/>
  <c r="H29" i="9759"/>
  <c r="I29" i="9759" s="1"/>
  <c r="D29" i="9759"/>
  <c r="X28" i="9759"/>
  <c r="O28" i="9759"/>
  <c r="N28" i="9759"/>
  <c r="M28" i="9759"/>
  <c r="K28" i="9759"/>
  <c r="J28" i="9759"/>
  <c r="H28" i="9759"/>
  <c r="I28" i="9759" s="1"/>
  <c r="D28" i="9759"/>
  <c r="X27" i="9759"/>
  <c r="O27" i="9759"/>
  <c r="N27" i="9759"/>
  <c r="M27" i="9759"/>
  <c r="K27" i="9759"/>
  <c r="J27" i="9759"/>
  <c r="H27" i="9759"/>
  <c r="I27" i="9759" s="1"/>
  <c r="D27" i="9759"/>
  <c r="X26" i="9759"/>
  <c r="O26" i="9759"/>
  <c r="N26" i="9759"/>
  <c r="M26" i="9759"/>
  <c r="K26" i="9759"/>
  <c r="J26" i="9759"/>
  <c r="H26" i="9759"/>
  <c r="I26" i="9759" s="1"/>
  <c r="D26" i="9759"/>
  <c r="X25" i="9759"/>
  <c r="O25" i="9759"/>
  <c r="N25" i="9759"/>
  <c r="M25" i="9759"/>
  <c r="K25" i="9759"/>
  <c r="J25" i="9759"/>
  <c r="H25" i="9759"/>
  <c r="I25" i="9759" s="1"/>
  <c r="D25" i="9759"/>
  <c r="X24" i="9759"/>
  <c r="O24" i="9759"/>
  <c r="N24" i="9759"/>
  <c r="M24" i="9759"/>
  <c r="K24" i="9759"/>
  <c r="J24" i="9759"/>
  <c r="H24" i="9759"/>
  <c r="I24" i="9759" s="1"/>
  <c r="D24" i="9759"/>
  <c r="X23" i="9759"/>
  <c r="O23" i="9759"/>
  <c r="N23" i="9759"/>
  <c r="M23" i="9759"/>
  <c r="K23" i="9759"/>
  <c r="J23" i="9759"/>
  <c r="H23" i="9759"/>
  <c r="I23" i="9759" s="1"/>
  <c r="D23" i="9759"/>
  <c r="X22" i="9759"/>
  <c r="O22" i="9759"/>
  <c r="N22" i="9759"/>
  <c r="M22" i="9759"/>
  <c r="K22" i="9759"/>
  <c r="J22" i="9759"/>
  <c r="H22" i="9759"/>
  <c r="I22" i="9759" s="1"/>
  <c r="D22" i="9759"/>
  <c r="X21" i="9759"/>
  <c r="O21" i="9759"/>
  <c r="N21" i="9759"/>
  <c r="M21" i="9759"/>
  <c r="K21" i="9759"/>
  <c r="J21" i="9759"/>
  <c r="H21" i="9759"/>
  <c r="I21" i="9759" s="1"/>
  <c r="D21" i="9759"/>
  <c r="X20" i="9759"/>
  <c r="O20" i="9759"/>
  <c r="N20" i="9759"/>
  <c r="M20" i="9759"/>
  <c r="K20" i="9759"/>
  <c r="J20" i="9759"/>
  <c r="H20" i="9759"/>
  <c r="I20" i="9759" s="1"/>
  <c r="D20" i="9759"/>
  <c r="X19" i="9759"/>
  <c r="O19" i="9759"/>
  <c r="N19" i="9759"/>
  <c r="M19" i="9759"/>
  <c r="K19" i="9759"/>
  <c r="J19" i="9759"/>
  <c r="H19" i="9759"/>
  <c r="I19" i="9759" s="1"/>
  <c r="D19" i="9759"/>
  <c r="X18" i="9759"/>
  <c r="O18" i="9759"/>
  <c r="O51" i="9759" s="1"/>
  <c r="N18" i="9759"/>
  <c r="M18" i="9759"/>
  <c r="K18" i="9759"/>
  <c r="J18" i="9759"/>
  <c r="I18" i="9759"/>
  <c r="H18" i="9759"/>
  <c r="D18" i="9759"/>
  <c r="K5" i="9759"/>
  <c r="M23" i="9758"/>
  <c r="O27" i="9758"/>
  <c r="O30" i="9758"/>
  <c r="J34" i="9758"/>
  <c r="N38" i="9758"/>
  <c r="N19" i="9758"/>
  <c r="N31" i="9758"/>
  <c r="X25" i="9758"/>
  <c r="X21" i="9758"/>
  <c r="O34" i="9758"/>
  <c r="X33" i="9758"/>
  <c r="O33" i="9758"/>
  <c r="N33" i="9758"/>
  <c r="M33" i="9758"/>
  <c r="K33" i="9758"/>
  <c r="J33" i="9758"/>
  <c r="H33" i="9758"/>
  <c r="I33" i="9758" s="1"/>
  <c r="D33" i="9758"/>
  <c r="X32" i="9758"/>
  <c r="O32" i="9758"/>
  <c r="N32" i="9758"/>
  <c r="M32" i="9758"/>
  <c r="K32" i="9758"/>
  <c r="J32" i="9758"/>
  <c r="H32" i="9758"/>
  <c r="I32" i="9758" s="1"/>
  <c r="D32" i="9758"/>
  <c r="O31" i="9758"/>
  <c r="J31" i="9758"/>
  <c r="X30" i="9758"/>
  <c r="K30" i="9758"/>
  <c r="X29" i="9758"/>
  <c r="O29" i="9758"/>
  <c r="N29" i="9758"/>
  <c r="M29" i="9758"/>
  <c r="K29" i="9758"/>
  <c r="J29" i="9758"/>
  <c r="H29" i="9758"/>
  <c r="I29" i="9758" s="1"/>
  <c r="D29" i="9758"/>
  <c r="X28" i="9758"/>
  <c r="O28" i="9758"/>
  <c r="N28" i="9758"/>
  <c r="M28" i="9758"/>
  <c r="K28" i="9758"/>
  <c r="J28" i="9758"/>
  <c r="H28" i="9758"/>
  <c r="I28" i="9758" s="1"/>
  <c r="D28" i="9758"/>
  <c r="X27" i="9758"/>
  <c r="K27" i="9758"/>
  <c r="X26" i="9758"/>
  <c r="O26" i="9758"/>
  <c r="N26" i="9758"/>
  <c r="M26" i="9758"/>
  <c r="K26" i="9758"/>
  <c r="J26" i="9758"/>
  <c r="H26" i="9758"/>
  <c r="I26" i="9758" s="1"/>
  <c r="D26" i="9758"/>
  <c r="M25" i="9758"/>
  <c r="D25" i="9758"/>
  <c r="X24" i="9758"/>
  <c r="O24" i="9758"/>
  <c r="N24" i="9758"/>
  <c r="M24" i="9758"/>
  <c r="K24" i="9758"/>
  <c r="J24" i="9758"/>
  <c r="H24" i="9758"/>
  <c r="I24" i="9758" s="1"/>
  <c r="D24" i="9758"/>
  <c r="N23" i="9758"/>
  <c r="H23" i="9758"/>
  <c r="I23" i="9758" s="1"/>
  <c r="X22" i="9758"/>
  <c r="O22" i="9758"/>
  <c r="N22" i="9758"/>
  <c r="M22" i="9758"/>
  <c r="K22" i="9758"/>
  <c r="J22" i="9758"/>
  <c r="H22" i="9758"/>
  <c r="I22" i="9758" s="1"/>
  <c r="D22" i="9758"/>
  <c r="M21" i="9758"/>
  <c r="D21" i="9758"/>
  <c r="X20" i="9758"/>
  <c r="O20" i="9758"/>
  <c r="N20" i="9758"/>
  <c r="M20" i="9758"/>
  <c r="K20" i="9758"/>
  <c r="J20" i="9758"/>
  <c r="H20" i="9758"/>
  <c r="I20" i="9758" s="1"/>
  <c r="D20" i="9758"/>
  <c r="M51" i="9759" l="1"/>
  <c r="X51" i="9759"/>
  <c r="N51" i="9759"/>
  <c r="I51" i="9759"/>
  <c r="J23" i="9758"/>
  <c r="O23" i="9758"/>
  <c r="D27" i="9758"/>
  <c r="M27" i="9758"/>
  <c r="D30" i="9758"/>
  <c r="M30" i="9758"/>
  <c r="J38" i="9758"/>
  <c r="K23" i="9758"/>
  <c r="X23" i="9758"/>
  <c r="H27" i="9758"/>
  <c r="I27" i="9758" s="1"/>
  <c r="N27" i="9758"/>
  <c r="H30" i="9758"/>
  <c r="I30" i="9758" s="1"/>
  <c r="N30" i="9758"/>
  <c r="O38" i="9758"/>
  <c r="N34" i="9758"/>
  <c r="D23" i="9758"/>
  <c r="J27" i="9758"/>
  <c r="J30" i="9758"/>
  <c r="H21" i="9758"/>
  <c r="I21" i="9758" s="1"/>
  <c r="N21" i="9758"/>
  <c r="H25" i="9758"/>
  <c r="I25" i="9758" s="1"/>
  <c r="N25" i="9758"/>
  <c r="K31" i="9758"/>
  <c r="X31" i="9758"/>
  <c r="K34" i="9758"/>
  <c r="X34" i="9758"/>
  <c r="K38" i="9758"/>
  <c r="X38" i="9758"/>
  <c r="J21" i="9758"/>
  <c r="O21" i="9758"/>
  <c r="J25" i="9758"/>
  <c r="O25" i="9758"/>
  <c r="D31" i="9758"/>
  <c r="M31" i="9758"/>
  <c r="D34" i="9758"/>
  <c r="M34" i="9758"/>
  <c r="D38" i="9758"/>
  <c r="M38" i="9758"/>
  <c r="K21" i="9758"/>
  <c r="K25" i="9758"/>
  <c r="H31" i="9758"/>
  <c r="I31" i="9758" s="1"/>
  <c r="H34" i="9758"/>
  <c r="I34" i="9758" s="1"/>
  <c r="H38" i="9758"/>
  <c r="I38" i="9758" s="1"/>
  <c r="D19" i="9758"/>
  <c r="K19" i="9758"/>
  <c r="X19" i="9758"/>
  <c r="J19" i="9758"/>
  <c r="H19" i="9758"/>
  <c r="I19" i="9758" s="1"/>
  <c r="M19" i="9758"/>
  <c r="O19" i="9758"/>
  <c r="W46" i="9758" l="1"/>
  <c r="V46" i="9758"/>
  <c r="U46" i="9758"/>
  <c r="T46" i="9758"/>
  <c r="R46" i="9758"/>
  <c r="Q46" i="9758"/>
  <c r="F46" i="9758"/>
  <c r="E46" i="9758"/>
  <c r="X45" i="9758"/>
  <c r="O45" i="9758"/>
  <c r="N45" i="9758"/>
  <c r="M45" i="9758"/>
  <c r="K45" i="9758"/>
  <c r="J45" i="9758"/>
  <c r="I45" i="9758"/>
  <c r="H45" i="9758"/>
  <c r="D45" i="9758"/>
  <c r="X44" i="9758"/>
  <c r="O44" i="9758"/>
  <c r="N44" i="9758"/>
  <c r="M44" i="9758"/>
  <c r="K44" i="9758"/>
  <c r="J44" i="9758"/>
  <c r="H44" i="9758"/>
  <c r="I44" i="9758" s="1"/>
  <c r="D44" i="9758"/>
  <c r="X43" i="9758"/>
  <c r="O43" i="9758"/>
  <c r="N43" i="9758"/>
  <c r="M43" i="9758"/>
  <c r="K43" i="9758"/>
  <c r="J43" i="9758"/>
  <c r="H43" i="9758"/>
  <c r="I43" i="9758" s="1"/>
  <c r="D43" i="9758"/>
  <c r="X42" i="9758"/>
  <c r="O42" i="9758"/>
  <c r="N42" i="9758"/>
  <c r="M42" i="9758"/>
  <c r="K42" i="9758"/>
  <c r="J42" i="9758"/>
  <c r="H42" i="9758"/>
  <c r="I42" i="9758" s="1"/>
  <c r="D42" i="9758"/>
  <c r="X41" i="9758"/>
  <c r="O41" i="9758"/>
  <c r="N41" i="9758"/>
  <c r="M41" i="9758"/>
  <c r="K41" i="9758"/>
  <c r="J41" i="9758"/>
  <c r="H41" i="9758"/>
  <c r="I41" i="9758" s="1"/>
  <c r="D41" i="9758"/>
  <c r="X40" i="9758"/>
  <c r="O40" i="9758"/>
  <c r="N40" i="9758"/>
  <c r="M40" i="9758"/>
  <c r="K40" i="9758"/>
  <c r="J40" i="9758"/>
  <c r="H40" i="9758"/>
  <c r="I40" i="9758" s="1"/>
  <c r="D40" i="9758"/>
  <c r="X39" i="9758"/>
  <c r="O39" i="9758"/>
  <c r="N39" i="9758"/>
  <c r="M39" i="9758"/>
  <c r="K39" i="9758"/>
  <c r="J39" i="9758"/>
  <c r="H39" i="9758"/>
  <c r="I39" i="9758" s="1"/>
  <c r="D39" i="9758"/>
  <c r="X37" i="9758"/>
  <c r="O37" i="9758"/>
  <c r="N37" i="9758"/>
  <c r="M37" i="9758"/>
  <c r="K37" i="9758"/>
  <c r="J37" i="9758"/>
  <c r="H37" i="9758"/>
  <c r="I37" i="9758" s="1"/>
  <c r="D37" i="9758"/>
  <c r="X36" i="9758"/>
  <c r="O36" i="9758"/>
  <c r="N36" i="9758"/>
  <c r="M36" i="9758"/>
  <c r="K36" i="9758"/>
  <c r="J36" i="9758"/>
  <c r="H36" i="9758"/>
  <c r="I36" i="9758" s="1"/>
  <c r="D36" i="9758"/>
  <c r="X35" i="9758"/>
  <c r="O35" i="9758"/>
  <c r="N35" i="9758"/>
  <c r="M35" i="9758"/>
  <c r="K35" i="9758"/>
  <c r="J35" i="9758"/>
  <c r="H35" i="9758"/>
  <c r="I35" i="9758" s="1"/>
  <c r="D35" i="9758"/>
  <c r="X18" i="9758"/>
  <c r="O18" i="9758"/>
  <c r="O46" i="9758" s="1"/>
  <c r="N18" i="9758"/>
  <c r="M18" i="9758"/>
  <c r="K18" i="9758"/>
  <c r="J18" i="9758"/>
  <c r="I18" i="9758"/>
  <c r="H18" i="9758"/>
  <c r="D18" i="9758"/>
  <c r="K5" i="9758"/>
  <c r="AA31" i="9757"/>
  <c r="V28" i="9757"/>
  <c r="U28" i="9757"/>
  <c r="T28" i="9757"/>
  <c r="S28" i="9757"/>
  <c r="Q28" i="9757"/>
  <c r="P28" i="9757"/>
  <c r="F28" i="9757"/>
  <c r="E28" i="9757"/>
  <c r="W27" i="9757"/>
  <c r="N27" i="9757"/>
  <c r="M27" i="9757"/>
  <c r="L27" i="9757"/>
  <c r="J27" i="9757"/>
  <c r="I27" i="9757"/>
  <c r="H27" i="9757"/>
  <c r="G27" i="9757"/>
  <c r="D27" i="9757"/>
  <c r="W26" i="9757"/>
  <c r="N26" i="9757"/>
  <c r="M26" i="9757"/>
  <c r="L26" i="9757"/>
  <c r="J26" i="9757"/>
  <c r="I26" i="9757"/>
  <c r="H26" i="9757"/>
  <c r="G26" i="9757"/>
  <c r="D26" i="9757"/>
  <c r="W25" i="9757"/>
  <c r="N25" i="9757"/>
  <c r="M25" i="9757"/>
  <c r="L25" i="9757"/>
  <c r="J25" i="9757"/>
  <c r="I25" i="9757"/>
  <c r="H25" i="9757"/>
  <c r="G25" i="9757"/>
  <c r="D25" i="9757"/>
  <c r="W24" i="9757"/>
  <c r="N24" i="9757"/>
  <c r="M24" i="9757"/>
  <c r="L24" i="9757"/>
  <c r="J24" i="9757"/>
  <c r="I24" i="9757"/>
  <c r="H24" i="9757"/>
  <c r="G24" i="9757"/>
  <c r="D24" i="9757"/>
  <c r="W23" i="9757"/>
  <c r="N23" i="9757"/>
  <c r="M23" i="9757"/>
  <c r="L23" i="9757"/>
  <c r="J23" i="9757"/>
  <c r="I23" i="9757"/>
  <c r="H23" i="9757"/>
  <c r="G23" i="9757"/>
  <c r="D23" i="9757"/>
  <c r="W22" i="9757"/>
  <c r="N22" i="9757"/>
  <c r="M22" i="9757"/>
  <c r="L22" i="9757"/>
  <c r="J22" i="9757"/>
  <c r="I22" i="9757"/>
  <c r="H22" i="9757"/>
  <c r="G22" i="9757"/>
  <c r="D22" i="9757"/>
  <c r="W21" i="9757"/>
  <c r="N21" i="9757"/>
  <c r="M21" i="9757"/>
  <c r="L21" i="9757"/>
  <c r="J21" i="9757"/>
  <c r="I21" i="9757"/>
  <c r="G21" i="9757"/>
  <c r="H21" i="9757" s="1"/>
  <c r="D21" i="9757"/>
  <c r="W20" i="9757"/>
  <c r="N20" i="9757"/>
  <c r="M20" i="9757"/>
  <c r="L20" i="9757"/>
  <c r="J20" i="9757"/>
  <c r="I20" i="9757"/>
  <c r="H20" i="9757"/>
  <c r="G20" i="9757"/>
  <c r="D20" i="9757"/>
  <c r="W19" i="9757"/>
  <c r="N19" i="9757"/>
  <c r="M19" i="9757"/>
  <c r="L19" i="9757"/>
  <c r="J19" i="9757"/>
  <c r="I19" i="9757"/>
  <c r="G19" i="9757"/>
  <c r="H19" i="9757" s="1"/>
  <c r="D19" i="9757"/>
  <c r="W18" i="9757"/>
  <c r="N18" i="9757"/>
  <c r="N28" i="9757" s="1"/>
  <c r="M18" i="9757"/>
  <c r="L18" i="9757"/>
  <c r="J18" i="9757"/>
  <c r="I18" i="9757"/>
  <c r="H18" i="9757"/>
  <c r="G18" i="9757"/>
  <c r="D18" i="9757"/>
  <c r="J5" i="9757"/>
  <c r="N36" i="9756"/>
  <c r="N32" i="9756"/>
  <c r="N28" i="9756"/>
  <c r="M24" i="9756"/>
  <c r="N21" i="9756"/>
  <c r="O19" i="9756"/>
  <c r="X23" i="9756"/>
  <c r="O23" i="9756"/>
  <c r="N23" i="9756"/>
  <c r="M23" i="9756"/>
  <c r="K23" i="9756"/>
  <c r="J23" i="9756"/>
  <c r="H23" i="9756"/>
  <c r="I23" i="9756" s="1"/>
  <c r="D23" i="9756"/>
  <c r="X22" i="9756"/>
  <c r="O22" i="9756"/>
  <c r="N22" i="9756"/>
  <c r="M22" i="9756"/>
  <c r="K22" i="9756"/>
  <c r="J22" i="9756"/>
  <c r="I22" i="9756"/>
  <c r="H22" i="9756"/>
  <c r="D22" i="9756"/>
  <c r="X21" i="9756"/>
  <c r="O21" i="9756"/>
  <c r="K21" i="9756"/>
  <c r="J21" i="9756"/>
  <c r="X20" i="9756"/>
  <c r="O20" i="9756"/>
  <c r="N20" i="9756"/>
  <c r="M20" i="9756"/>
  <c r="K20" i="9756"/>
  <c r="J20" i="9756"/>
  <c r="I20" i="9756"/>
  <c r="H20" i="9756"/>
  <c r="D20" i="9756"/>
  <c r="W41" i="9756"/>
  <c r="V41" i="9756"/>
  <c r="U41" i="9756"/>
  <c r="T41" i="9756"/>
  <c r="R41" i="9756"/>
  <c r="Q41" i="9756"/>
  <c r="F41" i="9756"/>
  <c r="E41" i="9756"/>
  <c r="X40" i="9756"/>
  <c r="O40" i="9756"/>
  <c r="N40" i="9756"/>
  <c r="M40" i="9756"/>
  <c r="K40" i="9756"/>
  <c r="J40" i="9756"/>
  <c r="I40" i="9756"/>
  <c r="H40" i="9756"/>
  <c r="D40" i="9756"/>
  <c r="X39" i="9756"/>
  <c r="O39" i="9756"/>
  <c r="N39" i="9756"/>
  <c r="M39" i="9756"/>
  <c r="K39" i="9756"/>
  <c r="J39" i="9756"/>
  <c r="H39" i="9756"/>
  <c r="I39" i="9756" s="1"/>
  <c r="D39" i="9756"/>
  <c r="X38" i="9756"/>
  <c r="O38" i="9756"/>
  <c r="N38" i="9756"/>
  <c r="M38" i="9756"/>
  <c r="K38" i="9756"/>
  <c r="J38" i="9756"/>
  <c r="H38" i="9756"/>
  <c r="I38" i="9756" s="1"/>
  <c r="D38" i="9756"/>
  <c r="X37" i="9756"/>
  <c r="O37" i="9756"/>
  <c r="N37" i="9756"/>
  <c r="M37" i="9756"/>
  <c r="K37" i="9756"/>
  <c r="J37" i="9756"/>
  <c r="H37" i="9756"/>
  <c r="I37" i="9756" s="1"/>
  <c r="D37" i="9756"/>
  <c r="O36" i="9756"/>
  <c r="J36" i="9756"/>
  <c r="X35" i="9756"/>
  <c r="O35" i="9756"/>
  <c r="N35" i="9756"/>
  <c r="M35" i="9756"/>
  <c r="K35" i="9756"/>
  <c r="J35" i="9756"/>
  <c r="H35" i="9756"/>
  <c r="I35" i="9756" s="1"/>
  <c r="D35" i="9756"/>
  <c r="X34" i="9756"/>
  <c r="O34" i="9756"/>
  <c r="N34" i="9756"/>
  <c r="M34" i="9756"/>
  <c r="K34" i="9756"/>
  <c r="J34" i="9756"/>
  <c r="H34" i="9756"/>
  <c r="I34" i="9756" s="1"/>
  <c r="D34" i="9756"/>
  <c r="X33" i="9756"/>
  <c r="O33" i="9756"/>
  <c r="N33" i="9756"/>
  <c r="M33" i="9756"/>
  <c r="K33" i="9756"/>
  <c r="J33" i="9756"/>
  <c r="H33" i="9756"/>
  <c r="I33" i="9756" s="1"/>
  <c r="D33" i="9756"/>
  <c r="O32" i="9756"/>
  <c r="J32" i="9756"/>
  <c r="X31" i="9756"/>
  <c r="O31" i="9756"/>
  <c r="N31" i="9756"/>
  <c r="M31" i="9756"/>
  <c r="K31" i="9756"/>
  <c r="J31" i="9756"/>
  <c r="H31" i="9756"/>
  <c r="I31" i="9756" s="1"/>
  <c r="D31" i="9756"/>
  <c r="X30" i="9756"/>
  <c r="O30" i="9756"/>
  <c r="N30" i="9756"/>
  <c r="M30" i="9756"/>
  <c r="K30" i="9756"/>
  <c r="J30" i="9756"/>
  <c r="H30" i="9756"/>
  <c r="I30" i="9756" s="1"/>
  <c r="D30" i="9756"/>
  <c r="X29" i="9756"/>
  <c r="O29" i="9756"/>
  <c r="N29" i="9756"/>
  <c r="M29" i="9756"/>
  <c r="K29" i="9756"/>
  <c r="J29" i="9756"/>
  <c r="H29" i="9756"/>
  <c r="I29" i="9756" s="1"/>
  <c r="D29" i="9756"/>
  <c r="O28" i="9756"/>
  <c r="J28" i="9756"/>
  <c r="X27" i="9756"/>
  <c r="O27" i="9756"/>
  <c r="N27" i="9756"/>
  <c r="M27" i="9756"/>
  <c r="K27" i="9756"/>
  <c r="J27" i="9756"/>
  <c r="H27" i="9756"/>
  <c r="I27" i="9756" s="1"/>
  <c r="D27" i="9756"/>
  <c r="X26" i="9756"/>
  <c r="O26" i="9756"/>
  <c r="N26" i="9756"/>
  <c r="M26" i="9756"/>
  <c r="K26" i="9756"/>
  <c r="J26" i="9756"/>
  <c r="H26" i="9756"/>
  <c r="I26" i="9756" s="1"/>
  <c r="D26" i="9756"/>
  <c r="X25" i="9756"/>
  <c r="O25" i="9756"/>
  <c r="N25" i="9756"/>
  <c r="M25" i="9756"/>
  <c r="K25" i="9756"/>
  <c r="J25" i="9756"/>
  <c r="H25" i="9756"/>
  <c r="I25" i="9756" s="1"/>
  <c r="D25" i="9756"/>
  <c r="O24" i="9756"/>
  <c r="N24" i="9756"/>
  <c r="J24" i="9756"/>
  <c r="H24" i="9756"/>
  <c r="I24" i="9756" s="1"/>
  <c r="X19" i="9756"/>
  <c r="K19" i="9756"/>
  <c r="X18" i="9756"/>
  <c r="O18" i="9756"/>
  <c r="O41" i="9756" s="1"/>
  <c r="N18" i="9756"/>
  <c r="M18" i="9756"/>
  <c r="K18" i="9756"/>
  <c r="J18" i="9756"/>
  <c r="I18" i="9756"/>
  <c r="H18" i="9756"/>
  <c r="D18" i="9756"/>
  <c r="K5" i="9756"/>
  <c r="W28" i="9757" l="1"/>
  <c r="L28" i="9757"/>
  <c r="M28" i="9757"/>
  <c r="N46" i="9758"/>
  <c r="X46" i="9758"/>
  <c r="M46" i="9758"/>
  <c r="H28" i="9757"/>
  <c r="I46" i="9758"/>
  <c r="K24" i="9756"/>
  <c r="X24" i="9756"/>
  <c r="K28" i="9756"/>
  <c r="X28" i="9756"/>
  <c r="K32" i="9756"/>
  <c r="X32" i="9756"/>
  <c r="K36" i="9756"/>
  <c r="X36" i="9756"/>
  <c r="D24" i="9756"/>
  <c r="D28" i="9756"/>
  <c r="M28" i="9756"/>
  <c r="D32" i="9756"/>
  <c r="M32" i="9756"/>
  <c r="D36" i="9756"/>
  <c r="M36" i="9756"/>
  <c r="H28" i="9756"/>
  <c r="I28" i="9756" s="1"/>
  <c r="H32" i="9756"/>
  <c r="I32" i="9756" s="1"/>
  <c r="H36" i="9756"/>
  <c r="I36" i="9756" s="1"/>
  <c r="D21" i="9756"/>
  <c r="M21" i="9756"/>
  <c r="H21" i="9756"/>
  <c r="I21" i="9756" s="1"/>
  <c r="D19" i="9756"/>
  <c r="M19" i="9756"/>
  <c r="H19" i="9756"/>
  <c r="I19" i="9756" s="1"/>
  <c r="N19" i="9756"/>
  <c r="N41" i="9756" s="1"/>
  <c r="J19" i="9756"/>
  <c r="M41" i="9756" l="1"/>
  <c r="I41" i="9756"/>
  <c r="X41" i="9756"/>
  <c r="O48" i="9754" l="1"/>
  <c r="K44" i="9754"/>
  <c r="X51" i="9754"/>
  <c r="O51" i="9754"/>
  <c r="N51" i="9754"/>
  <c r="M51" i="9754"/>
  <c r="K51" i="9754"/>
  <c r="J51" i="9754"/>
  <c r="H51" i="9754"/>
  <c r="I51" i="9754" s="1"/>
  <c r="D51" i="9754"/>
  <c r="X50" i="9754"/>
  <c r="O50" i="9754"/>
  <c r="N50" i="9754"/>
  <c r="M50" i="9754"/>
  <c r="K50" i="9754"/>
  <c r="J50" i="9754"/>
  <c r="H50" i="9754"/>
  <c r="I50" i="9754" s="1"/>
  <c r="D50" i="9754"/>
  <c r="X49" i="9754"/>
  <c r="O49" i="9754"/>
  <c r="N49" i="9754"/>
  <c r="M49" i="9754"/>
  <c r="K49" i="9754"/>
  <c r="J49" i="9754"/>
  <c r="H49" i="9754"/>
  <c r="I49" i="9754" s="1"/>
  <c r="D49" i="9754"/>
  <c r="X47" i="9754"/>
  <c r="O47" i="9754"/>
  <c r="N47" i="9754"/>
  <c r="M47" i="9754"/>
  <c r="K47" i="9754"/>
  <c r="J47" i="9754"/>
  <c r="H47" i="9754"/>
  <c r="I47" i="9754" s="1"/>
  <c r="D47" i="9754"/>
  <c r="X46" i="9754"/>
  <c r="O46" i="9754"/>
  <c r="N46" i="9754"/>
  <c r="M46" i="9754"/>
  <c r="K46" i="9754"/>
  <c r="J46" i="9754"/>
  <c r="H46" i="9754"/>
  <c r="I46" i="9754" s="1"/>
  <c r="D46" i="9754"/>
  <c r="X45" i="9754"/>
  <c r="O45" i="9754"/>
  <c r="N45" i="9754"/>
  <c r="M45" i="9754"/>
  <c r="K45" i="9754"/>
  <c r="J45" i="9754"/>
  <c r="H45" i="9754"/>
  <c r="I45" i="9754" s="1"/>
  <c r="D45" i="9754"/>
  <c r="X44" i="9754"/>
  <c r="X43" i="9754"/>
  <c r="O43" i="9754"/>
  <c r="N43" i="9754"/>
  <c r="M43" i="9754"/>
  <c r="K43" i="9754"/>
  <c r="J43" i="9754"/>
  <c r="H43" i="9754"/>
  <c r="I43" i="9754" s="1"/>
  <c r="D43" i="9754"/>
  <c r="X42" i="9754"/>
  <c r="O42" i="9754"/>
  <c r="N42" i="9754"/>
  <c r="M42" i="9754"/>
  <c r="K42" i="9754"/>
  <c r="J42" i="9754"/>
  <c r="H42" i="9754"/>
  <c r="I42" i="9754" s="1"/>
  <c r="D42" i="9754"/>
  <c r="K48" i="9754" l="1"/>
  <c r="X48" i="9754"/>
  <c r="O44" i="9754"/>
  <c r="D44" i="9754"/>
  <c r="M44" i="9754"/>
  <c r="D48" i="9754"/>
  <c r="M48" i="9754"/>
  <c r="H44" i="9754"/>
  <c r="I44" i="9754" s="1"/>
  <c r="N44" i="9754"/>
  <c r="H48" i="9754"/>
  <c r="I48" i="9754" s="1"/>
  <c r="N48" i="9754"/>
  <c r="J44" i="9754"/>
  <c r="J48" i="9754"/>
  <c r="W53" i="9754" l="1"/>
  <c r="V53" i="9754"/>
  <c r="U53" i="9754"/>
  <c r="T53" i="9754"/>
  <c r="R53" i="9754"/>
  <c r="Q53" i="9754"/>
  <c r="F53" i="9754"/>
  <c r="E53" i="9754"/>
  <c r="X52" i="9754"/>
  <c r="O52" i="9754"/>
  <c r="N52" i="9754"/>
  <c r="M52" i="9754"/>
  <c r="K52" i="9754"/>
  <c r="J52" i="9754"/>
  <c r="I52" i="9754"/>
  <c r="H52" i="9754"/>
  <c r="D52" i="9754"/>
  <c r="X41" i="9754"/>
  <c r="O41" i="9754"/>
  <c r="N41" i="9754"/>
  <c r="M41" i="9754"/>
  <c r="K41" i="9754"/>
  <c r="J41" i="9754"/>
  <c r="I41" i="9754"/>
  <c r="H41" i="9754"/>
  <c r="D41" i="9754"/>
  <c r="X40" i="9754"/>
  <c r="O40" i="9754"/>
  <c r="N40" i="9754"/>
  <c r="M40" i="9754"/>
  <c r="K40" i="9754"/>
  <c r="J40" i="9754"/>
  <c r="H40" i="9754"/>
  <c r="I40" i="9754" s="1"/>
  <c r="D40" i="9754"/>
  <c r="X39" i="9754"/>
  <c r="O39" i="9754"/>
  <c r="N39" i="9754"/>
  <c r="M39" i="9754"/>
  <c r="K39" i="9754"/>
  <c r="J39" i="9754"/>
  <c r="H39" i="9754"/>
  <c r="I39" i="9754" s="1"/>
  <c r="D39" i="9754"/>
  <c r="X38" i="9754"/>
  <c r="O38" i="9754"/>
  <c r="N38" i="9754"/>
  <c r="M38" i="9754"/>
  <c r="K38" i="9754"/>
  <c r="J38" i="9754"/>
  <c r="H38" i="9754"/>
  <c r="I38" i="9754" s="1"/>
  <c r="D38" i="9754"/>
  <c r="X37" i="9754"/>
  <c r="O37" i="9754"/>
  <c r="N37" i="9754"/>
  <c r="M37" i="9754"/>
  <c r="K37" i="9754"/>
  <c r="J37" i="9754"/>
  <c r="H37" i="9754"/>
  <c r="I37" i="9754" s="1"/>
  <c r="D37" i="9754"/>
  <c r="X36" i="9754"/>
  <c r="O36" i="9754"/>
  <c r="N36" i="9754"/>
  <c r="M36" i="9754"/>
  <c r="K36" i="9754"/>
  <c r="J36" i="9754"/>
  <c r="H36" i="9754"/>
  <c r="I36" i="9754" s="1"/>
  <c r="D36" i="9754"/>
  <c r="X35" i="9754"/>
  <c r="O35" i="9754"/>
  <c r="N35" i="9754"/>
  <c r="M35" i="9754"/>
  <c r="K35" i="9754"/>
  <c r="J35" i="9754"/>
  <c r="H35" i="9754"/>
  <c r="I35" i="9754" s="1"/>
  <c r="D35" i="9754"/>
  <c r="X34" i="9754"/>
  <c r="O34" i="9754"/>
  <c r="N34" i="9754"/>
  <c r="M34" i="9754"/>
  <c r="K34" i="9754"/>
  <c r="J34" i="9754"/>
  <c r="H34" i="9754"/>
  <c r="I34" i="9754" s="1"/>
  <c r="D34" i="9754"/>
  <c r="X33" i="9754"/>
  <c r="O33" i="9754"/>
  <c r="N33" i="9754"/>
  <c r="M33" i="9754"/>
  <c r="K33" i="9754"/>
  <c r="J33" i="9754"/>
  <c r="H33" i="9754"/>
  <c r="I33" i="9754" s="1"/>
  <c r="D33" i="9754"/>
  <c r="X32" i="9754"/>
  <c r="O32" i="9754"/>
  <c r="N32" i="9754"/>
  <c r="M32" i="9754"/>
  <c r="K32" i="9754"/>
  <c r="J32" i="9754"/>
  <c r="H32" i="9754"/>
  <c r="I32" i="9754" s="1"/>
  <c r="D32" i="9754"/>
  <c r="X31" i="9754"/>
  <c r="O31" i="9754"/>
  <c r="N31" i="9754"/>
  <c r="M31" i="9754"/>
  <c r="K31" i="9754"/>
  <c r="J31" i="9754"/>
  <c r="H31" i="9754"/>
  <c r="I31" i="9754" s="1"/>
  <c r="D31" i="9754"/>
  <c r="X30" i="9754"/>
  <c r="O30" i="9754"/>
  <c r="N30" i="9754"/>
  <c r="M30" i="9754"/>
  <c r="K30" i="9754"/>
  <c r="J30" i="9754"/>
  <c r="H30" i="9754"/>
  <c r="I30" i="9754" s="1"/>
  <c r="D30" i="9754"/>
  <c r="X29" i="9754"/>
  <c r="O29" i="9754"/>
  <c r="N29" i="9754"/>
  <c r="M29" i="9754"/>
  <c r="K29" i="9754"/>
  <c r="J29" i="9754"/>
  <c r="H29" i="9754"/>
  <c r="I29" i="9754" s="1"/>
  <c r="D29" i="9754"/>
  <c r="X28" i="9754"/>
  <c r="O28" i="9754"/>
  <c r="N28" i="9754"/>
  <c r="M28" i="9754"/>
  <c r="K28" i="9754"/>
  <c r="J28" i="9754"/>
  <c r="H28" i="9754"/>
  <c r="I28" i="9754" s="1"/>
  <c r="D28" i="9754"/>
  <c r="X27" i="9754"/>
  <c r="O27" i="9754"/>
  <c r="N27" i="9754"/>
  <c r="M27" i="9754"/>
  <c r="K27" i="9754"/>
  <c r="J27" i="9754"/>
  <c r="H27" i="9754"/>
  <c r="I27" i="9754" s="1"/>
  <c r="D27" i="9754"/>
  <c r="X26" i="9754"/>
  <c r="O26" i="9754"/>
  <c r="N26" i="9754"/>
  <c r="M26" i="9754"/>
  <c r="K26" i="9754"/>
  <c r="J26" i="9754"/>
  <c r="H26" i="9754"/>
  <c r="I26" i="9754" s="1"/>
  <c r="D26" i="9754"/>
  <c r="X25" i="9754"/>
  <c r="O25" i="9754"/>
  <c r="N25" i="9754"/>
  <c r="M25" i="9754"/>
  <c r="K25" i="9754"/>
  <c r="J25" i="9754"/>
  <c r="H25" i="9754"/>
  <c r="I25" i="9754" s="1"/>
  <c r="D25" i="9754"/>
  <c r="X24" i="9754"/>
  <c r="O24" i="9754"/>
  <c r="N24" i="9754"/>
  <c r="M24" i="9754"/>
  <c r="K24" i="9754"/>
  <c r="J24" i="9754"/>
  <c r="H24" i="9754"/>
  <c r="I24" i="9754" s="1"/>
  <c r="D24" i="9754"/>
  <c r="X23" i="9754"/>
  <c r="O23" i="9754"/>
  <c r="N23" i="9754"/>
  <c r="M23" i="9754"/>
  <c r="K23" i="9754"/>
  <c r="J23" i="9754"/>
  <c r="H23" i="9754"/>
  <c r="I23" i="9754" s="1"/>
  <c r="D23" i="9754"/>
  <c r="X22" i="9754"/>
  <c r="O22" i="9754"/>
  <c r="N22" i="9754"/>
  <c r="M22" i="9754"/>
  <c r="K22" i="9754"/>
  <c r="J22" i="9754"/>
  <c r="H22" i="9754"/>
  <c r="I22" i="9754" s="1"/>
  <c r="D22" i="9754"/>
  <c r="X21" i="9754"/>
  <c r="O21" i="9754"/>
  <c r="N21" i="9754"/>
  <c r="M21" i="9754"/>
  <c r="K21" i="9754"/>
  <c r="J21" i="9754"/>
  <c r="H21" i="9754"/>
  <c r="I21" i="9754" s="1"/>
  <c r="D21" i="9754"/>
  <c r="X20" i="9754"/>
  <c r="O20" i="9754"/>
  <c r="N20" i="9754"/>
  <c r="M20" i="9754"/>
  <c r="K20" i="9754"/>
  <c r="J20" i="9754"/>
  <c r="H20" i="9754"/>
  <c r="I20" i="9754" s="1"/>
  <c r="D20" i="9754"/>
  <c r="X19" i="9754"/>
  <c r="O19" i="9754"/>
  <c r="N19" i="9754"/>
  <c r="M19" i="9754"/>
  <c r="K19" i="9754"/>
  <c r="J19" i="9754"/>
  <c r="H19" i="9754"/>
  <c r="I19" i="9754" s="1"/>
  <c r="D19" i="9754"/>
  <c r="X18" i="9754"/>
  <c r="O18" i="9754"/>
  <c r="O53" i="9754" s="1"/>
  <c r="N18" i="9754"/>
  <c r="M18" i="9754"/>
  <c r="K18" i="9754"/>
  <c r="J18" i="9754"/>
  <c r="I18" i="9754"/>
  <c r="H18" i="9754"/>
  <c r="D18" i="9754"/>
  <c r="K5" i="9754"/>
  <c r="X53" i="9753"/>
  <c r="X54" i="9753"/>
  <c r="O54" i="9753"/>
  <c r="N54" i="9753"/>
  <c r="M54" i="9753"/>
  <c r="K54" i="9753"/>
  <c r="J54" i="9753"/>
  <c r="H54" i="9753"/>
  <c r="I54" i="9753" s="1"/>
  <c r="D54" i="9753"/>
  <c r="X52" i="9753"/>
  <c r="O52" i="9753"/>
  <c r="N52" i="9753"/>
  <c r="M52" i="9753"/>
  <c r="K52" i="9753"/>
  <c r="J52" i="9753"/>
  <c r="H52" i="9753"/>
  <c r="I52" i="9753" s="1"/>
  <c r="D52" i="9753"/>
  <c r="O53" i="9753"/>
  <c r="N53" i="9753"/>
  <c r="M53" i="9753"/>
  <c r="J53" i="9753"/>
  <c r="H53" i="9753"/>
  <c r="I53" i="9753" s="1"/>
  <c r="D53" i="9753"/>
  <c r="X51" i="9753"/>
  <c r="O51" i="9753"/>
  <c r="N51" i="9753"/>
  <c r="M51" i="9753"/>
  <c r="K51" i="9753"/>
  <c r="J51" i="9753"/>
  <c r="I51" i="9753"/>
  <c r="H51" i="9753"/>
  <c r="D51" i="9753"/>
  <c r="X53" i="9754" l="1"/>
  <c r="N53" i="9754"/>
  <c r="M53" i="9754"/>
  <c r="I53" i="9754"/>
  <c r="K53" i="9753"/>
  <c r="W55" i="9753" l="1"/>
  <c r="V55" i="9753"/>
  <c r="U55" i="9753"/>
  <c r="T55" i="9753"/>
  <c r="R55" i="9753"/>
  <c r="Q55" i="9753"/>
  <c r="F55" i="9753"/>
  <c r="E55" i="9753"/>
  <c r="X48" i="9753"/>
  <c r="O48" i="9753"/>
  <c r="N48" i="9753"/>
  <c r="M48" i="9753"/>
  <c r="K48" i="9753"/>
  <c r="J48" i="9753"/>
  <c r="H48" i="9753"/>
  <c r="I48" i="9753" s="1"/>
  <c r="D48" i="9753"/>
  <c r="X50" i="9753"/>
  <c r="O50" i="9753"/>
  <c r="N50" i="9753"/>
  <c r="M50" i="9753"/>
  <c r="K50" i="9753"/>
  <c r="J50" i="9753"/>
  <c r="H50" i="9753"/>
  <c r="I50" i="9753" s="1"/>
  <c r="D50" i="9753"/>
  <c r="X49" i="9753"/>
  <c r="O49" i="9753"/>
  <c r="N49" i="9753"/>
  <c r="M49" i="9753"/>
  <c r="K49" i="9753"/>
  <c r="J49" i="9753"/>
  <c r="H49" i="9753"/>
  <c r="I49" i="9753" s="1"/>
  <c r="D49" i="9753"/>
  <c r="X47" i="9753"/>
  <c r="O47" i="9753"/>
  <c r="N47" i="9753"/>
  <c r="M47" i="9753"/>
  <c r="K47" i="9753"/>
  <c r="J47" i="9753"/>
  <c r="I47" i="9753"/>
  <c r="H47" i="9753"/>
  <c r="D47" i="9753"/>
  <c r="X46" i="9753"/>
  <c r="O46" i="9753"/>
  <c r="N46" i="9753"/>
  <c r="M46" i="9753"/>
  <c r="K46" i="9753"/>
  <c r="J46" i="9753"/>
  <c r="H46" i="9753"/>
  <c r="I46" i="9753" s="1"/>
  <c r="D46" i="9753"/>
  <c r="X45" i="9753"/>
  <c r="O45" i="9753"/>
  <c r="N45" i="9753"/>
  <c r="M45" i="9753"/>
  <c r="K45" i="9753"/>
  <c r="J45" i="9753"/>
  <c r="H45" i="9753"/>
  <c r="I45" i="9753" s="1"/>
  <c r="D45" i="9753"/>
  <c r="X44" i="9753"/>
  <c r="O44" i="9753"/>
  <c r="N44" i="9753"/>
  <c r="M44" i="9753"/>
  <c r="K44" i="9753"/>
  <c r="J44" i="9753"/>
  <c r="H44" i="9753"/>
  <c r="I44" i="9753" s="1"/>
  <c r="D44" i="9753"/>
  <c r="X43" i="9753"/>
  <c r="O43" i="9753"/>
  <c r="N43" i="9753"/>
  <c r="M43" i="9753"/>
  <c r="K43" i="9753"/>
  <c r="J43" i="9753"/>
  <c r="H43" i="9753"/>
  <c r="I43" i="9753" s="1"/>
  <c r="D43" i="9753"/>
  <c r="X42" i="9753"/>
  <c r="O42" i="9753"/>
  <c r="N42" i="9753"/>
  <c r="M42" i="9753"/>
  <c r="K42" i="9753"/>
  <c r="J42" i="9753"/>
  <c r="H42" i="9753"/>
  <c r="I42" i="9753" s="1"/>
  <c r="D42" i="9753"/>
  <c r="X41" i="9753"/>
  <c r="O41" i="9753"/>
  <c r="N41" i="9753"/>
  <c r="M41" i="9753"/>
  <c r="K41" i="9753"/>
  <c r="J41" i="9753"/>
  <c r="H41" i="9753"/>
  <c r="I41" i="9753" s="1"/>
  <c r="D41" i="9753"/>
  <c r="X40" i="9753"/>
  <c r="O40" i="9753"/>
  <c r="N40" i="9753"/>
  <c r="M40" i="9753"/>
  <c r="K40" i="9753"/>
  <c r="J40" i="9753"/>
  <c r="H40" i="9753"/>
  <c r="I40" i="9753" s="1"/>
  <c r="D40" i="9753"/>
  <c r="X39" i="9753"/>
  <c r="O39" i="9753"/>
  <c r="N39" i="9753"/>
  <c r="M39" i="9753"/>
  <c r="K39" i="9753"/>
  <c r="J39" i="9753"/>
  <c r="H39" i="9753"/>
  <c r="I39" i="9753" s="1"/>
  <c r="D39" i="9753"/>
  <c r="X38" i="9753"/>
  <c r="O38" i="9753"/>
  <c r="N38" i="9753"/>
  <c r="M38" i="9753"/>
  <c r="K38" i="9753"/>
  <c r="J38" i="9753"/>
  <c r="H38" i="9753"/>
  <c r="I38" i="9753" s="1"/>
  <c r="D38" i="9753"/>
  <c r="X37" i="9753"/>
  <c r="O37" i="9753"/>
  <c r="N37" i="9753"/>
  <c r="M37" i="9753"/>
  <c r="K37" i="9753"/>
  <c r="J37" i="9753"/>
  <c r="H37" i="9753"/>
  <c r="I37" i="9753" s="1"/>
  <c r="D37" i="9753"/>
  <c r="X36" i="9753"/>
  <c r="O36" i="9753"/>
  <c r="N36" i="9753"/>
  <c r="M36" i="9753"/>
  <c r="K36" i="9753"/>
  <c r="J36" i="9753"/>
  <c r="H36" i="9753"/>
  <c r="I36" i="9753" s="1"/>
  <c r="D36" i="9753"/>
  <c r="X35" i="9753"/>
  <c r="O35" i="9753"/>
  <c r="N35" i="9753"/>
  <c r="M35" i="9753"/>
  <c r="K35" i="9753"/>
  <c r="J35" i="9753"/>
  <c r="H35" i="9753"/>
  <c r="I35" i="9753" s="1"/>
  <c r="D35" i="9753"/>
  <c r="X34" i="9753"/>
  <c r="O34" i="9753"/>
  <c r="N34" i="9753"/>
  <c r="M34" i="9753"/>
  <c r="K34" i="9753"/>
  <c r="J34" i="9753"/>
  <c r="H34" i="9753"/>
  <c r="I34" i="9753" s="1"/>
  <c r="D34" i="9753"/>
  <c r="X33" i="9753"/>
  <c r="O33" i="9753"/>
  <c r="N33" i="9753"/>
  <c r="M33" i="9753"/>
  <c r="K33" i="9753"/>
  <c r="J33" i="9753"/>
  <c r="H33" i="9753"/>
  <c r="I33" i="9753" s="1"/>
  <c r="D33" i="9753"/>
  <c r="X32" i="9753"/>
  <c r="O32" i="9753"/>
  <c r="N32" i="9753"/>
  <c r="M32" i="9753"/>
  <c r="K32" i="9753"/>
  <c r="J32" i="9753"/>
  <c r="H32" i="9753"/>
  <c r="I32" i="9753" s="1"/>
  <c r="D32" i="9753"/>
  <c r="X31" i="9753"/>
  <c r="O31" i="9753"/>
  <c r="N31" i="9753"/>
  <c r="M31" i="9753"/>
  <c r="K31" i="9753"/>
  <c r="J31" i="9753"/>
  <c r="H31" i="9753"/>
  <c r="I31" i="9753" s="1"/>
  <c r="D31" i="9753"/>
  <c r="X30" i="9753"/>
  <c r="O30" i="9753"/>
  <c r="N30" i="9753"/>
  <c r="M30" i="9753"/>
  <c r="K30" i="9753"/>
  <c r="J30" i="9753"/>
  <c r="H30" i="9753"/>
  <c r="I30" i="9753" s="1"/>
  <c r="D30" i="9753"/>
  <c r="X29" i="9753"/>
  <c r="O29" i="9753"/>
  <c r="N29" i="9753"/>
  <c r="M29" i="9753"/>
  <c r="K29" i="9753"/>
  <c r="J29" i="9753"/>
  <c r="H29" i="9753"/>
  <c r="I29" i="9753" s="1"/>
  <c r="D29" i="9753"/>
  <c r="X28" i="9753"/>
  <c r="O28" i="9753"/>
  <c r="N28" i="9753"/>
  <c r="M28" i="9753"/>
  <c r="K28" i="9753"/>
  <c r="J28" i="9753"/>
  <c r="H28" i="9753"/>
  <c r="I28" i="9753" s="1"/>
  <c r="D28" i="9753"/>
  <c r="X27" i="9753"/>
  <c r="O27" i="9753"/>
  <c r="N27" i="9753"/>
  <c r="M27" i="9753"/>
  <c r="K27" i="9753"/>
  <c r="J27" i="9753"/>
  <c r="H27" i="9753"/>
  <c r="I27" i="9753" s="1"/>
  <c r="D27" i="9753"/>
  <c r="X26" i="9753"/>
  <c r="O26" i="9753"/>
  <c r="N26" i="9753"/>
  <c r="M26" i="9753"/>
  <c r="K26" i="9753"/>
  <c r="J26" i="9753"/>
  <c r="H26" i="9753"/>
  <c r="I26" i="9753" s="1"/>
  <c r="D26" i="9753"/>
  <c r="X25" i="9753"/>
  <c r="O25" i="9753"/>
  <c r="N25" i="9753"/>
  <c r="M25" i="9753"/>
  <c r="K25" i="9753"/>
  <c r="J25" i="9753"/>
  <c r="H25" i="9753"/>
  <c r="I25" i="9753" s="1"/>
  <c r="D25" i="9753"/>
  <c r="X24" i="9753"/>
  <c r="O24" i="9753"/>
  <c r="N24" i="9753"/>
  <c r="M24" i="9753"/>
  <c r="K24" i="9753"/>
  <c r="J24" i="9753"/>
  <c r="H24" i="9753"/>
  <c r="I24" i="9753" s="1"/>
  <c r="D24" i="9753"/>
  <c r="X23" i="9753"/>
  <c r="O23" i="9753"/>
  <c r="N23" i="9753"/>
  <c r="M23" i="9753"/>
  <c r="K23" i="9753"/>
  <c r="J23" i="9753"/>
  <c r="H23" i="9753"/>
  <c r="I23" i="9753" s="1"/>
  <c r="D23" i="9753"/>
  <c r="X22" i="9753"/>
  <c r="O22" i="9753"/>
  <c r="N22" i="9753"/>
  <c r="M22" i="9753"/>
  <c r="K22" i="9753"/>
  <c r="J22" i="9753"/>
  <c r="H22" i="9753"/>
  <c r="I22" i="9753" s="1"/>
  <c r="D22" i="9753"/>
  <c r="X21" i="9753"/>
  <c r="O21" i="9753"/>
  <c r="N21" i="9753"/>
  <c r="M21" i="9753"/>
  <c r="K21" i="9753"/>
  <c r="J21" i="9753"/>
  <c r="H21" i="9753"/>
  <c r="I21" i="9753" s="1"/>
  <c r="D21" i="9753"/>
  <c r="X20" i="9753"/>
  <c r="O20" i="9753"/>
  <c r="N20" i="9753"/>
  <c r="M20" i="9753"/>
  <c r="K20" i="9753"/>
  <c r="J20" i="9753"/>
  <c r="I20" i="9753"/>
  <c r="H20" i="9753"/>
  <c r="D20" i="9753"/>
  <c r="X19" i="9753"/>
  <c r="O19" i="9753"/>
  <c r="N19" i="9753"/>
  <c r="M19" i="9753"/>
  <c r="K19" i="9753"/>
  <c r="J19" i="9753"/>
  <c r="H19" i="9753"/>
  <c r="I19" i="9753" s="1"/>
  <c r="D19" i="9753"/>
  <c r="X18" i="9753"/>
  <c r="O18" i="9753"/>
  <c r="O55" i="9753" s="1"/>
  <c r="N18" i="9753"/>
  <c r="M18" i="9753"/>
  <c r="K18" i="9753"/>
  <c r="J18" i="9753"/>
  <c r="I18" i="9753"/>
  <c r="H18" i="9753"/>
  <c r="D18" i="9753"/>
  <c r="K5" i="9753"/>
  <c r="G27" i="9747"/>
  <c r="E56" i="9747"/>
  <c r="N55" i="9753" l="1"/>
  <c r="X55" i="9753"/>
  <c r="M55" i="9753"/>
  <c r="I55" i="9753"/>
  <c r="X23" i="9751"/>
  <c r="O23" i="9751"/>
  <c r="N23" i="9751"/>
  <c r="M23" i="9751"/>
  <c r="K23" i="9751"/>
  <c r="J23" i="9751"/>
  <c r="H23" i="9751"/>
  <c r="I23" i="9751" s="1"/>
  <c r="F26" i="9751"/>
  <c r="X22" i="9751"/>
  <c r="O22" i="9751"/>
  <c r="N22" i="9751"/>
  <c r="M22" i="9751"/>
  <c r="K22" i="9751"/>
  <c r="J22" i="9751"/>
  <c r="H22" i="9751"/>
  <c r="I22" i="9751" s="1"/>
  <c r="X21" i="9751"/>
  <c r="O21" i="9751"/>
  <c r="N21" i="9751"/>
  <c r="M21" i="9751"/>
  <c r="K21" i="9751"/>
  <c r="J21" i="9751"/>
  <c r="H21" i="9751"/>
  <c r="I21" i="9751" s="1"/>
  <c r="W26" i="9751"/>
  <c r="V26" i="9751"/>
  <c r="U26" i="9751"/>
  <c r="T26" i="9751"/>
  <c r="R26" i="9751"/>
  <c r="Q26" i="9751"/>
  <c r="E26" i="9751"/>
  <c r="X25" i="9751"/>
  <c r="O25" i="9751"/>
  <c r="N25" i="9751"/>
  <c r="M25" i="9751"/>
  <c r="K25" i="9751"/>
  <c r="J25" i="9751"/>
  <c r="I25" i="9751"/>
  <c r="H25" i="9751"/>
  <c r="D25" i="9751"/>
  <c r="X24" i="9751"/>
  <c r="O24" i="9751"/>
  <c r="N24" i="9751"/>
  <c r="M24" i="9751"/>
  <c r="K24" i="9751"/>
  <c r="J24" i="9751"/>
  <c r="H24" i="9751"/>
  <c r="I24" i="9751" s="1"/>
  <c r="D24" i="9751"/>
  <c r="X20" i="9751"/>
  <c r="O20" i="9751"/>
  <c r="N20" i="9751"/>
  <c r="M20" i="9751"/>
  <c r="K20" i="9751"/>
  <c r="J20" i="9751"/>
  <c r="H20" i="9751"/>
  <c r="I20" i="9751" s="1"/>
  <c r="X19" i="9751"/>
  <c r="O19" i="9751"/>
  <c r="N19" i="9751"/>
  <c r="M19" i="9751"/>
  <c r="K19" i="9751"/>
  <c r="J19" i="9751"/>
  <c r="H19" i="9751"/>
  <c r="I19" i="9751" s="1"/>
  <c r="X18" i="9751"/>
  <c r="O18" i="9751"/>
  <c r="O26" i="9751" s="1"/>
  <c r="N18" i="9751"/>
  <c r="M18" i="9751"/>
  <c r="K18" i="9751"/>
  <c r="J18" i="9751"/>
  <c r="I18" i="9751"/>
  <c r="H18" i="9751"/>
  <c r="D18" i="9751"/>
  <c r="K5" i="9751"/>
  <c r="X26" i="9751" l="1"/>
  <c r="M26" i="9751"/>
  <c r="N26" i="9751"/>
  <c r="I26" i="9751"/>
  <c r="X52" i="9747" l="1"/>
  <c r="O52" i="9747"/>
  <c r="N52" i="9747"/>
  <c r="M52" i="9747"/>
  <c r="K52" i="9747"/>
  <c r="J52" i="9747"/>
  <c r="H52" i="9747"/>
  <c r="I52" i="9747" s="1"/>
  <c r="D52" i="9747"/>
  <c r="X55" i="9747" l="1"/>
  <c r="O55" i="9747"/>
  <c r="N55" i="9747"/>
  <c r="M55" i="9747"/>
  <c r="K55" i="9747"/>
  <c r="J55" i="9747"/>
  <c r="H55" i="9747"/>
  <c r="I55" i="9747" s="1"/>
  <c r="D55" i="9747"/>
  <c r="X53" i="9747"/>
  <c r="O49" i="9747"/>
  <c r="O53" i="9747"/>
  <c r="M53" i="9747"/>
  <c r="J53" i="9747"/>
  <c r="H53" i="9747"/>
  <c r="I53" i="9747" s="1"/>
  <c r="D53" i="9747"/>
  <c r="X54" i="9747"/>
  <c r="O54" i="9747"/>
  <c r="N54" i="9747"/>
  <c r="M54" i="9747"/>
  <c r="K54" i="9747"/>
  <c r="J54" i="9747"/>
  <c r="H54" i="9747"/>
  <c r="I54" i="9747" s="1"/>
  <c r="D54" i="9747"/>
  <c r="X51" i="9747"/>
  <c r="O51" i="9747"/>
  <c r="N51" i="9747"/>
  <c r="M51" i="9747"/>
  <c r="K51" i="9747"/>
  <c r="J51" i="9747"/>
  <c r="I51" i="9747"/>
  <c r="H51" i="9747"/>
  <c r="D51" i="9747"/>
  <c r="X49" i="9747"/>
  <c r="K49" i="9747"/>
  <c r="X19" i="9747"/>
  <c r="O19" i="9747"/>
  <c r="N19" i="9747"/>
  <c r="M19" i="9747"/>
  <c r="K19" i="9747"/>
  <c r="J19" i="9747"/>
  <c r="H19" i="9747"/>
  <c r="I19" i="9747" s="1"/>
  <c r="D19" i="9747"/>
  <c r="X18" i="9747"/>
  <c r="O18" i="9747"/>
  <c r="N18" i="9747"/>
  <c r="M18" i="9747"/>
  <c r="K18" i="9747"/>
  <c r="J18" i="9747"/>
  <c r="I18" i="9747"/>
  <c r="H18" i="9747"/>
  <c r="D18" i="9747"/>
  <c r="D49" i="9747" l="1"/>
  <c r="M49" i="9747"/>
  <c r="H49" i="9747"/>
  <c r="I49" i="9747" s="1"/>
  <c r="N49" i="9747"/>
  <c r="J49" i="9747"/>
  <c r="N53" i="9747"/>
  <c r="K53" i="9747"/>
  <c r="W56" i="9747" l="1"/>
  <c r="V56" i="9747"/>
  <c r="U56" i="9747"/>
  <c r="T56" i="9747"/>
  <c r="R56" i="9747"/>
  <c r="Q56" i="9747"/>
  <c r="F56" i="9747"/>
  <c r="X23" i="9747"/>
  <c r="O23" i="9747"/>
  <c r="N23" i="9747"/>
  <c r="M23" i="9747"/>
  <c r="K23" i="9747"/>
  <c r="J23" i="9747"/>
  <c r="H23" i="9747"/>
  <c r="I23" i="9747" s="1"/>
  <c r="D23" i="9747"/>
  <c r="X22" i="9747"/>
  <c r="O22" i="9747"/>
  <c r="N22" i="9747"/>
  <c r="M22" i="9747"/>
  <c r="K22" i="9747"/>
  <c r="J22" i="9747"/>
  <c r="H22" i="9747"/>
  <c r="I22" i="9747" s="1"/>
  <c r="D22" i="9747"/>
  <c r="X30" i="9747"/>
  <c r="O30" i="9747"/>
  <c r="N30" i="9747"/>
  <c r="M30" i="9747"/>
  <c r="K30" i="9747"/>
  <c r="J30" i="9747"/>
  <c r="H30" i="9747"/>
  <c r="I30" i="9747" s="1"/>
  <c r="D30" i="9747"/>
  <c r="X26" i="9747"/>
  <c r="O26" i="9747"/>
  <c r="N26" i="9747"/>
  <c r="M26" i="9747"/>
  <c r="K26" i="9747"/>
  <c r="J26" i="9747"/>
  <c r="H26" i="9747"/>
  <c r="I26" i="9747" s="1"/>
  <c r="D26" i="9747"/>
  <c r="X25" i="9747"/>
  <c r="O25" i="9747"/>
  <c r="N25" i="9747"/>
  <c r="M25" i="9747"/>
  <c r="K25" i="9747"/>
  <c r="J25" i="9747"/>
  <c r="H25" i="9747"/>
  <c r="I25" i="9747" s="1"/>
  <c r="D25" i="9747"/>
  <c r="X24" i="9747"/>
  <c r="O24" i="9747"/>
  <c r="N24" i="9747"/>
  <c r="M24" i="9747"/>
  <c r="K24" i="9747"/>
  <c r="J24" i="9747"/>
  <c r="H24" i="9747"/>
  <c r="I24" i="9747" s="1"/>
  <c r="D24" i="9747"/>
  <c r="X28" i="9747"/>
  <c r="O28" i="9747"/>
  <c r="N28" i="9747"/>
  <c r="M28" i="9747"/>
  <c r="K28" i="9747"/>
  <c r="J28" i="9747"/>
  <c r="H28" i="9747"/>
  <c r="I28" i="9747" s="1"/>
  <c r="D28" i="9747"/>
  <c r="X27" i="9747"/>
  <c r="O27" i="9747"/>
  <c r="N27" i="9747"/>
  <c r="M27" i="9747"/>
  <c r="K27" i="9747"/>
  <c r="J27" i="9747"/>
  <c r="H27" i="9747"/>
  <c r="I27" i="9747" s="1"/>
  <c r="D27" i="9747"/>
  <c r="X29" i="9747"/>
  <c r="O29" i="9747"/>
  <c r="N29" i="9747"/>
  <c r="M29" i="9747"/>
  <c r="K29" i="9747"/>
  <c r="J29" i="9747"/>
  <c r="H29" i="9747"/>
  <c r="I29" i="9747" s="1"/>
  <c r="D29" i="9747"/>
  <c r="X48" i="9747"/>
  <c r="O48" i="9747"/>
  <c r="N48" i="9747"/>
  <c r="M48" i="9747"/>
  <c r="K48" i="9747"/>
  <c r="J48" i="9747"/>
  <c r="H48" i="9747"/>
  <c r="I48" i="9747" s="1"/>
  <c r="D48" i="9747"/>
  <c r="X41" i="9747"/>
  <c r="O41" i="9747"/>
  <c r="N41" i="9747"/>
  <c r="M41" i="9747"/>
  <c r="K41" i="9747"/>
  <c r="J41" i="9747"/>
  <c r="H41" i="9747"/>
  <c r="I41" i="9747" s="1"/>
  <c r="D41" i="9747"/>
  <c r="X42" i="9747"/>
  <c r="O42" i="9747"/>
  <c r="N42" i="9747"/>
  <c r="M42" i="9747"/>
  <c r="K42" i="9747"/>
  <c r="J42" i="9747"/>
  <c r="H42" i="9747"/>
  <c r="I42" i="9747" s="1"/>
  <c r="D42" i="9747"/>
  <c r="X50" i="9747"/>
  <c r="O50" i="9747"/>
  <c r="N50" i="9747"/>
  <c r="M50" i="9747"/>
  <c r="K50" i="9747"/>
  <c r="J50" i="9747"/>
  <c r="H50" i="9747"/>
  <c r="I50" i="9747" s="1"/>
  <c r="D50" i="9747"/>
  <c r="X34" i="9747"/>
  <c r="O34" i="9747"/>
  <c r="N34" i="9747"/>
  <c r="M34" i="9747"/>
  <c r="K34" i="9747"/>
  <c r="J34" i="9747"/>
  <c r="H34" i="9747"/>
  <c r="I34" i="9747" s="1"/>
  <c r="D34" i="9747"/>
  <c r="X40" i="9747"/>
  <c r="O40" i="9747"/>
  <c r="N40" i="9747"/>
  <c r="M40" i="9747"/>
  <c r="K40" i="9747"/>
  <c r="J40" i="9747"/>
  <c r="H40" i="9747"/>
  <c r="I40" i="9747" s="1"/>
  <c r="D40" i="9747"/>
  <c r="X33" i="9747"/>
  <c r="O33" i="9747"/>
  <c r="N33" i="9747"/>
  <c r="M33" i="9747"/>
  <c r="K33" i="9747"/>
  <c r="J33" i="9747"/>
  <c r="H33" i="9747"/>
  <c r="I33" i="9747" s="1"/>
  <c r="D33" i="9747"/>
  <c r="X37" i="9747"/>
  <c r="O37" i="9747"/>
  <c r="N37" i="9747"/>
  <c r="M37" i="9747"/>
  <c r="K37" i="9747"/>
  <c r="J37" i="9747"/>
  <c r="H37" i="9747"/>
  <c r="I37" i="9747" s="1"/>
  <c r="D37" i="9747"/>
  <c r="X36" i="9747"/>
  <c r="O36" i="9747"/>
  <c r="N36" i="9747"/>
  <c r="M36" i="9747"/>
  <c r="K36" i="9747"/>
  <c r="J36" i="9747"/>
  <c r="H36" i="9747"/>
  <c r="I36" i="9747" s="1"/>
  <c r="D36" i="9747"/>
  <c r="X46" i="9747"/>
  <c r="O46" i="9747"/>
  <c r="N46" i="9747"/>
  <c r="M46" i="9747"/>
  <c r="K46" i="9747"/>
  <c r="J46" i="9747"/>
  <c r="H46" i="9747"/>
  <c r="I46" i="9747" s="1"/>
  <c r="D46" i="9747"/>
  <c r="X45" i="9747"/>
  <c r="O45" i="9747"/>
  <c r="N45" i="9747"/>
  <c r="M45" i="9747"/>
  <c r="K45" i="9747"/>
  <c r="J45" i="9747"/>
  <c r="H45" i="9747"/>
  <c r="I45" i="9747" s="1"/>
  <c r="D45" i="9747"/>
  <c r="X43" i="9747"/>
  <c r="O43" i="9747"/>
  <c r="N43" i="9747"/>
  <c r="M43" i="9747"/>
  <c r="K43" i="9747"/>
  <c r="J43" i="9747"/>
  <c r="H43" i="9747"/>
  <c r="I43" i="9747" s="1"/>
  <c r="D43" i="9747"/>
  <c r="X47" i="9747"/>
  <c r="O47" i="9747"/>
  <c r="N47" i="9747"/>
  <c r="M47" i="9747"/>
  <c r="K47" i="9747"/>
  <c r="J47" i="9747"/>
  <c r="H47" i="9747"/>
  <c r="I47" i="9747" s="1"/>
  <c r="D47" i="9747"/>
  <c r="X35" i="9747"/>
  <c r="O35" i="9747"/>
  <c r="N35" i="9747"/>
  <c r="M35" i="9747"/>
  <c r="K35" i="9747"/>
  <c r="J35" i="9747"/>
  <c r="H35" i="9747"/>
  <c r="I35" i="9747" s="1"/>
  <c r="D35" i="9747"/>
  <c r="X44" i="9747"/>
  <c r="O44" i="9747"/>
  <c r="N44" i="9747"/>
  <c r="M44" i="9747"/>
  <c r="K44" i="9747"/>
  <c r="J44" i="9747"/>
  <c r="H44" i="9747"/>
  <c r="I44" i="9747" s="1"/>
  <c r="D44" i="9747"/>
  <c r="X32" i="9747"/>
  <c r="O32" i="9747"/>
  <c r="N32" i="9747"/>
  <c r="M32" i="9747"/>
  <c r="K32" i="9747"/>
  <c r="J32" i="9747"/>
  <c r="H32" i="9747"/>
  <c r="I32" i="9747" s="1"/>
  <c r="D32" i="9747"/>
  <c r="X31" i="9747"/>
  <c r="O31" i="9747"/>
  <c r="N31" i="9747"/>
  <c r="M31" i="9747"/>
  <c r="K31" i="9747"/>
  <c r="J31" i="9747"/>
  <c r="H31" i="9747"/>
  <c r="I31" i="9747" s="1"/>
  <c r="D31" i="9747"/>
  <c r="X39" i="9747"/>
  <c r="O39" i="9747"/>
  <c r="N39" i="9747"/>
  <c r="M39" i="9747"/>
  <c r="K39" i="9747"/>
  <c r="J39" i="9747"/>
  <c r="H39" i="9747"/>
  <c r="I39" i="9747" s="1"/>
  <c r="D39" i="9747"/>
  <c r="X38" i="9747"/>
  <c r="O38" i="9747"/>
  <c r="N38" i="9747"/>
  <c r="M38" i="9747"/>
  <c r="K38" i="9747"/>
  <c r="J38" i="9747"/>
  <c r="H38" i="9747"/>
  <c r="I38" i="9747" s="1"/>
  <c r="D38" i="9747"/>
  <c r="X21" i="9747"/>
  <c r="O21" i="9747"/>
  <c r="N21" i="9747"/>
  <c r="M21" i="9747"/>
  <c r="K21" i="9747"/>
  <c r="J21" i="9747"/>
  <c r="H21" i="9747"/>
  <c r="I21" i="9747" s="1"/>
  <c r="D21" i="9747"/>
  <c r="X20" i="9747"/>
  <c r="O20" i="9747"/>
  <c r="O56" i="9747" s="1"/>
  <c r="N20" i="9747"/>
  <c r="M20" i="9747"/>
  <c r="K20" i="9747"/>
  <c r="J20" i="9747"/>
  <c r="I20" i="9747"/>
  <c r="H20" i="9747"/>
  <c r="D20" i="9747"/>
  <c r="K5" i="9747"/>
  <c r="AA31" i="9746"/>
  <c r="V28" i="9746"/>
  <c r="U28" i="9746"/>
  <c r="T28" i="9746"/>
  <c r="S28" i="9746"/>
  <c r="Q28" i="9746"/>
  <c r="P28" i="9746"/>
  <c r="F28" i="9746"/>
  <c r="E28" i="9746"/>
  <c r="W27" i="9746"/>
  <c r="N27" i="9746"/>
  <c r="M27" i="9746"/>
  <c r="L27" i="9746"/>
  <c r="J27" i="9746"/>
  <c r="I27" i="9746"/>
  <c r="H27" i="9746"/>
  <c r="G27" i="9746"/>
  <c r="D27" i="9746"/>
  <c r="W26" i="9746"/>
  <c r="N26" i="9746"/>
  <c r="M26" i="9746"/>
  <c r="L26" i="9746"/>
  <c r="J26" i="9746"/>
  <c r="I26" i="9746"/>
  <c r="H26" i="9746"/>
  <c r="G26" i="9746"/>
  <c r="D26" i="9746"/>
  <c r="W25" i="9746"/>
  <c r="N25" i="9746"/>
  <c r="M25" i="9746"/>
  <c r="L25" i="9746"/>
  <c r="J25" i="9746"/>
  <c r="I25" i="9746"/>
  <c r="H25" i="9746"/>
  <c r="G25" i="9746"/>
  <c r="D25" i="9746"/>
  <c r="W24" i="9746"/>
  <c r="N24" i="9746"/>
  <c r="M24" i="9746"/>
  <c r="L24" i="9746"/>
  <c r="J24" i="9746"/>
  <c r="I24" i="9746"/>
  <c r="H24" i="9746"/>
  <c r="G24" i="9746"/>
  <c r="D24" i="9746"/>
  <c r="W23" i="9746"/>
  <c r="N23" i="9746"/>
  <c r="M23" i="9746"/>
  <c r="L23" i="9746"/>
  <c r="J23" i="9746"/>
  <c r="I23" i="9746"/>
  <c r="H23" i="9746"/>
  <c r="G23" i="9746"/>
  <c r="D23" i="9746"/>
  <c r="W22" i="9746"/>
  <c r="N22" i="9746"/>
  <c r="M22" i="9746"/>
  <c r="L22" i="9746"/>
  <c r="J22" i="9746"/>
  <c r="I22" i="9746"/>
  <c r="H22" i="9746"/>
  <c r="G22" i="9746"/>
  <c r="D22" i="9746"/>
  <c r="W21" i="9746"/>
  <c r="N21" i="9746"/>
  <c r="M21" i="9746"/>
  <c r="L21" i="9746"/>
  <c r="J21" i="9746"/>
  <c r="I21" i="9746"/>
  <c r="G21" i="9746"/>
  <c r="H21" i="9746" s="1"/>
  <c r="D21" i="9746"/>
  <c r="W20" i="9746"/>
  <c r="N20" i="9746"/>
  <c r="M20" i="9746"/>
  <c r="L20" i="9746"/>
  <c r="J20" i="9746"/>
  <c r="I20" i="9746"/>
  <c r="H20" i="9746"/>
  <c r="G20" i="9746"/>
  <c r="D20" i="9746"/>
  <c r="W19" i="9746"/>
  <c r="N19" i="9746"/>
  <c r="M19" i="9746"/>
  <c r="L19" i="9746"/>
  <c r="J19" i="9746"/>
  <c r="I19" i="9746"/>
  <c r="G19" i="9746"/>
  <c r="H19" i="9746" s="1"/>
  <c r="D19" i="9746"/>
  <c r="W18" i="9746"/>
  <c r="N18" i="9746"/>
  <c r="N28" i="9746" s="1"/>
  <c r="M18" i="9746"/>
  <c r="L18" i="9746"/>
  <c r="J18" i="9746"/>
  <c r="I18" i="9746"/>
  <c r="H18" i="9746"/>
  <c r="G18" i="9746"/>
  <c r="D18" i="9746"/>
  <c r="J5" i="9746"/>
  <c r="L28" i="9746" l="1"/>
  <c r="W28" i="9746"/>
  <c r="M56" i="9747"/>
  <c r="N56" i="9747"/>
  <c r="X56" i="9747"/>
  <c r="H28" i="9746"/>
  <c r="M28" i="9746"/>
  <c r="I56" i="9747"/>
  <c r="U28" i="9712" l="1"/>
  <c r="T28" i="9712"/>
  <c r="O28" i="9712"/>
  <c r="N28" i="9712"/>
  <c r="M28" i="9712"/>
  <c r="D28" i="9712"/>
  <c r="V26" i="9712"/>
  <c r="L26" i="9712"/>
  <c r="K26" i="9712"/>
  <c r="I26" i="9712"/>
  <c r="H26" i="9712"/>
  <c r="G26" i="9712"/>
  <c r="F26" i="9712"/>
  <c r="C26" i="9712"/>
  <c r="V25" i="9712"/>
  <c r="L25" i="9712"/>
  <c r="K25" i="9712"/>
  <c r="I25" i="9712"/>
  <c r="H25" i="9712"/>
  <c r="G25" i="9712"/>
  <c r="F25" i="9712"/>
  <c r="C25" i="9712"/>
  <c r="V24" i="9712"/>
  <c r="L24" i="9712"/>
  <c r="K24" i="9712"/>
  <c r="I24" i="9712"/>
  <c r="H24" i="9712"/>
  <c r="G24" i="9712"/>
  <c r="F24" i="9712"/>
  <c r="C24" i="9712"/>
  <c r="V23" i="9712"/>
  <c r="L23" i="9712"/>
  <c r="K23" i="9712"/>
  <c r="I23" i="9712"/>
  <c r="H23" i="9712"/>
  <c r="G23" i="9712"/>
  <c r="F23" i="9712"/>
  <c r="C23" i="9712"/>
  <c r="V22" i="9712"/>
  <c r="L22" i="9712"/>
  <c r="K22" i="9712"/>
  <c r="I22" i="9712"/>
  <c r="H22" i="9712"/>
  <c r="G22" i="9712"/>
  <c r="F22" i="9712"/>
  <c r="C22" i="9712"/>
  <c r="V21" i="9712"/>
  <c r="L21" i="9712"/>
  <c r="K21" i="9712"/>
  <c r="I21" i="9712"/>
  <c r="H21" i="9712"/>
  <c r="G21" i="9712"/>
  <c r="F21" i="9712"/>
  <c r="C21" i="9712"/>
  <c r="V20" i="9712"/>
  <c r="L20" i="9712"/>
  <c r="K20" i="9712"/>
  <c r="I20" i="9712"/>
  <c r="H20" i="9712"/>
  <c r="G20" i="9712"/>
  <c r="F20" i="9712"/>
  <c r="C20" i="9712"/>
  <c r="V19" i="9712"/>
  <c r="K19" i="9712"/>
  <c r="G19" i="9712"/>
  <c r="V18" i="9712"/>
  <c r="L18" i="9712"/>
  <c r="K18" i="9712"/>
  <c r="I18" i="9712"/>
  <c r="H18" i="9712"/>
  <c r="G18" i="9712"/>
  <c r="F18" i="9712"/>
  <c r="C18" i="9712"/>
  <c r="I5" i="9712"/>
  <c r="G28" i="9712" l="1"/>
  <c r="L28" i="9712"/>
  <c r="K28" i="9712"/>
  <c r="V28" i="9712"/>
  <c r="L19" i="9710" l="1"/>
  <c r="AA30" i="9710" l="1"/>
  <c r="V27" i="9710"/>
  <c r="U27" i="9710"/>
  <c r="T27" i="9710"/>
  <c r="S27" i="9710"/>
  <c r="Q27" i="9710"/>
  <c r="P27" i="9710"/>
  <c r="F27" i="9710"/>
  <c r="E27" i="9710"/>
  <c r="W26" i="9710"/>
  <c r="N26" i="9710"/>
  <c r="M26" i="9710"/>
  <c r="L26" i="9710"/>
  <c r="J26" i="9710"/>
  <c r="I26" i="9710"/>
  <c r="H26" i="9710"/>
  <c r="G26" i="9710"/>
  <c r="D26" i="9710"/>
  <c r="W25" i="9710"/>
  <c r="N25" i="9710"/>
  <c r="M25" i="9710"/>
  <c r="L25" i="9710"/>
  <c r="J25" i="9710"/>
  <c r="I25" i="9710"/>
  <c r="H25" i="9710"/>
  <c r="G25" i="9710"/>
  <c r="D25" i="9710"/>
  <c r="W24" i="9710"/>
  <c r="N24" i="9710"/>
  <c r="M24" i="9710"/>
  <c r="L24" i="9710"/>
  <c r="J24" i="9710"/>
  <c r="I24" i="9710"/>
  <c r="H24" i="9710"/>
  <c r="G24" i="9710"/>
  <c r="D24" i="9710"/>
  <c r="W23" i="9710"/>
  <c r="N23" i="9710"/>
  <c r="M23" i="9710"/>
  <c r="L23" i="9710"/>
  <c r="J23" i="9710"/>
  <c r="I23" i="9710"/>
  <c r="H23" i="9710"/>
  <c r="G23" i="9710"/>
  <c r="D23" i="9710"/>
  <c r="W22" i="9710"/>
  <c r="N22" i="9710"/>
  <c r="M22" i="9710"/>
  <c r="L22" i="9710"/>
  <c r="J22" i="9710"/>
  <c r="I22" i="9710"/>
  <c r="H22" i="9710"/>
  <c r="G22" i="9710"/>
  <c r="D22" i="9710"/>
  <c r="W21" i="9710"/>
  <c r="N21" i="9710"/>
  <c r="M21" i="9710"/>
  <c r="L21" i="9710"/>
  <c r="J21" i="9710"/>
  <c r="I21" i="9710"/>
  <c r="H21" i="9710"/>
  <c r="G21" i="9710"/>
  <c r="D21" i="9710"/>
  <c r="W20" i="9710"/>
  <c r="N20" i="9710"/>
  <c r="M20" i="9710"/>
  <c r="L20" i="9710"/>
  <c r="J20" i="9710"/>
  <c r="I20" i="9710"/>
  <c r="H20" i="9710"/>
  <c r="G20" i="9710"/>
  <c r="D20" i="9710"/>
  <c r="W19" i="9710"/>
  <c r="N19" i="9710"/>
  <c r="M19" i="9710"/>
  <c r="J19" i="9710"/>
  <c r="I19" i="9710"/>
  <c r="G19" i="9710"/>
  <c r="H19" i="9710" s="1"/>
  <c r="D19" i="9710"/>
  <c r="W18" i="9710"/>
  <c r="N18" i="9710"/>
  <c r="N27" i="9710" s="1"/>
  <c r="M18" i="9710"/>
  <c r="L18" i="9710"/>
  <c r="J18" i="9710"/>
  <c r="I18" i="9710"/>
  <c r="H18" i="9710"/>
  <c r="G18" i="9710"/>
  <c r="D18" i="9710"/>
  <c r="J5" i="9710"/>
  <c r="X21" i="9709"/>
  <c r="O21" i="9709"/>
  <c r="N21" i="9709"/>
  <c r="M21" i="9709"/>
  <c r="K21" i="9709"/>
  <c r="J21" i="9709"/>
  <c r="I21" i="9709"/>
  <c r="H21" i="9709"/>
  <c r="D21" i="9709"/>
  <c r="W27" i="9709"/>
  <c r="V27" i="9709"/>
  <c r="U27" i="9709"/>
  <c r="T27" i="9709"/>
  <c r="R27" i="9709"/>
  <c r="Q27" i="9709"/>
  <c r="F27" i="9709"/>
  <c r="E27" i="9709"/>
  <c r="X26" i="9709"/>
  <c r="O26" i="9709"/>
  <c r="N26" i="9709"/>
  <c r="M26" i="9709"/>
  <c r="K26" i="9709"/>
  <c r="J26" i="9709"/>
  <c r="I26" i="9709"/>
  <c r="H26" i="9709"/>
  <c r="D26" i="9709"/>
  <c r="X25" i="9709"/>
  <c r="O25" i="9709"/>
  <c r="N25" i="9709"/>
  <c r="M25" i="9709"/>
  <c r="K25" i="9709"/>
  <c r="J25" i="9709"/>
  <c r="I25" i="9709"/>
  <c r="H25" i="9709"/>
  <c r="D25" i="9709"/>
  <c r="X24" i="9709"/>
  <c r="O24" i="9709"/>
  <c r="N24" i="9709"/>
  <c r="M24" i="9709"/>
  <c r="K24" i="9709"/>
  <c r="J24" i="9709"/>
  <c r="H24" i="9709"/>
  <c r="I24" i="9709" s="1"/>
  <c r="D24" i="9709"/>
  <c r="X23" i="9709"/>
  <c r="O23" i="9709"/>
  <c r="N23" i="9709"/>
  <c r="M23" i="9709"/>
  <c r="K23" i="9709"/>
  <c r="J23" i="9709"/>
  <c r="I23" i="9709"/>
  <c r="H23" i="9709"/>
  <c r="D23" i="9709"/>
  <c r="X22" i="9709"/>
  <c r="O22" i="9709"/>
  <c r="N22" i="9709"/>
  <c r="M22" i="9709"/>
  <c r="K22" i="9709"/>
  <c r="J22" i="9709"/>
  <c r="I22" i="9709"/>
  <c r="H22" i="9709"/>
  <c r="D22" i="9709"/>
  <c r="X20" i="9709"/>
  <c r="O20" i="9709"/>
  <c r="N20" i="9709"/>
  <c r="M20" i="9709"/>
  <c r="K20" i="9709"/>
  <c r="J20" i="9709"/>
  <c r="H20" i="9709"/>
  <c r="I20" i="9709" s="1"/>
  <c r="D20" i="9709"/>
  <c r="X19" i="9709"/>
  <c r="O19" i="9709"/>
  <c r="N19" i="9709"/>
  <c r="M19" i="9709"/>
  <c r="K19" i="9709"/>
  <c r="J19" i="9709"/>
  <c r="H19" i="9709"/>
  <c r="I19" i="9709" s="1"/>
  <c r="D19" i="9709"/>
  <c r="X18" i="9709"/>
  <c r="O18" i="9709"/>
  <c r="O27" i="9709" s="1"/>
  <c r="N18" i="9709"/>
  <c r="M18" i="9709"/>
  <c r="K18" i="9709"/>
  <c r="J18" i="9709"/>
  <c r="I18" i="9709"/>
  <c r="H18" i="9709"/>
  <c r="D18" i="9709"/>
  <c r="K5" i="9709"/>
  <c r="E28" i="9704"/>
  <c r="V19" i="9708"/>
  <c r="K19" i="9708"/>
  <c r="U28" i="9708"/>
  <c r="T28" i="9708"/>
  <c r="O28" i="9708"/>
  <c r="N28" i="9708"/>
  <c r="M28" i="9708"/>
  <c r="D28" i="9708"/>
  <c r="V26" i="9708"/>
  <c r="L26" i="9708"/>
  <c r="K26" i="9708"/>
  <c r="I26" i="9708"/>
  <c r="H26" i="9708"/>
  <c r="G26" i="9708"/>
  <c r="F26" i="9708"/>
  <c r="C26" i="9708"/>
  <c r="V25" i="9708"/>
  <c r="L25" i="9708"/>
  <c r="K25" i="9708"/>
  <c r="I25" i="9708"/>
  <c r="H25" i="9708"/>
  <c r="G25" i="9708"/>
  <c r="F25" i="9708"/>
  <c r="C25" i="9708"/>
  <c r="V24" i="9708"/>
  <c r="L24" i="9708"/>
  <c r="K24" i="9708"/>
  <c r="I24" i="9708"/>
  <c r="H24" i="9708"/>
  <c r="G24" i="9708"/>
  <c r="F24" i="9708"/>
  <c r="C24" i="9708"/>
  <c r="V23" i="9708"/>
  <c r="L23" i="9708"/>
  <c r="K23" i="9708"/>
  <c r="I23" i="9708"/>
  <c r="H23" i="9708"/>
  <c r="G23" i="9708"/>
  <c r="F23" i="9708"/>
  <c r="C23" i="9708"/>
  <c r="V22" i="9708"/>
  <c r="L22" i="9708"/>
  <c r="K22" i="9708"/>
  <c r="I22" i="9708"/>
  <c r="H22" i="9708"/>
  <c r="G22" i="9708"/>
  <c r="F22" i="9708"/>
  <c r="C22" i="9708"/>
  <c r="V21" i="9708"/>
  <c r="L21" i="9708"/>
  <c r="K21" i="9708"/>
  <c r="I21" i="9708"/>
  <c r="H21" i="9708"/>
  <c r="G21" i="9708"/>
  <c r="F21" i="9708"/>
  <c r="C21" i="9708"/>
  <c r="V20" i="9708"/>
  <c r="L20" i="9708"/>
  <c r="K20" i="9708"/>
  <c r="I20" i="9708"/>
  <c r="H20" i="9708"/>
  <c r="G20" i="9708"/>
  <c r="F20" i="9708"/>
  <c r="C20" i="9708"/>
  <c r="G19" i="9708"/>
  <c r="V18" i="9708"/>
  <c r="L18" i="9708"/>
  <c r="K18" i="9708"/>
  <c r="I18" i="9708"/>
  <c r="H18" i="9708"/>
  <c r="G18" i="9708"/>
  <c r="F18" i="9708"/>
  <c r="C18" i="9708"/>
  <c r="I5" i="9708"/>
  <c r="K28" i="9708" l="1"/>
  <c r="M27" i="9710"/>
  <c r="W27" i="9710"/>
  <c r="L27" i="9710"/>
  <c r="H27" i="9710"/>
  <c r="M27" i="9709"/>
  <c r="I27" i="9709"/>
  <c r="N27" i="9709"/>
  <c r="X27" i="9709"/>
  <c r="L28" i="9708"/>
  <c r="G28" i="9708"/>
  <c r="V28" i="9708"/>
  <c r="W19" i="9704" l="1"/>
  <c r="N19" i="9704"/>
  <c r="M19" i="9704"/>
  <c r="L19" i="9704"/>
  <c r="J19" i="9704"/>
  <c r="I19" i="9704"/>
  <c r="G19" i="9704"/>
  <c r="H19" i="9704" s="1"/>
  <c r="D19" i="9704"/>
  <c r="W18" i="9704"/>
  <c r="N18" i="9704"/>
  <c r="M18" i="9704"/>
  <c r="L18" i="9704"/>
  <c r="J18" i="9704"/>
  <c r="I18" i="9704"/>
  <c r="H18" i="9704"/>
  <c r="G18" i="9704"/>
  <c r="D18" i="9704"/>
  <c r="AA31" i="9704" l="1"/>
  <c r="V28" i="9704"/>
  <c r="U28" i="9704"/>
  <c r="T28" i="9704"/>
  <c r="S28" i="9704"/>
  <c r="Q28" i="9704"/>
  <c r="P28" i="9704"/>
  <c r="F28" i="9704"/>
  <c r="W27" i="9704"/>
  <c r="N27" i="9704"/>
  <c r="M27" i="9704"/>
  <c r="L27" i="9704"/>
  <c r="J27" i="9704"/>
  <c r="I27" i="9704"/>
  <c r="H27" i="9704"/>
  <c r="G27" i="9704"/>
  <c r="D27" i="9704"/>
  <c r="W26" i="9704"/>
  <c r="N26" i="9704"/>
  <c r="M26" i="9704"/>
  <c r="L26" i="9704"/>
  <c r="J26" i="9704"/>
  <c r="I26" i="9704"/>
  <c r="H26" i="9704"/>
  <c r="G26" i="9704"/>
  <c r="D26" i="9704"/>
  <c r="W25" i="9704"/>
  <c r="N25" i="9704"/>
  <c r="M25" i="9704"/>
  <c r="L25" i="9704"/>
  <c r="J25" i="9704"/>
  <c r="I25" i="9704"/>
  <c r="H25" i="9704"/>
  <c r="G25" i="9704"/>
  <c r="D25" i="9704"/>
  <c r="W24" i="9704"/>
  <c r="N24" i="9704"/>
  <c r="M24" i="9704"/>
  <c r="L24" i="9704"/>
  <c r="J24" i="9704"/>
  <c r="I24" i="9704"/>
  <c r="H24" i="9704"/>
  <c r="G24" i="9704"/>
  <c r="D24" i="9704"/>
  <c r="W23" i="9704"/>
  <c r="N23" i="9704"/>
  <c r="M23" i="9704"/>
  <c r="L23" i="9704"/>
  <c r="J23" i="9704"/>
  <c r="I23" i="9704"/>
  <c r="H23" i="9704"/>
  <c r="G23" i="9704"/>
  <c r="D23" i="9704"/>
  <c r="W22" i="9704"/>
  <c r="N22" i="9704"/>
  <c r="M22" i="9704"/>
  <c r="L22" i="9704"/>
  <c r="J22" i="9704"/>
  <c r="I22" i="9704"/>
  <c r="H22" i="9704"/>
  <c r="G22" i="9704"/>
  <c r="D22" i="9704"/>
  <c r="W21" i="9704"/>
  <c r="N21" i="9704"/>
  <c r="M21" i="9704"/>
  <c r="L21" i="9704"/>
  <c r="J21" i="9704"/>
  <c r="I21" i="9704"/>
  <c r="H21" i="9704"/>
  <c r="G21" i="9704"/>
  <c r="D21" i="9704"/>
  <c r="W20" i="9704"/>
  <c r="N20" i="9704"/>
  <c r="M20" i="9704"/>
  <c r="L20" i="9704"/>
  <c r="J20" i="9704"/>
  <c r="I20" i="9704"/>
  <c r="H20" i="9704"/>
  <c r="G20" i="9704"/>
  <c r="D20" i="9704"/>
  <c r="N28" i="9704"/>
  <c r="J5" i="9704"/>
  <c r="W28" i="9704" l="1"/>
  <c r="M28" i="9704"/>
  <c r="L28" i="9704"/>
  <c r="H28" i="9704"/>
  <c r="E8" i="5589" l="1"/>
  <c r="E6" i="5589"/>
  <c r="E4" i="5589"/>
  <c r="S49" i="460"/>
  <c r="Q49" i="460"/>
  <c r="P49" i="460"/>
  <c r="N49" i="460"/>
  <c r="M49" i="460"/>
  <c r="D49" i="460"/>
  <c r="U47" i="460"/>
  <c r="T47" i="460"/>
  <c r="R47" i="460"/>
  <c r="O47" i="460"/>
  <c r="L47" i="460"/>
  <c r="K47" i="460"/>
  <c r="J47" i="460"/>
  <c r="I47" i="460"/>
  <c r="H47" i="460"/>
  <c r="G47" i="460"/>
  <c r="F47" i="460"/>
  <c r="C47" i="460"/>
  <c r="U46" i="460"/>
  <c r="T46" i="460"/>
  <c r="R46" i="460"/>
  <c r="O46" i="460"/>
  <c r="L46" i="460"/>
  <c r="K46" i="460"/>
  <c r="J46" i="460"/>
  <c r="I46" i="460"/>
  <c r="H46" i="460"/>
  <c r="G46" i="460"/>
  <c r="F46" i="460"/>
  <c r="C46" i="460"/>
  <c r="U45" i="460"/>
  <c r="T45" i="460"/>
  <c r="R45" i="460"/>
  <c r="O45" i="460"/>
  <c r="L45" i="460"/>
  <c r="K45" i="460"/>
  <c r="J45" i="460"/>
  <c r="I45" i="460"/>
  <c r="H45" i="460"/>
  <c r="G45" i="460"/>
  <c r="F45" i="460"/>
  <c r="C45" i="460"/>
  <c r="U44" i="460"/>
  <c r="T44" i="460"/>
  <c r="R44" i="460"/>
  <c r="O44" i="460"/>
  <c r="L44" i="460"/>
  <c r="K44" i="460"/>
  <c r="J44" i="460"/>
  <c r="I44" i="460"/>
  <c r="H44" i="460"/>
  <c r="G44" i="460"/>
  <c r="F44" i="460"/>
  <c r="C44" i="460"/>
  <c r="U43" i="460"/>
  <c r="T43" i="460"/>
  <c r="R43" i="460"/>
  <c r="O43" i="460"/>
  <c r="L43" i="460"/>
  <c r="K43" i="460"/>
  <c r="J43" i="460"/>
  <c r="I43" i="460"/>
  <c r="H43" i="460"/>
  <c r="G43" i="460"/>
  <c r="F43" i="460"/>
  <c r="C43" i="460"/>
  <c r="U42" i="460"/>
  <c r="T42" i="460"/>
  <c r="R42" i="460"/>
  <c r="O42" i="460"/>
  <c r="L42" i="460"/>
  <c r="K42" i="460"/>
  <c r="J42" i="460"/>
  <c r="I42" i="460"/>
  <c r="H42" i="460"/>
  <c r="G42" i="460"/>
  <c r="F42" i="460"/>
  <c r="C42" i="460"/>
  <c r="U41" i="460"/>
  <c r="T41" i="460"/>
  <c r="R41" i="460"/>
  <c r="O41" i="460"/>
  <c r="L41" i="460"/>
  <c r="K41" i="460"/>
  <c r="J41" i="460"/>
  <c r="I41" i="460"/>
  <c r="H41" i="460"/>
  <c r="G41" i="460"/>
  <c r="F41" i="460"/>
  <c r="C41" i="460"/>
  <c r="U40" i="460"/>
  <c r="T40" i="460"/>
  <c r="R40" i="460"/>
  <c r="O40" i="460"/>
  <c r="L40" i="460"/>
  <c r="K40" i="460"/>
  <c r="J40" i="460"/>
  <c r="I40" i="460"/>
  <c r="H40" i="460"/>
  <c r="G40" i="460"/>
  <c r="F40" i="460"/>
  <c r="C40" i="460"/>
  <c r="U39" i="460"/>
  <c r="T39" i="460"/>
  <c r="R39" i="460"/>
  <c r="O39" i="460"/>
  <c r="L39" i="460"/>
  <c r="K39" i="460"/>
  <c r="J39" i="460"/>
  <c r="I39" i="460"/>
  <c r="H39" i="460"/>
  <c r="G39" i="460"/>
  <c r="F39" i="460"/>
  <c r="C39" i="460"/>
  <c r="U38" i="460"/>
  <c r="T38" i="460"/>
  <c r="R38" i="460"/>
  <c r="O38" i="460"/>
  <c r="L38" i="460"/>
  <c r="K38" i="460"/>
  <c r="J38" i="460"/>
  <c r="I38" i="460"/>
  <c r="H38" i="460"/>
  <c r="G38" i="460"/>
  <c r="F38" i="460"/>
  <c r="C38" i="460"/>
  <c r="U37" i="460"/>
  <c r="T37" i="460"/>
  <c r="R37" i="460"/>
  <c r="O37" i="460"/>
  <c r="L37" i="460"/>
  <c r="K37" i="460"/>
  <c r="J37" i="460"/>
  <c r="I37" i="460"/>
  <c r="H37" i="460"/>
  <c r="G37" i="460"/>
  <c r="F37" i="460"/>
  <c r="C37" i="460"/>
  <c r="U36" i="460"/>
  <c r="T36" i="460"/>
  <c r="R36" i="460"/>
  <c r="O36" i="460"/>
  <c r="L36" i="460"/>
  <c r="K36" i="460"/>
  <c r="J36" i="460"/>
  <c r="I36" i="460"/>
  <c r="H36" i="460"/>
  <c r="G36" i="460"/>
  <c r="F36" i="460"/>
  <c r="C36" i="460"/>
  <c r="U35" i="460"/>
  <c r="T35" i="460"/>
  <c r="R35" i="460"/>
  <c r="O35" i="460"/>
  <c r="L35" i="460"/>
  <c r="K35" i="460"/>
  <c r="J35" i="460"/>
  <c r="I35" i="460"/>
  <c r="H35" i="460"/>
  <c r="G35" i="460"/>
  <c r="F35" i="460"/>
  <c r="C35" i="460"/>
  <c r="U34" i="460"/>
  <c r="T34" i="460"/>
  <c r="R34" i="460"/>
  <c r="O34" i="460"/>
  <c r="L34" i="460"/>
  <c r="K34" i="460"/>
  <c r="J34" i="460"/>
  <c r="I34" i="460"/>
  <c r="H34" i="460"/>
  <c r="G34" i="460"/>
  <c r="F34" i="460"/>
  <c r="C34" i="460"/>
  <c r="U33" i="460"/>
  <c r="T33" i="460"/>
  <c r="R33" i="460"/>
  <c r="O33" i="460"/>
  <c r="L33" i="460"/>
  <c r="K33" i="460"/>
  <c r="J33" i="460"/>
  <c r="I33" i="460"/>
  <c r="H33" i="460"/>
  <c r="G33" i="460"/>
  <c r="F33" i="460"/>
  <c r="C33" i="460"/>
  <c r="U32" i="460"/>
  <c r="T32" i="460"/>
  <c r="R32" i="460"/>
  <c r="O32" i="460"/>
  <c r="L32" i="460"/>
  <c r="K32" i="460"/>
  <c r="J32" i="460"/>
  <c r="I32" i="460"/>
  <c r="H32" i="460"/>
  <c r="G32" i="460"/>
  <c r="F32" i="460"/>
  <c r="C32" i="460"/>
  <c r="U31" i="460"/>
  <c r="T31" i="460"/>
  <c r="R31" i="460"/>
  <c r="O31" i="460"/>
  <c r="L31" i="460"/>
  <c r="K31" i="460"/>
  <c r="J31" i="460"/>
  <c r="I31" i="460"/>
  <c r="H31" i="460"/>
  <c r="G31" i="460"/>
  <c r="F31" i="460"/>
  <c r="C31" i="460"/>
  <c r="U30" i="460"/>
  <c r="T30" i="460"/>
  <c r="R30" i="460"/>
  <c r="O30" i="460"/>
  <c r="L30" i="460"/>
  <c r="K30" i="460"/>
  <c r="J30" i="460"/>
  <c r="I30" i="460"/>
  <c r="H30" i="460"/>
  <c r="G30" i="460"/>
  <c r="F30" i="460"/>
  <c r="C30" i="460"/>
  <c r="U29" i="460"/>
  <c r="T29" i="460"/>
  <c r="R29" i="460"/>
  <c r="O29" i="460"/>
  <c r="L29" i="460"/>
  <c r="K29" i="460"/>
  <c r="J29" i="460"/>
  <c r="I29" i="460"/>
  <c r="H29" i="460"/>
  <c r="G29" i="460"/>
  <c r="F29" i="460"/>
  <c r="C29" i="460"/>
  <c r="U28" i="460"/>
  <c r="T28" i="460"/>
  <c r="R28" i="460"/>
  <c r="O28" i="460"/>
  <c r="L28" i="460"/>
  <c r="K28" i="460"/>
  <c r="J28" i="460"/>
  <c r="I28" i="460"/>
  <c r="H28" i="460"/>
  <c r="F28" i="460"/>
  <c r="G28" i="460" s="1"/>
  <c r="C28" i="460"/>
  <c r="U27" i="460"/>
  <c r="T27" i="460"/>
  <c r="R27" i="460"/>
  <c r="O27" i="460"/>
  <c r="L27" i="460"/>
  <c r="K27" i="460"/>
  <c r="J27" i="460"/>
  <c r="I27" i="460"/>
  <c r="H27" i="460"/>
  <c r="G27" i="460"/>
  <c r="F27" i="460"/>
  <c r="C27" i="460"/>
  <c r="U26" i="460"/>
  <c r="T26" i="460"/>
  <c r="R26" i="460"/>
  <c r="O26" i="460"/>
  <c r="L26" i="460"/>
  <c r="K26" i="460"/>
  <c r="J26" i="460"/>
  <c r="I26" i="460"/>
  <c r="H26" i="460"/>
  <c r="G26" i="460"/>
  <c r="F26" i="460"/>
  <c r="C26" i="460"/>
  <c r="U25" i="460"/>
  <c r="T25" i="460"/>
  <c r="R25" i="460"/>
  <c r="O25" i="460"/>
  <c r="L25" i="460"/>
  <c r="K25" i="460"/>
  <c r="J25" i="460"/>
  <c r="I25" i="460"/>
  <c r="H25" i="460"/>
  <c r="G25" i="460"/>
  <c r="F25" i="460"/>
  <c r="C25" i="460"/>
  <c r="U24" i="460"/>
  <c r="T24" i="460"/>
  <c r="R24" i="460"/>
  <c r="O24" i="460"/>
  <c r="L24" i="460"/>
  <c r="K24" i="460"/>
  <c r="J24" i="460"/>
  <c r="I24" i="460"/>
  <c r="H24" i="460"/>
  <c r="G24" i="460"/>
  <c r="F24" i="460"/>
  <c r="C24" i="460"/>
  <c r="U23" i="460"/>
  <c r="T23" i="460"/>
  <c r="R23" i="460"/>
  <c r="O23" i="460"/>
  <c r="L23" i="460"/>
  <c r="K23" i="460"/>
  <c r="J23" i="460"/>
  <c r="I23" i="460"/>
  <c r="H23" i="460"/>
  <c r="F23" i="460"/>
  <c r="G23" i="460" s="1"/>
  <c r="C23" i="460"/>
  <c r="U22" i="460"/>
  <c r="T22" i="460"/>
  <c r="R22" i="460"/>
  <c r="O22" i="460"/>
  <c r="L22" i="460"/>
  <c r="K22" i="460"/>
  <c r="J22" i="460"/>
  <c r="I22" i="460"/>
  <c r="H22" i="460"/>
  <c r="G22" i="460"/>
  <c r="F22" i="460"/>
  <c r="C22" i="460"/>
  <c r="U21" i="460"/>
  <c r="T21" i="460"/>
  <c r="R21" i="460"/>
  <c r="O21" i="460"/>
  <c r="L21" i="460"/>
  <c r="K21" i="460"/>
  <c r="J21" i="460"/>
  <c r="I21" i="460"/>
  <c r="H21" i="460"/>
  <c r="G21" i="460"/>
  <c r="F21" i="460"/>
  <c r="C21" i="460"/>
  <c r="U20" i="460"/>
  <c r="T20" i="460"/>
  <c r="R20" i="460"/>
  <c r="O20" i="460"/>
  <c r="L20" i="460"/>
  <c r="K20" i="460"/>
  <c r="J20" i="460"/>
  <c r="I20" i="460"/>
  <c r="H20" i="460"/>
  <c r="G20" i="460"/>
  <c r="F20" i="460"/>
  <c r="C20" i="460"/>
  <c r="U19" i="460"/>
  <c r="T19" i="460"/>
  <c r="R19" i="460"/>
  <c r="O19" i="460"/>
  <c r="L19" i="460"/>
  <c r="K19" i="460"/>
  <c r="J19" i="460"/>
  <c r="I19" i="460"/>
  <c r="H19" i="460"/>
  <c r="G19" i="460"/>
  <c r="F19" i="460"/>
  <c r="C19" i="460"/>
  <c r="U18" i="460"/>
  <c r="T18" i="460"/>
  <c r="T49" i="460" s="1"/>
  <c r="R18" i="460"/>
  <c r="R49" i="460" s="1"/>
  <c r="O18" i="460"/>
  <c r="O49" i="460" s="1"/>
  <c r="L18" i="460"/>
  <c r="L49" i="460" s="1"/>
  <c r="K18" i="460"/>
  <c r="J18" i="460"/>
  <c r="I18" i="460"/>
  <c r="H18" i="460"/>
  <c r="G18" i="460"/>
  <c r="F18" i="460"/>
  <c r="C18" i="460"/>
  <c r="I5" i="460"/>
  <c r="K49" i="460" l="1"/>
  <c r="J49" i="460"/>
  <c r="G49" i="460"/>
  <c r="U49" i="460"/>
</calcChain>
</file>

<file path=xl/sharedStrings.xml><?xml version="1.0" encoding="utf-8"?>
<sst xmlns="http://schemas.openxmlformats.org/spreadsheetml/2006/main" count="21171" uniqueCount="1536">
  <si>
    <t>LEG ROUGH M560H</t>
  </si>
  <si>
    <t>LEG ROUGH P660S</t>
  </si>
  <si>
    <t>LEG ROUGH P660QA</t>
  </si>
  <si>
    <t>LEG  L YU131CP/ LEG U3 CP L</t>
  </si>
  <si>
    <t>LEG  R YU131CP/ LEG U3 CP R</t>
  </si>
  <si>
    <t>WS42700</t>
  </si>
  <si>
    <t>WS23920</t>
  </si>
  <si>
    <t>WY98870</t>
  </si>
  <si>
    <t>WY98880</t>
  </si>
  <si>
    <t>ZJ90820</t>
  </si>
  <si>
    <t>PEDAL ASSY C3TD/C3XST BLAA (YI)</t>
  </si>
  <si>
    <t>FALL BACK UNFINISH.YI YU11</t>
  </si>
  <si>
    <t xml:space="preserve"> </t>
  </si>
  <si>
    <t>Wooden Panel 12x1220x1000 (CARB)</t>
  </si>
  <si>
    <t>PEDAL ASSY A1GC1TD BLAA (YI)</t>
  </si>
  <si>
    <t>ZW26710</t>
  </si>
  <si>
    <t>ZC59790</t>
  </si>
  <si>
    <t>BENCH NO.300 CP-SDW//YI</t>
  </si>
  <si>
    <t>WW08970</t>
  </si>
  <si>
    <t>WW08990</t>
  </si>
  <si>
    <t>ZA34840</t>
  </si>
  <si>
    <t>ZG04870</t>
  </si>
  <si>
    <t>U1J PWHC//EZ</t>
  </si>
  <si>
    <t>ZH02520</t>
  </si>
  <si>
    <t>ZK68010</t>
  </si>
  <si>
    <t>B2 PM//LZ</t>
  </si>
  <si>
    <t>B2 PW//LZ</t>
  </si>
  <si>
    <t>B3 PM//LZ</t>
  </si>
  <si>
    <t>B3 PW//LZ</t>
  </si>
  <si>
    <t>ZJ73720</t>
  </si>
  <si>
    <t>ZJ73730</t>
  </si>
  <si>
    <t>ZJ73750</t>
  </si>
  <si>
    <t>B1 PEC//LZ</t>
  </si>
  <si>
    <t>B2 PEC//LZ</t>
  </si>
  <si>
    <t>B3 PEC//LZ</t>
  </si>
  <si>
    <t>ZQ21280</t>
  </si>
  <si>
    <t>ZQ21300</t>
  </si>
  <si>
    <t>ZQ21310</t>
  </si>
  <si>
    <t>ZJ73760</t>
  </si>
  <si>
    <t>GB1K PWH//LZ</t>
  </si>
  <si>
    <t>ZJ54410</t>
  </si>
  <si>
    <t>EXPORT SHIPMENT ORDER</t>
  </si>
  <si>
    <t>To. EXIM MANAGER</t>
  </si>
  <si>
    <t>Date       :</t>
  </si>
  <si>
    <t>Name &amp; Address of the consigne</t>
  </si>
  <si>
    <t>MODE OF</t>
  </si>
  <si>
    <t>FOB</t>
  </si>
  <si>
    <t>FREIGHT TO BE</t>
  </si>
  <si>
    <t>BUYER</t>
  </si>
  <si>
    <t>TRANSPORT</t>
  </si>
  <si>
    <t>AMOUNT</t>
  </si>
  <si>
    <t>BORNE BY</t>
  </si>
  <si>
    <t>TERM OF PAYMENT</t>
  </si>
  <si>
    <t>[ V  ]   YCJ</t>
  </si>
  <si>
    <r>
      <t xml:space="preserve">[  V   ]   </t>
    </r>
    <r>
      <rPr>
        <b/>
        <sz val="8"/>
        <rFont val="Arial"/>
        <family val="2"/>
      </rPr>
      <t>SEA</t>
    </r>
    <r>
      <rPr>
        <sz val="8"/>
        <rFont val="Arial"/>
        <family val="2"/>
      </rPr>
      <t xml:space="preserve"> FREIGHT</t>
    </r>
  </si>
  <si>
    <r>
      <t xml:space="preserve">[ V  ]   </t>
    </r>
    <r>
      <rPr>
        <sz val="8"/>
        <rFont val="Arial"/>
        <family val="2"/>
      </rPr>
      <t>CHARGED</t>
    </r>
  </si>
  <si>
    <r>
      <t xml:space="preserve">[      ]   </t>
    </r>
    <r>
      <rPr>
        <sz val="8"/>
        <rFont val="Arial"/>
        <family val="2"/>
      </rPr>
      <t>Y I</t>
    </r>
  </si>
  <si>
    <t>[    ]   D/P AT SIGHT</t>
  </si>
  <si>
    <r>
      <t xml:space="preserve">[     ]   </t>
    </r>
    <r>
      <rPr>
        <sz val="8"/>
        <rFont val="Arial"/>
        <family val="2"/>
      </rPr>
      <t>SAME AS CONSIGNE</t>
    </r>
  </si>
  <si>
    <r>
      <t xml:space="preserve">[     ]  </t>
    </r>
    <r>
      <rPr>
        <b/>
        <sz val="10"/>
        <rFont val="Arial"/>
        <family val="2"/>
      </rPr>
      <t xml:space="preserve"> </t>
    </r>
    <r>
      <rPr>
        <b/>
        <sz val="8"/>
        <rFont val="Arial"/>
        <family val="2"/>
      </rPr>
      <t>AIR</t>
    </r>
    <r>
      <rPr>
        <sz val="8"/>
        <rFont val="Arial"/>
        <family val="2"/>
      </rPr>
      <t xml:space="preserve"> FREIGHT</t>
    </r>
  </si>
  <si>
    <r>
      <t xml:space="preserve">[      ]   </t>
    </r>
    <r>
      <rPr>
        <sz val="7"/>
        <rFont val="Arial"/>
        <family val="2"/>
      </rPr>
      <t>FREE OF CHARGE</t>
    </r>
  </si>
  <si>
    <r>
      <t xml:space="preserve">[ V   ]   </t>
    </r>
    <r>
      <rPr>
        <sz val="8"/>
        <rFont val="Arial"/>
        <family val="2"/>
      </rPr>
      <t>BUYER/CONSIGNE</t>
    </r>
  </si>
  <si>
    <t>[ V ]   TT</t>
  </si>
  <si>
    <t>Division :</t>
  </si>
  <si>
    <r>
      <t xml:space="preserve">[ V  ]   </t>
    </r>
    <r>
      <rPr>
        <sz val="8"/>
        <rFont val="Arial"/>
        <family val="2"/>
      </rPr>
      <t>DROP</t>
    </r>
  </si>
  <si>
    <t>[     ]   DIRECT</t>
  </si>
  <si>
    <t>Cont No. KKFU7013501</t>
  </si>
  <si>
    <t>Model</t>
  </si>
  <si>
    <t>Serial No</t>
  </si>
  <si>
    <t>QTY</t>
  </si>
  <si>
    <t>Price</t>
  </si>
  <si>
    <t>Amount</t>
  </si>
  <si>
    <t>Type</t>
  </si>
  <si>
    <t>Gross</t>
  </si>
  <si>
    <t>Nett</t>
  </si>
  <si>
    <t>M3</t>
  </si>
  <si>
    <t>DGB1KCD PE//AT</t>
  </si>
  <si>
    <t>DGB1KE3 PM//LP</t>
  </si>
  <si>
    <t>BENCH NO.3 PWH//YI.JZ</t>
  </si>
  <si>
    <t>BENCH NO.110 PM//YI.JZ</t>
  </si>
  <si>
    <t>LPBC REQUIREMENT</t>
  </si>
  <si>
    <t>[     ]   Please Combine</t>
  </si>
  <si>
    <t xml:space="preserve"> REFFERENCE NO.</t>
  </si>
  <si>
    <t>[ V ]  The Cargo wiil be</t>
  </si>
  <si>
    <t>at :</t>
  </si>
  <si>
    <t>Name &amp; Authorized Signature</t>
  </si>
  <si>
    <t>[ V ]    Needed</t>
  </si>
  <si>
    <t xml:space="preserve">        in FCL Shipment</t>
  </si>
  <si>
    <t xml:space="preserve">          ready</t>
  </si>
  <si>
    <t xml:space="preserve">       [    ]    Factory</t>
  </si>
  <si>
    <t>B113 DMC//B.JZ</t>
  </si>
  <si>
    <t>B113 PWH//B.JZ</t>
  </si>
  <si>
    <t>[     ]    Not Needed</t>
  </si>
  <si>
    <t>PT. Yamaha Indonesia</t>
  </si>
  <si>
    <t>[     ]   Do not Combine</t>
  </si>
  <si>
    <t xml:space="preserve">[   ]  The Cargo has been </t>
  </si>
  <si>
    <t>DESTINATION PORT</t>
  </si>
  <si>
    <t xml:space="preserve">        LCL Shipment</t>
  </si>
  <si>
    <t>Request Time of Departure</t>
  </si>
  <si>
    <t xml:space="preserve">       [ V ]    Warehouse</t>
  </si>
  <si>
    <t xml:space="preserve">        OK !!</t>
  </si>
  <si>
    <t xml:space="preserve"> On :     </t>
  </si>
  <si>
    <t>Jl. Rawagelam IV No.6</t>
  </si>
  <si>
    <r>
      <t xml:space="preserve">( </t>
    </r>
    <r>
      <rPr>
        <b/>
        <u/>
        <sz val="10"/>
        <rFont val="Arial"/>
        <family val="2"/>
      </rPr>
      <t>Andik Kusuma</t>
    </r>
    <r>
      <rPr>
        <sz val="10"/>
        <rFont val="Arial"/>
        <family val="2"/>
      </rPr>
      <t xml:space="preserve"> )</t>
    </r>
  </si>
  <si>
    <t xml:space="preserve"> KIP Jaktim</t>
  </si>
  <si>
    <t>Manager</t>
  </si>
  <si>
    <t>A</t>
  </si>
  <si>
    <t>B</t>
  </si>
  <si>
    <t>C</t>
  </si>
  <si>
    <t>D</t>
  </si>
  <si>
    <t>E</t>
  </si>
  <si>
    <t>F</t>
  </si>
  <si>
    <t>G</t>
  </si>
  <si>
    <t>H</t>
  </si>
  <si>
    <t>I</t>
  </si>
  <si>
    <t>J</t>
  </si>
  <si>
    <t>K</t>
  </si>
  <si>
    <t>L</t>
  </si>
  <si>
    <t>M</t>
  </si>
  <si>
    <t>PKG</t>
  </si>
  <si>
    <t>GROSS</t>
  </si>
  <si>
    <t>NET</t>
  </si>
  <si>
    <t>MEASUREMENT ( CM )</t>
  </si>
  <si>
    <t>KET.</t>
  </si>
  <si>
    <t>Made IN</t>
  </si>
  <si>
    <t>LOWER FRONT BOARD SU7 BLAA</t>
  </si>
  <si>
    <t>LOWER FRONT BOARD YC1SH BLAA</t>
  </si>
  <si>
    <t>LOWER FRONT BOARD U1-YU33 BLAA</t>
  </si>
  <si>
    <t>LOWER FRONT BOARD YUS1-S5 BLAA</t>
  </si>
  <si>
    <t>SIDE ARM BLOCK F SU7 BLAA</t>
  </si>
  <si>
    <t>UPPER FRONT BOARD U1-YU11 BLAA</t>
  </si>
  <si>
    <t>TOP BOARD FRONT U1-YU11 BLAA</t>
  </si>
  <si>
    <t>TOP BOARD REAR U1-YU33 BLAA</t>
  </si>
  <si>
    <t>FALL BOARD W/K U1 BLAA</t>
  </si>
  <si>
    <t>FALL BOARD YU11 BLAA</t>
  </si>
  <si>
    <t>FALL BOARD W/K U3 BLAA</t>
  </si>
  <si>
    <t>FALL BOARD YU33 BLAA</t>
  </si>
  <si>
    <t>FALL BOARD W/K YUS1-S3 BLAA</t>
  </si>
  <si>
    <t>FALL BOARD W/K YUS5 BLAA</t>
  </si>
  <si>
    <t>FALL BOARD W/K SU7 BLAA</t>
  </si>
  <si>
    <t>ZV88160</t>
  </si>
  <si>
    <t>ZV88170</t>
  </si>
  <si>
    <t>ZV88180</t>
  </si>
  <si>
    <t>ZV88190</t>
  </si>
  <si>
    <t>ZV88200</t>
  </si>
  <si>
    <t>ZV88210</t>
  </si>
  <si>
    <t>ZV88230</t>
  </si>
  <si>
    <t>ZV88240</t>
  </si>
  <si>
    <t>ZV88250</t>
  </si>
  <si>
    <t>ZV88260</t>
  </si>
  <si>
    <t>ZV88270</t>
  </si>
  <si>
    <t>ZV88280</t>
  </si>
  <si>
    <t>ZV88290</t>
  </si>
  <si>
    <t>ZV88300</t>
  </si>
  <si>
    <t>ZV88310</t>
  </si>
  <si>
    <t>LOW/FRO BOARD UNFIN U1-YU33 TOKU</t>
  </si>
  <si>
    <t>TOP BOARD F UNFIN U1-YU11 TOKU</t>
  </si>
  <si>
    <t>TOP BOARD R UNFIN U1.U3 TOKU</t>
  </si>
  <si>
    <t>FALL BOARD W/K UNFIN U1 TOKU</t>
  </si>
  <si>
    <t>FALL BOARD UNFIN YU11 TOKU</t>
  </si>
  <si>
    <t>FALL BOARD W/K UNFIN U3 TOKU</t>
  </si>
  <si>
    <t>FALL BOARD UNFIN YU33 TOKU</t>
  </si>
  <si>
    <t>FALL BOARD W/K UNFIN YUS1-S3 TOKU</t>
  </si>
  <si>
    <t>FALL BOARD W/K UNFIN YUS5 TOKU</t>
  </si>
  <si>
    <t>FALL FLAP YC1SH BLAA</t>
  </si>
  <si>
    <t>FALL BOARD FLAT YC1SH BLAA</t>
  </si>
  <si>
    <t>ZV87970</t>
  </si>
  <si>
    <t>ZV87980</t>
  </si>
  <si>
    <t>ZV87990</t>
  </si>
  <si>
    <t>ZV88000</t>
  </si>
  <si>
    <t>ZV88010</t>
  </si>
  <si>
    <t>ZV88060</t>
  </si>
  <si>
    <t>ZV88070</t>
  </si>
  <si>
    <t>ZV88080</t>
  </si>
  <si>
    <t>ZV88090</t>
  </si>
  <si>
    <t>ZV88100</t>
  </si>
  <si>
    <t>ZV88110</t>
  </si>
  <si>
    <t>ZV88120</t>
  </si>
  <si>
    <t>ZV88130</t>
  </si>
  <si>
    <t>ZV88140</t>
  </si>
  <si>
    <t>ZV88150</t>
  </si>
  <si>
    <t>Luas</t>
  </si>
  <si>
    <t>NO.</t>
  </si>
  <si>
    <t>MODEL</t>
  </si>
  <si>
    <t>GMC CODE</t>
  </si>
  <si>
    <t>TYPE</t>
  </si>
  <si>
    <t>P</t>
  </si>
  <si>
    <t>T</t>
  </si>
  <si>
    <t>P x L</t>
  </si>
  <si>
    <t>BENCH NO.3I BLAA</t>
  </si>
  <si>
    <t>C/T</t>
  </si>
  <si>
    <t>Indonesia</t>
  </si>
  <si>
    <t>BENCH NO. 900 PE//YI</t>
  </si>
  <si>
    <t>ZC59730</t>
  </si>
  <si>
    <t>ZC59820</t>
  </si>
  <si>
    <t>ZC59830</t>
  </si>
  <si>
    <t>JU-109 PE//AZ</t>
  </si>
  <si>
    <t>WH50350</t>
  </si>
  <si>
    <t>Ymh</t>
  </si>
  <si>
    <t>JU-109 PE//LZ</t>
  </si>
  <si>
    <t>WH50360</t>
  </si>
  <si>
    <t>JU-109 PM//AZ</t>
  </si>
  <si>
    <t>WH50370</t>
  </si>
  <si>
    <t>JU-109 PM//LZ</t>
  </si>
  <si>
    <t>WH50380</t>
  </si>
  <si>
    <t>JU-109 PW//AZ</t>
  </si>
  <si>
    <t>WH50390</t>
  </si>
  <si>
    <t>JU-109 PW//LZ</t>
  </si>
  <si>
    <t>WH50400</t>
  </si>
  <si>
    <t>JU-109 PWH//LZ</t>
  </si>
  <si>
    <t>WN49700</t>
  </si>
  <si>
    <t>JU-109 OPDW//LZ</t>
  </si>
  <si>
    <t>WK75960</t>
  </si>
  <si>
    <t>JX-113 TPE//AZ</t>
  </si>
  <si>
    <t>WH50410</t>
  </si>
  <si>
    <t>JX-113 TPE//LZ</t>
  </si>
  <si>
    <t>WH50420</t>
  </si>
  <si>
    <t>JX-113 CPPM//AZ</t>
  </si>
  <si>
    <t>WH50430</t>
  </si>
  <si>
    <t>JX-113 CPPM//LZ</t>
  </si>
  <si>
    <t>WH50440</t>
  </si>
  <si>
    <t>B1 PE//EZ</t>
  </si>
  <si>
    <t>AAE6337</t>
  </si>
  <si>
    <t>B1 PEC//EZ</t>
  </si>
  <si>
    <t>WV62290</t>
  </si>
  <si>
    <t>B1 PM//EZ</t>
  </si>
  <si>
    <t>AAE6338</t>
  </si>
  <si>
    <t>B1 PW//EZ</t>
  </si>
  <si>
    <t>AAE6339</t>
  </si>
  <si>
    <t>B1 PWH//EZ</t>
  </si>
  <si>
    <t>DGN1KENCL PE//ACP</t>
  </si>
  <si>
    <t>DGN1KENCL PE//LCP</t>
  </si>
  <si>
    <t>WN49720</t>
  </si>
  <si>
    <t>B1 SNC//EZ</t>
  </si>
  <si>
    <t>AAE6340</t>
  </si>
  <si>
    <t>B1 NBS//EZ</t>
  </si>
  <si>
    <t>AAE6341</t>
  </si>
  <si>
    <t>B1 OPDW//EZ</t>
  </si>
  <si>
    <t>AAE6342</t>
  </si>
  <si>
    <t>U1J PE//AZ</t>
  </si>
  <si>
    <t>AAC7366</t>
  </si>
  <si>
    <t>U1J PE//LZ</t>
  </si>
  <si>
    <t>AAC7368</t>
  </si>
  <si>
    <t>U1J PM//AZ</t>
  </si>
  <si>
    <t>AAC7369</t>
  </si>
  <si>
    <t>U1J PM//LZ</t>
  </si>
  <si>
    <t>AAC7370</t>
  </si>
  <si>
    <t>M2 SM//AZ</t>
  </si>
  <si>
    <t>WN14920</t>
  </si>
  <si>
    <t>M2 SM//LZ</t>
  </si>
  <si>
    <t>WN14910</t>
  </si>
  <si>
    <t>M2 SDW//AZ</t>
  </si>
  <si>
    <t>WN14940</t>
  </si>
  <si>
    <t>M2 SDW//LZ</t>
  </si>
  <si>
    <t>WN14930</t>
  </si>
  <si>
    <t>M2 SBW//AZ</t>
  </si>
  <si>
    <t>WN14890</t>
  </si>
  <si>
    <t>M2 SBW//LZ</t>
  </si>
  <si>
    <t>WN14880</t>
  </si>
  <si>
    <t>M3 SM//AZ</t>
  </si>
  <si>
    <t>WN67650</t>
  </si>
  <si>
    <t>M3 SM//LZ</t>
  </si>
  <si>
    <t>WN67620</t>
  </si>
  <si>
    <t>M3 SDW//AZ</t>
  </si>
  <si>
    <t>WN67660</t>
  </si>
  <si>
    <t>M3 SDW//LZ</t>
  </si>
  <si>
    <t>WN67630</t>
  </si>
  <si>
    <t>M3 SBW//AZ</t>
  </si>
  <si>
    <t>WN67640</t>
  </si>
  <si>
    <t>M3 SBW//LZ</t>
  </si>
  <si>
    <t>WN67610</t>
  </si>
  <si>
    <t>P121 PE//G.EZ.YI</t>
  </si>
  <si>
    <t>WT58060</t>
  </si>
  <si>
    <t>P121 PEC//G.EZ.YI</t>
  </si>
  <si>
    <t>WT58070</t>
  </si>
  <si>
    <t>P121 PWH//G.EZ.YI</t>
  </si>
  <si>
    <t>WT58080</t>
  </si>
  <si>
    <t>P121 PWHC//G.EZ.YI</t>
  </si>
  <si>
    <t>WV62390</t>
  </si>
  <si>
    <t>P116 PE//G.EZ.YI</t>
  </si>
  <si>
    <t>WT58110</t>
  </si>
  <si>
    <t>P116 PEC//G.EZ.YI</t>
  </si>
  <si>
    <t>WT58120</t>
  </si>
  <si>
    <t>P116 PWH//G.EZ.YI</t>
  </si>
  <si>
    <t>WT58130</t>
  </si>
  <si>
    <t>P116 PWHC//G.EZ.YI</t>
  </si>
  <si>
    <t>WV62380</t>
  </si>
  <si>
    <t>Kmb</t>
  </si>
  <si>
    <t>Fall Board YU121C PM (V/P)</t>
  </si>
  <si>
    <t>WF43400</t>
  </si>
  <si>
    <t>B113 //B.JZ</t>
  </si>
  <si>
    <t>WW86950</t>
  </si>
  <si>
    <t>B121 //B.JZ</t>
  </si>
  <si>
    <t>WW86960</t>
  </si>
  <si>
    <t>U1J PWHC//AZ</t>
  </si>
  <si>
    <t>WY44110</t>
  </si>
  <si>
    <t>U1J PWHC//LZ</t>
  </si>
  <si>
    <t>WY44100</t>
  </si>
  <si>
    <t>U1JCP SDW//AZ</t>
  </si>
  <si>
    <t>WY32280</t>
  </si>
  <si>
    <t>U1JCP SDW//LZ</t>
  </si>
  <si>
    <t>WY50520</t>
  </si>
  <si>
    <t>U1J PE//EZ</t>
  </si>
  <si>
    <t>WZ31810</t>
  </si>
  <si>
    <t>K109 PEC//EZ</t>
  </si>
  <si>
    <t>WZ31830</t>
  </si>
  <si>
    <t>K113 PEC//EZ</t>
  </si>
  <si>
    <t>WZ31840</t>
  </si>
  <si>
    <t>P121H PE//G.EZ.YI</t>
  </si>
  <si>
    <t>WZ31820</t>
  </si>
  <si>
    <t>DGB1KENST PWH//LP</t>
  </si>
  <si>
    <t>ZV78220</t>
  </si>
  <si>
    <t>DGB1KENST PWH//EP</t>
  </si>
  <si>
    <t>ZV78250</t>
  </si>
  <si>
    <t>DGB1KENST PWH//AP</t>
  </si>
  <si>
    <t>ZV78230</t>
  </si>
  <si>
    <t>DGB1KENST PWH//AT</t>
  </si>
  <si>
    <t>ZW10280</t>
  </si>
  <si>
    <t>DGB1KENST PAW//LP</t>
  </si>
  <si>
    <t>ZV78180</t>
  </si>
  <si>
    <t>DGB1KENST PAW//EP</t>
  </si>
  <si>
    <t>ZV78190</t>
  </si>
  <si>
    <t>DGB1KENST PAW//AP</t>
  </si>
  <si>
    <t>ZV78200</t>
  </si>
  <si>
    <t>DGB1KENST PAW//LRP</t>
  </si>
  <si>
    <t>ZV78210</t>
  </si>
  <si>
    <t>ZV78120</t>
  </si>
  <si>
    <t>DGB1KENST PM//LP</t>
  </si>
  <si>
    <t>DGB1KENST PM//EP</t>
  </si>
  <si>
    <t>ZV78130</t>
  </si>
  <si>
    <t>DGB1KENST PM//AP</t>
  </si>
  <si>
    <t>ZV78140</t>
  </si>
  <si>
    <t>DGB1KENST PM//LRP</t>
  </si>
  <si>
    <t>ZV78150</t>
  </si>
  <si>
    <t>DGB1KENST PM//AT</t>
  </si>
  <si>
    <t>ZV78160</t>
  </si>
  <si>
    <t>FALL BOARD YI C1-C5 SURFACER</t>
  </si>
  <si>
    <t>B1 PE//LZ</t>
  </si>
  <si>
    <t>ZE62400</t>
  </si>
  <si>
    <t>P22 SE//LZ</t>
  </si>
  <si>
    <t>ZF08170</t>
  </si>
  <si>
    <t>P22 SW//LZ</t>
  </si>
  <si>
    <t>ZF08190</t>
  </si>
  <si>
    <t>P22 DO//LZ</t>
  </si>
  <si>
    <t>ZF08210</t>
  </si>
  <si>
    <t>MUSIC RACK YC1 KD</t>
  </si>
  <si>
    <t>ZY42470</t>
  </si>
  <si>
    <t>DGB1KENCL PE//LP</t>
  </si>
  <si>
    <t>FALL BOARD YI C6C7S6 SURFACER</t>
  </si>
  <si>
    <t>[ V  ]   YMMJ</t>
  </si>
  <si>
    <t>B2 PE//LZ</t>
  </si>
  <si>
    <t>ZF71250</t>
  </si>
  <si>
    <t>B3 PE//LZ</t>
  </si>
  <si>
    <t>ZF42500</t>
  </si>
  <si>
    <t>GB1K PE//AZ</t>
  </si>
  <si>
    <t>WQ78260</t>
  </si>
  <si>
    <t>GB1K PE//EZ</t>
  </si>
  <si>
    <t>WQ78230</t>
  </si>
  <si>
    <t>GB1K PE//LZ</t>
  </si>
  <si>
    <t>WQ78290</t>
  </si>
  <si>
    <t>GB1K PE//JZ</t>
  </si>
  <si>
    <t>WW38330</t>
  </si>
  <si>
    <t>GB1K PM//AZ</t>
  </si>
  <si>
    <t>WQ78250</t>
  </si>
  <si>
    <t>GB1K PM//EZ</t>
  </si>
  <si>
    <t>WQ78220</t>
  </si>
  <si>
    <t>GB1K PM//LZ</t>
  </si>
  <si>
    <t>WQ78280</t>
  </si>
  <si>
    <t>GB1K PAW//AZ</t>
  </si>
  <si>
    <t>WQ78240</t>
  </si>
  <si>
    <t>GB1K PAW//EZ</t>
  </si>
  <si>
    <t>WQ78210</t>
  </si>
  <si>
    <t>GB1K PAW//LZ</t>
  </si>
  <si>
    <t>WQ78270</t>
  </si>
  <si>
    <t>GB1K FP//LZ</t>
  </si>
  <si>
    <t>WQ78300</t>
  </si>
  <si>
    <t>GB1K G//LZ</t>
  </si>
  <si>
    <t>WQ78310</t>
  </si>
  <si>
    <t>GB1K FP//AZ</t>
  </si>
  <si>
    <t>WW02700</t>
  </si>
  <si>
    <t>GB1K G//AZ</t>
  </si>
  <si>
    <t>WW02710</t>
  </si>
  <si>
    <t>ZV07600</t>
  </si>
  <si>
    <t>ZV07610</t>
  </si>
  <si>
    <t>GN1 PE//AZ</t>
  </si>
  <si>
    <t>WW38380</t>
  </si>
  <si>
    <t>GN1 PE//LZ</t>
  </si>
  <si>
    <t>WW38390</t>
  </si>
  <si>
    <t>B1 PWH//LZ</t>
  </si>
  <si>
    <t>ZW44770</t>
  </si>
  <si>
    <t>B2 PWH//LZ</t>
  </si>
  <si>
    <t>ZW44780</t>
  </si>
  <si>
    <t>B3 PWH//LZ</t>
  </si>
  <si>
    <t>ZW44790</t>
  </si>
  <si>
    <t>203 MATSUNOKIJIMA,IWATA,SHIZUOKA</t>
  </si>
  <si>
    <t>GN2 PE//AZ</t>
  </si>
  <si>
    <t>WW38400</t>
  </si>
  <si>
    <t>GN2 PE//LZ</t>
  </si>
  <si>
    <t>WW38410</t>
  </si>
  <si>
    <t>DGB1KENST PE//LRP</t>
  </si>
  <si>
    <t>ZU62700</t>
  </si>
  <si>
    <t>DGB1KENST PWH//LRP</t>
  </si>
  <si>
    <t>ZX32670</t>
  </si>
  <si>
    <t>DGB1KENST PE//LP</t>
  </si>
  <si>
    <t>ZU62650</t>
  </si>
  <si>
    <t>DGB1KENST PE//AP</t>
  </si>
  <si>
    <t>DGB1KENST PE//EP</t>
  </si>
  <si>
    <t>ZU62670</t>
  </si>
  <si>
    <t>ZU62660</t>
  </si>
  <si>
    <t>DGB1KENST PE//AT</t>
  </si>
  <si>
    <t>ZU62690</t>
  </si>
  <si>
    <t>DGB1KENST PE//AB W/O P.CABLE</t>
  </si>
  <si>
    <t>ZU62720</t>
  </si>
  <si>
    <t>U1J PEC//AZ</t>
  </si>
  <si>
    <t>ZH56750</t>
  </si>
  <si>
    <t>U1J PEC//LZ</t>
  </si>
  <si>
    <t>Panjang</t>
  </si>
  <si>
    <t>Lebar</t>
  </si>
  <si>
    <t>Tinggi</t>
  </si>
  <si>
    <t>UKURAN CONT</t>
  </si>
  <si>
    <t>( mm )</t>
  </si>
  <si>
    <t>20'  Standard :</t>
  </si>
  <si>
    <t>40'  Standard :</t>
  </si>
  <si>
    <t>40'  Highcube :</t>
  </si>
  <si>
    <t>KUBIKASI</t>
  </si>
  <si>
    <t>BERAT KONTAINER</t>
  </si>
  <si>
    <t>Dear Customer</t>
  </si>
  <si>
    <t>It always becomes very indebted.</t>
  </si>
  <si>
    <t>For notation, let me UPDATE guidance as follows.</t>
  </si>
  <si>
    <t>Informasi update</t>
  </si>
  <si>
    <t>By the partial revision of the SOLAS Convention (Safety of Life at Sea Convention), from July 1, to SHIPPER, now that the pre-shipment of container total weight Weighing-declaration be required.</t>
  </si>
  <si>
    <t>For the container to carry out international transportation on July 1, 2009 or later, the container total weight that has been weighing and certification by the method stipulated in the treaty, it must be provided prior to shipment to the port authorities, ship company.</t>
  </si>
  <si>
    <t>SOLAS update.</t>
  </si>
  <si>
    <t>Jadi setelah Juli tgl. 1, harus ukur container cara ikut aturan dan harus lapor.</t>
  </si>
  <si>
    <t>,</t>
  </si>
  <si>
    <t>※ container own weight: 1,960 - 2,350 kg / 20 '&amp; 2,850 - 3,900 kg / 40'</t>
  </si>
  <si>
    <t>Container kg: 1,960 - 2,350 kg / 20 '&amp; 2,850 - 3,900 kg / 40'</t>
  </si>
  <si>
    <t>The maximum loading capacity ※: 21,650 - 22,040 kg / 20 '&amp; 26,580 - 27,630 kg / 40'</t>
  </si>
  <si>
    <t>There is a limit on the total weight (= container of its own weight + live load) by destination, so there is a possibility that the maximum loading capacity is different from the above figures, with regard to the actual shipping, you need to make sure to each ship company</t>
  </si>
  <si>
    <t>Container Max kg: 21,650 - 22,040 kg / 20 '&amp; 26,580 - 27,630 kg / 40'</t>
  </si>
  <si>
    <t>Tapi tergantung distinsi, syarat beda.</t>
  </si>
  <si>
    <t>If from TJP port of export, at each terminal, and then measure the weight at the time of container loading.</t>
  </si>
  <si>
    <t>In that case, you will need to pay the following measurement fee, a certificate at the terminal.</t>
  </si>
  <si>
    <t>These will be the burden of the SHIPPER for the cost.</t>
  </si>
  <si>
    <t>Di port TJP, kalau export, akan ukur burat container di terminal.</t>
  </si>
  <si>
    <t>Waktu itu harus bayar harga ukur dan document bukti di terminal.</t>
  </si>
  <si>
    <t>Harga ini semaua harus bayar oleh shipper.</t>
  </si>
  <si>
    <t>Weight measurement cost Rp.25.000, - / container</t>
  </si>
  <si>
    <t>Harga ukur: Rp.25.000, - / container</t>
  </si>
  <si>
    <t>Certificate creation cost Rp.25.000, - / certificate</t>
  </si>
  <si>
    <t>Document fee: Rp.25.000, - / container</t>
  </si>
  <si>
    <t>And numbers that are listed in the shipping documents, the fine in the case of 2,000 kg or more VGM is different Rp.250.000, -</t>
  </si>
  <si>
    <t>Kalau beda di antara P / L dan actual 2000 kg, harus bayar denda Rp.250.000, -</t>
  </si>
  <si>
    <t>Measuring method in the terminal (carrying at the time of the container, track head, all of the weight, etc. chassis) - will be the (track head after unloading the container, the weight of the chassis, etc.).</t>
  </si>
  <si>
    <t>Track will be described VGM to EIR that is issued upon exiting from the terminal.</t>
  </si>
  <si>
    <t>Please note that 'the two containers (40 one of the trailers' 20 because you will not be able to carry put the chassis).</t>
  </si>
  <si>
    <t>Cara ukur di terminal port TJP,</t>
  </si>
  <si>
    <t>Cara calcurate = (burat containner, Track head, selain parts seperti casis) - (track head burat yang setelah turun containner, selain parts seperti casis)</t>
  </si>
  <si>
    <t>Minta tolong informasi dapat supaya bisa ikut aturan.</t>
  </si>
  <si>
    <t>1,960 - 2,350 kg</t>
  </si>
  <si>
    <t xml:space="preserve"> 2,850 - 3,900 kg</t>
  </si>
  <si>
    <t>MAXIMUM CAPACITY</t>
  </si>
  <si>
    <t>21,650 - 22,040 kg</t>
  </si>
  <si>
    <t xml:space="preserve"> 26,580 - 27,630 kg</t>
  </si>
  <si>
    <t>ZH56730</t>
  </si>
  <si>
    <t>B2E PE//EZ</t>
  </si>
  <si>
    <t>ZH66310</t>
  </si>
  <si>
    <t>B2E PEC//EZ</t>
  </si>
  <si>
    <t>ZH66290</t>
  </si>
  <si>
    <t>B2E PM//EZ</t>
  </si>
  <si>
    <t>ZH66340</t>
  </si>
  <si>
    <t>B2E PW//EZ</t>
  </si>
  <si>
    <t>ZH66350</t>
  </si>
  <si>
    <t>B2E PWH//EZ</t>
  </si>
  <si>
    <t>ZH66300</t>
  </si>
  <si>
    <t>B2E SNC//EZ</t>
  </si>
  <si>
    <t>ZH66360</t>
  </si>
  <si>
    <t>B2E NBS//EZ</t>
  </si>
  <si>
    <t>ZH66320</t>
  </si>
  <si>
    <t>B2E OPDW//EZ</t>
  </si>
  <si>
    <t>ZH66330</t>
  </si>
  <si>
    <t/>
  </si>
  <si>
    <t>B3E PE//EZ</t>
  </si>
  <si>
    <t>ZH66250</t>
  </si>
  <si>
    <t>B3E PM//EZ</t>
  </si>
  <si>
    <t>ZH66260</t>
  </si>
  <si>
    <t>B3E PWH//EZ</t>
  </si>
  <si>
    <t>ZH66280</t>
  </si>
  <si>
    <t>B3E SNC//EZ</t>
  </si>
  <si>
    <t>ZH66270</t>
  </si>
  <si>
    <t>B3E OPDW//EZ</t>
  </si>
  <si>
    <t>ZH66240</t>
  </si>
  <si>
    <t>GN1 PWH//AZ</t>
  </si>
  <si>
    <t>ZJ54460</t>
  </si>
  <si>
    <t>GN1 PWH//LZ</t>
  </si>
  <si>
    <t>ZJ54450</t>
  </si>
  <si>
    <t>GN2 PWH//AZ</t>
  </si>
  <si>
    <t>ZJ54480</t>
  </si>
  <si>
    <t>GN2 PWH//LZ</t>
  </si>
  <si>
    <t>ZJ54470</t>
  </si>
  <si>
    <t>To. SCM MANAGER</t>
  </si>
  <si>
    <r>
      <t xml:space="preserve">[ V   ]   </t>
    </r>
    <r>
      <rPr>
        <sz val="8"/>
        <rFont val="Arial"/>
        <family val="2"/>
      </rPr>
      <t>AS Ship. Manual</t>
    </r>
  </si>
  <si>
    <t>PKG/NO.</t>
  </si>
  <si>
    <t>DESCRIPTION OF GOODS</t>
  </si>
  <si>
    <t>Quantity</t>
  </si>
  <si>
    <t>Container</t>
  </si>
  <si>
    <t>Unit price</t>
  </si>
  <si>
    <t>P'kg type</t>
  </si>
  <si>
    <t>Made in</t>
  </si>
  <si>
    <t>Ref. No.</t>
  </si>
  <si>
    <t>Gross Wght</t>
  </si>
  <si>
    <t>Nett Weight</t>
  </si>
  <si>
    <t>LenghtXWidthXHeight/P'kg</t>
  </si>
  <si>
    <t>TOTAL</t>
  </si>
  <si>
    <t>Pc/Unit/Set</t>
  </si>
  <si>
    <t>GB1K PWH//EZ</t>
  </si>
  <si>
    <t>ZJ54440</t>
  </si>
  <si>
    <t>Size</t>
  </si>
  <si>
    <t>USD/JPY/EUR</t>
  </si>
  <si>
    <t>Kg / P'kg</t>
  </si>
  <si>
    <t>Cm</t>
  </si>
  <si>
    <t>1 X 20'</t>
  </si>
  <si>
    <t>1 X 40'</t>
  </si>
  <si>
    <t>FACILTY</t>
  </si>
  <si>
    <t>Jl. Rawagelam I No.5</t>
  </si>
  <si>
    <t xml:space="preserve">  </t>
  </si>
  <si>
    <t>1 X 40'H</t>
  </si>
  <si>
    <t>[ V  ]  FOB      [    ]  C &amp; F</t>
  </si>
  <si>
    <t>[    ]   Please Combine</t>
  </si>
  <si>
    <t>GB1K PWH//AZ</t>
  </si>
  <si>
    <t>ZJ54420</t>
  </si>
  <si>
    <t>YAMAHA CORPORATION</t>
  </si>
  <si>
    <t>10 ~ 1 NAKAZAWA - CHO</t>
  </si>
  <si>
    <t>HAMAMATSU 430-8650</t>
  </si>
  <si>
    <t>JAPAN</t>
  </si>
  <si>
    <t>Y1000Y</t>
  </si>
  <si>
    <t>YAMAHA PIANO</t>
  </si>
  <si>
    <t>SHIMIZU</t>
  </si>
  <si>
    <t>ZW44850</t>
  </si>
  <si>
    <t>ZW44840</t>
  </si>
  <si>
    <t>ZW44860</t>
  </si>
  <si>
    <t>ZW44870</t>
  </si>
  <si>
    <t>U. FRONT BOARD BACK YI KURO</t>
  </si>
  <si>
    <t>U. FRONT BOARD BACK YI KIJI</t>
  </si>
  <si>
    <t>Fall Board YU121C PE (V/P)</t>
  </si>
  <si>
    <t>WE94850</t>
  </si>
  <si>
    <t>FINAL INV                      :</t>
  </si>
  <si>
    <t>[     ]    KITE</t>
  </si>
  <si>
    <t>M2 SDW//JZ WITH BENCH</t>
  </si>
  <si>
    <t>ZU05460</t>
  </si>
  <si>
    <t>PEDAL RAIL U1.YUS1 PE UNFINISHED CARB</t>
  </si>
  <si>
    <t>K109 PWHC//EZ</t>
  </si>
  <si>
    <t>K113 PWHC//EZ</t>
  </si>
  <si>
    <t>ZU77200</t>
  </si>
  <si>
    <t>ZU77180</t>
  </si>
  <si>
    <t>Y31404</t>
  </si>
  <si>
    <t>JU-109 PWH//AZ</t>
  </si>
  <si>
    <t>B3E PEC//EZ</t>
  </si>
  <si>
    <t>ZN12160</t>
  </si>
  <si>
    <t>P124 PE//G.EZ</t>
  </si>
  <si>
    <t>ZN12140</t>
  </si>
  <si>
    <t>[ V ]    NON KITE</t>
  </si>
  <si>
    <t>LEG NO.3I</t>
  </si>
  <si>
    <t>ZU14100</t>
  </si>
  <si>
    <t>ZU14120</t>
  </si>
  <si>
    <t>WW08930</t>
  </si>
  <si>
    <t>WW08960</t>
  </si>
  <si>
    <t>WW09120</t>
  </si>
  <si>
    <t>WW09130</t>
  </si>
  <si>
    <t>WY71980</t>
  </si>
  <si>
    <t>WY72000</t>
  </si>
  <si>
    <t>ZA34830</t>
  </si>
  <si>
    <t>[    ]    KITE</t>
  </si>
  <si>
    <t>ZJ41300</t>
  </si>
  <si>
    <t>ZJ41310</t>
  </si>
  <si>
    <t>Upper Sill YC131D</t>
  </si>
  <si>
    <t>WW08280</t>
  </si>
  <si>
    <t>WW09060</t>
  </si>
  <si>
    <t>WW09070</t>
  </si>
  <si>
    <t>ZG74800</t>
  </si>
  <si>
    <t>:</t>
  </si>
  <si>
    <t>Fall Board YU118DN PM (V/P)</t>
  </si>
  <si>
    <t>WS36780</t>
  </si>
  <si>
    <t>WS44160</t>
  </si>
  <si>
    <t>WS42690</t>
  </si>
  <si>
    <t>WS23930</t>
  </si>
  <si>
    <t>ZU47130</t>
  </si>
  <si>
    <t>WT49150</t>
  </si>
  <si>
    <t>YAMAHA PIANO PART</t>
  </si>
  <si>
    <t>ZF67080</t>
  </si>
  <si>
    <t>ZF67090</t>
  </si>
  <si>
    <t>WV87770</t>
  </si>
  <si>
    <t>SIDE BASE L YI U1-YUS1,S5</t>
  </si>
  <si>
    <t>SIDE BASE R YI U1-YUS1,S5</t>
  </si>
  <si>
    <t>SIDE BASE R YI U3-YUS3</t>
  </si>
  <si>
    <t>SIDE BASE L YI U3-YUS3</t>
  </si>
  <si>
    <t>LEG L YI YU11-U1-YUS1</t>
  </si>
  <si>
    <t>LEG R YI YU11-U1-YUS1</t>
  </si>
  <si>
    <t>LEG R YI YC1SH</t>
  </si>
  <si>
    <t>LEG L YI YC1SH</t>
  </si>
  <si>
    <t xml:space="preserve">SALES ORDER              :  </t>
  </si>
  <si>
    <t>ZF36340</t>
  </si>
  <si>
    <t>KEY BLOCK GC1 BLAA (YI)</t>
  </si>
  <si>
    <t>ZG74810</t>
  </si>
  <si>
    <t>FALL BOARD C1-C5 SURFACER SILVER</t>
  </si>
  <si>
    <t>ZH87930</t>
  </si>
  <si>
    <t>SIDE BASE R YI YC1-M112T</t>
  </si>
  <si>
    <t>SIDE BASE L YI YC1-M112T</t>
  </si>
  <si>
    <t>BENCH LEG ROUGH M560H</t>
  </si>
  <si>
    <t>BENCH LEG ROUGH M560S/P660S</t>
  </si>
  <si>
    <t>BENCH LEG ROUGH M560QA/P660QA</t>
  </si>
  <si>
    <t>ZC59760</t>
  </si>
  <si>
    <t>KEY SENSOR SH-TA</t>
  </si>
  <si>
    <t>ZX16730</t>
  </si>
  <si>
    <t>YAMAHA MUSIC MANUFACTURING JAPAN CORPORATION PIANO SECTION</t>
  </si>
  <si>
    <t xml:space="preserve">DELIVERY ORDER       :  </t>
  </si>
  <si>
    <t>DGB1KENST PWH//LM</t>
  </si>
  <si>
    <t>ZY77490</t>
  </si>
  <si>
    <t>UPPER FRONT BOARD UNFIN U1-YU11 TOKU</t>
  </si>
  <si>
    <t>ZJ22000</t>
  </si>
  <si>
    <t>BENCH NO. 600 SW</t>
  </si>
  <si>
    <t>LOWER FRONT BOARD UNFIN U1-YU33 TOKU</t>
  </si>
  <si>
    <t>LOWER FRONT BOARD UNFIN YUS1-S5 TOKU</t>
  </si>
  <si>
    <t>SIDE ARM BLOCK F UNFIN YUS5 TOKU</t>
  </si>
  <si>
    <t>SIDE ARM BLOCK F UNFIN YUS1-S3 TOKU</t>
  </si>
  <si>
    <t>VAM4430</t>
  </si>
  <si>
    <t>H SENSOR UNIT GP-SH/TA-C3 KIT</t>
  </si>
  <si>
    <t>H SENSOR UNIT GP-SH/TA-C6 KIT</t>
  </si>
  <si>
    <t>H SENSOR UNIT GP-SH/TA-C1 KIT</t>
  </si>
  <si>
    <t>ZX16710</t>
  </si>
  <si>
    <t>ZX39160</t>
  </si>
  <si>
    <t>ZX39170</t>
  </si>
  <si>
    <t>Fall Board VP 1410 X 196.5 X 69</t>
  </si>
  <si>
    <t>DGB1KENST PWH//AB W/O P.CABLE</t>
  </si>
  <si>
    <t>ZZ49410</t>
  </si>
  <si>
    <t>DCIN KD PACKING 208EX</t>
  </si>
  <si>
    <t>VAH6640</t>
  </si>
  <si>
    <t>B121 PE//B.AZ</t>
  </si>
  <si>
    <t>B121 PE//B.LZ</t>
  </si>
  <si>
    <t>VAN1290</t>
  </si>
  <si>
    <t>VAN1280</t>
  </si>
  <si>
    <t>WB</t>
  </si>
  <si>
    <t>WOB</t>
  </si>
  <si>
    <t>ZU62680</t>
  </si>
  <si>
    <t>ZU62710</t>
  </si>
  <si>
    <t>BENCH NO. 900 PM//YI</t>
  </si>
  <si>
    <t>BENCH NO. 900 PW//YI</t>
  </si>
  <si>
    <t>BENCH NO. 110 PM//YI</t>
  </si>
  <si>
    <t>BENCH NO. 300 SDW//YI</t>
  </si>
  <si>
    <t>BENCH GB1FP//YI</t>
  </si>
  <si>
    <t>BENCH GB1G//YI</t>
  </si>
  <si>
    <t>BENCH NO. 3 PE//YI U1J</t>
  </si>
  <si>
    <t>BENCH NO. 3 PWH//YI U1J</t>
  </si>
  <si>
    <t>BENCH NO.50 SDW//YI</t>
  </si>
  <si>
    <t>BENCH No.300 SM//YI</t>
  </si>
  <si>
    <t>BENCH No.300 SBW//YI</t>
  </si>
  <si>
    <t>BENCH No.600 SE//YI</t>
  </si>
  <si>
    <t>BENCH No.600 DO//YI</t>
  </si>
  <si>
    <t>ZC59740</t>
  </si>
  <si>
    <t>ZC59750</t>
  </si>
  <si>
    <t>ZC59770</t>
  </si>
  <si>
    <t>ZC59800</t>
  </si>
  <si>
    <t>ZC59810</t>
  </si>
  <si>
    <t>ZK82670</t>
  </si>
  <si>
    <t>ZX27800</t>
  </si>
  <si>
    <t>ZX27830</t>
  </si>
  <si>
    <t>ZX27780</t>
  </si>
  <si>
    <t>ZX27790</t>
  </si>
  <si>
    <t>DGB1KENCL PE//LCP</t>
  </si>
  <si>
    <t>DGB1KENCL PE//ACP</t>
  </si>
  <si>
    <t>WV87780</t>
  </si>
  <si>
    <t>WOODEN PANEL FOR PIANO 1430×1220×12mm CARB</t>
  </si>
  <si>
    <t>B1 SC2 PE//EP</t>
  </si>
  <si>
    <t>B2E SC2 PE//EP</t>
  </si>
  <si>
    <t>B3E SC2 PE//EP</t>
  </si>
  <si>
    <t>GB1K SC2 PE//EP</t>
  </si>
  <si>
    <t>VAC9480</t>
  </si>
  <si>
    <t>VAC9530</t>
  </si>
  <si>
    <t>B1 SC2 PWH//EP</t>
  </si>
  <si>
    <t>VAD6640</t>
  </si>
  <si>
    <t>VAC9490</t>
  </si>
  <si>
    <t>B2E SC2 PWH//EP</t>
  </si>
  <si>
    <t>VAD6650</t>
  </si>
  <si>
    <t>VAC9540</t>
  </si>
  <si>
    <t>VAC9500</t>
  </si>
  <si>
    <t>B3E SC2 PWH//EP</t>
  </si>
  <si>
    <t>VAD6660</t>
  </si>
  <si>
    <t>VAC9550</t>
  </si>
  <si>
    <t>VAC9580</t>
  </si>
  <si>
    <t>P116 SH2 PE//EP</t>
  </si>
  <si>
    <t>P116 SH2 PWH//EP</t>
  </si>
  <si>
    <t>P121 SH2 PE//EP</t>
  </si>
  <si>
    <t>P121 SH2 PWH//EP</t>
  </si>
  <si>
    <t>VAC9510</t>
  </si>
  <si>
    <t>VAD6670</t>
  </si>
  <si>
    <t>VAC9520</t>
  </si>
  <si>
    <t>VAD6680</t>
  </si>
  <si>
    <t>VAD6710</t>
  </si>
  <si>
    <t>VAD6770</t>
  </si>
  <si>
    <t>GB1K SC2 PWH//EP</t>
  </si>
  <si>
    <t>VAD6820</t>
  </si>
  <si>
    <t>VAC9590</t>
  </si>
  <si>
    <t>B1 SC2 PE//LP</t>
  </si>
  <si>
    <t>B2 SC2 PE//LP</t>
  </si>
  <si>
    <t>B3 SC2 PE//LP</t>
  </si>
  <si>
    <t>U1J SC2 PE//LM</t>
  </si>
  <si>
    <t>U1J SC2 PE//AP</t>
  </si>
  <si>
    <t>GB1K SC2 PE//LP</t>
  </si>
  <si>
    <t>VAD6750</t>
  </si>
  <si>
    <t>VAD6760</t>
  </si>
  <si>
    <t>JU109 SC2 PE//AP</t>
  </si>
  <si>
    <t>JX113T SC2 PE//AP</t>
  </si>
  <si>
    <t>VAC9570</t>
  </si>
  <si>
    <t>VAC9560</t>
  </si>
  <si>
    <t>JU109 SC2 PE//LRP</t>
  </si>
  <si>
    <t>JU109 SC2 PE//LM</t>
  </si>
  <si>
    <t>VAD6690</t>
  </si>
  <si>
    <t>VAG1080</t>
  </si>
  <si>
    <t>JX113T SC2 PE//LRP</t>
  </si>
  <si>
    <t>VAG1530</t>
  </si>
  <si>
    <t>U1J SC2 PE//LRP</t>
  </si>
  <si>
    <t>GB1K SC2 PE//LRP</t>
  </si>
  <si>
    <t>VAG1550</t>
  </si>
  <si>
    <t>VAG1540</t>
  </si>
  <si>
    <t>P118GC PE//AZ</t>
  </si>
  <si>
    <t>P118GC PE//LZ</t>
  </si>
  <si>
    <t>P121GC PE//AZ</t>
  </si>
  <si>
    <t>P121GC PE//LZ</t>
  </si>
  <si>
    <t>VAR8140</t>
  </si>
  <si>
    <t>VAR8150</t>
  </si>
  <si>
    <t>VAR8160</t>
  </si>
  <si>
    <t>VAR8170</t>
  </si>
  <si>
    <t>B113 SC2//JP</t>
  </si>
  <si>
    <t>B121 SC2//JP</t>
  </si>
  <si>
    <t>P121 SH2 PEC//EP</t>
  </si>
  <si>
    <t>VAW6990</t>
  </si>
  <si>
    <t>P116 SH2 PEC//EP</t>
  </si>
  <si>
    <t>P121H SH2 PE//EP</t>
  </si>
  <si>
    <t>VAW6980</t>
  </si>
  <si>
    <t>VAW7000</t>
  </si>
  <si>
    <t>B1 SC2 PEC//EP</t>
  </si>
  <si>
    <t>VAK6550</t>
  </si>
  <si>
    <t>VAK6640</t>
  </si>
  <si>
    <t>VAK6580</t>
  </si>
  <si>
    <t>VAK6500</t>
  </si>
  <si>
    <t>VAK6530</t>
  </si>
  <si>
    <t>VAK6610</t>
  </si>
  <si>
    <t>VAK6510</t>
  </si>
  <si>
    <t>VAK6520</t>
  </si>
  <si>
    <t>VAK6540</t>
  </si>
  <si>
    <t>VAK6590</t>
  </si>
  <si>
    <t>VAK6600</t>
  </si>
  <si>
    <t>VAK6620</t>
  </si>
  <si>
    <t>VAK6630</t>
  </si>
  <si>
    <t>VAK6650</t>
  </si>
  <si>
    <t>B1 SC2 NBS//EP</t>
  </si>
  <si>
    <t>B1 SC2 OPDW//EP</t>
  </si>
  <si>
    <t>B1 SC2 PM//EP</t>
  </si>
  <si>
    <t>B1 SC2 PW//EP</t>
  </si>
  <si>
    <t>B1 SC2 SNC//EP</t>
  </si>
  <si>
    <t>B2E SC2 PM//EP</t>
  </si>
  <si>
    <t>B3E SC2 PM//EP</t>
  </si>
  <si>
    <t>B2E SC2 PW//EP</t>
  </si>
  <si>
    <t>B2E SC2 OPDW//EP</t>
  </si>
  <si>
    <t>B3E SC2 OPDW//EP</t>
  </si>
  <si>
    <t>B2E SC2 SNC//EP</t>
  </si>
  <si>
    <t>B3E SC2 SNC//EP</t>
  </si>
  <si>
    <t>B2E SC2 NBS//EP</t>
  </si>
  <si>
    <t>GB1K SC2 PE//AP</t>
  </si>
  <si>
    <t>VAD6840</t>
  </si>
  <si>
    <t>B3E SC2 PEC//EP</t>
  </si>
  <si>
    <t>VAK6570</t>
  </si>
  <si>
    <t>B2E SC2 PEC//EP</t>
  </si>
  <si>
    <t>VAK6560</t>
  </si>
  <si>
    <t>B1 SC2 PEC//LP</t>
  </si>
  <si>
    <t>B2 SC2 PEC//LP</t>
  </si>
  <si>
    <t>B2 SC2 PM//LP</t>
  </si>
  <si>
    <t>B2 SC2 PW//LP</t>
  </si>
  <si>
    <t>B3 SC2 PEC//LP</t>
  </si>
  <si>
    <t>B3 SC2 PW//LP</t>
  </si>
  <si>
    <t>B3 SC2 PM//LP</t>
  </si>
  <si>
    <t>GB1K SC2 PE//LM</t>
  </si>
  <si>
    <t>VAW7030</t>
  </si>
  <si>
    <t>VAW7040</t>
  </si>
  <si>
    <t>VAW7050</t>
  </si>
  <si>
    <t>VAW7060</t>
  </si>
  <si>
    <t>VAW7070</t>
  </si>
  <si>
    <t>VAW7080</t>
  </si>
  <si>
    <t>VAW7090</t>
  </si>
  <si>
    <t>VAD6830</t>
  </si>
  <si>
    <t>GB1K SC2 PAW//LP</t>
  </si>
  <si>
    <t>VAW6620</t>
  </si>
  <si>
    <t>JX113T SC2 PE//LM</t>
  </si>
  <si>
    <t>VAD6700</t>
  </si>
  <si>
    <t>BENCH NO. 900 PWH//YI</t>
  </si>
  <si>
    <t>VCE6410</t>
  </si>
  <si>
    <t>B113 DMC SC2//JP</t>
  </si>
  <si>
    <t>B113 PWH SC2//JP</t>
  </si>
  <si>
    <t>VAD6720</t>
  </si>
  <si>
    <t>VAD6730</t>
  </si>
  <si>
    <t>JU109 SC2 PE//LKP</t>
  </si>
  <si>
    <t>JX113T SC2 PE//LKP</t>
  </si>
  <si>
    <t>U1J SC2 PE//LKP</t>
  </si>
  <si>
    <t>GB1K SC2 PE//LKP</t>
  </si>
  <si>
    <t>TOKYO</t>
  </si>
  <si>
    <t>[ V  ]  FCA      [    ]  C &amp; F</t>
  </si>
  <si>
    <t>P121 SH2 PWHC//EP</t>
  </si>
  <si>
    <t>P116 SH2 PWHC//EP</t>
  </si>
  <si>
    <t>P124 SH2 PE//EP</t>
  </si>
  <si>
    <t>VCD5940</t>
  </si>
  <si>
    <t>VCD5950</t>
  </si>
  <si>
    <t>VCD5960</t>
  </si>
  <si>
    <r>
      <t xml:space="preserve">[   V  ]  </t>
    </r>
    <r>
      <rPr>
        <b/>
        <sz val="10"/>
        <rFont val="Arial"/>
        <family val="2"/>
      </rPr>
      <t xml:space="preserve"> </t>
    </r>
    <r>
      <rPr>
        <b/>
        <sz val="8"/>
        <rFont val="Arial"/>
        <family val="2"/>
      </rPr>
      <t>AIR</t>
    </r>
    <r>
      <rPr>
        <sz val="8"/>
        <rFont val="Arial"/>
        <family val="2"/>
      </rPr>
      <t xml:space="preserve"> FREIGHT</t>
    </r>
  </si>
  <si>
    <t>B1 SC2 PWH//LP</t>
  </si>
  <si>
    <t>B2 SC2 PWH//LP</t>
  </si>
  <si>
    <t>B3 SC2 PWH//LP</t>
  </si>
  <si>
    <t>VCM8070</t>
  </si>
  <si>
    <t>VCM8100</t>
  </si>
  <si>
    <t>VAW7100</t>
  </si>
  <si>
    <t>GB1K SC2 PM//EP</t>
  </si>
  <si>
    <t>VAW6660</t>
  </si>
  <si>
    <t>BDL</t>
  </si>
  <si>
    <t>JU109 SC2 PWH//AP</t>
  </si>
  <si>
    <t>VAW7190</t>
  </si>
  <si>
    <t>VAD6790</t>
  </si>
  <si>
    <t>VAD6800</t>
  </si>
  <si>
    <t>VAD6810</t>
  </si>
  <si>
    <t>VAD6850</t>
  </si>
  <si>
    <t>UP</t>
  </si>
  <si>
    <t>GP</t>
  </si>
  <si>
    <t>VAD6780</t>
  </si>
  <si>
    <t>VAW6650</t>
  </si>
  <si>
    <t>VAW6630</t>
  </si>
  <si>
    <t>GB1K SC2 PM//LP</t>
  </si>
  <si>
    <t>M2 SC2 SM//LKP</t>
  </si>
  <si>
    <t>GB1K SC2 PAW//EP</t>
  </si>
  <si>
    <t>DGB1KENST PE//LM</t>
  </si>
  <si>
    <t>DGB1KENST PE//AH</t>
  </si>
  <si>
    <t>UP Bottom Frame Knob PWH</t>
  </si>
  <si>
    <t>JU109 SC2 PM//AP</t>
  </si>
  <si>
    <t>U1J SC2 PWHC//LRP</t>
  </si>
  <si>
    <t>VAW7170</t>
  </si>
  <si>
    <t>VAW7320</t>
  </si>
  <si>
    <t>U1J SC2 PEC//LM</t>
  </si>
  <si>
    <t>VAW7200</t>
  </si>
  <si>
    <t>VAW6640</t>
  </si>
  <si>
    <t>GB1K SC2 PWH//LP</t>
  </si>
  <si>
    <t>C/R</t>
  </si>
  <si>
    <t>JU109 SC2 PW//AP</t>
  </si>
  <si>
    <t>VAW7180</t>
  </si>
  <si>
    <t>U1J SC2 PWHC//AP</t>
  </si>
  <si>
    <t>VAW7250</t>
  </si>
  <si>
    <t>GB1K SC2 PWH//LKP</t>
  </si>
  <si>
    <t>MUSIC SHELF MDF GC1-C7 27x1150x295</t>
  </si>
  <si>
    <t>SIDE ARM MDF BACKER ,U1 42X455X430</t>
  </si>
  <si>
    <t>SIDE ARM MDF BACKER YUS5 45X470X400</t>
  </si>
  <si>
    <t>SIDE ARM MDF BACKER U3YUS13 42X480X360</t>
  </si>
  <si>
    <t>S.ARM UP MDF BACKER N2 30X385X220</t>
  </si>
  <si>
    <t>S.ARM LOW MDF BACKER N2 33X545X290</t>
  </si>
  <si>
    <t>MUSIC SHELF MDF GC1-C7 27X400X295</t>
  </si>
  <si>
    <t>VDG6260</t>
  </si>
  <si>
    <t>VDG6190</t>
  </si>
  <si>
    <t>VDG6200</t>
  </si>
  <si>
    <t>VDG6210</t>
  </si>
  <si>
    <t>VDG6220</t>
  </si>
  <si>
    <t>VDG6230</t>
  </si>
  <si>
    <t>VDG6240</t>
  </si>
  <si>
    <t>SIDE ARM MDF BACKER YF101 42X455X430</t>
  </si>
  <si>
    <t>VDT0480</t>
  </si>
  <si>
    <t>VCM7910</t>
  </si>
  <si>
    <t>VCM7840</t>
  </si>
  <si>
    <t>VCM7820</t>
  </si>
  <si>
    <t>VCM7830</t>
  </si>
  <si>
    <t>VCM7890</t>
  </si>
  <si>
    <t>VCM7900</t>
  </si>
  <si>
    <t>P22 SC2 SE//D.LP</t>
  </si>
  <si>
    <t>P22 SC2 SW//D.LP</t>
  </si>
  <si>
    <t>P22 SC2 DO//D.LP</t>
  </si>
  <si>
    <t>P22 SE//D.LZ</t>
  </si>
  <si>
    <t>P22 SW//D.LZ</t>
  </si>
  <si>
    <t>P22 DO//D.LZ</t>
  </si>
  <si>
    <t>JU109 SC2 PWH//LM</t>
  </si>
  <si>
    <t>VAW7140</t>
  </si>
  <si>
    <t>VDR1950</t>
  </si>
  <si>
    <t>15 ~ 16</t>
  </si>
  <si>
    <t>GB1K SC2 PWH//LM</t>
  </si>
  <si>
    <t>VDX7740</t>
  </si>
  <si>
    <t>6 ~ 7</t>
  </si>
  <si>
    <t>1 ~ 5</t>
  </si>
  <si>
    <t>PLEASE COMBINE WITH</t>
  </si>
  <si>
    <r>
      <t xml:space="preserve">[       ]   </t>
    </r>
    <r>
      <rPr>
        <b/>
        <sz val="8"/>
        <rFont val="Arial"/>
        <family val="2"/>
      </rPr>
      <t>SEA</t>
    </r>
    <r>
      <rPr>
        <sz val="8"/>
        <rFont val="Arial"/>
        <family val="2"/>
      </rPr>
      <t xml:space="preserve"> FREIGHT</t>
    </r>
  </si>
  <si>
    <r>
      <t xml:space="preserve">[     ]   </t>
    </r>
    <r>
      <rPr>
        <b/>
        <sz val="8"/>
        <rFont val="Arial"/>
        <family val="2"/>
      </rPr>
      <t>SEA</t>
    </r>
    <r>
      <rPr>
        <sz val="8"/>
        <rFont val="Arial"/>
        <family val="2"/>
      </rPr>
      <t xml:space="preserve"> FREIGHT</t>
    </r>
  </si>
  <si>
    <t>[ V  ]   CHARGED</t>
  </si>
  <si>
    <t>[      ]   Y I</t>
  </si>
  <si>
    <t>[     ]   SAME AS CONSIGNE</t>
  </si>
  <si>
    <t>[      ]   FREE OF CHARGE</t>
  </si>
  <si>
    <t>[ V   ]   AS Ship. Manual</t>
  </si>
  <si>
    <t>[ V  ]   DROP</t>
  </si>
  <si>
    <r>
      <t xml:space="preserve">( </t>
    </r>
    <r>
      <rPr>
        <b/>
        <u/>
        <sz val="11"/>
        <rFont val="Arial"/>
        <family val="2"/>
      </rPr>
      <t>Andik Kusuma</t>
    </r>
    <r>
      <rPr>
        <sz val="11"/>
        <rFont val="Arial"/>
        <family val="2"/>
      </rPr>
      <t xml:space="preserve"> )</t>
    </r>
  </si>
  <si>
    <r>
      <t xml:space="preserve">[  V   ]  </t>
    </r>
    <r>
      <rPr>
        <b/>
        <sz val="10"/>
        <rFont val="Arial"/>
        <family val="2"/>
      </rPr>
      <t xml:space="preserve"> </t>
    </r>
    <r>
      <rPr>
        <b/>
        <sz val="8"/>
        <rFont val="Arial"/>
        <family val="2"/>
      </rPr>
      <t>AIR</t>
    </r>
    <r>
      <rPr>
        <sz val="8"/>
        <rFont val="Arial"/>
        <family val="2"/>
      </rPr>
      <t xml:space="preserve"> FREIGHT</t>
    </r>
  </si>
  <si>
    <t xml:space="preserve">DELIVERY ORDER       : </t>
  </si>
  <si>
    <r>
      <t xml:space="preserve">[        ]   </t>
    </r>
    <r>
      <rPr>
        <b/>
        <sz val="11"/>
        <rFont val="Arial"/>
        <family val="2"/>
      </rPr>
      <t>SEA</t>
    </r>
    <r>
      <rPr>
        <sz val="11"/>
        <rFont val="Arial"/>
        <family val="2"/>
      </rPr>
      <t xml:space="preserve"> FREIGHT</t>
    </r>
  </si>
  <si>
    <r>
      <t xml:space="preserve">[    V   ]  </t>
    </r>
    <r>
      <rPr>
        <b/>
        <sz val="11"/>
        <rFont val="Arial"/>
        <family val="2"/>
      </rPr>
      <t xml:space="preserve"> AIR</t>
    </r>
    <r>
      <rPr>
        <sz val="11"/>
        <rFont val="Arial"/>
        <family val="2"/>
      </rPr>
      <t xml:space="preserve"> FREIGHT</t>
    </r>
  </si>
  <si>
    <t>SET</t>
  </si>
  <si>
    <t>26 ~ 27</t>
  </si>
  <si>
    <t>B121 SC2 PE//LCP</t>
  </si>
  <si>
    <t>B121 SC2 PE//ACP</t>
  </si>
  <si>
    <t>VEH3630</t>
  </si>
  <si>
    <t xml:space="preserve">VEH3640 </t>
  </si>
  <si>
    <t>[  V   ]    NON KITE</t>
  </si>
  <si>
    <t xml:space="preserve">BENCH NO.210 SM//YI </t>
  </si>
  <si>
    <t>VFA1020</t>
  </si>
  <si>
    <t>VEH3640</t>
  </si>
  <si>
    <t xml:space="preserve">PERFORMA INV.           : </t>
  </si>
  <si>
    <t xml:space="preserve">SHIPMENT ORDER       : </t>
  </si>
  <si>
    <t>@ 142 X 98 X 52</t>
  </si>
  <si>
    <t xml:space="preserve">INVOICE NO       </t>
  </si>
  <si>
    <t>DO NO</t>
  </si>
  <si>
    <t xml:space="preserve">VESSEL       </t>
  </si>
  <si>
    <t xml:space="preserve">VOYAGE          </t>
  </si>
  <si>
    <t xml:space="preserve">ETD                      </t>
  </si>
  <si>
    <t xml:space="preserve">CONTAINER                      </t>
  </si>
  <si>
    <t xml:space="preserve">SALES ORDER             </t>
  </si>
  <si>
    <t xml:space="preserve">DELIVERY ORDER        </t>
  </si>
  <si>
    <t xml:space="preserve">SHIPMENT ORDER        </t>
  </si>
  <si>
    <t xml:space="preserve">PERFORMA INV.          </t>
  </si>
  <si>
    <t xml:space="preserve">FINAL INV                    </t>
  </si>
  <si>
    <t xml:space="preserve">: </t>
  </si>
  <si>
    <t>1 ~ 105</t>
  </si>
  <si>
    <t>PO : 1016006811 (204315)</t>
  </si>
  <si>
    <t>PO : 1016006815 (204317)</t>
  </si>
  <si>
    <t>PO : 1016006820 (204318)</t>
  </si>
  <si>
    <t>September 17,2021</t>
  </si>
  <si>
    <t>KEYBOARD ASSY/PWSP YU1 YE121 YI</t>
  </si>
  <si>
    <t>VFK302Z</t>
  </si>
  <si>
    <t>September 20,2021</t>
  </si>
  <si>
    <t>September 25,2021</t>
  </si>
  <si>
    <t>September 24,2021</t>
  </si>
  <si>
    <t>Sept 24,2021</t>
  </si>
  <si>
    <t>PO : 2242539</t>
  </si>
  <si>
    <t>U1J SC2 PE</t>
  </si>
  <si>
    <t>S/N : J38000001</t>
  </si>
  <si>
    <t>170 x 80 x 140</t>
  </si>
  <si>
    <t>: T1P126</t>
  </si>
  <si>
    <t>: ARM0229159</t>
  </si>
  <si>
    <t>: T1P127</t>
  </si>
  <si>
    <t>: T1P128</t>
  </si>
  <si>
    <t>2 ~ 5</t>
  </si>
  <si>
    <t>11 ~ 15</t>
  </si>
  <si>
    <t>21 ~ 22</t>
  </si>
  <si>
    <r>
      <t xml:space="preserve">[        ]  </t>
    </r>
    <r>
      <rPr>
        <b/>
        <sz val="11"/>
        <rFont val="Arial"/>
        <family val="2"/>
      </rPr>
      <t xml:space="preserve"> AIR</t>
    </r>
    <r>
      <rPr>
        <sz val="11"/>
        <rFont val="Arial"/>
        <family val="2"/>
      </rPr>
      <t xml:space="preserve"> FREIGHT</t>
    </r>
  </si>
  <si>
    <r>
      <t xml:space="preserve">[    V    ]   </t>
    </r>
    <r>
      <rPr>
        <b/>
        <sz val="11"/>
        <rFont val="Arial"/>
        <family val="2"/>
      </rPr>
      <t>SEA</t>
    </r>
    <r>
      <rPr>
        <sz val="11"/>
        <rFont val="Arial"/>
        <family val="2"/>
      </rPr>
      <t xml:space="preserve"> FREIGHT</t>
    </r>
  </si>
  <si>
    <t>1 ~ 2</t>
  </si>
  <si>
    <t>15 ~ 20</t>
  </si>
  <si>
    <t>25 ~ 26</t>
  </si>
  <si>
    <t>12 ~ 16</t>
  </si>
  <si>
    <t>17 ~ 21</t>
  </si>
  <si>
    <t>39 ~ 40</t>
  </si>
  <si>
    <t>16 ~ 19</t>
  </si>
  <si>
    <t>24 ~ 29</t>
  </si>
  <si>
    <t>30 ~ 32</t>
  </si>
  <si>
    <t>34 ~ 35</t>
  </si>
  <si>
    <t>33 ~ 38</t>
  </si>
  <si>
    <t>24 ~ 28</t>
  </si>
  <si>
    <t>43 ~ 44</t>
  </si>
  <si>
    <t>49 ~ 50</t>
  </si>
  <si>
    <t>10 ~ 11</t>
  </si>
  <si>
    <t>18 ~ 19</t>
  </si>
  <si>
    <t>PO : 1016163415 (207185)</t>
  </si>
  <si>
    <t>1 ~ 3</t>
  </si>
  <si>
    <t>6 ~ 12</t>
  </si>
  <si>
    <t>14 ~ 19</t>
  </si>
  <si>
    <t>40 ~ 41</t>
  </si>
  <si>
    <t>45 ~ 46</t>
  </si>
  <si>
    <t>33 ~ 34</t>
  </si>
  <si>
    <t>35 ~ 36</t>
  </si>
  <si>
    <t>63 ~ 64</t>
  </si>
  <si>
    <t>65 ~ 66</t>
  </si>
  <si>
    <t>8 ~ 9</t>
  </si>
  <si>
    <t>53 ~ 55</t>
  </si>
  <si>
    <t>11 ~ 13</t>
  </si>
  <si>
    <t>40 ~ 45</t>
  </si>
  <si>
    <t>PO : 1016210569 (208081)</t>
  </si>
  <si>
    <t>PO : 1016210580 (208082)</t>
  </si>
  <si>
    <t>PO : 1016210585 (208084)</t>
  </si>
  <si>
    <t>106 ~ 210</t>
  </si>
  <si>
    <t>Januari 7, 2022</t>
  </si>
  <si>
    <t>Januari 11, 2022</t>
  </si>
  <si>
    <t>10 ~ 12</t>
  </si>
  <si>
    <t>13 ~ 15</t>
  </si>
  <si>
    <t>20 ~ 25</t>
  </si>
  <si>
    <t>32 ~ 33</t>
  </si>
  <si>
    <t>36 ~ 39</t>
  </si>
  <si>
    <t>42 ~ 43</t>
  </si>
  <si>
    <t>44 ~ 47</t>
  </si>
  <si>
    <t>48 ~ 52</t>
  </si>
  <si>
    <t>53 ~ 54</t>
  </si>
  <si>
    <t>Januari 10, 2022</t>
  </si>
  <si>
    <t>Januari 14, 2022</t>
  </si>
  <si>
    <t>7 ~ 8</t>
  </si>
  <si>
    <t>DELIVERY ORDER       :  1163921</t>
  </si>
  <si>
    <t>SHIPMENT ORDER       : 140914</t>
  </si>
  <si>
    <t>: 1163928</t>
  </si>
  <si>
    <t>Januari 17, 2022</t>
  </si>
  <si>
    <t>PO : 1016210602 (208083)</t>
  </si>
  <si>
    <t>2 ~ 3</t>
  </si>
  <si>
    <t>4 ~ 7</t>
  </si>
  <si>
    <t>8 ~ 10</t>
  </si>
  <si>
    <t>11 ~ 12</t>
  </si>
  <si>
    <t>17 ~ 18</t>
  </si>
  <si>
    <t>19 ~ 21</t>
  </si>
  <si>
    <t>22 ~ 27</t>
  </si>
  <si>
    <t>29 ~ 30</t>
  </si>
  <si>
    <t>32 ~ 35</t>
  </si>
  <si>
    <t>36 ~ 38</t>
  </si>
  <si>
    <t>46 ~ 49</t>
  </si>
  <si>
    <t>50 ~ 51</t>
  </si>
  <si>
    <t>55 ~ 56</t>
  </si>
  <si>
    <t>3 ~ 6</t>
  </si>
  <si>
    <t>7 ~ 9</t>
  </si>
  <si>
    <t>13 ~ 14</t>
  </si>
  <si>
    <t>15 ~ 17</t>
  </si>
  <si>
    <t>19 ~ 24</t>
  </si>
  <si>
    <t>28 ~ 31</t>
  </si>
  <si>
    <t>32 ~ 34</t>
  </si>
  <si>
    <t>37 ~ 42</t>
  </si>
  <si>
    <t>43 ~ 47</t>
  </si>
  <si>
    <t>48 ~ 50</t>
  </si>
  <si>
    <t>60 ~ 61</t>
  </si>
  <si>
    <t>3 ~ 7</t>
  </si>
  <si>
    <t>14 ~ 15</t>
  </si>
  <si>
    <t>16 ~ 21</t>
  </si>
  <si>
    <t>31 ~ 32</t>
  </si>
  <si>
    <t>39 ~ 43</t>
  </si>
  <si>
    <t>44 ~ 45</t>
  </si>
  <si>
    <t>Januari 27, 2022</t>
  </si>
  <si>
    <t>Januari 30, 2022</t>
  </si>
  <si>
    <t>Januari 31, 2022</t>
  </si>
  <si>
    <t>Februari 3, 2022</t>
  </si>
  <si>
    <t>Februari 7, 2022</t>
  </si>
  <si>
    <t>Februari 4, 2022</t>
  </si>
  <si>
    <t>PO : 1016258600 (208946)</t>
  </si>
  <si>
    <t>PO : 1016258601 (208948)</t>
  </si>
  <si>
    <t>3 ~ 10</t>
  </si>
  <si>
    <t>11 ~ 16</t>
  </si>
  <si>
    <t>23 ~ 24</t>
  </si>
  <si>
    <t>26 ~ 34</t>
  </si>
  <si>
    <t>40 ~ 42</t>
  </si>
  <si>
    <t>47 ~ 48</t>
  </si>
  <si>
    <t>106 ~ 189</t>
  </si>
  <si>
    <t>ESO 2022 FEBRUARI 001</t>
  </si>
  <si>
    <t>PO : 1016258602 (208947)</t>
  </si>
  <si>
    <t>PO : 1016258605 (208949)</t>
  </si>
  <si>
    <t>42 ~ 44</t>
  </si>
  <si>
    <t>46 ~ 54</t>
  </si>
  <si>
    <t>57 ~ 61</t>
  </si>
  <si>
    <t>Februari 12, 2022</t>
  </si>
  <si>
    <t>Februari 15, 2022</t>
  </si>
  <si>
    <t>4 ~ 5</t>
  </si>
  <si>
    <t>15 ~ 22</t>
  </si>
  <si>
    <t>23 ~ 27</t>
  </si>
  <si>
    <t>38 ~ 43</t>
  </si>
  <si>
    <t>44 ~ 46</t>
  </si>
  <si>
    <t>57 ~ 58</t>
  </si>
  <si>
    <t>60 ~ 65</t>
  </si>
  <si>
    <t>Februari 28, 2022</t>
  </si>
  <si>
    <t>23 ~ 28</t>
  </si>
  <si>
    <t>42 ~ 47</t>
  </si>
  <si>
    <t>48 ~ 49</t>
  </si>
  <si>
    <t>DELIVERY ORDER       :  1165430</t>
  </si>
  <si>
    <t>: 1165431</t>
  </si>
  <si>
    <t>: 142302</t>
  </si>
  <si>
    <t>SHIPMENT ORDER       : 142302</t>
  </si>
  <si>
    <t>Februari 24, 2022</t>
  </si>
  <si>
    <t>Maret 10, 2022</t>
  </si>
  <si>
    <t>Maret 13, 2022</t>
  </si>
  <si>
    <t>53 ~ 58</t>
  </si>
  <si>
    <t>59 ~ 60</t>
  </si>
  <si>
    <t>61 ~ 64</t>
  </si>
  <si>
    <t>65 ~ 71</t>
  </si>
  <si>
    <t>72 ~ 77</t>
  </si>
  <si>
    <t>78 ~ 81</t>
  </si>
  <si>
    <t>PO : 1016307972 (209979)</t>
  </si>
  <si>
    <t>: 1165583</t>
  </si>
  <si>
    <t>: 142436</t>
  </si>
  <si>
    <t>85 ~ 90</t>
  </si>
  <si>
    <t>7 ~ 14</t>
  </si>
  <si>
    <t>21 ~ 25</t>
  </si>
  <si>
    <t>29 ~ 31</t>
  </si>
  <si>
    <t>1 ~ 126</t>
  </si>
  <si>
    <t>Maret 11, 2022</t>
  </si>
  <si>
    <t>WIRE HARNESS MAIN 201EX GB1K CL U</t>
  </si>
  <si>
    <t>ZU47490</t>
  </si>
  <si>
    <t xml:space="preserve">1480 RYOKE KAKEGAWA </t>
  </si>
  <si>
    <t>SHIZUOKA 436-0038</t>
  </si>
  <si>
    <t>ATTN : KAZUNORI SHIMA</t>
  </si>
  <si>
    <t xml:space="preserve">Division : </t>
  </si>
  <si>
    <r>
      <t xml:space="preserve">[    ]   </t>
    </r>
    <r>
      <rPr>
        <sz val="8"/>
        <rFont val="Arial"/>
        <family val="2"/>
      </rPr>
      <t>CHARGED</t>
    </r>
  </si>
  <si>
    <r>
      <t xml:space="preserve">[   V   ]   </t>
    </r>
    <r>
      <rPr>
        <sz val="7"/>
        <rFont val="Arial"/>
        <family val="2"/>
      </rPr>
      <t>FREE OF CHARGE</t>
    </r>
  </si>
  <si>
    <t>4 ~ 10</t>
  </si>
  <si>
    <t>17 ~ 20</t>
  </si>
  <si>
    <t>33 ~ 39</t>
  </si>
  <si>
    <t>Maret 23, 2022</t>
  </si>
  <si>
    <t>PO : 1016307974 (209981)</t>
  </si>
  <si>
    <t>Maret 21, 2022</t>
  </si>
  <si>
    <t>45 ~ 51</t>
  </si>
  <si>
    <t>52 ~ 58</t>
  </si>
  <si>
    <t>59 ~ 62</t>
  </si>
  <si>
    <t>67 ~ 72</t>
  </si>
  <si>
    <t>PO : 1016307973 (209980)</t>
  </si>
  <si>
    <t>Maret 22, 2022</t>
  </si>
  <si>
    <t>PO : 1016307973 (209982)</t>
  </si>
  <si>
    <t>1 ~ 147</t>
  </si>
  <si>
    <t>: 1166531</t>
  </si>
  <si>
    <t>2 X 40'H</t>
  </si>
  <si>
    <t>DELIVERY ORDER       :  1166532</t>
  </si>
  <si>
    <t>Maret 25, 2022</t>
  </si>
  <si>
    <t>8 ~ 15</t>
  </si>
  <si>
    <t>17 ~ 22</t>
  </si>
  <si>
    <t>35 ~ 41</t>
  </si>
  <si>
    <t>34 ~ 40</t>
  </si>
  <si>
    <t>41 ~ 43</t>
  </si>
  <si>
    <t>48 ~ 55</t>
  </si>
  <si>
    <t>56 ~ 62</t>
  </si>
  <si>
    <t>63 ~ 66</t>
  </si>
  <si>
    <t>70 ~ 75</t>
  </si>
  <si>
    <t>3 ~ 5</t>
  </si>
  <si>
    <t>20 ~ 24</t>
  </si>
  <si>
    <t>27 ~ 28</t>
  </si>
  <si>
    <t>47 ~ 53</t>
  </si>
  <si>
    <t>54 ~ 60</t>
  </si>
  <si>
    <t>67 ~ 75</t>
  </si>
  <si>
    <t>April 1, 2022</t>
  </si>
  <si>
    <t>April 5, 2022</t>
  </si>
  <si>
    <t>N</t>
  </si>
  <si>
    <t>O</t>
  </si>
  <si>
    <t>Q</t>
  </si>
  <si>
    <t>PRICE LIST 198</t>
  </si>
  <si>
    <t>PC</t>
  </si>
  <si>
    <t>VFV5520</t>
  </si>
  <si>
    <t>VFV5530</t>
  </si>
  <si>
    <t>SETS</t>
  </si>
  <si>
    <t>VFV5540</t>
  </si>
  <si>
    <t>VFV5550</t>
  </si>
  <si>
    <t>VFV5560</t>
  </si>
  <si>
    <t>VFV5570</t>
  </si>
  <si>
    <t>VFV5580</t>
  </si>
  <si>
    <t>VFV5590</t>
  </si>
  <si>
    <t>VFV5600</t>
  </si>
  <si>
    <t>VFV5610</t>
  </si>
  <si>
    <t>VFV5620</t>
  </si>
  <si>
    <t>VFV5630</t>
  </si>
  <si>
    <t>BENCH No.600 SW//YI</t>
  </si>
  <si>
    <t>PO : 1016353900 (210721)</t>
  </si>
  <si>
    <t>1 ~ 210</t>
  </si>
  <si>
    <t xml:space="preserve">SALES ORDER               </t>
  </si>
  <si>
    <t xml:space="preserve">DELIVERY ORDER      </t>
  </si>
  <si>
    <t xml:space="preserve">SHIPMENT ORDER       </t>
  </si>
  <si>
    <t xml:space="preserve">FINAL INV                      </t>
  </si>
  <si>
    <t>9 ~ 13</t>
  </si>
  <si>
    <t>14 ~ 17</t>
  </si>
  <si>
    <t>18 ~ 20</t>
  </si>
  <si>
    <t>27 ~ 32</t>
  </si>
  <si>
    <t>37 ~ 38</t>
  </si>
  <si>
    <t>44 ~ 50</t>
  </si>
  <si>
    <t>51 ~ 52</t>
  </si>
  <si>
    <t>54 ~ 55</t>
  </si>
  <si>
    <t>63 ~ 69</t>
  </si>
  <si>
    <t>70 ~ 71</t>
  </si>
  <si>
    <t>April 13, 2022</t>
  </si>
  <si>
    <t>April 17, 2022</t>
  </si>
  <si>
    <t>April 14, 2022</t>
  </si>
  <si>
    <t>2 ~ 4</t>
  </si>
  <si>
    <t>5 ~ 8</t>
  </si>
  <si>
    <t>13 ~ 16</t>
  </si>
  <si>
    <t>19 ~ 20</t>
  </si>
  <si>
    <t>23 ~ 25</t>
  </si>
  <si>
    <t>28 ~ 34</t>
  </si>
  <si>
    <t>39 ~ 45</t>
  </si>
  <si>
    <t>46 ~ 51</t>
  </si>
  <si>
    <t>ESO NO : 2022 APRIL 002</t>
  </si>
  <si>
    <t>PO : 1016353899 (210723)</t>
  </si>
  <si>
    <t>PEDAL ASSY   A1,GC1,C1TD BLAA (YI)</t>
  </si>
  <si>
    <t>FALL BOARD          YI C1-C5 SURFACER</t>
  </si>
  <si>
    <t>SIDEBASE  L  YI  U1-YUS1,S5</t>
  </si>
  <si>
    <t>SIDEBASE  R  YI  U1-YUS1,S5</t>
  </si>
  <si>
    <t>LEG LEFT YI         YU11-U1-YUS1</t>
  </si>
  <si>
    <t>LEG RIGHT YI        YU11-U1-YUS1</t>
  </si>
  <si>
    <t>FALL BACK UNFINISHED  YI YU11</t>
  </si>
  <si>
    <t>PEDAL RAIL UNFINISHED     YI U1,YUS1,S5</t>
  </si>
  <si>
    <t>SIDEBASE L YI U3-YUS3</t>
  </si>
  <si>
    <t>SIDEBASE R YI U3-YUS3</t>
  </si>
  <si>
    <t>TOP BOARD R UNFIN   U1,U3 TOKU</t>
  </si>
  <si>
    <t>BOTTOM FRAME   U1-YU33 BLAA</t>
  </si>
  <si>
    <t>TOP FRAME   U1-YU11 BLAA</t>
  </si>
  <si>
    <t>TOP BOARD FRONT     U1-YU11 BLAA</t>
  </si>
  <si>
    <t>TOP BOARD REAR      U1-YU33 BLAA</t>
  </si>
  <si>
    <t>FALL BOARD W/K      U1 BLAA</t>
  </si>
  <si>
    <t>PO : 1016353901 (210722)</t>
  </si>
  <si>
    <t>PO : 1016353903 (210720)</t>
  </si>
  <si>
    <t>9 ~ 12</t>
  </si>
  <si>
    <t>20 ~ 22</t>
  </si>
  <si>
    <t>Material Code</t>
  </si>
  <si>
    <t>Material Description</t>
  </si>
  <si>
    <t>Order Qty</t>
  </si>
  <si>
    <t>FALL BOARD          YU11 BLAA</t>
  </si>
  <si>
    <t>April 27, 2022</t>
  </si>
  <si>
    <t>April 28, 2022</t>
  </si>
  <si>
    <t>20 ~ 21</t>
  </si>
  <si>
    <t>22 ~ 24</t>
  </si>
  <si>
    <t>31 ~ 37</t>
  </si>
  <si>
    <t>38 ~ 44</t>
  </si>
  <si>
    <t>28 ~ 29</t>
  </si>
  <si>
    <t>30 ~ 35</t>
  </si>
  <si>
    <t>36 ~ 37</t>
  </si>
  <si>
    <t>38 ~ 39</t>
  </si>
  <si>
    <t>40 ~ 46</t>
  </si>
  <si>
    <t>47 ~ 52</t>
  </si>
  <si>
    <t>April 25, 2022</t>
  </si>
  <si>
    <t>April 30, 2022</t>
  </si>
  <si>
    <t>TOP BOARD F UNFIN   U1-YU11 TOKU</t>
  </si>
  <si>
    <t>May 13, 2022</t>
  </si>
  <si>
    <t>May 17, 2022</t>
  </si>
  <si>
    <t>PO : 1016409892 (211737)</t>
  </si>
  <si>
    <t>PO : 1016409895 (211738)</t>
  </si>
  <si>
    <t>3 X 40'H</t>
  </si>
  <si>
    <t>4 ~ 13</t>
  </si>
  <si>
    <t>15 ~ 19</t>
  </si>
  <si>
    <t>20 ~ 23</t>
  </si>
  <si>
    <t>30 ~ 31</t>
  </si>
  <si>
    <t>44 ~ 49</t>
  </si>
  <si>
    <t>50 ~ 52</t>
  </si>
  <si>
    <t>54 ~ 56</t>
  </si>
  <si>
    <t>57 ~ 63</t>
  </si>
  <si>
    <t>64 ~ 71</t>
  </si>
  <si>
    <t>72 ~ 73</t>
  </si>
  <si>
    <t>76 ~ 77</t>
  </si>
  <si>
    <t>78 ~ 79</t>
  </si>
  <si>
    <t>80 ~ 88</t>
  </si>
  <si>
    <t>89 ~ 94</t>
  </si>
  <si>
    <t>95 ~ 99</t>
  </si>
  <si>
    <t>101 ~ 102</t>
  </si>
  <si>
    <t>103 ~ 104</t>
  </si>
  <si>
    <t>109 ~ 115</t>
  </si>
  <si>
    <t>116 ~ 117</t>
  </si>
  <si>
    <t>118 ~ 119</t>
  </si>
  <si>
    <t>120 ~ 126</t>
  </si>
  <si>
    <t>127 ~ 133</t>
  </si>
  <si>
    <t>134 ~ 135</t>
  </si>
  <si>
    <t>137 ~ 138</t>
  </si>
  <si>
    <t>: 1168261</t>
  </si>
  <si>
    <t>: 144725</t>
  </si>
  <si>
    <t>: 1168303</t>
  </si>
  <si>
    <t>FALL BOARD W/K      YUS1-S3 BLAA</t>
  </si>
  <si>
    <t>PO : 1016409896 (211740)</t>
  </si>
  <si>
    <t>3 ~ 4</t>
  </si>
  <si>
    <t>5 ~ 13</t>
  </si>
  <si>
    <t>51 ~ 57</t>
  </si>
  <si>
    <t>58 ~ 59</t>
  </si>
  <si>
    <t>May 20, 2022</t>
  </si>
  <si>
    <t>May 23, 2022</t>
  </si>
  <si>
    <t>FALL BOARD W/K      U3 BLAA</t>
  </si>
  <si>
    <t>FALL BOARD W/K      YUS5 BLAA</t>
  </si>
  <si>
    <t>1 ~ 189</t>
  </si>
  <si>
    <t>PO : 1016409898 (211739)</t>
  </si>
  <si>
    <t>May 30, 2022</t>
  </si>
  <si>
    <t>4 ~ 12</t>
  </si>
  <si>
    <t>13 ~ 17</t>
  </si>
  <si>
    <t>18 ~ 22</t>
  </si>
  <si>
    <t>Juni 3, 2022</t>
  </si>
  <si>
    <t>42 ~ 48</t>
  </si>
  <si>
    <t>49 ~ 55</t>
  </si>
  <si>
    <t>56 ~ 57</t>
  </si>
  <si>
    <t>Juni 13, 2022</t>
  </si>
  <si>
    <t>FALL BOARD W/K UNFINU1 TOKU</t>
  </si>
  <si>
    <t>4 ~ 8</t>
  </si>
  <si>
    <t>10 ~ 15</t>
  </si>
  <si>
    <t>16 ~ 20</t>
  </si>
  <si>
    <t>25 ~ 27</t>
  </si>
  <si>
    <t>34 ~ 38</t>
  </si>
  <si>
    <t>39 ~ 42</t>
  </si>
  <si>
    <t>43 ~ 45</t>
  </si>
  <si>
    <t>46 ~ 48</t>
  </si>
  <si>
    <t>49 ~ 54</t>
  </si>
  <si>
    <t>55 ~ 65</t>
  </si>
  <si>
    <t>66 ~ 67</t>
  </si>
  <si>
    <t>PO : 1016446086 (212662)</t>
  </si>
  <si>
    <t>Juni 9, 2022</t>
  </si>
  <si>
    <t>PO : 1016446092 (212664)</t>
  </si>
  <si>
    <t>FALL BOARD          YI C6C7S6 SURFACER</t>
  </si>
  <si>
    <t>H SENSOR UNIT        GP-SH/TA-C3 KIT</t>
  </si>
  <si>
    <t>PO : 1016446087 (212663)</t>
  </si>
  <si>
    <t>3 ~ 11</t>
  </si>
  <si>
    <t>13 ~ 18</t>
  </si>
  <si>
    <t>19 ~ 23</t>
  </si>
  <si>
    <t>24 ~ 25</t>
  </si>
  <si>
    <t>43 ~ 46</t>
  </si>
  <si>
    <t>47 ~ 49</t>
  </si>
  <si>
    <t>51 ~ 54</t>
  </si>
  <si>
    <t>55 ~ 61</t>
  </si>
  <si>
    <t>62 ~ 73</t>
  </si>
  <si>
    <t>74 ~ 75</t>
  </si>
  <si>
    <t>PO : 1016446094 (212665)</t>
  </si>
  <si>
    <t>KEY BLOCK           A1,GC1 BLAA (YI)</t>
  </si>
  <si>
    <t>PEDAL ASSY       C3TD/C3XST BLAA (YI)</t>
  </si>
  <si>
    <t>BENCH NO3I BLAA     NO3I BLAA YI</t>
  </si>
  <si>
    <t>H SENSOR UNIT        GP-SH/TA-C1 KIT</t>
  </si>
  <si>
    <t>BOTTOM FRAME UNFIN U1-YU33 TOKU</t>
  </si>
  <si>
    <t>TOP FRAME  U1-YU11 TOKU</t>
  </si>
  <si>
    <t>FALL BOARD W/K UNFINYUS5 TOKU</t>
  </si>
  <si>
    <t>BOTTOM FRAME   YUS1-S5 BLAA</t>
  </si>
  <si>
    <t>FALL BOARD W/K UNFINYUS1-S3 TOKU</t>
  </si>
  <si>
    <t>FALL BOARD W/K      SU7 BLAA</t>
  </si>
  <si>
    <t>BOTTOM FRAME   SU7 BLAA</t>
  </si>
  <si>
    <t>35 ~ 39</t>
  </si>
  <si>
    <t>41 ~ 44</t>
  </si>
  <si>
    <t>45 ~ 47</t>
  </si>
  <si>
    <t>48 ~ 51</t>
  </si>
  <si>
    <t>52 ~ 57</t>
  </si>
  <si>
    <t>58 ~ 69</t>
  </si>
  <si>
    <t>80 ~ 81</t>
  </si>
  <si>
    <t>82 ~ 90</t>
  </si>
  <si>
    <t>92 ~ 97</t>
  </si>
  <si>
    <t>98 ~ 102</t>
  </si>
  <si>
    <t>106 ~ 107</t>
  </si>
  <si>
    <t>108 ~ 109</t>
  </si>
  <si>
    <t>112 ~ 114</t>
  </si>
  <si>
    <t>115 ~ 117</t>
  </si>
  <si>
    <t>118 ~ 121</t>
  </si>
  <si>
    <t>122 ~ 128</t>
  </si>
  <si>
    <t>129 ~ 140</t>
  </si>
  <si>
    <t>141 ~ 142</t>
  </si>
  <si>
    <t>144 ~ 145</t>
  </si>
  <si>
    <t>Juni 28, 2022</t>
  </si>
  <si>
    <t>July 2, 2022</t>
  </si>
  <si>
    <t>: 1169930</t>
  </si>
  <si>
    <t>: 1169931</t>
  </si>
  <si>
    <t>: 146192</t>
  </si>
  <si>
    <t>: 1169934</t>
  </si>
  <si>
    <t xml:space="preserve"> T1Q061 /2701269250</t>
  </si>
  <si>
    <t>T1Q060 /2701269250</t>
  </si>
  <si>
    <t>T1Q059 /2700656650</t>
  </si>
  <si>
    <t>VFK670Z</t>
  </si>
  <si>
    <t>AC ADAPTOR HOLDER ASSY KD PACKING</t>
  </si>
  <si>
    <t>4 ~ 11</t>
  </si>
  <si>
    <t>14 ~ 18</t>
  </si>
  <si>
    <t>Juli 12, 2022</t>
  </si>
  <si>
    <t>Juli 15, 2022</t>
  </si>
  <si>
    <t>PO : 1016512120 (215941)</t>
  </si>
  <si>
    <t>33 ~ 35</t>
  </si>
  <si>
    <t>37 ~ 40</t>
  </si>
  <si>
    <t>41 ~ 46</t>
  </si>
  <si>
    <t>Juli 14, 2022</t>
  </si>
  <si>
    <t>Juli 18, 2022</t>
  </si>
  <si>
    <t>1 ~ 252</t>
  </si>
  <si>
    <t>PO : 1016512121 (213805)</t>
  </si>
  <si>
    <t>LEG                 NO.3I</t>
  </si>
  <si>
    <t>AC ADAPTOR HOLDER   ASSY KD PACKING</t>
  </si>
  <si>
    <t>ESO NO : 2022 JULI 002</t>
  </si>
  <si>
    <t>38 ~ 40</t>
  </si>
  <si>
    <t>41 ~ 47</t>
  </si>
  <si>
    <t>48 ~ 60</t>
  </si>
  <si>
    <t>61 ~ 62</t>
  </si>
  <si>
    <t>67 ~ 69</t>
  </si>
  <si>
    <t>72 ~ 76</t>
  </si>
  <si>
    <t>: 1170568</t>
  </si>
  <si>
    <t>Juli 27, 2022</t>
  </si>
  <si>
    <t>PO : 1016512122 (213803)</t>
  </si>
  <si>
    <t>Juli 30, 2022</t>
  </si>
  <si>
    <t>21 ~ 23</t>
  </si>
  <si>
    <t>27 ~ 31</t>
  </si>
  <si>
    <t>PO : 1016512123 (213804)</t>
  </si>
  <si>
    <t>Juli 26, 2022</t>
  </si>
  <si>
    <t>34 ~ 39</t>
  </si>
  <si>
    <t>: 1171081</t>
  </si>
  <si>
    <t>: 147182</t>
  </si>
  <si>
    <t>ESO NO : 2022 JULI 003</t>
  </si>
  <si>
    <t>FALL BOARD          YU33 BLAA</t>
  </si>
  <si>
    <t>FALL BOARD W/K UNFINU3 TOKU</t>
  </si>
  <si>
    <t>51 ~ 63</t>
  </si>
  <si>
    <t>64 ~ 65</t>
  </si>
  <si>
    <t>71 ~ 72</t>
  </si>
  <si>
    <t>73 ~ 74</t>
  </si>
  <si>
    <t>1 x 20'</t>
  </si>
  <si>
    <t>1 x 40'</t>
  </si>
  <si>
    <t>2 x 40'H</t>
  </si>
  <si>
    <t>1 x 40'H</t>
  </si>
  <si>
    <t>PO : 1016567578 (215805)</t>
  </si>
  <si>
    <t>4 ~ 9</t>
  </si>
  <si>
    <t>12 ~ 14</t>
  </si>
  <si>
    <t>21 ~ 24</t>
  </si>
  <si>
    <t>36 ~ 41</t>
  </si>
  <si>
    <t>Agustusi 15, 2022</t>
  </si>
  <si>
    <t>Agustusi 12, 2022</t>
  </si>
  <si>
    <t>PO : 1016567579 (215806)</t>
  </si>
  <si>
    <t>PO : 1016567580 (215808)</t>
  </si>
  <si>
    <t>Agustusi 26, 2022</t>
  </si>
  <si>
    <t>Agustusi 29, 2022</t>
  </si>
  <si>
    <t>PO : 1016567581 (215807)</t>
  </si>
  <si>
    <t>9 ~ 11</t>
  </si>
  <si>
    <t>12 ~ 13</t>
  </si>
  <si>
    <t>Agustusi 11, 2022</t>
  </si>
  <si>
    <t>Agustusi 14, 2022</t>
  </si>
  <si>
    <t>T1Q077 / 2704477850</t>
  </si>
  <si>
    <t>T1Q076 / 2704725450</t>
  </si>
  <si>
    <t>16 ~ 17</t>
  </si>
  <si>
    <t>26 ~ 29</t>
  </si>
  <si>
    <t>43 ~ 48</t>
  </si>
  <si>
    <t>: 1171724</t>
  </si>
  <si>
    <t>: 147735</t>
  </si>
  <si>
    <t>: 1171733</t>
  </si>
  <si>
    <t>S/ARM BLOCK F UNFIN YUS5 TOKU</t>
  </si>
  <si>
    <t>4 ~ 6</t>
  </si>
  <si>
    <t>27 ~ 29</t>
  </si>
  <si>
    <t>46 ~ 47</t>
  </si>
  <si>
    <t>Agustusi 25, 2022</t>
  </si>
  <si>
    <t>Agustusi 28, 2022</t>
  </si>
  <si>
    <t>50 ~ 55</t>
  </si>
  <si>
    <t>: 1172178</t>
  </si>
  <si>
    <t>: 148088</t>
  </si>
  <si>
    <t>1480 RYOKEKAKEGAWA SHI, SHIZUOKA</t>
  </si>
  <si>
    <t>436-0038</t>
  </si>
  <si>
    <t>Attn : KAZUNORI SHIMA</t>
  </si>
  <si>
    <t>Frame Pin No.9 UP D3.8 x 19</t>
  </si>
  <si>
    <t>WY5513K</t>
  </si>
  <si>
    <t>PO : YI-220606</t>
  </si>
  <si>
    <r>
      <t xml:space="preserve">[     ]   </t>
    </r>
    <r>
      <rPr>
        <sz val="8"/>
        <rFont val="Arial"/>
        <family val="2"/>
      </rPr>
      <t>CHARGED</t>
    </r>
  </si>
  <si>
    <t>28 ~ 33</t>
  </si>
  <si>
    <t>September 11, 2022</t>
  </si>
  <si>
    <t>PO : 1016659457 (216086)</t>
  </si>
  <si>
    <t>ESO NO. 2022 SEPTEMBER 001</t>
  </si>
  <si>
    <t>10 ~ 17</t>
  </si>
  <si>
    <t>: 1172614</t>
  </si>
  <si>
    <t>: 1172618</t>
  </si>
  <si>
    <t>: 148506</t>
  </si>
  <si>
    <t>September 8, 2022</t>
  </si>
  <si>
    <t>Required Ship Date</t>
  </si>
  <si>
    <t>Ship.Cnd.Desc.</t>
  </si>
  <si>
    <t>Ship-To</t>
  </si>
  <si>
    <t>Ship-To Name</t>
  </si>
  <si>
    <t>Sales Order</t>
  </si>
  <si>
    <t>Item No.</t>
  </si>
  <si>
    <t>Item Category</t>
  </si>
  <si>
    <t>Order Balance Qty</t>
  </si>
  <si>
    <t>Allocated Qty within</t>
  </si>
  <si>
    <t>Delivery Prepared Qt</t>
  </si>
  <si>
    <t>Port Qty</t>
  </si>
  <si>
    <t>Goods Issue Qty</t>
  </si>
  <si>
    <t>P/O Number Info 1</t>
  </si>
  <si>
    <t>Ref. S/O</t>
  </si>
  <si>
    <t>Order Type</t>
  </si>
  <si>
    <t>Deliv.Block</t>
  </si>
  <si>
    <t>Deliv.Block Descript</t>
  </si>
  <si>
    <t>SEA</t>
  </si>
  <si>
    <t>YAMAHA MUSIC MANUFACTURING JAPAN</t>
  </si>
  <si>
    <t xml:space="preserve">     1</t>
  </si>
  <si>
    <t>ZTAN</t>
  </si>
  <si>
    <t>ZID</t>
  </si>
  <si>
    <t xml:space="preserve">     2</t>
  </si>
  <si>
    <t xml:space="preserve">     3</t>
  </si>
  <si>
    <t xml:space="preserve">     4</t>
  </si>
  <si>
    <t xml:space="preserve">     5</t>
  </si>
  <si>
    <t xml:space="preserve">     6</t>
  </si>
  <si>
    <t xml:space="preserve">     7</t>
  </si>
  <si>
    <t xml:space="preserve">     8</t>
  </si>
  <si>
    <t xml:space="preserve">     9</t>
  </si>
  <si>
    <t xml:space="preserve">    10</t>
  </si>
  <si>
    <t xml:space="preserve">    11</t>
  </si>
  <si>
    <t xml:space="preserve">    12</t>
  </si>
  <si>
    <t xml:space="preserve">    13</t>
  </si>
  <si>
    <t xml:space="preserve">    14</t>
  </si>
  <si>
    <t xml:space="preserve">    15</t>
  </si>
  <si>
    <t xml:space="preserve">    16</t>
  </si>
  <si>
    <t xml:space="preserve">    17</t>
  </si>
  <si>
    <t xml:space="preserve">    18</t>
  </si>
  <si>
    <t xml:space="preserve">    19</t>
  </si>
  <si>
    <t xml:space="preserve">    20</t>
  </si>
  <si>
    <t xml:space="preserve">    21</t>
  </si>
  <si>
    <t xml:space="preserve">    22</t>
  </si>
  <si>
    <t xml:space="preserve">    23</t>
  </si>
  <si>
    <t xml:space="preserve">    24</t>
  </si>
  <si>
    <t xml:space="preserve">    25</t>
  </si>
  <si>
    <t xml:space="preserve">    26</t>
  </si>
  <si>
    <t xml:space="preserve">    27</t>
  </si>
  <si>
    <t xml:space="preserve">    28</t>
  </si>
  <si>
    <t xml:space="preserve">    29</t>
  </si>
  <si>
    <t xml:space="preserve">    30</t>
  </si>
  <si>
    <t xml:space="preserve">    31</t>
  </si>
  <si>
    <t>216087</t>
  </si>
  <si>
    <t>1016659460</t>
  </si>
  <si>
    <t>U.FRONT BOARD BACK YI KURO</t>
  </si>
  <si>
    <t>BOTTOM FRAME UNFIN YUS1-S5 TOKU</t>
  </si>
  <si>
    <t>PO : 1016659459 (216085)</t>
  </si>
  <si>
    <t>10 ~ 18</t>
  </si>
  <si>
    <t>19 ~ 22</t>
  </si>
  <si>
    <t>26 ~ 30</t>
  </si>
  <si>
    <t>37 ~ 39</t>
  </si>
  <si>
    <t>PO : 1016659460 (216087)</t>
  </si>
  <si>
    <t>11 ~ 18</t>
  </si>
  <si>
    <t>34 ~ 37</t>
  </si>
  <si>
    <t>41 ~ 48</t>
  </si>
  <si>
    <t>49 ~ 51</t>
  </si>
  <si>
    <t>September 16, 2022</t>
  </si>
  <si>
    <t>September 20, 2022</t>
  </si>
  <si>
    <t>September 13, 2022</t>
  </si>
  <si>
    <t>September 23, 2022</t>
  </si>
  <si>
    <t>September 26, 2022</t>
  </si>
  <si>
    <t>216084</t>
  </si>
  <si>
    <t>1016659461</t>
  </si>
  <si>
    <t>53 ~ 59</t>
  </si>
  <si>
    <t>60 ~ 66</t>
  </si>
  <si>
    <t>67 ~ 68</t>
  </si>
  <si>
    <t>7`</t>
  </si>
  <si>
    <t>1 ~ 6</t>
  </si>
  <si>
    <t>7 ~ 12</t>
  </si>
  <si>
    <t>PO : 1016659461 (216084)</t>
  </si>
  <si>
    <t>22 ~ 29</t>
  </si>
  <si>
    <t>T1Q088 / 080200446753</t>
  </si>
  <si>
    <t>T1Q089 / 080200454462</t>
  </si>
  <si>
    <t>: 148792</t>
  </si>
  <si>
    <t>: 1172952</t>
  </si>
  <si>
    <t>216085</t>
  </si>
  <si>
    <t>1016659459</t>
  </si>
  <si>
    <t>S/ARM BLOCK F UNFIN YUS1-S3 TOKU</t>
  </si>
  <si>
    <t>216086</t>
  </si>
  <si>
    <t>1016659457</t>
  </si>
  <si>
    <t>Y83200</t>
  </si>
  <si>
    <t>HANGZHOU YAMAHA MUSICAL INSTRUMENTS</t>
  </si>
  <si>
    <t>217353</t>
  </si>
  <si>
    <t>66901</t>
  </si>
  <si>
    <t>ZOR</t>
  </si>
  <si>
    <t>BENCH LEG ROUGH M560QAP660QA</t>
  </si>
  <si>
    <t>WOODEN PANEL FOR PIANO 1000X1220X12 CARB</t>
  </si>
  <si>
    <t>STOK</t>
  </si>
  <si>
    <t>MINUS</t>
  </si>
  <si>
    <t>: 1173233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</si>
</sst>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 #,##0_-;_-* &quot;-&quot;_-;_-@_-"/>
    <numFmt numFmtId="43" formatCode="_-* #,##0.00_-;\-* #,##0.00_-;_-* &quot;-&quot;??_-;_-@_-"/>
    <numFmt numFmtId="164" formatCode="_(* #,##0_);_(* \(#,##0\);_(* &quot;-&quot;_);_(@_)"/>
    <numFmt numFmtId="165" formatCode="_(* #,##0.00_);_(* \(#,##0.00\);_(* &quot;-&quot;??_);_(@_)"/>
    <numFmt numFmtId="166" formatCode="_(* #,##0.000_);_(* \(#,##0.000\);_(* &quot;-&quot;??_);_(@_)"/>
    <numFmt numFmtId="167" formatCode="mmmm\ d\,\ yyyy"/>
    <numFmt numFmtId="168" formatCode="_(* #,##0.00_);_(* \(#,##0.00\);_(* &quot;-&quot;_);_(@_)"/>
    <numFmt numFmtId="169" formatCode="0_);[Red]\(0\)"/>
    <numFmt numFmtId="170" formatCode="_(* #,##0.000_);_(* \(#,##0.000\);_(* &quot;-&quot;???_);_(@_)"/>
    <numFmt numFmtId="171" formatCode="0.0"/>
    <numFmt numFmtId="172" formatCode="_(* #,##0_);_(* \(#,##0\);_(* &quot;-&quot;??_);_(@_)"/>
    <numFmt numFmtId="173" formatCode="_(* #,##0.0000_);_(* \(#,##0.0000\);_(* &quot;-&quot;??_);_(@_)"/>
    <numFmt numFmtId="174" formatCode="mm/dd/yyyy"/>
  </numFmts>
  <fonts count="115">
    <font>
      <sz val="10"/>
      <name val="Arial"/>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scheme val="minor"/>
    </font>
    <font>
      <sz val="11"/>
      <color theme="1"/>
      <name val="Calibri"/>
      <family val="2"/>
      <scheme val="minor"/>
    </font>
    <font>
      <sz val="11"/>
      <color theme="1"/>
      <name val="Calibri"/>
      <family val="2"/>
      <scheme val="minor"/>
    </font>
    <font>
      <b/>
      <sz val="8"/>
      <name val="Arial"/>
      <family val="2"/>
    </font>
    <font>
      <sz val="8"/>
      <name val="Arial"/>
      <family val="2"/>
    </font>
    <font>
      <b/>
      <sz val="10"/>
      <name val="Arial"/>
      <family val="2"/>
    </font>
    <font>
      <sz val="7"/>
      <name val="Arial"/>
      <family val="2"/>
    </font>
    <font>
      <b/>
      <u/>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2"/>
      <name val="Arial"/>
      <family val="2"/>
    </font>
    <font>
      <u/>
      <sz val="10"/>
      <name val="Arial"/>
      <family val="2"/>
    </font>
    <font>
      <b/>
      <u/>
      <sz val="16"/>
      <name val="Arial"/>
      <family val="2"/>
    </font>
    <font>
      <sz val="11"/>
      <name val="Arial"/>
      <family val="2"/>
    </font>
    <font>
      <sz val="11"/>
      <color indexed="8"/>
      <name val="Arial"/>
      <family val="2"/>
    </font>
    <font>
      <u/>
      <sz val="11"/>
      <name val="Arial"/>
      <family val="2"/>
    </font>
    <font>
      <b/>
      <sz val="12"/>
      <name val="Arial"/>
      <family val="2"/>
    </font>
    <font>
      <b/>
      <sz val="11"/>
      <name val="Arial"/>
      <family val="2"/>
    </font>
    <font>
      <b/>
      <sz val="14"/>
      <name val="Bookman Old Style"/>
      <family val="1"/>
    </font>
    <font>
      <b/>
      <sz val="12"/>
      <name val="Bookman Old Style"/>
      <family val="1"/>
    </font>
    <font>
      <b/>
      <sz val="16"/>
      <name val="Arial"/>
      <family val="2"/>
    </font>
    <font>
      <sz val="10"/>
      <name val="Arial"/>
      <family val="2"/>
    </font>
    <font>
      <b/>
      <i/>
      <sz val="14"/>
      <color indexed="10"/>
      <name val="Arial"/>
      <family val="2"/>
    </font>
    <font>
      <sz val="10"/>
      <name val="Arial"/>
      <family val="2"/>
    </font>
    <font>
      <b/>
      <sz val="14"/>
      <name val="Arial"/>
      <family val="2"/>
    </font>
    <font>
      <sz val="11"/>
      <color indexed="8"/>
      <name val="ＭＳ Ｐゴシック"/>
      <family val="3"/>
      <charset val="128"/>
    </font>
    <font>
      <sz val="11"/>
      <color indexed="9"/>
      <name val="ＭＳ Ｐゴシック"/>
      <family val="3"/>
      <charset val="128"/>
    </font>
    <font>
      <sz val="10"/>
      <color indexed="8"/>
      <name val="Arial"/>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1"/>
      <name val="ＭＳ 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sz val="16"/>
      <name val="Arial"/>
      <family val="2"/>
    </font>
    <font>
      <sz val="12"/>
      <name val="Arial"/>
      <family val="2"/>
    </font>
    <font>
      <sz val="14"/>
      <name val="Arial"/>
      <family val="2"/>
    </font>
    <font>
      <sz val="14"/>
      <name val="Arial"/>
      <family val="2"/>
    </font>
    <font>
      <b/>
      <sz val="13"/>
      <name val="Arial"/>
      <family val="2"/>
    </font>
    <font>
      <sz val="13"/>
      <name val="Arial"/>
      <family val="2"/>
    </font>
    <font>
      <sz val="13"/>
      <color indexed="8"/>
      <name val="Arial"/>
      <family val="2"/>
    </font>
    <font>
      <sz val="13"/>
      <color indexed="8"/>
      <name val="Times New Roman"/>
      <family val="1"/>
    </font>
    <font>
      <sz val="11"/>
      <name val="ＭＳ Ｐゴシック"/>
      <family val="3"/>
      <charset val="128"/>
    </font>
    <font>
      <b/>
      <sz val="12"/>
      <color rgb="FFFF0000"/>
      <name val="Arial"/>
      <family val="2"/>
    </font>
    <font>
      <sz val="12"/>
      <color rgb="FFFF0000"/>
      <name val="Arial"/>
      <family val="2"/>
    </font>
    <font>
      <sz val="20"/>
      <name val="Arial"/>
      <family val="2"/>
    </font>
    <font>
      <b/>
      <u/>
      <sz val="11"/>
      <name val="Arial"/>
      <family val="2"/>
    </font>
    <font>
      <sz val="16"/>
      <color indexed="8"/>
      <name val="Arial"/>
      <family val="2"/>
    </font>
    <font>
      <sz val="14"/>
      <color indexed="8"/>
      <name val="Arial"/>
      <family val="2"/>
    </font>
    <font>
      <sz val="14"/>
      <color theme="1"/>
      <name val="Arial"/>
      <family val="2"/>
    </font>
    <font>
      <b/>
      <i/>
      <sz val="14"/>
      <name val="Arial"/>
      <family val="2"/>
    </font>
    <font>
      <sz val="10"/>
      <color theme="1"/>
      <name val="Meiryo UI"/>
      <family val="2"/>
      <charset val="128"/>
    </font>
    <font>
      <sz val="11"/>
      <color theme="1"/>
      <name val="Calibri"/>
      <family val="2"/>
      <charset val="128"/>
      <scheme val="minor"/>
    </font>
    <font>
      <sz val="11"/>
      <color theme="1"/>
      <name val="ＭＳ Ｐゴシック"/>
      <family val="2"/>
      <charset val="128"/>
    </font>
    <font>
      <sz val="11"/>
      <color theme="1"/>
      <name val="Calibri"/>
      <family val="3"/>
      <charset val="128"/>
      <scheme val="minor"/>
    </font>
    <font>
      <sz val="11"/>
      <color theme="1"/>
      <name val="游ゴシック"/>
      <family val="3"/>
      <charset val="128"/>
    </font>
    <font>
      <sz val="11"/>
      <color indexed="8"/>
      <name val="游ゴシック"/>
      <family val="3"/>
      <charset val="128"/>
    </font>
    <font>
      <sz val="14"/>
      <color theme="0"/>
      <name val="Arial"/>
      <family val="2"/>
    </font>
    <font>
      <sz val="6"/>
      <name val="MS Gothic"/>
      <family val="3"/>
      <charset val="128"/>
    </font>
    <font>
      <sz val="14"/>
      <color rgb="FFFF0000"/>
      <name val="Arial"/>
      <family val="2"/>
    </font>
    <font>
      <b/>
      <sz val="14"/>
      <color theme="1"/>
      <name val="Arial"/>
      <family val="2"/>
    </font>
    <font>
      <u/>
      <sz val="14"/>
      <name val="Arial"/>
      <family val="2"/>
    </font>
    <font>
      <b/>
      <sz val="20"/>
      <name val="Arial"/>
      <family val="2"/>
    </font>
    <font>
      <b/>
      <sz val="16"/>
      <color theme="1"/>
      <name val="Arial"/>
      <family val="2"/>
    </font>
    <font>
      <sz val="16"/>
      <color theme="1"/>
      <name val="Arial"/>
      <family val="2"/>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theme="1"/>
      <name val="Calibri"/>
      <family val="2"/>
      <charset val="1"/>
      <scheme val="minor"/>
    </font>
    <font>
      <b/>
      <sz val="26"/>
      <name val="Arial"/>
      <family val="2"/>
    </font>
    <font>
      <sz val="18"/>
      <name val="Arial"/>
      <family val="2"/>
    </font>
    <font>
      <sz val="10"/>
      <name val="ＭＳ ゴシック"/>
      <family val="3"/>
      <charset val="128"/>
    </font>
  </fonts>
  <fills count="83">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22"/>
      </patternFill>
    </fill>
    <fill>
      <patternFill patternType="solid">
        <fgColor indexed="43"/>
      </patternFill>
    </fill>
    <fill>
      <patternFill patternType="solid">
        <fgColor indexed="4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49"/>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26"/>
        <bgColor indexed="64"/>
      </patternFill>
    </fill>
    <fill>
      <patternFill patternType="solid">
        <fgColor indexed="40"/>
        <bgColor indexed="64"/>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9"/>
      </patternFill>
    </fill>
    <fill>
      <patternFill patternType="solid">
        <fgColor indexed="45"/>
      </patternFill>
    </fill>
    <fill>
      <patternFill patternType="solid">
        <fgColor indexed="42"/>
      </patternFill>
    </fill>
    <fill>
      <patternFill patternType="solid">
        <fgColor indexed="9"/>
        <bgColor indexed="64"/>
      </patternFill>
    </fill>
    <fill>
      <patternFill patternType="solid">
        <fgColor indexed="13"/>
        <bgColor indexed="64"/>
      </patternFill>
    </fill>
    <fill>
      <patternFill patternType="solid">
        <fgColor theme="0"/>
        <bgColor indexed="64"/>
      </patternFill>
    </fill>
    <fill>
      <patternFill patternType="solid">
        <fgColor rgb="FFFFFF00"/>
        <bgColor indexed="64"/>
      </patternFill>
    </fill>
    <fill>
      <patternFill patternType="solid">
        <fgColor rgb="FF00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CCFFFF"/>
        <bgColor indexed="64"/>
      </patternFill>
    </fill>
    <fill>
      <patternFill patternType="solid">
        <fgColor indexed="23"/>
        <bgColor indexed="64"/>
      </patternFill>
    </fill>
    <fill>
      <patternFill patternType="solid">
        <fgColor rgb="FFFFFF99"/>
        <bgColor indexed="64"/>
      </patternFill>
    </fill>
    <fill>
      <patternFill patternType="solid">
        <fgColor rgb="FFFCD2F6"/>
        <bgColor indexed="64"/>
      </patternFill>
    </fill>
    <fill>
      <patternFill patternType="solid">
        <fgColor rgb="FFFFFFCC"/>
        <bgColor indexed="64"/>
      </patternFill>
    </fill>
  </fills>
  <borders count="6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hair">
        <color indexed="64"/>
      </right>
      <top style="thin">
        <color indexed="64"/>
      </top>
      <bottom/>
      <diagonal/>
    </border>
    <border>
      <left/>
      <right style="hair">
        <color indexed="64"/>
      </right>
      <top/>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top style="hair">
        <color indexed="64"/>
      </top>
      <bottom style="hair">
        <color indexed="64"/>
      </bottom>
      <diagonal/>
    </border>
    <border>
      <left/>
      <right/>
      <top/>
      <bottom style="double">
        <color indexed="64"/>
      </bottom>
      <diagonal/>
    </border>
    <border>
      <left style="thin">
        <color indexed="64"/>
      </left>
      <right/>
      <top/>
      <bottom style="hair">
        <color indexed="64"/>
      </bottom>
      <diagonal/>
    </border>
    <border>
      <left style="thin">
        <color indexed="64"/>
      </left>
      <right style="thin">
        <color indexed="64"/>
      </right>
      <top style="double">
        <color indexed="64"/>
      </top>
      <bottom style="thin">
        <color indexed="64"/>
      </bottom>
      <diagonal/>
    </border>
    <border>
      <left style="hair">
        <color indexed="64"/>
      </left>
      <right style="thin">
        <color indexed="64"/>
      </right>
      <top/>
      <bottom style="hair">
        <color indexed="64"/>
      </bottom>
      <diagonal/>
    </border>
    <border>
      <left style="hair">
        <color indexed="64"/>
      </left>
      <right style="hair">
        <color indexed="64"/>
      </right>
      <top/>
      <bottom style="hair">
        <color indexed="64"/>
      </bottom>
      <diagonal/>
    </border>
    <border>
      <left/>
      <right style="thin">
        <color indexed="64"/>
      </right>
      <top style="double">
        <color indexed="64"/>
      </top>
      <bottom style="thin">
        <color indexed="64"/>
      </bottom>
      <diagonal/>
    </border>
    <border>
      <left style="thin">
        <color indexed="64"/>
      </left>
      <right style="thin">
        <color indexed="64"/>
      </right>
      <top/>
      <bottom style="hair">
        <color indexed="64"/>
      </bottom>
      <diagonal/>
    </border>
    <border>
      <left/>
      <right/>
      <top style="double">
        <color indexed="64"/>
      </top>
      <bottom style="thin">
        <color indexed="64"/>
      </bottom>
      <diagonal/>
    </border>
    <border>
      <left/>
      <right style="hair">
        <color indexed="64"/>
      </right>
      <top style="hair">
        <color indexed="64"/>
      </top>
      <bottom style="hair">
        <color indexed="64"/>
      </bottom>
      <diagonal/>
    </border>
    <border>
      <left/>
      <right style="medium">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medium">
        <color indexed="64"/>
      </right>
      <top style="medium">
        <color indexed="64"/>
      </top>
      <bottom style="thin">
        <color indexed="64"/>
      </bottom>
      <diagonal/>
    </border>
    <border>
      <left/>
      <right style="hair">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style="hair">
        <color indexed="64"/>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s>
  <cellStyleXfs count="917">
    <xf numFmtId="0" fontId="0" fillId="0" borderId="0"/>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45" fillId="8" borderId="0" applyNumberFormat="0" applyBorder="0" applyAlignment="0" applyProtection="0">
      <alignment vertical="center"/>
    </xf>
    <xf numFmtId="0" fontId="45" fillId="9" borderId="0" applyNumberFormat="0" applyBorder="0" applyAlignment="0" applyProtection="0">
      <alignment vertical="center"/>
    </xf>
    <xf numFmtId="0" fontId="45" fillId="10" borderId="0" applyNumberFormat="0" applyBorder="0" applyAlignment="0" applyProtection="0">
      <alignment vertical="center"/>
    </xf>
    <xf numFmtId="0" fontId="45" fillId="8" borderId="0" applyNumberFormat="0" applyBorder="0" applyAlignment="0" applyProtection="0">
      <alignment vertical="center"/>
    </xf>
    <xf numFmtId="0" fontId="45" fillId="11" borderId="0" applyNumberFormat="0" applyBorder="0" applyAlignment="0" applyProtection="0">
      <alignment vertical="center"/>
    </xf>
    <xf numFmtId="0" fontId="45" fillId="10" borderId="0" applyNumberFormat="0" applyBorder="0" applyAlignment="0" applyProtection="0">
      <alignment vertical="center"/>
    </xf>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5"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45" fillId="16" borderId="0" applyNumberFormat="0" applyBorder="0" applyAlignment="0" applyProtection="0">
      <alignment vertical="center"/>
    </xf>
    <xf numFmtId="0" fontId="45" fillId="9" borderId="0" applyNumberFormat="0" applyBorder="0" applyAlignment="0" applyProtection="0">
      <alignment vertical="center"/>
    </xf>
    <xf numFmtId="0" fontId="45" fillId="17" borderId="0" applyNumberFormat="0" applyBorder="0" applyAlignment="0" applyProtection="0">
      <alignment vertical="center"/>
    </xf>
    <xf numFmtId="0" fontId="45" fillId="16" borderId="0" applyNumberFormat="0" applyBorder="0" applyAlignment="0" applyProtection="0">
      <alignment vertical="center"/>
    </xf>
    <xf numFmtId="0" fontId="45" fillId="18" borderId="0" applyNumberFormat="0" applyBorder="0" applyAlignment="0" applyProtection="0">
      <alignment vertical="center"/>
    </xf>
    <xf numFmtId="0" fontId="45" fillId="17" borderId="0" applyNumberFormat="0" applyBorder="0" applyAlignment="0" applyProtection="0">
      <alignment vertical="center"/>
    </xf>
    <xf numFmtId="0" fontId="14" fillId="19"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46" fillId="23" borderId="0" applyNumberFormat="0" applyBorder="0" applyAlignment="0" applyProtection="0">
      <alignment vertical="center"/>
    </xf>
    <xf numFmtId="0" fontId="46" fillId="9" borderId="0" applyNumberFormat="0" applyBorder="0" applyAlignment="0" applyProtection="0">
      <alignment vertical="center"/>
    </xf>
    <xf numFmtId="0" fontId="46" fillId="17" borderId="0" applyNumberFormat="0" applyBorder="0" applyAlignment="0" applyProtection="0">
      <alignment vertical="center"/>
    </xf>
    <xf numFmtId="0" fontId="46" fillId="16" borderId="0" applyNumberFormat="0" applyBorder="0" applyAlignment="0" applyProtection="0">
      <alignment vertical="center"/>
    </xf>
    <xf numFmtId="0" fontId="46" fillId="23" borderId="0" applyNumberFormat="0" applyBorder="0" applyAlignment="0" applyProtection="0">
      <alignment vertical="center"/>
    </xf>
    <xf numFmtId="0" fontId="46" fillId="9" borderId="0" applyNumberFormat="0" applyBorder="0" applyAlignment="0" applyProtection="0">
      <alignment vertical="center"/>
    </xf>
    <xf numFmtId="0" fontId="14" fillId="24"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7" borderId="0" applyNumberFormat="0" applyBorder="0" applyAlignment="0" applyProtection="0"/>
    <xf numFmtId="0" fontId="15" fillId="3" borderId="0" applyNumberFormat="0" applyBorder="0" applyAlignment="0" applyProtection="0"/>
    <xf numFmtId="0" fontId="16" fillId="28" borderId="1" applyNumberFormat="0" applyAlignment="0" applyProtection="0"/>
    <xf numFmtId="0" fontId="17" fillId="29" borderId="2" applyNumberFormat="0" applyAlignment="0" applyProtection="0"/>
    <xf numFmtId="165" fontId="41" fillId="0" borderId="0" applyFont="0" applyFill="0" applyBorder="0" applyAlignment="0" applyProtection="0"/>
    <xf numFmtId="164" fontId="41" fillId="0" borderId="0" applyFont="0" applyFill="0" applyBorder="0" applyAlignment="0" applyProtection="0"/>
    <xf numFmtId="40" fontId="72" fillId="0" borderId="0" applyFont="0" applyFill="0" applyBorder="0" applyAlignment="0" applyProtection="0"/>
    <xf numFmtId="164" fontId="41" fillId="0" borderId="0" applyFont="0" applyFill="0" applyBorder="0" applyAlignment="0" applyProtection="0">
      <alignment vertical="center"/>
    </xf>
    <xf numFmtId="0" fontId="18" fillId="0" borderId="0" applyNumberFormat="0" applyFill="0" applyBorder="0" applyAlignment="0" applyProtection="0"/>
    <xf numFmtId="0" fontId="19" fillId="4" borderId="0" applyNumberFormat="0" applyBorder="0" applyAlignment="0" applyProtection="0"/>
    <xf numFmtId="0" fontId="20" fillId="0" borderId="3" applyNumberFormat="0" applyFill="0" applyAlignment="0" applyProtection="0"/>
    <xf numFmtId="0" fontId="21" fillId="0" borderId="4" applyNumberFormat="0" applyFill="0" applyAlignment="0" applyProtection="0"/>
    <xf numFmtId="0" fontId="22" fillId="0" borderId="5" applyNumberFormat="0" applyFill="0" applyAlignment="0" applyProtection="0"/>
    <xf numFmtId="0" fontId="22" fillId="0" borderId="0" applyNumberFormat="0" applyFill="0" applyBorder="0" applyAlignment="0" applyProtection="0"/>
    <xf numFmtId="0" fontId="23" fillId="7" borderId="1" applyNumberFormat="0" applyAlignment="0" applyProtection="0"/>
    <xf numFmtId="0" fontId="24" fillId="0" borderId="6" applyNumberFormat="0" applyFill="0" applyAlignment="0" applyProtection="0"/>
    <xf numFmtId="0" fontId="25" fillId="30" borderId="0" applyNumberFormat="0" applyBorder="0" applyAlignment="0" applyProtection="0"/>
    <xf numFmtId="0" fontId="72" fillId="0" borderId="0"/>
    <xf numFmtId="0" fontId="41" fillId="0" borderId="0"/>
    <xf numFmtId="0" fontId="13" fillId="0" borderId="0"/>
    <xf numFmtId="0" fontId="41" fillId="0" borderId="0"/>
    <xf numFmtId="0" fontId="41" fillId="31" borderId="7" applyNumberFormat="0" applyFont="0" applyAlignment="0" applyProtection="0"/>
    <xf numFmtId="0" fontId="26" fillId="28" borderId="8" applyNumberFormat="0" applyAlignment="0" applyProtection="0"/>
    <xf numFmtId="0" fontId="47" fillId="14" borderId="9" applyNumberFormat="0" applyProtection="0">
      <alignment horizontal="right" vertical="center"/>
    </xf>
    <xf numFmtId="0" fontId="47" fillId="32" borderId="9" applyNumberFormat="0" applyProtection="0">
      <alignment horizontal="left" vertical="center" indent="1"/>
    </xf>
    <xf numFmtId="0" fontId="27" fillId="0" borderId="0" applyNumberFormat="0" applyFill="0" applyBorder="0" applyAlignment="0" applyProtection="0"/>
    <xf numFmtId="0" fontId="28" fillId="0" borderId="10" applyNumberFormat="0" applyFill="0" applyAlignment="0" applyProtection="0"/>
    <xf numFmtId="0" fontId="29" fillId="0" borderId="0" applyNumberFormat="0" applyFill="0" applyBorder="0" applyAlignment="0" applyProtection="0"/>
    <xf numFmtId="0" fontId="46" fillId="23" borderId="0" applyNumberFormat="0" applyBorder="0" applyAlignment="0" applyProtection="0">
      <alignment vertical="center"/>
    </xf>
    <xf numFmtId="0" fontId="46" fillId="33" borderId="0" applyNumberFormat="0" applyBorder="0" applyAlignment="0" applyProtection="0">
      <alignment vertical="center"/>
    </xf>
    <xf numFmtId="0" fontId="46" fillId="34" borderId="0" applyNumberFormat="0" applyBorder="0" applyAlignment="0" applyProtection="0">
      <alignment vertical="center"/>
    </xf>
    <xf numFmtId="0" fontId="46" fillId="35" borderId="0" applyNumberFormat="0" applyBorder="0" applyAlignment="0" applyProtection="0">
      <alignment vertical="center"/>
    </xf>
    <xf numFmtId="0" fontId="46" fillId="23" borderId="0" applyNumberFormat="0" applyBorder="0" applyAlignment="0" applyProtection="0">
      <alignment vertical="center"/>
    </xf>
    <xf numFmtId="0" fontId="46" fillId="36" borderId="0" applyNumberFormat="0" applyBorder="0" applyAlignment="0" applyProtection="0">
      <alignment vertical="center"/>
    </xf>
    <xf numFmtId="0" fontId="48" fillId="0" borderId="0" applyNumberFormat="0" applyFill="0" applyBorder="0" applyAlignment="0" applyProtection="0">
      <alignment vertical="center"/>
    </xf>
    <xf numFmtId="0" fontId="49" fillId="37" borderId="2" applyNumberFormat="0" applyAlignment="0" applyProtection="0">
      <alignment vertical="center"/>
    </xf>
    <xf numFmtId="0" fontId="50" fillId="17" borderId="0" applyNumberFormat="0" applyBorder="0" applyAlignment="0" applyProtection="0">
      <alignment vertical="center"/>
    </xf>
    <xf numFmtId="0" fontId="41" fillId="10" borderId="7" applyNumberFormat="0" applyFont="0" applyAlignment="0" applyProtection="0">
      <alignment vertical="center"/>
    </xf>
    <xf numFmtId="0" fontId="51" fillId="0" borderId="6" applyNumberFormat="0" applyFill="0" applyAlignment="0" applyProtection="0">
      <alignment vertical="center"/>
    </xf>
    <xf numFmtId="0" fontId="52" fillId="17" borderId="1" applyNumberFormat="0" applyAlignment="0" applyProtection="0">
      <alignment vertical="center"/>
    </xf>
    <xf numFmtId="0" fontId="53" fillId="38" borderId="8" applyNumberFormat="0" applyAlignment="0" applyProtection="0">
      <alignment vertical="center"/>
    </xf>
    <xf numFmtId="0" fontId="54" fillId="39" borderId="0" applyNumberFormat="0" applyBorder="0" applyAlignment="0" applyProtection="0">
      <alignment vertical="center"/>
    </xf>
    <xf numFmtId="0" fontId="55" fillId="0" borderId="0"/>
    <xf numFmtId="0" fontId="56" fillId="40" borderId="0" applyNumberFormat="0" applyBorder="0" applyAlignment="0" applyProtection="0">
      <alignment vertical="center"/>
    </xf>
    <xf numFmtId="0" fontId="57" fillId="0" borderId="11" applyNumberFormat="0" applyFill="0" applyAlignment="0" applyProtection="0">
      <alignment vertical="center"/>
    </xf>
    <xf numFmtId="0" fontId="58" fillId="0" borderId="4" applyNumberFormat="0" applyFill="0" applyAlignment="0" applyProtection="0">
      <alignment vertical="center"/>
    </xf>
    <xf numFmtId="0" fontId="59" fillId="0" borderId="12" applyNumberFormat="0" applyFill="0" applyAlignment="0" applyProtection="0">
      <alignment vertical="center"/>
    </xf>
    <xf numFmtId="0" fontId="59" fillId="0" borderId="0" applyNumberFormat="0" applyFill="0" applyBorder="0" applyAlignment="0" applyProtection="0">
      <alignment vertical="center"/>
    </xf>
    <xf numFmtId="0" fontId="60" fillId="38" borderId="1" applyNumberFormat="0" applyAlignment="0" applyProtection="0">
      <alignment vertical="center"/>
    </xf>
    <xf numFmtId="0" fontId="61"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3" fillId="0" borderId="13" applyNumberFormat="0" applyFill="0" applyAlignment="0" applyProtection="0">
      <alignment vertical="center"/>
    </xf>
    <xf numFmtId="0" fontId="41" fillId="0" borderId="0"/>
    <xf numFmtId="43" fontId="41" fillId="0" borderId="0" applyFont="0" applyFill="0" applyBorder="0" applyAlignment="0" applyProtection="0"/>
    <xf numFmtId="41" fontId="41" fillId="0" borderId="0" applyFont="0" applyFill="0" applyBorder="0" applyAlignment="0" applyProtection="0"/>
    <xf numFmtId="43" fontId="41" fillId="0" borderId="0" applyFont="0" applyFill="0" applyBorder="0" applyAlignment="0" applyProtection="0"/>
    <xf numFmtId="0" fontId="81" fillId="0" borderId="0">
      <alignment vertical="center"/>
    </xf>
    <xf numFmtId="0" fontId="7" fillId="0" borderId="0"/>
    <xf numFmtId="0" fontId="41"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9" fontId="41" fillId="0" borderId="0" applyFont="0" applyFill="0" applyBorder="0" applyAlignment="0" applyProtection="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0" fontId="83" fillId="0" borderId="0">
      <alignment vertical="center"/>
    </xf>
    <xf numFmtId="0" fontId="84" fillId="0" borderId="0">
      <alignment vertical="center"/>
    </xf>
    <xf numFmtId="38" fontId="84" fillId="0" borderId="0" applyFont="0" applyFill="0" applyBorder="0" applyAlignment="0" applyProtection="0">
      <alignment vertical="center"/>
    </xf>
    <xf numFmtId="0" fontId="41" fillId="0" borderId="0"/>
    <xf numFmtId="38" fontId="45" fillId="0" borderId="0" applyFont="0" applyFill="0" applyBorder="0" applyAlignment="0" applyProtection="0">
      <alignment vertical="center"/>
    </xf>
    <xf numFmtId="38" fontId="45" fillId="0" borderId="0" applyFont="0" applyFill="0" applyBorder="0" applyAlignment="0" applyProtection="0">
      <alignment vertical="center"/>
    </xf>
    <xf numFmtId="0" fontId="41" fillId="0" borderId="0"/>
    <xf numFmtId="0" fontId="85" fillId="0" borderId="0">
      <alignment vertical="center"/>
    </xf>
    <xf numFmtId="0" fontId="85" fillId="0" borderId="0">
      <alignment vertical="center"/>
    </xf>
    <xf numFmtId="0" fontId="84" fillId="0" borderId="0">
      <alignment vertical="center"/>
    </xf>
    <xf numFmtId="38" fontId="84" fillId="0" borderId="0" applyFont="0" applyFill="0" applyBorder="0" applyAlignment="0" applyProtection="0">
      <alignment vertical="center"/>
    </xf>
    <xf numFmtId="38" fontId="86" fillId="0" borderId="0" applyFont="0" applyFill="0" applyBorder="0" applyAlignment="0" applyProtection="0">
      <alignment vertical="center"/>
    </xf>
    <xf numFmtId="0" fontId="84" fillId="0" borderId="0">
      <alignment vertical="center"/>
    </xf>
    <xf numFmtId="38" fontId="82" fillId="0" borderId="0" applyFont="0" applyFill="0" applyBorder="0" applyAlignment="0" applyProtection="0">
      <alignment vertical="center"/>
    </xf>
    <xf numFmtId="0" fontId="82" fillId="0" borderId="0">
      <alignment vertical="center"/>
    </xf>
    <xf numFmtId="0" fontId="7"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1"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0" fontId="6" fillId="0" borderId="0"/>
    <xf numFmtId="0" fontId="6" fillId="0" borderId="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82" fillId="0" borderId="0" applyFont="0" applyFill="0" applyBorder="0" applyAlignment="0" applyProtection="0"/>
    <xf numFmtId="0" fontId="5" fillId="0" borderId="0"/>
    <xf numFmtId="9" fontId="82" fillId="0" borderId="0" applyFont="0" applyFill="0" applyBorder="0" applyAlignment="0" applyProtection="0">
      <alignment vertical="center"/>
    </xf>
    <xf numFmtId="0" fontId="5" fillId="0" borderId="0"/>
    <xf numFmtId="0" fontId="82" fillId="0" borderId="0"/>
    <xf numFmtId="0" fontId="82" fillId="0" borderId="0"/>
    <xf numFmtId="41" fontId="81" fillId="0" borderId="0" applyFont="0" applyFill="0" applyBorder="0" applyAlignment="0" applyProtection="0"/>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82" fillId="0" borderId="0"/>
    <xf numFmtId="0" fontId="82" fillId="0" borderId="0"/>
    <xf numFmtId="41" fontId="81" fillId="0" borderId="0" applyFont="0" applyFill="0" applyBorder="0" applyAlignment="0" applyProtection="0"/>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82" fillId="0" borderId="0"/>
    <xf numFmtId="0" fontId="82" fillId="0" borderId="0"/>
    <xf numFmtId="0" fontId="5" fillId="0" borderId="0"/>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82" fillId="0" borderId="0"/>
    <xf numFmtId="0" fontId="82" fillId="0" borderId="0"/>
    <xf numFmtId="9" fontId="81" fillId="0" borderId="0" applyFont="0" applyFill="0" applyBorder="0" applyAlignment="0" applyProtection="0"/>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82" fillId="0" borderId="0"/>
    <xf numFmtId="0" fontId="82" fillId="0" borderId="0"/>
    <xf numFmtId="41" fontId="81" fillId="0" borderId="0" applyFont="0" applyFill="0" applyBorder="0" applyAlignment="0" applyProtection="0"/>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82" fillId="0" borderId="0"/>
    <xf numFmtId="0" fontId="82" fillId="0" borderId="0"/>
    <xf numFmtId="41" fontId="81" fillId="0" borderId="0" applyFont="0" applyFill="0" applyBorder="0" applyAlignment="0" applyProtection="0"/>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82" fillId="0" borderId="0"/>
    <xf numFmtId="0" fontId="82" fillId="0" borderId="0"/>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5" fillId="0" borderId="0"/>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9" fontId="82" fillId="0" borderId="0" applyFont="0" applyFill="0" applyBorder="0" applyAlignment="0" applyProtection="0">
      <alignment vertical="center"/>
    </xf>
    <xf numFmtId="0" fontId="82" fillId="0" borderId="0"/>
    <xf numFmtId="0" fontId="82" fillId="0" borderId="0"/>
    <xf numFmtId="0" fontId="82" fillId="0" borderId="0">
      <alignment vertical="center"/>
    </xf>
    <xf numFmtId="0" fontId="82" fillId="0" borderId="0">
      <alignment vertical="center"/>
    </xf>
    <xf numFmtId="0" fontId="82" fillId="0" borderId="0"/>
    <xf numFmtId="0" fontId="82" fillId="0" borderId="0"/>
    <xf numFmtId="0" fontId="82" fillId="0" borderId="0">
      <alignment vertical="center"/>
    </xf>
    <xf numFmtId="0" fontId="82" fillId="0" borderId="0">
      <alignment vertical="center"/>
    </xf>
    <xf numFmtId="9" fontId="82" fillId="0" borderId="0" applyFont="0" applyFill="0" applyBorder="0" applyAlignment="0" applyProtection="0">
      <alignment vertical="center"/>
    </xf>
    <xf numFmtId="0" fontId="82" fillId="0" borderId="0">
      <alignment vertical="center"/>
    </xf>
    <xf numFmtId="38" fontId="82" fillId="0" borderId="0" applyFont="0" applyFill="0" applyBorder="0" applyAlignment="0" applyProtection="0">
      <alignment vertical="center"/>
    </xf>
    <xf numFmtId="0" fontId="82" fillId="0" borderId="0">
      <alignment vertical="center"/>
    </xf>
    <xf numFmtId="0" fontId="82" fillId="0" borderId="0"/>
    <xf numFmtId="0" fontId="82" fillId="0" borderId="0"/>
    <xf numFmtId="0" fontId="96" fillId="0" borderId="0" applyNumberFormat="0" applyFill="0" applyBorder="0" applyAlignment="0" applyProtection="0"/>
    <xf numFmtId="0" fontId="97" fillId="0" borderId="54" applyNumberFormat="0" applyFill="0" applyAlignment="0" applyProtection="0"/>
    <xf numFmtId="0" fontId="98" fillId="0" borderId="55" applyNumberFormat="0" applyFill="0" applyAlignment="0" applyProtection="0"/>
    <xf numFmtId="0" fontId="99" fillId="0" borderId="56" applyNumberFormat="0" applyFill="0" applyAlignment="0" applyProtection="0"/>
    <xf numFmtId="0" fontId="99" fillId="0" borderId="0" applyNumberFormat="0" applyFill="0" applyBorder="0" applyAlignment="0" applyProtection="0"/>
    <xf numFmtId="0" fontId="100" fillId="46" borderId="0" applyNumberFormat="0" applyBorder="0" applyAlignment="0" applyProtection="0"/>
    <xf numFmtId="0" fontId="101" fillId="47" borderId="0" applyNumberFormat="0" applyBorder="0" applyAlignment="0" applyProtection="0"/>
    <xf numFmtId="0" fontId="102" fillId="48" borderId="0" applyNumberFormat="0" applyBorder="0" applyAlignment="0" applyProtection="0"/>
    <xf numFmtId="0" fontId="103" fillId="49" borderId="57" applyNumberFormat="0" applyAlignment="0" applyProtection="0"/>
    <xf numFmtId="0" fontId="104" fillId="50" borderId="58" applyNumberFormat="0" applyAlignment="0" applyProtection="0"/>
    <xf numFmtId="0" fontId="105" fillId="50" borderId="57" applyNumberFormat="0" applyAlignment="0" applyProtection="0"/>
    <xf numFmtId="0" fontId="106" fillId="0" borderId="59" applyNumberFormat="0" applyFill="0" applyAlignment="0" applyProtection="0"/>
    <xf numFmtId="0" fontId="107" fillId="51" borderId="60" applyNumberFormat="0" applyAlignment="0" applyProtection="0"/>
    <xf numFmtId="0" fontId="108" fillId="0" borderId="0" applyNumberFormat="0" applyFill="0" applyBorder="0" applyAlignment="0" applyProtection="0"/>
    <xf numFmtId="0" fontId="82" fillId="52" borderId="61" applyNumberFormat="0" applyFont="0" applyAlignment="0" applyProtection="0"/>
    <xf numFmtId="0" fontId="109" fillId="0" borderId="0" applyNumberFormat="0" applyFill="0" applyBorder="0" applyAlignment="0" applyProtection="0"/>
    <xf numFmtId="0" fontId="95" fillId="0" borderId="62" applyNumberFormat="0" applyFill="0" applyAlignment="0" applyProtection="0"/>
    <xf numFmtId="0" fontId="110"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5" fillId="56" borderId="0" applyNumberFormat="0" applyBorder="0" applyAlignment="0" applyProtection="0"/>
    <xf numFmtId="0" fontId="110" fillId="57" borderId="0" applyNumberFormat="0" applyBorder="0" applyAlignment="0" applyProtection="0"/>
    <xf numFmtId="0" fontId="5" fillId="58" borderId="0" applyNumberFormat="0" applyBorder="0" applyAlignment="0" applyProtection="0"/>
    <xf numFmtId="0" fontId="5" fillId="59" borderId="0" applyNumberFormat="0" applyBorder="0" applyAlignment="0" applyProtection="0"/>
    <xf numFmtId="0" fontId="5" fillId="60" borderId="0" applyNumberFormat="0" applyBorder="0" applyAlignment="0" applyProtection="0"/>
    <xf numFmtId="0" fontId="110" fillId="61" borderId="0" applyNumberFormat="0" applyBorder="0" applyAlignment="0" applyProtection="0"/>
    <xf numFmtId="0" fontId="5" fillId="62" borderId="0" applyNumberFormat="0" applyBorder="0" applyAlignment="0" applyProtection="0"/>
    <xf numFmtId="0" fontId="5" fillId="63" borderId="0" applyNumberFormat="0" applyBorder="0" applyAlignment="0" applyProtection="0"/>
    <xf numFmtId="0" fontId="5" fillId="64" borderId="0" applyNumberFormat="0" applyBorder="0" applyAlignment="0" applyProtection="0"/>
    <xf numFmtId="0" fontId="110" fillId="65" borderId="0" applyNumberFormat="0" applyBorder="0" applyAlignment="0" applyProtection="0"/>
    <xf numFmtId="0" fontId="5" fillId="66" borderId="0" applyNumberFormat="0" applyBorder="0" applyAlignment="0" applyProtection="0"/>
    <xf numFmtId="0" fontId="5" fillId="67" borderId="0" applyNumberFormat="0" applyBorder="0" applyAlignment="0" applyProtection="0"/>
    <xf numFmtId="0" fontId="5" fillId="68" borderId="0" applyNumberFormat="0" applyBorder="0" applyAlignment="0" applyProtection="0"/>
    <xf numFmtId="0" fontId="110" fillId="69" borderId="0" applyNumberFormat="0" applyBorder="0" applyAlignment="0" applyProtection="0"/>
    <xf numFmtId="0" fontId="5" fillId="70" borderId="0" applyNumberFormat="0" applyBorder="0" applyAlignment="0" applyProtection="0"/>
    <xf numFmtId="0" fontId="5" fillId="71" borderId="0" applyNumberFormat="0" applyBorder="0" applyAlignment="0" applyProtection="0"/>
    <xf numFmtId="0" fontId="5" fillId="72" borderId="0" applyNumberFormat="0" applyBorder="0" applyAlignment="0" applyProtection="0"/>
    <xf numFmtId="0" fontId="110" fillId="73" borderId="0" applyNumberFormat="0" applyBorder="0" applyAlignment="0" applyProtection="0"/>
    <xf numFmtId="0" fontId="5" fillId="74" borderId="0" applyNumberFormat="0" applyBorder="0" applyAlignment="0" applyProtection="0"/>
    <xf numFmtId="0" fontId="5" fillId="75" borderId="0" applyNumberFormat="0" applyBorder="0" applyAlignment="0" applyProtection="0"/>
    <xf numFmtId="0" fontId="5" fillId="76" borderId="0" applyNumberFormat="0" applyBorder="0" applyAlignment="0" applyProtection="0"/>
    <xf numFmtId="43" fontId="41" fillId="0" borderId="0" applyFont="0" applyFill="0" applyBorder="0" applyAlignment="0" applyProtection="0"/>
    <xf numFmtId="0" fontId="41" fillId="0" borderId="0"/>
    <xf numFmtId="41" fontId="41" fillId="0" borderId="0" applyFont="0" applyFill="0" applyBorder="0" applyAlignment="0" applyProtection="0"/>
    <xf numFmtId="165" fontId="41" fillId="0" borderId="0" applyFont="0" applyFill="0" applyBorder="0" applyAlignment="0" applyProtection="0"/>
    <xf numFmtId="164" fontId="41" fillId="0" borderId="0" applyFont="0" applyFill="0" applyBorder="0" applyAlignment="0" applyProtection="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xf numFmtId="0" fontId="4" fillId="0" borderId="0"/>
    <xf numFmtId="41" fontId="5" fillId="0" borderId="0" applyFont="0" applyFill="0" applyBorder="0" applyAlignment="0" applyProtection="0"/>
    <xf numFmtId="41" fontId="5" fillId="0" borderId="0" applyFont="0" applyFill="0" applyBorder="0" applyAlignment="0" applyProtection="0"/>
    <xf numFmtId="41" fontId="4" fillId="0" borderId="0" applyFont="0" applyFill="0" applyBorder="0" applyAlignment="0" applyProtection="0"/>
    <xf numFmtId="9" fontId="4" fillId="0" borderId="0" applyFont="0" applyFill="0" applyBorder="0" applyAlignment="0" applyProtection="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41" fontId="81" fillId="0" borderId="0" applyFont="0" applyFill="0" applyBorder="0" applyAlignment="0" applyProtection="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41" fontId="81" fillId="0" borderId="0" applyFont="0" applyFill="0" applyBorder="0" applyAlignment="0" applyProtection="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41" fontId="81" fillId="0" borderId="0" applyFont="0" applyFill="0" applyBorder="0" applyAlignment="0" applyProtection="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41" fontId="81" fillId="0" borderId="0" applyFont="0" applyFill="0" applyBorder="0" applyAlignment="0" applyProtection="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38" fontId="4" fillId="0" borderId="0" applyFont="0" applyFill="0" applyBorder="0" applyAlignment="0" applyProtection="0">
      <alignment vertical="center"/>
    </xf>
    <xf numFmtId="0" fontId="4" fillId="0" borderId="0">
      <alignment vertical="center"/>
    </xf>
    <xf numFmtId="0" fontId="4" fillId="0" borderId="0"/>
    <xf numFmtId="0" fontId="4" fillId="0" borderId="0"/>
    <xf numFmtId="0" fontId="4" fillId="52" borderId="61" applyNumberFormat="0" applyFont="0" applyAlignment="0" applyProtection="0"/>
    <xf numFmtId="0" fontId="5" fillId="0" borderId="0"/>
    <xf numFmtId="41" fontId="81" fillId="0" borderId="0" applyFont="0" applyFill="0" applyBorder="0" applyAlignment="0" applyProtection="0"/>
    <xf numFmtId="0" fontId="5" fillId="0" borderId="0"/>
    <xf numFmtId="0" fontId="5" fillId="0" borderId="0"/>
    <xf numFmtId="41" fontId="81" fillId="0" borderId="0" applyFont="0" applyFill="0" applyBorder="0" applyAlignment="0" applyProtection="0"/>
    <xf numFmtId="0" fontId="5" fillId="0" borderId="0"/>
    <xf numFmtId="0" fontId="5" fillId="0" borderId="0"/>
    <xf numFmtId="0" fontId="81" fillId="52" borderId="61" applyNumberFormat="0" applyFont="0" applyAlignment="0" applyProtection="0"/>
    <xf numFmtId="0" fontId="5" fillId="0" borderId="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41" fontId="81" fillId="0" borderId="0" applyFont="0" applyFill="0" applyBorder="0" applyAlignment="0" applyProtection="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41" fontId="81" fillId="0" borderId="0" applyFont="0" applyFill="0" applyBorder="0" applyAlignment="0" applyProtection="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xf numFmtId="0" fontId="3" fillId="0" borderId="0"/>
    <xf numFmtId="0" fontId="3" fillId="0" borderId="0">
      <alignment vertical="center"/>
    </xf>
    <xf numFmtId="0" fontId="3" fillId="0" borderId="0">
      <alignment vertical="center"/>
    </xf>
    <xf numFmtId="0" fontId="3" fillId="0" borderId="0"/>
    <xf numFmtId="0" fontId="3" fillId="0" borderId="0"/>
    <xf numFmtId="0" fontId="3" fillId="0" borderId="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38" fontId="3" fillId="0" borderId="0" applyFont="0" applyFill="0" applyBorder="0" applyAlignment="0" applyProtection="0">
      <alignment vertical="center"/>
    </xf>
    <xf numFmtId="0" fontId="3" fillId="0" borderId="0">
      <alignment vertical="center"/>
    </xf>
    <xf numFmtId="0" fontId="3" fillId="0" borderId="0"/>
    <xf numFmtId="0" fontId="3" fillId="0" borderId="0"/>
    <xf numFmtId="0" fontId="3" fillId="0" borderId="0"/>
    <xf numFmtId="0" fontId="3" fillId="0" borderId="0"/>
    <xf numFmtId="0" fontId="111" fillId="0" borderId="0"/>
    <xf numFmtId="0" fontId="41" fillId="0" borderId="0"/>
    <xf numFmtId="0" fontId="2" fillId="0" borderId="0"/>
    <xf numFmtId="0" fontId="114" fillId="0" borderId="0"/>
    <xf numFmtId="0" fontId="41" fillId="0" borderId="0"/>
    <xf numFmtId="0" fontId="1" fillId="0" borderId="0"/>
    <xf numFmtId="43" fontId="41" fillId="0" borderId="0" applyFont="0" applyFill="0" applyBorder="0" applyAlignment="0" applyProtection="0"/>
  </cellStyleXfs>
  <cellXfs count="1091">
    <xf numFmtId="0" fontId="0" fillId="0" borderId="0" xfId="0"/>
    <xf numFmtId="0" fontId="10" fillId="41" borderId="14" xfId="0" applyFont="1" applyFill="1" applyBorder="1" applyAlignment="1">
      <alignment horizontal="center"/>
    </xf>
    <xf numFmtId="0" fontId="30" fillId="0" borderId="15" xfId="0" applyFont="1" applyFill="1" applyBorder="1"/>
    <xf numFmtId="0" fontId="31" fillId="41" borderId="0" xfId="0" applyFont="1" applyFill="1"/>
    <xf numFmtId="0" fontId="0" fillId="41" borderId="0" xfId="0" applyFont="1" applyFill="1"/>
    <xf numFmtId="166" fontId="0" fillId="41" borderId="0" xfId="46" applyNumberFormat="1" applyFont="1" applyFill="1"/>
    <xf numFmtId="0" fontId="32" fillId="41" borderId="0" xfId="0" applyFont="1" applyFill="1" applyAlignment="1">
      <alignment horizontal="centerContinuous"/>
    </xf>
    <xf numFmtId="166" fontId="32" fillId="41" borderId="0" xfId="46" applyNumberFormat="1" applyFont="1" applyFill="1" applyAlignment="1">
      <alignment horizontal="centerContinuous"/>
    </xf>
    <xf numFmtId="0" fontId="0" fillId="41" borderId="0" xfId="0" applyFont="1" applyFill="1" applyAlignment="1">
      <alignment horizontal="right"/>
    </xf>
    <xf numFmtId="167" fontId="0" fillId="41" borderId="0" xfId="0" applyNumberFormat="1" applyFont="1" applyFill="1" applyAlignment="1">
      <alignment horizontal="centerContinuous"/>
    </xf>
    <xf numFmtId="0" fontId="10" fillId="41" borderId="16" xfId="0" applyFont="1" applyFill="1" applyBorder="1"/>
    <xf numFmtId="0" fontId="10" fillId="41" borderId="17" xfId="0" applyFont="1" applyFill="1" applyBorder="1"/>
    <xf numFmtId="0" fontId="0" fillId="41" borderId="14" xfId="0" applyFont="1" applyFill="1" applyBorder="1"/>
    <xf numFmtId="0" fontId="10" fillId="41" borderId="16" xfId="0" applyFont="1" applyFill="1" applyBorder="1" applyAlignment="1">
      <alignment horizontal="centerContinuous"/>
    </xf>
    <xf numFmtId="0" fontId="10" fillId="41" borderId="14" xfId="0" applyFont="1" applyFill="1" applyBorder="1" applyAlignment="1">
      <alignment horizontal="centerContinuous"/>
    </xf>
    <xf numFmtId="0" fontId="10" fillId="41" borderId="17" xfId="0" applyFont="1" applyFill="1" applyBorder="1" applyAlignment="1">
      <alignment horizontal="centerContinuous"/>
    </xf>
    <xf numFmtId="0" fontId="10" fillId="41" borderId="16" xfId="0" applyFont="1" applyFill="1" applyBorder="1" applyAlignment="1"/>
    <xf numFmtId="0" fontId="10" fillId="41" borderId="17" xfId="0" applyFont="1" applyFill="1" applyBorder="1" applyAlignment="1"/>
    <xf numFmtId="166" fontId="10" fillId="41" borderId="14" xfId="46" applyNumberFormat="1" applyFont="1" applyFill="1" applyBorder="1"/>
    <xf numFmtId="0" fontId="0" fillId="41" borderId="18" xfId="0" applyFont="1" applyFill="1" applyBorder="1"/>
    <xf numFmtId="0" fontId="0" fillId="41" borderId="0" xfId="0" applyFont="1" applyFill="1" applyBorder="1"/>
    <xf numFmtId="0" fontId="0" fillId="41" borderId="19" xfId="0" applyFont="1" applyFill="1" applyBorder="1"/>
    <xf numFmtId="0" fontId="10" fillId="41" borderId="20" xfId="0" applyFont="1" applyFill="1" applyBorder="1" applyAlignment="1">
      <alignment horizontal="centerContinuous"/>
    </xf>
    <xf numFmtId="0" fontId="10" fillId="41" borderId="21" xfId="0" applyFont="1" applyFill="1" applyBorder="1" applyAlignment="1">
      <alignment horizontal="centerContinuous"/>
    </xf>
    <xf numFmtId="0" fontId="10" fillId="41" borderId="22" xfId="0" applyFont="1" applyFill="1" applyBorder="1" applyAlignment="1">
      <alignment horizontal="centerContinuous"/>
    </xf>
    <xf numFmtId="166" fontId="10" fillId="41" borderId="22" xfId="46" applyNumberFormat="1" applyFont="1" applyFill="1" applyBorder="1" applyAlignment="1">
      <alignment horizontal="centerContinuous"/>
    </xf>
    <xf numFmtId="0" fontId="0" fillId="41" borderId="18" xfId="0" applyFill="1" applyBorder="1"/>
    <xf numFmtId="0" fontId="0" fillId="41" borderId="17" xfId="0" applyFont="1" applyFill="1" applyBorder="1"/>
    <xf numFmtId="166" fontId="0" fillId="41" borderId="14" xfId="46" applyNumberFormat="1" applyFont="1" applyFill="1" applyBorder="1"/>
    <xf numFmtId="166" fontId="0" fillId="41" borderId="19" xfId="46" applyNumberFormat="1" applyFont="1" applyFill="1" applyBorder="1"/>
    <xf numFmtId="0" fontId="0" fillId="41" borderId="18" xfId="0" applyFont="1" applyFill="1" applyBorder="1" applyAlignment="1">
      <alignment horizontal="center"/>
    </xf>
    <xf numFmtId="0" fontId="0" fillId="41" borderId="19" xfId="0" applyFont="1" applyFill="1" applyBorder="1" applyAlignment="1">
      <alignment horizontal="center"/>
    </xf>
    <xf numFmtId="0" fontId="0" fillId="41" borderId="16" xfId="0" applyFont="1" applyFill="1" applyBorder="1"/>
    <xf numFmtId="0" fontId="0" fillId="41" borderId="17" xfId="0" applyFont="1" applyFill="1" applyBorder="1" applyAlignment="1">
      <alignment horizontal="left"/>
    </xf>
    <xf numFmtId="0" fontId="0" fillId="41" borderId="20" xfId="0" applyFont="1" applyFill="1" applyBorder="1"/>
    <xf numFmtId="0" fontId="0" fillId="41" borderId="21" xfId="0" applyFont="1" applyFill="1" applyBorder="1"/>
    <xf numFmtId="0" fontId="0" fillId="41" borderId="22" xfId="0" applyFont="1" applyFill="1" applyBorder="1"/>
    <xf numFmtId="166" fontId="0" fillId="41" borderId="22" xfId="46" applyNumberFormat="1" applyFont="1" applyFill="1" applyBorder="1"/>
    <xf numFmtId="0" fontId="9" fillId="41" borderId="23" xfId="0" applyFont="1" applyFill="1" applyBorder="1" applyAlignment="1">
      <alignment horizontal="centerContinuous"/>
    </xf>
    <xf numFmtId="0" fontId="9" fillId="41" borderId="23" xfId="0" applyFont="1" applyFill="1" applyBorder="1" applyAlignment="1"/>
    <xf numFmtId="0" fontId="9" fillId="41" borderId="24" xfId="0" applyFont="1" applyFill="1" applyBorder="1" applyAlignment="1">
      <alignment horizontal="center"/>
    </xf>
    <xf numFmtId="0" fontId="9" fillId="41" borderId="25" xfId="0" applyFont="1" applyFill="1" applyBorder="1" applyAlignment="1">
      <alignment horizontal="center"/>
    </xf>
    <xf numFmtId="0" fontId="9" fillId="41" borderId="24" xfId="0" applyFont="1" applyFill="1" applyBorder="1" applyAlignment="1">
      <alignment horizontal="centerContinuous"/>
    </xf>
    <xf numFmtId="166" fontId="9" fillId="41" borderId="24" xfId="46" applyNumberFormat="1" applyFont="1" applyFill="1" applyBorder="1" applyAlignment="1">
      <alignment horizontal="center"/>
    </xf>
    <xf numFmtId="0" fontId="0" fillId="41" borderId="25" xfId="0" applyFont="1" applyFill="1" applyBorder="1"/>
    <xf numFmtId="0" fontId="0" fillId="41" borderId="16" xfId="0" applyFont="1" applyFill="1" applyBorder="1" applyAlignment="1"/>
    <xf numFmtId="0" fontId="9" fillId="41" borderId="26" xfId="0" applyFont="1" applyFill="1" applyBorder="1" applyAlignment="1">
      <alignment horizontal="center"/>
    </xf>
    <xf numFmtId="0" fontId="9" fillId="41" borderId="25" xfId="0" applyFont="1" applyFill="1" applyBorder="1" applyAlignment="1">
      <alignment horizontal="centerContinuous"/>
    </xf>
    <xf numFmtId="0" fontId="9" fillId="41" borderId="16" xfId="0" applyFont="1" applyFill="1" applyBorder="1" applyAlignment="1">
      <alignment horizontal="centerContinuous"/>
    </xf>
    <xf numFmtId="0" fontId="9" fillId="41" borderId="17" xfId="0" applyFont="1" applyFill="1" applyBorder="1" applyAlignment="1">
      <alignment horizontal="centerContinuous"/>
    </xf>
    <xf numFmtId="0" fontId="9" fillId="41" borderId="14" xfId="0" applyFont="1" applyFill="1" applyBorder="1" applyAlignment="1">
      <alignment horizontal="centerContinuous"/>
    </xf>
    <xf numFmtId="166" fontId="9" fillId="41" borderId="25" xfId="46" applyNumberFormat="1" applyFont="1" applyFill="1" applyBorder="1" applyAlignment="1">
      <alignment horizontal="center"/>
    </xf>
    <xf numFmtId="0" fontId="0" fillId="41" borderId="19" xfId="0" applyFont="1" applyFill="1" applyBorder="1" applyAlignment="1">
      <alignment horizontal="centerContinuous"/>
    </xf>
    <xf numFmtId="0" fontId="0" fillId="41" borderId="0" xfId="0" applyFont="1" applyFill="1" applyBorder="1" applyAlignment="1">
      <alignment horizontal="centerContinuous"/>
    </xf>
    <xf numFmtId="0" fontId="0" fillId="41" borderId="26" xfId="0" applyFont="1" applyFill="1" applyBorder="1"/>
    <xf numFmtId="0" fontId="0" fillId="41" borderId="28" xfId="0" applyFont="1" applyFill="1" applyBorder="1"/>
    <xf numFmtId="0" fontId="0" fillId="41" borderId="14" xfId="0" applyFont="1" applyFill="1" applyBorder="1" applyAlignment="1">
      <alignment horizontal="centerContinuous"/>
    </xf>
    <xf numFmtId="0" fontId="0" fillId="41" borderId="17" xfId="0" applyFont="1" applyFill="1" applyBorder="1" applyAlignment="1"/>
    <xf numFmtId="166" fontId="0" fillId="41" borderId="14" xfId="46" applyNumberFormat="1" applyFont="1" applyFill="1" applyBorder="1" applyAlignment="1">
      <alignment horizontal="centerContinuous"/>
    </xf>
    <xf numFmtId="0" fontId="10" fillId="41" borderId="19" xfId="0" applyFont="1" applyFill="1" applyBorder="1" applyAlignment="1">
      <alignment horizontal="center"/>
    </xf>
    <xf numFmtId="0" fontId="0" fillId="41" borderId="29" xfId="0" applyFont="1" applyFill="1" applyBorder="1"/>
    <xf numFmtId="166" fontId="0" fillId="41" borderId="19" xfId="46" applyNumberFormat="1" applyFont="1" applyFill="1" applyBorder="1" applyAlignment="1">
      <alignment horizontal="centerContinuous"/>
    </xf>
    <xf numFmtId="0" fontId="0" fillId="41" borderId="22" xfId="0" applyFont="1" applyFill="1" applyBorder="1" applyAlignment="1">
      <alignment horizontal="centerContinuous"/>
    </xf>
    <xf numFmtId="0" fontId="0" fillId="41" borderId="21" xfId="0" applyFont="1" applyFill="1" applyBorder="1" applyAlignment="1">
      <alignment horizontal="centerContinuous"/>
    </xf>
    <xf numFmtId="166" fontId="0" fillId="41" borderId="22" xfId="46" applyNumberFormat="1" applyFont="1" applyFill="1" applyBorder="1" applyAlignment="1">
      <alignment horizontal="centerContinuous"/>
    </xf>
    <xf numFmtId="165" fontId="0" fillId="41" borderId="0" xfId="46" applyFont="1" applyFill="1"/>
    <xf numFmtId="165" fontId="32" fillId="41" borderId="0" xfId="46" applyFont="1" applyFill="1" applyAlignment="1">
      <alignment horizontal="centerContinuous"/>
    </xf>
    <xf numFmtId="165" fontId="10" fillId="41" borderId="22" xfId="46" applyFont="1" applyFill="1" applyBorder="1" applyAlignment="1">
      <alignment horizontal="centerContinuous"/>
    </xf>
    <xf numFmtId="165" fontId="0" fillId="41" borderId="19" xfId="46" applyFont="1" applyFill="1" applyBorder="1"/>
    <xf numFmtId="165" fontId="0" fillId="41" borderId="22" xfId="46" applyFont="1" applyFill="1" applyBorder="1"/>
    <xf numFmtId="165" fontId="9" fillId="41" borderId="24" xfId="46" applyFont="1" applyFill="1" applyBorder="1" applyAlignment="1">
      <alignment horizontal="center"/>
    </xf>
    <xf numFmtId="165" fontId="9" fillId="41" borderId="25" xfId="46" applyFont="1" applyFill="1" applyBorder="1" applyAlignment="1">
      <alignment horizontal="center"/>
    </xf>
    <xf numFmtId="165" fontId="0" fillId="41" borderId="0" xfId="46" applyFont="1" applyFill="1" applyAlignment="1">
      <alignment horizontal="right"/>
    </xf>
    <xf numFmtId="165" fontId="10" fillId="41" borderId="14" xfId="46" applyFont="1" applyFill="1" applyBorder="1" applyAlignment="1">
      <alignment horizontal="centerContinuous"/>
    </xf>
    <xf numFmtId="165" fontId="0" fillId="41" borderId="17" xfId="46" applyFont="1" applyFill="1" applyBorder="1"/>
    <xf numFmtId="165" fontId="0" fillId="41" borderId="0" xfId="46" applyFont="1" applyFill="1" applyBorder="1"/>
    <xf numFmtId="165" fontId="0" fillId="41" borderId="21" xfId="46" applyFont="1" applyFill="1" applyBorder="1"/>
    <xf numFmtId="165" fontId="9" fillId="41" borderId="23" xfId="46" applyFont="1" applyFill="1" applyBorder="1" applyAlignment="1">
      <alignment horizontal="center"/>
    </xf>
    <xf numFmtId="165" fontId="9" fillId="41" borderId="16" xfId="46" applyFont="1" applyFill="1" applyBorder="1" applyAlignment="1">
      <alignment horizontal="center"/>
    </xf>
    <xf numFmtId="165" fontId="0" fillId="41" borderId="0" xfId="46" applyFont="1" applyFill="1" applyAlignment="1">
      <alignment horizontal="centerContinuous"/>
    </xf>
    <xf numFmtId="165" fontId="10" fillId="41" borderId="16" xfId="46" applyFont="1" applyFill="1" applyBorder="1" applyAlignment="1">
      <alignment horizontal="centerContinuous"/>
    </xf>
    <xf numFmtId="165" fontId="10" fillId="41" borderId="20" xfId="46" applyFont="1" applyFill="1" applyBorder="1" applyAlignment="1">
      <alignment horizontal="centerContinuous"/>
    </xf>
    <xf numFmtId="165" fontId="0" fillId="41" borderId="18" xfId="46" applyFont="1" applyFill="1" applyBorder="1"/>
    <xf numFmtId="165" fontId="0" fillId="41" borderId="26" xfId="46" applyFont="1" applyFill="1" applyBorder="1"/>
    <xf numFmtId="165" fontId="10" fillId="41" borderId="17" xfId="46" applyFont="1" applyFill="1" applyBorder="1" applyAlignment="1">
      <alignment horizontal="centerContinuous"/>
    </xf>
    <xf numFmtId="165" fontId="9" fillId="41" borderId="17" xfId="46" applyFont="1" applyFill="1" applyBorder="1" applyAlignment="1">
      <alignment horizontal="centerContinuous"/>
    </xf>
    <xf numFmtId="165" fontId="0" fillId="41" borderId="0" xfId="46" applyFont="1" applyFill="1" applyBorder="1" applyAlignment="1"/>
    <xf numFmtId="165" fontId="0" fillId="41" borderId="23" xfId="46" applyFont="1" applyFill="1" applyBorder="1"/>
    <xf numFmtId="165" fontId="9" fillId="41" borderId="16" xfId="46" applyFont="1" applyFill="1" applyBorder="1" applyAlignment="1">
      <alignment horizontal="centerContinuous"/>
    </xf>
    <xf numFmtId="165" fontId="9" fillId="41" borderId="18" xfId="46" applyFont="1" applyFill="1" applyBorder="1" applyAlignment="1"/>
    <xf numFmtId="0" fontId="33" fillId="41" borderId="30" xfId="0" applyFont="1" applyFill="1" applyBorder="1" applyAlignment="1">
      <alignment horizontal="right"/>
    </xf>
    <xf numFmtId="0" fontId="33" fillId="41" borderId="31" xfId="0" applyFont="1" applyFill="1" applyBorder="1"/>
    <xf numFmtId="0" fontId="33" fillId="41" borderId="30" xfId="0" applyFont="1" applyFill="1" applyBorder="1"/>
    <xf numFmtId="168" fontId="34" fillId="41" borderId="15" xfId="47" applyNumberFormat="1" applyFont="1" applyFill="1" applyBorder="1" applyProtection="1">
      <protection locked="0"/>
    </xf>
    <xf numFmtId="0" fontId="33" fillId="41" borderId="30" xfId="0" applyFont="1" applyFill="1" applyBorder="1" applyAlignment="1">
      <alignment horizontal="center"/>
    </xf>
    <xf numFmtId="165" fontId="33" fillId="41" borderId="30" xfId="46" applyFont="1" applyFill="1" applyBorder="1" applyAlignment="1">
      <alignment horizontal="center"/>
    </xf>
    <xf numFmtId="169" fontId="33" fillId="41" borderId="31" xfId="46" applyNumberFormat="1" applyFont="1" applyFill="1" applyBorder="1" applyAlignment="1">
      <alignment horizontal="center"/>
    </xf>
    <xf numFmtId="169" fontId="33" fillId="41" borderId="33" xfId="46" applyNumberFormat="1" applyFont="1" applyFill="1" applyBorder="1" applyAlignment="1">
      <alignment horizontal="center"/>
    </xf>
    <xf numFmtId="165" fontId="33" fillId="41" borderId="33" xfId="46" applyFont="1" applyFill="1" applyBorder="1" applyAlignment="1">
      <alignment horizontal="center"/>
    </xf>
    <xf numFmtId="169" fontId="33" fillId="41" borderId="32" xfId="46" applyNumberFormat="1" applyFont="1" applyFill="1" applyBorder="1" applyAlignment="1">
      <alignment horizontal="center"/>
    </xf>
    <xf numFmtId="0" fontId="33" fillId="41" borderId="30" xfId="0" applyFont="1" applyFill="1" applyBorder="1" applyAlignment="1"/>
    <xf numFmtId="0" fontId="33" fillId="41" borderId="33" xfId="0" applyFont="1" applyFill="1" applyBorder="1"/>
    <xf numFmtId="0" fontId="33" fillId="41" borderId="27" xfId="0" applyFont="1" applyFill="1" applyBorder="1" applyAlignment="1">
      <alignment horizontal="right"/>
    </xf>
    <xf numFmtId="0" fontId="33" fillId="41" borderId="18" xfId="0" applyFont="1" applyFill="1" applyBorder="1"/>
    <xf numFmtId="0" fontId="33" fillId="41" borderId="19" xfId="0" applyFont="1" applyFill="1" applyBorder="1"/>
    <xf numFmtId="0" fontId="33" fillId="41" borderId="27" xfId="0" applyFont="1" applyFill="1" applyBorder="1"/>
    <xf numFmtId="165" fontId="33" fillId="41" borderId="27" xfId="46" applyFont="1" applyFill="1" applyBorder="1" applyAlignment="1">
      <alignment horizontal="center"/>
    </xf>
    <xf numFmtId="169" fontId="33" fillId="41" borderId="18" xfId="46" applyNumberFormat="1" applyFont="1" applyFill="1" applyBorder="1" applyAlignment="1">
      <alignment horizontal="center"/>
    </xf>
    <xf numFmtId="169" fontId="33" fillId="41" borderId="0" xfId="46" applyNumberFormat="1" applyFont="1" applyFill="1" applyBorder="1" applyAlignment="1">
      <alignment horizontal="center"/>
    </xf>
    <xf numFmtId="165" fontId="33" fillId="41" borderId="21" xfId="46" applyFont="1" applyFill="1" applyBorder="1" applyAlignment="1">
      <alignment horizontal="center"/>
    </xf>
    <xf numFmtId="169" fontId="33" fillId="41" borderId="19" xfId="46" applyNumberFormat="1" applyFont="1" applyFill="1" applyBorder="1" applyAlignment="1">
      <alignment horizontal="center"/>
    </xf>
    <xf numFmtId="166" fontId="33" fillId="41" borderId="19" xfId="46" applyNumberFormat="1" applyFont="1" applyFill="1" applyBorder="1" applyAlignment="1">
      <alignment horizontal="center"/>
    </xf>
    <xf numFmtId="0" fontId="33" fillId="41" borderId="25" xfId="0" applyFont="1" applyFill="1" applyBorder="1"/>
    <xf numFmtId="165" fontId="33" fillId="41" borderId="24" xfId="46" applyNumberFormat="1" applyFont="1" applyFill="1" applyBorder="1"/>
    <xf numFmtId="165" fontId="33" fillId="41" borderId="24" xfId="46" applyFont="1" applyFill="1" applyBorder="1"/>
    <xf numFmtId="166" fontId="33" fillId="41" borderId="24" xfId="46" applyNumberFormat="1" applyFont="1" applyFill="1" applyBorder="1"/>
    <xf numFmtId="0" fontId="35" fillId="41" borderId="18" xfId="0" applyFont="1" applyFill="1" applyBorder="1" applyAlignment="1"/>
    <xf numFmtId="0" fontId="33" fillId="41" borderId="0" xfId="0" applyFont="1" applyFill="1" applyBorder="1"/>
    <xf numFmtId="0" fontId="33" fillId="41" borderId="27" xfId="0" applyFont="1" applyFill="1" applyBorder="1" applyAlignment="1"/>
    <xf numFmtId="0" fontId="33" fillId="41" borderId="27" xfId="0" applyFont="1" applyFill="1" applyBorder="1" applyAlignment="1">
      <alignment horizontal="center"/>
    </xf>
    <xf numFmtId="165" fontId="33" fillId="41" borderId="19" xfId="46" applyFont="1" applyFill="1" applyBorder="1" applyAlignment="1">
      <alignment horizontal="centerContinuous"/>
    </xf>
    <xf numFmtId="0" fontId="33" fillId="41" borderId="19" xfId="0" applyFont="1" applyFill="1" applyBorder="1" applyAlignment="1">
      <alignment horizontal="centerContinuous"/>
    </xf>
    <xf numFmtId="0" fontId="33" fillId="41" borderId="0" xfId="0" applyFont="1" applyFill="1" applyBorder="1" applyAlignment="1">
      <alignment horizontal="centerContinuous"/>
    </xf>
    <xf numFmtId="166" fontId="33" fillId="41" borderId="27" xfId="46" applyNumberFormat="1" applyFont="1" applyFill="1" applyBorder="1" applyAlignment="1">
      <alignment horizontal="center"/>
    </xf>
    <xf numFmtId="165" fontId="34" fillId="41" borderId="15" xfId="46" applyFont="1" applyFill="1" applyBorder="1" applyProtection="1">
      <protection locked="0"/>
    </xf>
    <xf numFmtId="0" fontId="30" fillId="0" borderId="34" xfId="0" applyFont="1" applyFill="1" applyBorder="1"/>
    <xf numFmtId="166" fontId="34" fillId="41" borderId="35" xfId="46" applyNumberFormat="1" applyFont="1" applyFill="1" applyBorder="1" applyProtection="1">
      <protection locked="0"/>
    </xf>
    <xf numFmtId="0" fontId="33" fillId="41" borderId="30" xfId="0" applyFont="1" applyFill="1" applyBorder="1" applyAlignment="1">
      <alignment horizontal="left"/>
    </xf>
    <xf numFmtId="0" fontId="0" fillId="0" borderId="21" xfId="0" applyBorder="1"/>
    <xf numFmtId="0" fontId="0" fillId="41" borderId="22" xfId="0" applyFont="1" applyFill="1" applyBorder="1" applyAlignment="1">
      <alignment horizontal="center"/>
    </xf>
    <xf numFmtId="0" fontId="33" fillId="0" borderId="15" xfId="0" applyFont="1" applyFill="1" applyBorder="1"/>
    <xf numFmtId="0" fontId="9" fillId="41" borderId="0" xfId="0" applyFont="1" applyFill="1" applyBorder="1" applyAlignment="1">
      <alignment horizontal="centerContinuous"/>
    </xf>
    <xf numFmtId="0" fontId="9" fillId="41" borderId="0" xfId="0" applyFont="1" applyFill="1" applyBorder="1" applyAlignment="1"/>
    <xf numFmtId="0" fontId="9" fillId="41" borderId="0" xfId="0" applyFont="1" applyFill="1" applyBorder="1" applyAlignment="1">
      <alignment horizontal="center"/>
    </xf>
    <xf numFmtId="165" fontId="9" fillId="41" borderId="0" xfId="46" applyFont="1" applyFill="1" applyBorder="1" applyAlignment="1">
      <alignment horizontal="center"/>
    </xf>
    <xf numFmtId="166" fontId="9" fillId="41" borderId="0" xfId="46" applyNumberFormat="1" applyFont="1" applyFill="1" applyBorder="1" applyAlignment="1">
      <alignment horizontal="center"/>
    </xf>
    <xf numFmtId="0" fontId="0" fillId="41" borderId="0" xfId="0" applyFont="1" applyFill="1" applyBorder="1" applyAlignment="1"/>
    <xf numFmtId="166" fontId="33" fillId="41" borderId="0" xfId="46" applyNumberFormat="1" applyFont="1" applyFill="1" applyBorder="1"/>
    <xf numFmtId="0" fontId="33" fillId="41" borderId="37" xfId="0" applyFont="1" applyFill="1" applyBorder="1"/>
    <xf numFmtId="0" fontId="35" fillId="41" borderId="37" xfId="0" applyFont="1" applyFill="1" applyBorder="1" applyAlignment="1"/>
    <xf numFmtId="165" fontId="33" fillId="41" borderId="37" xfId="46" applyFont="1" applyFill="1" applyBorder="1"/>
    <xf numFmtId="0" fontId="33" fillId="41" borderId="38" xfId="0" applyFont="1" applyFill="1" applyBorder="1"/>
    <xf numFmtId="0" fontId="36" fillId="41" borderId="39" xfId="0" applyFont="1" applyFill="1" applyBorder="1"/>
    <xf numFmtId="166" fontId="34" fillId="41" borderId="40" xfId="46" applyNumberFormat="1" applyFont="1" applyFill="1" applyBorder="1" applyProtection="1">
      <protection locked="0"/>
    </xf>
    <xf numFmtId="166" fontId="33" fillId="41" borderId="39" xfId="46" applyNumberFormat="1" applyFont="1" applyFill="1" applyBorder="1" applyAlignment="1">
      <alignment horizontal="center"/>
    </xf>
    <xf numFmtId="165" fontId="34" fillId="41" borderId="41" xfId="46" applyFont="1" applyFill="1" applyBorder="1" applyProtection="1">
      <protection locked="0"/>
    </xf>
    <xf numFmtId="165" fontId="33" fillId="41" borderId="39" xfId="46" applyFont="1" applyFill="1" applyBorder="1" applyAlignment="1">
      <alignment horizontal="center"/>
    </xf>
    <xf numFmtId="165" fontId="33" fillId="41" borderId="42" xfId="46" applyFont="1" applyFill="1" applyBorder="1" applyAlignment="1">
      <alignment horizontal="center"/>
    </xf>
    <xf numFmtId="165" fontId="33" fillId="41" borderId="43" xfId="46" applyFont="1" applyFill="1" applyBorder="1" applyAlignment="1">
      <alignment horizontal="center"/>
    </xf>
    <xf numFmtId="168" fontId="34" fillId="41" borderId="41" xfId="47" applyNumberFormat="1" applyFont="1" applyFill="1" applyBorder="1" applyProtection="1">
      <protection locked="0"/>
    </xf>
    <xf numFmtId="165" fontId="33" fillId="41" borderId="39" xfId="46" applyFont="1" applyFill="1" applyBorder="1"/>
    <xf numFmtId="0" fontId="33" fillId="41" borderId="39" xfId="0" applyFont="1" applyFill="1" applyBorder="1" applyAlignment="1">
      <alignment horizontal="center"/>
    </xf>
    <xf numFmtId="0" fontId="33" fillId="41" borderId="43" xfId="0" applyFont="1" applyFill="1" applyBorder="1"/>
    <xf numFmtId="0" fontId="33" fillId="41" borderId="44" xfId="0" applyFont="1" applyFill="1" applyBorder="1"/>
    <xf numFmtId="0" fontId="33" fillId="41" borderId="39" xfId="0" applyFont="1" applyFill="1" applyBorder="1"/>
    <xf numFmtId="0" fontId="30" fillId="0" borderId="0" xfId="0" applyFont="1" applyFill="1"/>
    <xf numFmtId="0" fontId="10" fillId="41" borderId="0" xfId="0" applyFont="1" applyFill="1"/>
    <xf numFmtId="0" fontId="0" fillId="0" borderId="0" xfId="0" applyFont="1" applyFill="1"/>
    <xf numFmtId="0" fontId="9" fillId="41" borderId="23" xfId="0" applyFont="1" applyFill="1" applyBorder="1" applyAlignment="1">
      <alignment horizontal="center"/>
    </xf>
    <xf numFmtId="166" fontId="10" fillId="41" borderId="14" xfId="46" applyNumberFormat="1" applyFont="1" applyFill="1" applyBorder="1" applyAlignment="1">
      <alignment vertical="center"/>
    </xf>
    <xf numFmtId="165" fontId="33" fillId="41" borderId="27" xfId="46" applyFont="1" applyFill="1" applyBorder="1" applyAlignment="1">
      <alignment vertical="center"/>
    </xf>
    <xf numFmtId="165" fontId="33" fillId="41" borderId="19" xfId="46" applyFont="1" applyFill="1" applyBorder="1" applyAlignment="1">
      <alignment vertical="center"/>
    </xf>
    <xf numFmtId="166" fontId="33" fillId="41" borderId="27" xfId="46" applyNumberFormat="1" applyFont="1" applyFill="1" applyBorder="1" applyAlignment="1">
      <alignment vertical="center"/>
    </xf>
    <xf numFmtId="165" fontId="41" fillId="41" borderId="0" xfId="46" applyFont="1" applyFill="1" applyAlignment="1">
      <alignment vertical="center"/>
    </xf>
    <xf numFmtId="166" fontId="41" fillId="41" borderId="0" xfId="46" applyNumberFormat="1" applyFont="1" applyFill="1" applyAlignment="1">
      <alignment vertical="center"/>
    </xf>
    <xf numFmtId="165" fontId="41" fillId="41" borderId="0" xfId="46" applyFont="1" applyFill="1" applyAlignment="1">
      <alignment horizontal="centerContinuous"/>
    </xf>
    <xf numFmtId="165" fontId="41" fillId="41" borderId="0" xfId="46" applyFont="1" applyFill="1" applyAlignment="1">
      <alignment horizontal="right"/>
    </xf>
    <xf numFmtId="165" fontId="41" fillId="41" borderId="18" xfId="46" applyFont="1" applyFill="1" applyBorder="1" applyAlignment="1">
      <alignment vertical="center"/>
    </xf>
    <xf numFmtId="165" fontId="41" fillId="41" borderId="19" xfId="46" applyFont="1" applyFill="1" applyBorder="1" applyAlignment="1">
      <alignment vertical="center"/>
    </xf>
    <xf numFmtId="165" fontId="41" fillId="41" borderId="17" xfId="46" applyFont="1" applyFill="1" applyBorder="1" applyAlignment="1">
      <alignment vertical="center"/>
    </xf>
    <xf numFmtId="166" fontId="41" fillId="41" borderId="14" xfId="46" applyNumberFormat="1" applyFont="1" applyFill="1" applyBorder="1" applyAlignment="1">
      <alignment vertical="center"/>
    </xf>
    <xf numFmtId="165" fontId="41" fillId="41" borderId="0" xfId="46" applyFont="1" applyFill="1" applyBorder="1" applyAlignment="1">
      <alignment vertical="center"/>
    </xf>
    <xf numFmtId="166" fontId="41" fillId="41" borderId="19" xfId="46" applyNumberFormat="1" applyFont="1" applyFill="1" applyBorder="1" applyAlignment="1">
      <alignment vertical="center"/>
    </xf>
    <xf numFmtId="165" fontId="41" fillId="41" borderId="20" xfId="46" applyFont="1" applyFill="1" applyBorder="1" applyAlignment="1">
      <alignment vertical="center"/>
    </xf>
    <xf numFmtId="165" fontId="41" fillId="41" borderId="22" xfId="46" applyFont="1" applyFill="1" applyBorder="1" applyAlignment="1">
      <alignment vertical="center"/>
    </xf>
    <xf numFmtId="165" fontId="41" fillId="41" borderId="21" xfId="46" applyFont="1" applyFill="1" applyBorder="1" applyAlignment="1">
      <alignment vertical="center"/>
    </xf>
    <xf numFmtId="166" fontId="41" fillId="41" borderId="22" xfId="46" applyNumberFormat="1" applyFont="1" applyFill="1" applyBorder="1" applyAlignment="1">
      <alignment vertical="center"/>
    </xf>
    <xf numFmtId="165" fontId="41" fillId="41" borderId="23" xfId="46" applyFont="1" applyFill="1" applyBorder="1" applyAlignment="1">
      <alignment vertical="center"/>
    </xf>
    <xf numFmtId="165" fontId="41" fillId="41" borderId="26" xfId="46" applyFont="1" applyFill="1" applyBorder="1" applyAlignment="1">
      <alignment vertical="center"/>
    </xf>
    <xf numFmtId="165" fontId="41" fillId="41" borderId="18" xfId="46" applyFont="1" applyFill="1" applyBorder="1" applyAlignment="1">
      <alignment horizontal="centerContinuous"/>
    </xf>
    <xf numFmtId="165" fontId="41" fillId="41" borderId="0" xfId="46" applyFont="1" applyFill="1" applyBorder="1" applyAlignment="1">
      <alignment horizontal="centerContinuous"/>
    </xf>
    <xf numFmtId="165" fontId="41" fillId="41" borderId="0" xfId="46" applyFont="1" applyFill="1" applyBorder="1" applyAlignment="1"/>
    <xf numFmtId="0" fontId="32" fillId="0" borderId="0" xfId="0" applyFont="1" applyFill="1" applyAlignment="1">
      <alignment horizontal="centerContinuous"/>
    </xf>
    <xf numFmtId="0" fontId="10" fillId="0" borderId="16" xfId="0" applyFont="1" applyFill="1" applyBorder="1"/>
    <xf numFmtId="0" fontId="10" fillId="0" borderId="20" xfId="0" applyFont="1" applyFill="1" applyBorder="1" applyAlignment="1">
      <alignment horizontal="centerContinuous"/>
    </xf>
    <xf numFmtId="0" fontId="0" fillId="0" borderId="18" xfId="0" applyFont="1" applyFill="1" applyBorder="1"/>
    <xf numFmtId="0" fontId="0" fillId="0" borderId="16" xfId="0" applyFont="1" applyFill="1" applyBorder="1"/>
    <xf numFmtId="0" fontId="9" fillId="0" borderId="24" xfId="0" applyFont="1" applyFill="1" applyBorder="1" applyAlignment="1">
      <alignment horizontal="center"/>
    </xf>
    <xf numFmtId="0" fontId="9" fillId="0" borderId="25" xfId="0" applyFont="1" applyFill="1" applyBorder="1" applyAlignment="1">
      <alignment horizontal="center"/>
    </xf>
    <xf numFmtId="0" fontId="33" fillId="0" borderId="27" xfId="0" applyFont="1" applyFill="1" applyBorder="1"/>
    <xf numFmtId="0" fontId="0" fillId="0" borderId="0" xfId="0" applyFont="1" applyFill="1" applyBorder="1"/>
    <xf numFmtId="0" fontId="0" fillId="0" borderId="21" xfId="0" applyFont="1" applyFill="1" applyBorder="1"/>
    <xf numFmtId="0" fontId="0" fillId="0" borderId="26" xfId="0" applyFont="1" applyFill="1" applyBorder="1"/>
    <xf numFmtId="0" fontId="0" fillId="0" borderId="17" xfId="0" applyFont="1" applyFill="1" applyBorder="1"/>
    <xf numFmtId="0" fontId="0" fillId="0" borderId="18" xfId="0" applyFill="1" applyBorder="1"/>
    <xf numFmtId="0" fontId="41" fillId="41" borderId="18" xfId="0" applyFont="1" applyFill="1" applyBorder="1"/>
    <xf numFmtId="0" fontId="40" fillId="41" borderId="0" xfId="0" applyFont="1" applyFill="1"/>
    <xf numFmtId="0" fontId="44" fillId="41" borderId="0" xfId="0" applyFont="1" applyFill="1"/>
    <xf numFmtId="0" fontId="65" fillId="0" borderId="0" xfId="0" applyFont="1" applyFill="1"/>
    <xf numFmtId="165" fontId="43" fillId="41" borderId="0" xfId="46" applyFont="1" applyFill="1"/>
    <xf numFmtId="166" fontId="43" fillId="41" borderId="0" xfId="46" applyNumberFormat="1" applyFont="1" applyFill="1"/>
    <xf numFmtId="0" fontId="64" fillId="0" borderId="24" xfId="0" applyFont="1" applyBorder="1" applyAlignment="1">
      <alignment horizontal="center"/>
    </xf>
    <xf numFmtId="172" fontId="64" fillId="0" borderId="24" xfId="46" applyNumberFormat="1" applyFont="1" applyBorder="1" applyAlignment="1">
      <alignment horizontal="center"/>
    </xf>
    <xf numFmtId="172" fontId="64" fillId="0" borderId="25" xfId="46" applyNumberFormat="1" applyFont="1" applyBorder="1" applyAlignment="1">
      <alignment horizontal="center"/>
    </xf>
    <xf numFmtId="165" fontId="43" fillId="41" borderId="24" xfId="46" applyFont="1" applyFill="1" applyBorder="1"/>
    <xf numFmtId="0" fontId="65" fillId="0" borderId="0" xfId="0" applyFont="1"/>
    <xf numFmtId="0" fontId="65" fillId="42" borderId="0" xfId="0" applyFont="1" applyFill="1"/>
    <xf numFmtId="0" fontId="0" fillId="42" borderId="0" xfId="0" applyFont="1" applyFill="1"/>
    <xf numFmtId="165" fontId="43" fillId="42" borderId="0" xfId="46" applyFont="1" applyFill="1"/>
    <xf numFmtId="165" fontId="44" fillId="41" borderId="24" xfId="46" applyFont="1" applyFill="1" applyBorder="1"/>
    <xf numFmtId="165" fontId="67" fillId="41" borderId="24" xfId="46" applyFont="1" applyFill="1" applyBorder="1"/>
    <xf numFmtId="0" fontId="10" fillId="14" borderId="25" xfId="0" applyFont="1" applyFill="1" applyBorder="1" applyAlignment="1">
      <alignment horizontal="center"/>
    </xf>
    <xf numFmtId="0" fontId="10" fillId="14" borderId="26" xfId="0" applyFont="1" applyFill="1" applyBorder="1" applyAlignment="1">
      <alignment horizontal="center"/>
    </xf>
    <xf numFmtId="0" fontId="65" fillId="30" borderId="0" xfId="0" applyFont="1" applyFill="1"/>
    <xf numFmtId="0" fontId="0" fillId="30" borderId="0" xfId="0" applyFont="1" applyFill="1"/>
    <xf numFmtId="165" fontId="43" fillId="30" borderId="0" xfId="46" applyFont="1" applyFill="1"/>
    <xf numFmtId="0" fontId="10" fillId="0" borderId="19" xfId="0" applyFont="1" applyFill="1" applyBorder="1"/>
    <xf numFmtId="0" fontId="30" fillId="41" borderId="0" xfId="0" applyFont="1" applyFill="1"/>
    <xf numFmtId="165" fontId="69" fillId="41" borderId="30" xfId="46" applyFont="1" applyFill="1" applyBorder="1" applyAlignment="1">
      <alignment horizontal="center"/>
    </xf>
    <xf numFmtId="165" fontId="69" fillId="41" borderId="33" xfId="46" applyFont="1" applyFill="1" applyBorder="1" applyAlignment="1">
      <alignment horizontal="center"/>
    </xf>
    <xf numFmtId="165" fontId="69" fillId="41" borderId="24" xfId="46" applyFont="1" applyFill="1" applyBorder="1" applyAlignment="1">
      <alignment vertical="center"/>
    </xf>
    <xf numFmtId="166" fontId="69" fillId="41" borderId="24" xfId="46" applyNumberFormat="1" applyFont="1" applyFill="1" applyBorder="1" applyAlignment="1">
      <alignment vertical="center"/>
    </xf>
    <xf numFmtId="165" fontId="69" fillId="41" borderId="27" xfId="46" applyFont="1" applyFill="1" applyBorder="1" applyAlignment="1">
      <alignment horizontal="center"/>
    </xf>
    <xf numFmtId="169" fontId="69" fillId="41" borderId="18" xfId="46" applyNumberFormat="1" applyFont="1" applyFill="1" applyBorder="1" applyAlignment="1">
      <alignment horizontal="center"/>
    </xf>
    <xf numFmtId="169" fontId="69" fillId="41" borderId="0" xfId="46" applyNumberFormat="1" applyFont="1" applyFill="1" applyBorder="1" applyAlignment="1">
      <alignment horizontal="center"/>
    </xf>
    <xf numFmtId="165" fontId="69" fillId="41" borderId="21" xfId="46" applyFont="1" applyFill="1" applyBorder="1" applyAlignment="1">
      <alignment horizontal="center"/>
    </xf>
    <xf numFmtId="169" fontId="69" fillId="41" borderId="19" xfId="46" applyNumberFormat="1" applyFont="1" applyFill="1" applyBorder="1" applyAlignment="1">
      <alignment horizontal="center"/>
    </xf>
    <xf numFmtId="166" fontId="69" fillId="41" borderId="19" xfId="46" applyNumberFormat="1" applyFont="1" applyFill="1" applyBorder="1" applyAlignment="1">
      <alignment horizontal="center"/>
    </xf>
    <xf numFmtId="168" fontId="71" fillId="41" borderId="30" xfId="47" applyNumberFormat="1" applyFont="1" applyFill="1" applyBorder="1" applyAlignment="1" applyProtection="1">
      <alignment horizontal="center" vertical="center"/>
      <protection locked="0"/>
    </xf>
    <xf numFmtId="0" fontId="41" fillId="41" borderId="0" xfId="0" applyFont="1" applyFill="1"/>
    <xf numFmtId="0" fontId="30" fillId="43" borderId="0" xfId="61" applyFont="1" applyFill="1"/>
    <xf numFmtId="168" fontId="30" fillId="43" borderId="0" xfId="47" applyNumberFormat="1" applyFont="1" applyFill="1" applyBorder="1" applyAlignment="1">
      <alignment horizontal="center"/>
    </xf>
    <xf numFmtId="0" fontId="36" fillId="43" borderId="15" xfId="0" applyFont="1" applyFill="1" applyBorder="1" applyAlignment="1">
      <alignment horizontal="center"/>
    </xf>
    <xf numFmtId="0" fontId="30" fillId="43" borderId="31" xfId="0" applyFont="1" applyFill="1" applyBorder="1"/>
    <xf numFmtId="0" fontId="30" fillId="43" borderId="15" xfId="0" applyFont="1" applyFill="1" applyBorder="1"/>
    <xf numFmtId="0" fontId="30" fillId="43" borderId="45" xfId="0" applyFont="1" applyFill="1" applyBorder="1"/>
    <xf numFmtId="0" fontId="30" fillId="43" borderId="34" xfId="0" applyFont="1" applyFill="1" applyBorder="1"/>
    <xf numFmtId="170" fontId="36" fillId="43" borderId="15" xfId="0" applyNumberFormat="1" applyFont="1" applyFill="1" applyBorder="1"/>
    <xf numFmtId="0" fontId="30" fillId="43" borderId="15" xfId="0" applyFont="1" applyFill="1" applyBorder="1" applyAlignment="1">
      <alignment horizontal="center"/>
    </xf>
    <xf numFmtId="2" fontId="30" fillId="43" borderId="15" xfId="0" applyNumberFormat="1" applyFont="1" applyFill="1" applyBorder="1"/>
    <xf numFmtId="171" fontId="30" fillId="43" borderId="34" xfId="0" applyNumberFormat="1" applyFont="1" applyFill="1" applyBorder="1"/>
    <xf numFmtId="2" fontId="36" fillId="43" borderId="35" xfId="0" applyNumberFormat="1" applyFont="1" applyFill="1" applyBorder="1" applyAlignment="1">
      <alignment horizontal="center"/>
    </xf>
    <xf numFmtId="2" fontId="30" fillId="43" borderId="34" xfId="0" applyNumberFormat="1" applyFont="1" applyFill="1" applyBorder="1"/>
    <xf numFmtId="0" fontId="0" fillId="43" borderId="15" xfId="0" applyFill="1" applyBorder="1"/>
    <xf numFmtId="0" fontId="30" fillId="43" borderId="36" xfId="0" applyFont="1" applyFill="1" applyBorder="1" applyAlignment="1">
      <alignment horizontal="center"/>
    </xf>
    <xf numFmtId="0" fontId="30" fillId="43" borderId="32" xfId="0" applyFont="1" applyFill="1" applyBorder="1" applyAlignment="1">
      <alignment horizontal="center"/>
    </xf>
    <xf numFmtId="0" fontId="10" fillId="43" borderId="46" xfId="0" applyFont="1" applyFill="1" applyBorder="1" applyAlignment="1">
      <alignment horizontal="center"/>
    </xf>
    <xf numFmtId="0" fontId="68" fillId="43" borderId="30" xfId="0" applyFont="1" applyFill="1" applyBorder="1" applyAlignment="1">
      <alignment horizontal="right"/>
    </xf>
    <xf numFmtId="0" fontId="10" fillId="41" borderId="0" xfId="0" applyFont="1" applyFill="1" applyAlignment="1"/>
    <xf numFmtId="0" fontId="0" fillId="43" borderId="0" xfId="0" applyFont="1" applyFill="1"/>
    <xf numFmtId="0" fontId="36" fillId="43" borderId="15" xfId="0" applyFont="1" applyFill="1" applyBorder="1"/>
    <xf numFmtId="0" fontId="10" fillId="0" borderId="17" xfId="0" applyFont="1" applyFill="1" applyBorder="1"/>
    <xf numFmtId="0" fontId="10" fillId="0" borderId="21" xfId="0" applyFont="1" applyFill="1" applyBorder="1" applyAlignment="1">
      <alignment horizontal="centerContinuous"/>
    </xf>
    <xf numFmtId="0" fontId="9" fillId="0" borderId="27" xfId="0" applyFont="1" applyFill="1" applyBorder="1" applyAlignment="1">
      <alignment horizontal="center"/>
    </xf>
    <xf numFmtId="0" fontId="0" fillId="0" borderId="20" xfId="0" applyFont="1" applyFill="1" applyBorder="1"/>
    <xf numFmtId="165" fontId="70" fillId="43" borderId="15" xfId="46" applyFont="1" applyFill="1" applyBorder="1" applyAlignment="1" applyProtection="1">
      <alignment vertical="center"/>
      <protection locked="0"/>
    </xf>
    <xf numFmtId="0" fontId="36" fillId="43" borderId="36" xfId="0" applyFont="1" applyFill="1" applyBorder="1" applyAlignment="1">
      <alignment horizontal="center"/>
    </xf>
    <xf numFmtId="2" fontId="73" fillId="43" borderId="35" xfId="0" applyNumberFormat="1" applyFont="1" applyFill="1" applyBorder="1" applyAlignment="1">
      <alignment horizontal="center"/>
    </xf>
    <xf numFmtId="0" fontId="38" fillId="43" borderId="0" xfId="0" applyFont="1" applyFill="1" applyAlignment="1">
      <alignment horizontal="center"/>
    </xf>
    <xf numFmtId="167" fontId="38" fillId="43" borderId="21" xfId="0" applyNumberFormat="1" applyFont="1" applyFill="1" applyBorder="1" applyAlignment="1">
      <alignment horizontal="center"/>
    </xf>
    <xf numFmtId="167" fontId="39" fillId="43" borderId="21" xfId="0" applyNumberFormat="1" applyFont="1" applyFill="1" applyBorder="1" applyAlignment="1">
      <alignment horizontal="center"/>
    </xf>
    <xf numFmtId="0" fontId="10" fillId="43" borderId="25" xfId="0" applyFont="1" applyFill="1" applyBorder="1"/>
    <xf numFmtId="0" fontId="10" fillId="43" borderId="25" xfId="0" applyFont="1" applyFill="1" applyBorder="1" applyAlignment="1">
      <alignment horizontal="center"/>
    </xf>
    <xf numFmtId="0" fontId="10" fillId="43" borderId="14" xfId="0" applyFont="1" applyFill="1" applyBorder="1" applyAlignment="1">
      <alignment horizontal="center"/>
    </xf>
    <xf numFmtId="0" fontId="36" fillId="43" borderId="26" xfId="0" applyFont="1" applyFill="1" applyBorder="1" applyAlignment="1">
      <alignment horizontal="center"/>
    </xf>
    <xf numFmtId="0" fontId="36" fillId="43" borderId="24" xfId="0" applyFont="1" applyFill="1" applyBorder="1" applyAlignment="1">
      <alignment horizontal="center"/>
    </xf>
    <xf numFmtId="0" fontId="30" fillId="43" borderId="47" xfId="0" applyFont="1" applyFill="1" applyBorder="1"/>
    <xf numFmtId="0" fontId="30" fillId="43" borderId="48" xfId="0" applyFont="1" applyFill="1" applyBorder="1"/>
    <xf numFmtId="0" fontId="30" fillId="43" borderId="19" xfId="0" applyFont="1" applyFill="1" applyBorder="1" applyAlignment="1">
      <alignment horizontal="center"/>
    </xf>
    <xf numFmtId="0" fontId="10" fillId="43" borderId="50" xfId="0" applyFont="1" applyFill="1" applyBorder="1" applyAlignment="1">
      <alignment horizontal="center"/>
    </xf>
    <xf numFmtId="0" fontId="30" fillId="43" borderId="0" xfId="0" applyFont="1" applyFill="1"/>
    <xf numFmtId="0" fontId="36" fillId="43" borderId="33" xfId="0" applyFont="1" applyFill="1" applyBorder="1" applyAlignment="1">
      <alignment horizontal="center"/>
    </xf>
    <xf numFmtId="171" fontId="30" fillId="43" borderId="15" xfId="0" applyNumberFormat="1" applyFont="1" applyFill="1" applyBorder="1"/>
    <xf numFmtId="0" fontId="74" fillId="43" borderId="0" xfId="0" applyFont="1" applyFill="1"/>
    <xf numFmtId="0" fontId="41" fillId="43" borderId="0" xfId="0" applyFont="1" applyFill="1"/>
    <xf numFmtId="168" fontId="36" fillId="43" borderId="0" xfId="47" applyNumberFormat="1" applyFont="1" applyFill="1" applyBorder="1" applyAlignment="1">
      <alignment horizontal="center"/>
    </xf>
    <xf numFmtId="0" fontId="10" fillId="43" borderId="0" xfId="0" applyFont="1" applyFill="1"/>
    <xf numFmtId="0" fontId="30" fillId="43" borderId="14" xfId="0" applyFont="1" applyFill="1" applyBorder="1" applyAlignment="1">
      <alignment horizontal="center"/>
    </xf>
    <xf numFmtId="0" fontId="36" fillId="43" borderId="49" xfId="0" applyFont="1" applyFill="1" applyBorder="1" applyAlignment="1">
      <alignment horizontal="center"/>
    </xf>
    <xf numFmtId="0" fontId="36" fillId="43" borderId="0" xfId="0" applyFont="1" applyFill="1" applyAlignment="1">
      <alignment horizontal="center"/>
    </xf>
    <xf numFmtId="0" fontId="40" fillId="0" borderId="0" xfId="0" applyFont="1" applyFill="1" applyAlignment="1">
      <alignment horizontal="left"/>
    </xf>
    <xf numFmtId="0" fontId="40" fillId="0" borderId="0" xfId="0" applyFont="1" applyFill="1"/>
    <xf numFmtId="0" fontId="0" fillId="0" borderId="0" xfId="0" applyFill="1" applyBorder="1"/>
    <xf numFmtId="165" fontId="34" fillId="0" borderId="30" xfId="46" applyFont="1" applyFill="1" applyBorder="1" applyAlignment="1" applyProtection="1">
      <alignment vertical="center"/>
      <protection locked="0"/>
    </xf>
    <xf numFmtId="165" fontId="33" fillId="41" borderId="26" xfId="46" applyFont="1" applyFill="1" applyBorder="1" applyAlignment="1">
      <alignment vertical="center"/>
    </xf>
    <xf numFmtId="0" fontId="68" fillId="0" borderId="31" xfId="62" applyFont="1" applyBorder="1"/>
    <xf numFmtId="0" fontId="69" fillId="0" borderId="31" xfId="62" applyFont="1" applyBorder="1"/>
    <xf numFmtId="0" fontId="30" fillId="44" borderId="31" xfId="0" applyFont="1" applyFill="1" applyBorder="1"/>
    <xf numFmtId="0" fontId="30" fillId="44" borderId="15" xfId="0" applyFont="1" applyFill="1" applyBorder="1"/>
    <xf numFmtId="165" fontId="75" fillId="41" borderId="0" xfId="46" applyFont="1" applyFill="1" applyAlignment="1">
      <alignment vertical="center"/>
    </xf>
    <xf numFmtId="0" fontId="41" fillId="0" borderId="17" xfId="0" applyFont="1" applyFill="1" applyBorder="1"/>
    <xf numFmtId="0" fontId="0" fillId="0" borderId="14" xfId="0" applyFont="1" applyFill="1" applyBorder="1"/>
    <xf numFmtId="0" fontId="0" fillId="0" borderId="19" xfId="0" applyFont="1" applyFill="1" applyBorder="1"/>
    <xf numFmtId="0" fontId="0" fillId="0" borderId="22" xfId="0" applyFont="1" applyFill="1" applyBorder="1"/>
    <xf numFmtId="0" fontId="9" fillId="0" borderId="23" xfId="0" applyFont="1" applyFill="1" applyBorder="1" applyAlignment="1"/>
    <xf numFmtId="0" fontId="0" fillId="0" borderId="14" xfId="0" applyFont="1" applyFill="1" applyBorder="1" applyAlignment="1"/>
    <xf numFmtId="0" fontId="35" fillId="0" borderId="0" xfId="0" applyFont="1" applyFill="1" applyBorder="1" applyAlignment="1"/>
    <xf numFmtId="0" fontId="10" fillId="0" borderId="14" xfId="0" applyFont="1" applyFill="1" applyBorder="1" applyAlignment="1">
      <alignment horizontal="center"/>
    </xf>
    <xf numFmtId="0" fontId="10" fillId="0" borderId="19" xfId="0" applyFont="1" applyFill="1" applyBorder="1" applyAlignment="1">
      <alignment horizontal="center"/>
    </xf>
    <xf numFmtId="0" fontId="0" fillId="0" borderId="22" xfId="0" applyFont="1" applyFill="1" applyBorder="1" applyAlignment="1">
      <alignment horizontal="center"/>
    </xf>
    <xf numFmtId="165" fontId="33" fillId="41" borderId="0" xfId="46" applyFont="1" applyFill="1" applyAlignment="1">
      <alignment vertical="center"/>
    </xf>
    <xf numFmtId="166" fontId="33" fillId="41" borderId="0" xfId="46" applyNumberFormat="1" applyFont="1" applyFill="1" applyAlignment="1">
      <alignment vertical="center"/>
    </xf>
    <xf numFmtId="165" fontId="33" fillId="41" borderId="0" xfId="46" applyFont="1" applyFill="1" applyAlignment="1">
      <alignment horizontal="right"/>
    </xf>
    <xf numFmtId="166" fontId="37" fillId="41" borderId="14" xfId="46" applyNumberFormat="1" applyFont="1" applyFill="1" applyBorder="1" applyAlignment="1">
      <alignment vertical="center"/>
    </xf>
    <xf numFmtId="165" fontId="33" fillId="41" borderId="18" xfId="46" applyFont="1" applyFill="1" applyBorder="1" applyAlignment="1">
      <alignment vertical="center"/>
    </xf>
    <xf numFmtId="165" fontId="33" fillId="41" borderId="17" xfId="46" applyFont="1" applyFill="1" applyBorder="1" applyAlignment="1">
      <alignment vertical="center"/>
    </xf>
    <xf numFmtId="166" fontId="33" fillId="41" borderId="14" xfId="46" applyNumberFormat="1" applyFont="1" applyFill="1" applyBorder="1" applyAlignment="1">
      <alignment vertical="center"/>
    </xf>
    <xf numFmtId="165" fontId="33" fillId="41" borderId="0" xfId="46" applyFont="1" applyFill="1" applyBorder="1" applyAlignment="1">
      <alignment vertical="center"/>
    </xf>
    <xf numFmtId="166" fontId="33" fillId="41" borderId="19" xfId="46" applyNumberFormat="1" applyFont="1" applyFill="1" applyBorder="1" applyAlignment="1">
      <alignment vertical="center"/>
    </xf>
    <xf numFmtId="165" fontId="33" fillId="41" borderId="20" xfId="46" applyFont="1" applyFill="1" applyBorder="1" applyAlignment="1">
      <alignment vertical="center"/>
    </xf>
    <xf numFmtId="165" fontId="33" fillId="41" borderId="22" xfId="46" applyFont="1" applyFill="1" applyBorder="1" applyAlignment="1">
      <alignment vertical="center"/>
    </xf>
    <xf numFmtId="165" fontId="33" fillId="41" borderId="21" xfId="46" applyFont="1" applyFill="1" applyBorder="1" applyAlignment="1">
      <alignment vertical="center"/>
    </xf>
    <xf numFmtId="166" fontId="33" fillId="41" borderId="22" xfId="46" applyNumberFormat="1" applyFont="1" applyFill="1" applyBorder="1" applyAlignment="1">
      <alignment vertical="center"/>
    </xf>
    <xf numFmtId="165" fontId="33" fillId="41" borderId="24" xfId="46" applyFont="1" applyFill="1" applyBorder="1" applyAlignment="1">
      <alignment horizontal="center"/>
    </xf>
    <xf numFmtId="165" fontId="33" fillId="41" borderId="23" xfId="46" applyFont="1" applyFill="1" applyBorder="1" applyAlignment="1">
      <alignment horizontal="center"/>
    </xf>
    <xf numFmtId="166" fontId="33" fillId="41" borderId="24" xfId="46" applyNumberFormat="1" applyFont="1" applyFill="1" applyBorder="1" applyAlignment="1">
      <alignment horizontal="center"/>
    </xf>
    <xf numFmtId="165" fontId="33" fillId="41" borderId="25" xfId="46" applyFont="1" applyFill="1" applyBorder="1" applyAlignment="1">
      <alignment horizontal="center"/>
    </xf>
    <xf numFmtId="165" fontId="33" fillId="41" borderId="16" xfId="46" applyFont="1" applyFill="1" applyBorder="1" applyAlignment="1">
      <alignment horizontal="center"/>
    </xf>
    <xf numFmtId="166" fontId="33" fillId="41" borderId="25" xfId="46" applyNumberFormat="1" applyFont="1" applyFill="1" applyBorder="1" applyAlignment="1">
      <alignment horizontal="center"/>
    </xf>
    <xf numFmtId="165" fontId="34" fillId="0" borderId="15" xfId="46" applyFont="1" applyFill="1" applyBorder="1" applyAlignment="1" applyProtection="1">
      <alignment vertical="center"/>
      <protection locked="0"/>
    </xf>
    <xf numFmtId="168" fontId="34" fillId="0" borderId="30" xfId="47" applyNumberFormat="1" applyFont="1" applyFill="1" applyBorder="1" applyAlignment="1" applyProtection="1">
      <alignment vertical="center"/>
      <protection locked="0"/>
    </xf>
    <xf numFmtId="168" fontId="34" fillId="41" borderId="30" xfId="47" applyNumberFormat="1" applyFont="1" applyFill="1" applyBorder="1" applyAlignment="1" applyProtection="1">
      <alignment horizontal="center"/>
      <protection locked="0"/>
    </xf>
    <xf numFmtId="166" fontId="34" fillId="0" borderId="35" xfId="46" applyNumberFormat="1" applyFont="1" applyFill="1" applyBorder="1" applyAlignment="1" applyProtection="1">
      <alignment vertical="center"/>
      <protection locked="0"/>
    </xf>
    <xf numFmtId="165" fontId="33" fillId="41" borderId="23" xfId="46" applyFont="1" applyFill="1" applyBorder="1" applyAlignment="1">
      <alignment vertical="center"/>
    </xf>
    <xf numFmtId="165" fontId="33" fillId="41" borderId="18" xfId="46" applyFont="1" applyFill="1" applyBorder="1" applyAlignment="1"/>
    <xf numFmtId="165" fontId="33" fillId="41" borderId="0" xfId="46" applyFont="1" applyFill="1" applyBorder="1" applyAlignment="1"/>
    <xf numFmtId="165" fontId="41" fillId="43" borderId="0" xfId="46" applyFont="1" applyFill="1" applyAlignment="1">
      <alignment vertical="center"/>
    </xf>
    <xf numFmtId="165" fontId="70" fillId="43" borderId="30" xfId="46" applyFont="1" applyFill="1" applyBorder="1" applyAlignment="1" applyProtection="1">
      <alignment vertical="center"/>
      <protection locked="0"/>
    </xf>
    <xf numFmtId="168" fontId="70" fillId="43" borderId="30" xfId="47" applyNumberFormat="1" applyFont="1" applyFill="1" applyBorder="1" applyAlignment="1" applyProtection="1">
      <alignment vertical="center"/>
      <protection locked="0"/>
    </xf>
    <xf numFmtId="165" fontId="69" fillId="43" borderId="32" xfId="46" applyFont="1" applyFill="1" applyBorder="1" applyAlignment="1">
      <alignment horizontal="center" vertical="center"/>
    </xf>
    <xf numFmtId="166" fontId="70" fillId="43" borderId="35" xfId="46" applyNumberFormat="1" applyFont="1" applyFill="1" applyBorder="1" applyAlignment="1" applyProtection="1">
      <alignment vertical="center"/>
      <protection locked="0"/>
    </xf>
    <xf numFmtId="165" fontId="30" fillId="43" borderId="0" xfId="46" applyFont="1" applyFill="1" applyAlignment="1">
      <alignment vertical="center"/>
    </xf>
    <xf numFmtId="0" fontId="42" fillId="43" borderId="0" xfId="0" applyFont="1" applyFill="1"/>
    <xf numFmtId="0" fontId="41" fillId="0" borderId="0" xfId="0" applyFont="1" applyFill="1"/>
    <xf numFmtId="0" fontId="30" fillId="0" borderId="15" xfId="94" applyFont="1" applyFill="1" applyBorder="1"/>
    <xf numFmtId="165" fontId="77" fillId="0" borderId="15" xfId="46" applyFont="1" applyFill="1" applyBorder="1" applyAlignment="1" applyProtection="1">
      <alignment vertical="center"/>
      <protection locked="0"/>
    </xf>
    <xf numFmtId="165" fontId="64" fillId="41" borderId="31" xfId="46" applyFont="1" applyFill="1" applyBorder="1" applyAlignment="1">
      <alignment horizontal="center"/>
    </xf>
    <xf numFmtId="168" fontId="77" fillId="41" borderId="30" xfId="47" applyNumberFormat="1" applyFont="1" applyFill="1" applyBorder="1" applyAlignment="1" applyProtection="1">
      <alignment horizontal="center"/>
      <protection locked="0"/>
    </xf>
    <xf numFmtId="165" fontId="77" fillId="0" borderId="30" xfId="46" applyFont="1" applyFill="1" applyBorder="1" applyAlignment="1" applyProtection="1">
      <alignment vertical="center"/>
      <protection locked="0"/>
    </xf>
    <xf numFmtId="166" fontId="77" fillId="0" borderId="35" xfId="46" applyNumberFormat="1" applyFont="1" applyFill="1" applyBorder="1" applyAlignment="1" applyProtection="1">
      <alignment vertical="center"/>
      <protection locked="0"/>
    </xf>
    <xf numFmtId="172" fontId="64" fillId="0" borderId="24" xfId="46" applyNumberFormat="1" applyFont="1" applyFill="1" applyBorder="1" applyAlignment="1">
      <alignment vertical="center"/>
    </xf>
    <xf numFmtId="165" fontId="64" fillId="41" borderId="24" xfId="46" applyFont="1" applyFill="1" applyBorder="1" applyAlignment="1">
      <alignment vertical="center"/>
    </xf>
    <xf numFmtId="166" fontId="64" fillId="41" borderId="24" xfId="46" applyNumberFormat="1" applyFont="1" applyFill="1" applyBorder="1" applyAlignment="1">
      <alignment vertical="center"/>
    </xf>
    <xf numFmtId="165" fontId="33" fillId="0" borderId="33" xfId="46" applyFont="1" applyFill="1" applyBorder="1" applyAlignment="1">
      <alignment horizontal="center"/>
    </xf>
    <xf numFmtId="0" fontId="44" fillId="0" borderId="30" xfId="0" applyFont="1" applyBorder="1" applyAlignment="1">
      <alignment horizontal="right"/>
    </xf>
    <xf numFmtId="165" fontId="78" fillId="43" borderId="15" xfId="46" applyFont="1" applyFill="1" applyBorder="1" applyAlignment="1" applyProtection="1">
      <alignment vertical="center"/>
      <protection locked="0"/>
    </xf>
    <xf numFmtId="165" fontId="78" fillId="0" borderId="15" xfId="46" applyFont="1" applyFill="1" applyBorder="1" applyAlignment="1" applyProtection="1">
      <alignment vertical="center"/>
      <protection locked="0"/>
    </xf>
    <xf numFmtId="168" fontId="78" fillId="0" borderId="30" xfId="47" applyNumberFormat="1" applyFont="1" applyFill="1" applyBorder="1" applyAlignment="1" applyProtection="1">
      <alignment vertical="center"/>
      <protection locked="0"/>
    </xf>
    <xf numFmtId="168" fontId="78" fillId="41" borderId="30" xfId="47" applyNumberFormat="1" applyFont="1" applyFill="1" applyBorder="1" applyAlignment="1" applyProtection="1">
      <alignment horizontal="center"/>
      <protection locked="0"/>
    </xf>
    <xf numFmtId="165" fontId="78" fillId="0" borderId="30" xfId="46" applyFont="1" applyFill="1" applyBorder="1" applyAlignment="1" applyProtection="1">
      <alignment vertical="center"/>
      <protection locked="0"/>
    </xf>
    <xf numFmtId="166" fontId="78" fillId="0" borderId="35" xfId="46" applyNumberFormat="1" applyFont="1" applyFill="1" applyBorder="1" applyAlignment="1" applyProtection="1">
      <alignment vertical="center"/>
      <protection locked="0"/>
    </xf>
    <xf numFmtId="165" fontId="66" fillId="41" borderId="24" xfId="46" applyFont="1" applyFill="1" applyBorder="1" applyAlignment="1">
      <alignment vertical="center"/>
    </xf>
    <xf numFmtId="165" fontId="66" fillId="41" borderId="25" xfId="0" applyNumberFormat="1" applyFont="1" applyFill="1" applyBorder="1"/>
    <xf numFmtId="165" fontId="66" fillId="41" borderId="24" xfId="46" applyNumberFormat="1" applyFont="1" applyFill="1" applyBorder="1" applyAlignment="1">
      <alignment vertical="center"/>
    </xf>
    <xf numFmtId="166" fontId="66" fillId="41" borderId="24" xfId="46" applyNumberFormat="1" applyFont="1" applyFill="1" applyBorder="1" applyAlignment="1">
      <alignment vertical="center"/>
    </xf>
    <xf numFmtId="165" fontId="66" fillId="41" borderId="30" xfId="46" applyFont="1" applyFill="1" applyBorder="1" applyAlignment="1">
      <alignment horizontal="center"/>
    </xf>
    <xf numFmtId="0" fontId="66" fillId="0" borderId="30" xfId="94" applyFont="1" applyFill="1" applyBorder="1"/>
    <xf numFmtId="0" fontId="66" fillId="0" borderId="15" xfId="94" applyFont="1" applyFill="1" applyBorder="1"/>
    <xf numFmtId="0" fontId="66" fillId="0" borderId="19" xfId="0" applyFont="1" applyFill="1" applyBorder="1"/>
    <xf numFmtId="172" fontId="66" fillId="0" borderId="24" xfId="46" applyNumberFormat="1" applyFont="1" applyFill="1" applyBorder="1" applyAlignment="1">
      <alignment vertical="center"/>
    </xf>
    <xf numFmtId="0" fontId="66" fillId="0" borderId="30" xfId="94" applyFont="1" applyBorder="1"/>
    <xf numFmtId="172" fontId="87" fillId="0" borderId="24" xfId="46" applyNumberFormat="1" applyFont="1" applyFill="1" applyBorder="1" applyAlignment="1">
      <alignment vertical="center"/>
    </xf>
    <xf numFmtId="0" fontId="79" fillId="0" borderId="30" xfId="94" applyFont="1" applyBorder="1" applyAlignment="1">
      <alignment horizontal="center"/>
    </xf>
    <xf numFmtId="0" fontId="90" fillId="0" borderId="30" xfId="94" applyFont="1" applyBorder="1" applyAlignment="1">
      <alignment horizontal="center"/>
    </xf>
    <xf numFmtId="0" fontId="44" fillId="0" borderId="15" xfId="94" applyFont="1" applyFill="1" applyBorder="1"/>
    <xf numFmtId="0" fontId="69" fillId="41" borderId="30" xfId="100" applyFont="1" applyFill="1" applyBorder="1" applyAlignment="1">
      <alignment horizontal="center"/>
    </xf>
    <xf numFmtId="0" fontId="33" fillId="0" borderId="30" xfId="94" applyFont="1" applyBorder="1" applyAlignment="1">
      <alignment horizontal="center"/>
    </xf>
    <xf numFmtId="165" fontId="33" fillId="0" borderId="31" xfId="46" applyFont="1" applyFill="1" applyBorder="1" applyAlignment="1">
      <alignment horizontal="center"/>
    </xf>
    <xf numFmtId="168" fontId="34" fillId="0" borderId="30" xfId="47" applyNumberFormat="1" applyFont="1" applyFill="1" applyBorder="1" applyAlignment="1" applyProtection="1">
      <alignment horizontal="center"/>
      <protection locked="0"/>
    </xf>
    <xf numFmtId="165" fontId="33" fillId="0" borderId="32" xfId="46" applyFont="1" applyFill="1" applyBorder="1" applyAlignment="1">
      <alignment horizontal="center"/>
    </xf>
    <xf numFmtId="169" fontId="33" fillId="0" borderId="32" xfId="46" applyNumberFormat="1" applyFont="1" applyFill="1" applyBorder="1" applyAlignment="1">
      <alignment horizontal="center"/>
    </xf>
    <xf numFmtId="0" fontId="66" fillId="0" borderId="30" xfId="94" applyFont="1" applyFill="1" applyBorder="1" applyAlignment="1">
      <alignment horizontal="center"/>
    </xf>
    <xf numFmtId="165" fontId="66" fillId="41" borderId="27" xfId="46" applyFont="1" applyFill="1" applyBorder="1" applyAlignment="1">
      <alignment vertical="center"/>
    </xf>
    <xf numFmtId="165" fontId="66" fillId="41" borderId="19" xfId="46" applyFont="1" applyFill="1" applyBorder="1" applyAlignment="1">
      <alignment vertical="center"/>
    </xf>
    <xf numFmtId="166" fontId="66" fillId="41" borderId="27" xfId="46" applyNumberFormat="1" applyFont="1" applyFill="1" applyBorder="1" applyAlignment="1">
      <alignment vertical="center"/>
    </xf>
    <xf numFmtId="168" fontId="77" fillId="0" borderId="30" xfId="47" applyNumberFormat="1" applyFont="1" applyFill="1" applyBorder="1" applyAlignment="1" applyProtection="1">
      <alignment horizontal="center" vertical="center"/>
      <protection locked="0"/>
    </xf>
    <xf numFmtId="166" fontId="75" fillId="41" borderId="0" xfId="46" applyNumberFormat="1" applyFont="1" applyFill="1" applyAlignment="1">
      <alignment vertical="center"/>
    </xf>
    <xf numFmtId="165" fontId="66" fillId="0" borderId="24" xfId="46" applyNumberFormat="1" applyFont="1" applyFill="1" applyBorder="1" applyAlignment="1">
      <alignment vertical="center"/>
    </xf>
    <xf numFmtId="0" fontId="93" fillId="0" borderId="30" xfId="94" applyFont="1" applyBorder="1" applyAlignment="1">
      <alignment horizontal="center"/>
    </xf>
    <xf numFmtId="0" fontId="31" fillId="41" borderId="0" xfId="100" applyFont="1" applyFill="1"/>
    <xf numFmtId="0" fontId="41" fillId="41" borderId="0" xfId="100" applyFill="1"/>
    <xf numFmtId="0" fontId="41" fillId="0" borderId="0" xfId="100"/>
    <xf numFmtId="0" fontId="37" fillId="41" borderId="0" xfId="100" applyFont="1" applyFill="1"/>
    <xf numFmtId="0" fontId="32" fillId="41" borderId="0" xfId="100" applyFont="1" applyFill="1" applyAlignment="1">
      <alignment horizontal="centerContinuous"/>
    </xf>
    <xf numFmtId="0" fontId="32" fillId="0" borderId="0" xfId="100" applyFont="1" applyAlignment="1">
      <alignment horizontal="centerContinuous"/>
    </xf>
    <xf numFmtId="0" fontId="41" fillId="41" borderId="0" xfId="100" applyFill="1" applyAlignment="1">
      <alignment horizontal="right"/>
    </xf>
    <xf numFmtId="167" fontId="41" fillId="41" borderId="0" xfId="100" applyNumberFormat="1" applyFill="1" applyAlignment="1">
      <alignment horizontal="centerContinuous"/>
    </xf>
    <xf numFmtId="0" fontId="10" fillId="41" borderId="16" xfId="100" applyFont="1" applyFill="1" applyBorder="1"/>
    <xf numFmtId="0" fontId="10" fillId="41" borderId="17" xfId="100" applyFont="1" applyFill="1" applyBorder="1"/>
    <xf numFmtId="0" fontId="41" fillId="41" borderId="14" xfId="100" applyFill="1" applyBorder="1"/>
    <xf numFmtId="0" fontId="10" fillId="0" borderId="16" xfId="100" applyFont="1" applyBorder="1"/>
    <xf numFmtId="0" fontId="10" fillId="41" borderId="16" xfId="100" applyFont="1" applyFill="1" applyBorder="1" applyAlignment="1">
      <alignment horizontal="centerContinuous"/>
    </xf>
    <xf numFmtId="0" fontId="10" fillId="41" borderId="14" xfId="100" applyFont="1" applyFill="1" applyBorder="1" applyAlignment="1">
      <alignment horizontal="centerContinuous"/>
    </xf>
    <xf numFmtId="0" fontId="10" fillId="41" borderId="17" xfId="100" applyFont="1" applyFill="1" applyBorder="1" applyAlignment="1">
      <alignment horizontal="centerContinuous"/>
    </xf>
    <xf numFmtId="0" fontId="41" fillId="41" borderId="18" xfId="100" applyFill="1" applyBorder="1"/>
    <xf numFmtId="0" fontId="41" fillId="41" borderId="19" xfId="100" applyFill="1" applyBorder="1"/>
    <xf numFmtId="0" fontId="10" fillId="0" borderId="20" xfId="100" applyFont="1" applyBorder="1" applyAlignment="1">
      <alignment horizontal="centerContinuous"/>
    </xf>
    <xf numFmtId="0" fontId="10" fillId="41" borderId="21" xfId="100" applyFont="1" applyFill="1" applyBorder="1" applyAlignment="1">
      <alignment horizontal="centerContinuous"/>
    </xf>
    <xf numFmtId="0" fontId="10" fillId="41" borderId="20" xfId="100" applyFont="1" applyFill="1" applyBorder="1" applyAlignment="1">
      <alignment horizontal="centerContinuous"/>
    </xf>
    <xf numFmtId="0" fontId="10" fillId="41" borderId="22" xfId="100" applyFont="1" applyFill="1" applyBorder="1" applyAlignment="1">
      <alignment horizontal="centerContinuous"/>
    </xf>
    <xf numFmtId="0" fontId="41" fillId="0" borderId="18" xfId="100" applyBorder="1"/>
    <xf numFmtId="0" fontId="41" fillId="41" borderId="17" xfId="100" applyFill="1" applyBorder="1"/>
    <xf numFmtId="0" fontId="41" fillId="41" borderId="19" xfId="100" applyFill="1" applyBorder="1" applyAlignment="1">
      <alignment horizontal="center"/>
    </xf>
    <xf numFmtId="0" fontId="10" fillId="41" borderId="19" xfId="100" applyFont="1" applyFill="1" applyBorder="1" applyAlignment="1">
      <alignment horizontal="center"/>
    </xf>
    <xf numFmtId="0" fontId="41" fillId="0" borderId="16" xfId="100" applyBorder="1"/>
    <xf numFmtId="0" fontId="41" fillId="41" borderId="17" xfId="100" applyFill="1" applyBorder="1" applyAlignment="1">
      <alignment horizontal="left"/>
    </xf>
    <xf numFmtId="0" fontId="41" fillId="41" borderId="20" xfId="100" applyFill="1" applyBorder="1"/>
    <xf numFmtId="0" fontId="41" fillId="41" borderId="21" xfId="100" applyFill="1" applyBorder="1"/>
    <xf numFmtId="0" fontId="41" fillId="41" borderId="22" xfId="100" applyFill="1" applyBorder="1"/>
    <xf numFmtId="0" fontId="9" fillId="41" borderId="23" xfId="100" applyFont="1" applyFill="1" applyBorder="1" applyAlignment="1">
      <alignment horizontal="centerContinuous"/>
    </xf>
    <xf numFmtId="0" fontId="9" fillId="41" borderId="23" xfId="100" applyFont="1" applyFill="1" applyBorder="1"/>
    <xf numFmtId="0" fontId="9" fillId="0" borderId="24" xfId="100" applyFont="1" applyBorder="1" applyAlignment="1">
      <alignment horizontal="center"/>
    </xf>
    <xf numFmtId="0" fontId="9" fillId="41" borderId="25" xfId="100" applyFont="1" applyFill="1" applyBorder="1" applyAlignment="1">
      <alignment horizontal="center"/>
    </xf>
    <xf numFmtId="0" fontId="9" fillId="41" borderId="24" xfId="100" applyFont="1" applyFill="1" applyBorder="1" applyAlignment="1">
      <alignment horizontal="center"/>
    </xf>
    <xf numFmtId="0" fontId="9" fillId="41" borderId="23" xfId="100" applyFont="1" applyFill="1" applyBorder="1" applyAlignment="1">
      <alignment horizontal="center"/>
    </xf>
    <xf numFmtId="0" fontId="9" fillId="41" borderId="24" xfId="100" applyFont="1" applyFill="1" applyBorder="1" applyAlignment="1">
      <alignment horizontal="centerContinuous"/>
    </xf>
    <xf numFmtId="0" fontId="41" fillId="41" borderId="25" xfId="100" applyFill="1" applyBorder="1"/>
    <xf numFmtId="0" fontId="41" fillId="41" borderId="16" xfId="100" applyFill="1" applyBorder="1"/>
    <xf numFmtId="0" fontId="9" fillId="0" borderId="25" xfId="100" applyFont="1" applyBorder="1" applyAlignment="1">
      <alignment horizontal="center"/>
    </xf>
    <xf numFmtId="0" fontId="9" fillId="41" borderId="26" xfId="100" applyFont="1" applyFill="1" applyBorder="1" applyAlignment="1">
      <alignment horizontal="center"/>
    </xf>
    <xf numFmtId="0" fontId="9" fillId="41" borderId="25" xfId="100" applyFont="1" applyFill="1" applyBorder="1" applyAlignment="1">
      <alignment horizontal="centerContinuous"/>
    </xf>
    <xf numFmtId="0" fontId="9" fillId="41" borderId="16" xfId="100" applyFont="1" applyFill="1" applyBorder="1" applyAlignment="1">
      <alignment horizontal="centerContinuous"/>
    </xf>
    <xf numFmtId="0" fontId="9" fillId="41" borderId="17" xfId="100" applyFont="1" applyFill="1" applyBorder="1" applyAlignment="1">
      <alignment horizontal="centerContinuous"/>
    </xf>
    <xf numFmtId="0" fontId="9" fillId="41" borderId="14" xfId="100" applyFont="1" applyFill="1" applyBorder="1" applyAlignment="1">
      <alignment horizontal="centerContinuous"/>
    </xf>
    <xf numFmtId="0" fontId="33" fillId="41" borderId="27" xfId="100" applyFont="1" applyFill="1" applyBorder="1"/>
    <xf numFmtId="0" fontId="35" fillId="41" borderId="18" xfId="100" applyFont="1" applyFill="1" applyBorder="1"/>
    <xf numFmtId="0" fontId="35" fillId="41" borderId="0" xfId="100" applyFont="1" applyFill="1"/>
    <xf numFmtId="0" fontId="33" fillId="0" borderId="27" xfId="100" applyFont="1" applyBorder="1"/>
    <xf numFmtId="0" fontId="33" fillId="41" borderId="19" xfId="100" applyFont="1" applyFill="1" applyBorder="1"/>
    <xf numFmtId="0" fontId="33" fillId="41" borderId="0" xfId="100" applyFont="1" applyFill="1"/>
    <xf numFmtId="0" fontId="33" fillId="41" borderId="18" xfId="100" applyFont="1" applyFill="1" applyBorder="1"/>
    <xf numFmtId="0" fontId="33" fillId="41" borderId="27" xfId="100" applyFont="1" applyFill="1" applyBorder="1" applyAlignment="1">
      <alignment horizontal="center"/>
    </xf>
    <xf numFmtId="0" fontId="33" fillId="41" borderId="19" xfId="100" applyFont="1" applyFill="1" applyBorder="1" applyAlignment="1">
      <alignment horizontal="centerContinuous"/>
    </xf>
    <xf numFmtId="0" fontId="33" fillId="41" borderId="0" xfId="100" applyFont="1" applyFill="1" applyAlignment="1">
      <alignment horizontal="centerContinuous"/>
    </xf>
    <xf numFmtId="0" fontId="69" fillId="41" borderId="0" xfId="100" applyFont="1" applyFill="1"/>
    <xf numFmtId="0" fontId="69" fillId="41" borderId="27" xfId="100" applyFont="1" applyFill="1" applyBorder="1"/>
    <xf numFmtId="0" fontId="69" fillId="41" borderId="18" xfId="100" applyFont="1" applyFill="1" applyBorder="1"/>
    <xf numFmtId="0" fontId="69" fillId="41" borderId="19" xfId="100" applyFont="1" applyFill="1" applyBorder="1"/>
    <xf numFmtId="0" fontId="69" fillId="41" borderId="25" xfId="100" applyFont="1" applyFill="1" applyBorder="1"/>
    <xf numFmtId="0" fontId="41" fillId="41" borderId="26" xfId="100" applyFill="1" applyBorder="1"/>
    <xf numFmtId="0" fontId="33" fillId="41" borderId="20" xfId="100" applyFont="1" applyFill="1" applyBorder="1"/>
    <xf numFmtId="0" fontId="41" fillId="0" borderId="26" xfId="100" applyBorder="1"/>
    <xf numFmtId="0" fontId="33" fillId="41" borderId="17" xfId="100" applyFont="1" applyFill="1" applyBorder="1"/>
    <xf numFmtId="0" fontId="10" fillId="41" borderId="14" xfId="100" applyFont="1" applyFill="1" applyBorder="1" applyAlignment="1">
      <alignment horizontal="center"/>
    </xf>
    <xf numFmtId="0" fontId="41" fillId="0" borderId="17" xfId="100" applyBorder="1"/>
    <xf numFmtId="0" fontId="41" fillId="41" borderId="28" xfId="100" applyFill="1" applyBorder="1"/>
    <xf numFmtId="0" fontId="41" fillId="41" borderId="29" xfId="100" applyFill="1" applyBorder="1"/>
    <xf numFmtId="0" fontId="41" fillId="41" borderId="22" xfId="100" applyFill="1" applyBorder="1" applyAlignment="1">
      <alignment horizontal="center"/>
    </xf>
    <xf numFmtId="0" fontId="41" fillId="0" borderId="21" xfId="100" applyBorder="1"/>
    <xf numFmtId="0" fontId="44" fillId="41" borderId="0" xfId="100" applyFont="1" applyFill="1"/>
    <xf numFmtId="0" fontId="66" fillId="41" borderId="0" xfId="100" applyFont="1" applyFill="1"/>
    <xf numFmtId="0" fontId="33" fillId="0" borderId="0" xfId="100" applyFont="1"/>
    <xf numFmtId="0" fontId="33" fillId="41" borderId="0" xfId="100" applyFont="1" applyFill="1" applyAlignment="1">
      <alignment horizontal="right"/>
    </xf>
    <xf numFmtId="0" fontId="66" fillId="43" borderId="0" xfId="0" applyFont="1" applyFill="1"/>
    <xf numFmtId="165" fontId="66" fillId="43" borderId="0" xfId="46" applyFont="1" applyFill="1" applyAlignment="1">
      <alignment vertical="center"/>
    </xf>
    <xf numFmtId="172" fontId="89" fillId="0" borderId="24" xfId="46" applyNumberFormat="1" applyFont="1" applyFill="1" applyBorder="1" applyAlignment="1">
      <alignment vertical="center"/>
    </xf>
    <xf numFmtId="0" fontId="40" fillId="41" borderId="0" xfId="100" applyFont="1" applyFill="1"/>
    <xf numFmtId="0" fontId="41" fillId="41" borderId="27" xfId="100" applyFill="1" applyBorder="1"/>
    <xf numFmtId="0" fontId="69" fillId="41" borderId="27" xfId="100" applyFont="1" applyFill="1" applyBorder="1" applyAlignment="1">
      <alignment horizontal="center"/>
    </xf>
    <xf numFmtId="0" fontId="69" fillId="0" borderId="27" xfId="100" applyFont="1" applyBorder="1"/>
    <xf numFmtId="0" fontId="69" fillId="41" borderId="27" xfId="100" applyFont="1" applyFill="1" applyBorder="1" applyAlignment="1">
      <alignment horizontal="right"/>
    </xf>
    <xf numFmtId="0" fontId="70" fillId="0" borderId="30" xfId="100" applyFont="1" applyBorder="1"/>
    <xf numFmtId="0" fontId="69" fillId="41" borderId="30" xfId="100" applyFont="1" applyFill="1" applyBorder="1" applyAlignment="1">
      <alignment horizontal="center" vertical="center"/>
    </xf>
    <xf numFmtId="0" fontId="10" fillId="41" borderId="19" xfId="100" applyFont="1" applyFill="1" applyBorder="1"/>
    <xf numFmtId="0" fontId="37" fillId="41" borderId="0" xfId="100" applyFont="1" applyFill="1" applyAlignment="1">
      <alignment horizontal="center"/>
    </xf>
    <xf numFmtId="0" fontId="64" fillId="41" borderId="0" xfId="100" applyFont="1" applyFill="1"/>
    <xf numFmtId="0" fontId="66" fillId="41" borderId="27" xfId="100" applyFont="1" applyFill="1" applyBorder="1"/>
    <xf numFmtId="0" fontId="66" fillId="41" borderId="25" xfId="100" applyFont="1" applyFill="1" applyBorder="1"/>
    <xf numFmtId="0" fontId="66" fillId="0" borderId="25" xfId="100" applyFont="1" applyBorder="1"/>
    <xf numFmtId="0" fontId="66" fillId="41" borderId="19" xfId="100" applyFont="1" applyFill="1" applyBorder="1"/>
    <xf numFmtId="0" fontId="66" fillId="0" borderId="27" xfId="100" applyFont="1" applyBorder="1"/>
    <xf numFmtId="168" fontId="78" fillId="0" borderId="30" xfId="47" applyNumberFormat="1" applyFont="1" applyFill="1" applyBorder="1" applyAlignment="1" applyProtection="1">
      <alignment horizontal="center" vertical="center"/>
      <protection locked="0"/>
    </xf>
    <xf numFmtId="0" fontId="94" fillId="0" borderId="30" xfId="94" applyFont="1" applyBorder="1" applyAlignment="1">
      <alignment horizontal="center"/>
    </xf>
    <xf numFmtId="169" fontId="33" fillId="41" borderId="31" xfId="46" applyNumberFormat="1" applyFont="1" applyFill="1" applyBorder="1" applyAlignment="1">
      <alignment horizontal="center"/>
    </xf>
    <xf numFmtId="169" fontId="33" fillId="41" borderId="33" xfId="46" applyNumberFormat="1" applyFont="1" applyFill="1" applyBorder="1" applyAlignment="1">
      <alignment horizontal="center"/>
    </xf>
    <xf numFmtId="169" fontId="33" fillId="41" borderId="32" xfId="46" applyNumberFormat="1" applyFont="1" applyFill="1" applyBorder="1" applyAlignment="1">
      <alignment horizontal="center"/>
    </xf>
    <xf numFmtId="2" fontId="36" fillId="43" borderId="19" xfId="0" applyNumberFormat="1" applyFont="1" applyFill="1" applyBorder="1" applyAlignment="1">
      <alignment horizontal="center"/>
    </xf>
    <xf numFmtId="2" fontId="36" fillId="43" borderId="32" xfId="0" applyNumberFormat="1" applyFont="1" applyFill="1" applyBorder="1" applyAlignment="1">
      <alignment horizontal="center"/>
    </xf>
    <xf numFmtId="2" fontId="73" fillId="43" borderId="32" xfId="0" applyNumberFormat="1" applyFont="1" applyFill="1" applyBorder="1" applyAlignment="1">
      <alignment horizontal="center"/>
    </xf>
    <xf numFmtId="0" fontId="78" fillId="0" borderId="30" xfId="100" applyFont="1" applyBorder="1"/>
    <xf numFmtId="0" fontId="66" fillId="41" borderId="30" xfId="100" applyFont="1" applyFill="1" applyBorder="1" applyAlignment="1">
      <alignment horizontal="center"/>
    </xf>
    <xf numFmtId="165" fontId="78" fillId="43" borderId="30" xfId="46" applyFont="1" applyFill="1" applyBorder="1" applyAlignment="1" applyProtection="1">
      <alignment vertical="center"/>
      <protection locked="0"/>
    </xf>
    <xf numFmtId="168" fontId="78" fillId="43" borderId="30" xfId="47" applyNumberFormat="1" applyFont="1" applyFill="1" applyBorder="1" applyAlignment="1" applyProtection="1">
      <alignment vertical="center"/>
      <protection locked="0"/>
    </xf>
    <xf numFmtId="168" fontId="78" fillId="41" borderId="30" xfId="47" applyNumberFormat="1" applyFont="1" applyFill="1" applyBorder="1" applyAlignment="1" applyProtection="1">
      <alignment horizontal="center" vertical="center"/>
      <protection locked="0"/>
    </xf>
    <xf numFmtId="165" fontId="66" fillId="43" borderId="32" xfId="46" applyFont="1" applyFill="1" applyBorder="1" applyAlignment="1">
      <alignment horizontal="center" vertical="center"/>
    </xf>
    <xf numFmtId="166" fontId="78" fillId="43" borderId="35" xfId="46" applyNumberFormat="1" applyFont="1" applyFill="1" applyBorder="1" applyAlignment="1" applyProtection="1">
      <alignment vertical="center"/>
      <protection locked="0"/>
    </xf>
    <xf numFmtId="0" fontId="78" fillId="0" borderId="30" xfId="100" applyFont="1" applyFill="1" applyBorder="1"/>
    <xf numFmtId="0" fontId="66" fillId="41" borderId="30" xfId="100" applyFont="1" applyFill="1" applyBorder="1"/>
    <xf numFmtId="0" fontId="44" fillId="41" borderId="30" xfId="100" applyFont="1" applyFill="1" applyBorder="1" applyAlignment="1">
      <alignment horizontal="center"/>
    </xf>
    <xf numFmtId="172" fontId="44" fillId="0" borderId="30" xfId="0" applyNumberFormat="1" applyFont="1" applyFill="1" applyBorder="1" applyAlignment="1">
      <alignment horizontal="right" vertical="center"/>
    </xf>
    <xf numFmtId="0" fontId="66" fillId="45" borderId="18" xfId="0" applyFont="1" applyFill="1" applyBorder="1"/>
    <xf numFmtId="0" fontId="44" fillId="0" borderId="15" xfId="94" applyFont="1" applyBorder="1"/>
    <xf numFmtId="0" fontId="44" fillId="41" borderId="30" xfId="100" applyFont="1" applyFill="1" applyBorder="1" applyAlignment="1">
      <alignment horizontal="right" vertical="center"/>
    </xf>
    <xf numFmtId="165" fontId="66" fillId="0" borderId="24" xfId="46" applyFont="1" applyFill="1" applyBorder="1" applyAlignment="1">
      <alignment vertical="center"/>
    </xf>
    <xf numFmtId="169" fontId="69" fillId="41" borderId="31" xfId="46" applyNumberFormat="1" applyFont="1" applyFill="1" applyBorder="1" applyAlignment="1">
      <alignment horizontal="center"/>
    </xf>
    <xf numFmtId="169" fontId="69" fillId="41" borderId="33" xfId="46" applyNumberFormat="1" applyFont="1" applyFill="1" applyBorder="1" applyAlignment="1">
      <alignment horizontal="center"/>
    </xf>
    <xf numFmtId="169" fontId="69" fillId="41" borderId="32" xfId="46" applyNumberFormat="1" applyFont="1" applyFill="1" applyBorder="1" applyAlignment="1">
      <alignment horizontal="center"/>
    </xf>
    <xf numFmtId="165" fontId="41" fillId="0" borderId="0" xfId="46" applyFont="1" applyFill="1" applyAlignment="1">
      <alignment vertical="center"/>
    </xf>
    <xf numFmtId="165" fontId="76" fillId="41" borderId="0" xfId="46" applyFont="1" applyFill="1" applyAlignment="1">
      <alignment horizontal="center"/>
    </xf>
    <xf numFmtId="166" fontId="76" fillId="41" borderId="0" xfId="46" applyNumberFormat="1" applyFont="1" applyFill="1" applyAlignment="1">
      <alignment horizontal="center"/>
    </xf>
    <xf numFmtId="165" fontId="33" fillId="41" borderId="0" xfId="46" applyFont="1" applyFill="1" applyAlignment="1">
      <alignment horizontal="center"/>
    </xf>
    <xf numFmtId="165" fontId="37" fillId="41" borderId="16" xfId="46" applyFont="1" applyFill="1" applyBorder="1" applyAlignment="1">
      <alignment horizontal="center"/>
    </xf>
    <xf numFmtId="165" fontId="37" fillId="41" borderId="14" xfId="46" applyFont="1" applyFill="1" applyBorder="1" applyAlignment="1">
      <alignment horizontal="center"/>
    </xf>
    <xf numFmtId="165" fontId="37" fillId="41" borderId="20" xfId="46" applyFont="1" applyFill="1" applyBorder="1" applyAlignment="1">
      <alignment horizontal="center"/>
    </xf>
    <xf numFmtId="165" fontId="37" fillId="41" borderId="22" xfId="46" applyFont="1" applyFill="1" applyBorder="1" applyAlignment="1">
      <alignment horizontal="center"/>
    </xf>
    <xf numFmtId="166" fontId="37" fillId="41" borderId="22" xfId="46" applyNumberFormat="1" applyFont="1" applyFill="1" applyBorder="1" applyAlignment="1">
      <alignment horizontal="center"/>
    </xf>
    <xf numFmtId="165" fontId="37" fillId="41" borderId="17" xfId="46" applyFont="1" applyFill="1" applyBorder="1" applyAlignment="1">
      <alignment horizontal="center"/>
    </xf>
    <xf numFmtId="165" fontId="33" fillId="41" borderId="18" xfId="46" applyFont="1" applyFill="1" applyBorder="1" applyAlignment="1">
      <alignment horizontal="center"/>
    </xf>
    <xf numFmtId="165" fontId="33" fillId="41" borderId="0" xfId="46" applyFont="1" applyFill="1" applyBorder="1" applyAlignment="1">
      <alignment horizontal="center"/>
    </xf>
    <xf numFmtId="165" fontId="33" fillId="41" borderId="17" xfId="46" applyFont="1" applyFill="1" applyBorder="1" applyAlignment="1">
      <alignment horizontal="center"/>
    </xf>
    <xf numFmtId="165" fontId="92" fillId="41" borderId="0" xfId="46" applyFont="1" applyFill="1" applyAlignment="1">
      <alignment vertical="center"/>
    </xf>
    <xf numFmtId="0" fontId="33" fillId="41" borderId="25" xfId="100" applyFont="1" applyFill="1" applyBorder="1"/>
    <xf numFmtId="0" fontId="44" fillId="0" borderId="30" xfId="100" applyFont="1" applyBorder="1" applyAlignment="1">
      <alignment horizontal="right"/>
    </xf>
    <xf numFmtId="0" fontId="66" fillId="45" borderId="18" xfId="100" applyFont="1" applyFill="1" applyBorder="1"/>
    <xf numFmtId="0" fontId="76" fillId="41" borderId="0" xfId="100" applyFont="1" applyFill="1" applyAlignment="1">
      <alignment horizontal="center"/>
    </xf>
    <xf numFmtId="0" fontId="76" fillId="0" borderId="0" xfId="100" applyFont="1" applyAlignment="1">
      <alignment horizontal="center"/>
    </xf>
    <xf numFmtId="0" fontId="76" fillId="41" borderId="0" xfId="100" applyFont="1" applyFill="1" applyAlignment="1">
      <alignment horizontal="left"/>
    </xf>
    <xf numFmtId="167" fontId="33" fillId="41" borderId="0" xfId="100" applyNumberFormat="1" applyFont="1" applyFill="1" applyAlignment="1">
      <alignment horizontal="center"/>
    </xf>
    <xf numFmtId="0" fontId="37" fillId="41" borderId="16" xfId="100" applyFont="1" applyFill="1" applyBorder="1"/>
    <xf numFmtId="0" fontId="37" fillId="41" borderId="17" xfId="100" applyFont="1" applyFill="1" applyBorder="1"/>
    <xf numFmtId="0" fontId="33" fillId="0" borderId="14" xfId="100" applyFont="1" applyBorder="1"/>
    <xf numFmtId="0" fontId="37" fillId="0" borderId="16" xfId="100" applyFont="1" applyBorder="1"/>
    <xf numFmtId="0" fontId="37" fillId="41" borderId="16" xfId="100" applyFont="1" applyFill="1" applyBorder="1" applyAlignment="1">
      <alignment horizontal="center"/>
    </xf>
    <xf numFmtId="0" fontId="37" fillId="41" borderId="14" xfId="100" applyFont="1" applyFill="1" applyBorder="1" applyAlignment="1">
      <alignment horizontal="center"/>
    </xf>
    <xf numFmtId="0" fontId="37" fillId="41" borderId="17" xfId="100" applyFont="1" applyFill="1" applyBorder="1" applyAlignment="1">
      <alignment horizontal="center"/>
    </xf>
    <xf numFmtId="0" fontId="33" fillId="0" borderId="19" xfId="100" applyFont="1" applyBorder="1"/>
    <xf numFmtId="0" fontId="37" fillId="0" borderId="20" xfId="100" applyFont="1" applyBorder="1" applyAlignment="1">
      <alignment horizontal="center"/>
    </xf>
    <xf numFmtId="0" fontId="37" fillId="41" borderId="21" xfId="100" applyFont="1" applyFill="1" applyBorder="1" applyAlignment="1">
      <alignment horizontal="center"/>
    </xf>
    <xf numFmtId="0" fontId="37" fillId="41" borderId="20" xfId="100" applyFont="1" applyFill="1" applyBorder="1" applyAlignment="1">
      <alignment horizontal="center"/>
    </xf>
    <xf numFmtId="0" fontId="37" fillId="41" borderId="22" xfId="100" applyFont="1" applyFill="1" applyBorder="1" applyAlignment="1">
      <alignment horizontal="center"/>
    </xf>
    <xf numFmtId="0" fontId="33" fillId="0" borderId="18" xfId="100" applyFont="1" applyBorder="1"/>
    <xf numFmtId="0" fontId="33" fillId="41" borderId="14" xfId="100" applyFont="1" applyFill="1" applyBorder="1"/>
    <xf numFmtId="0" fontId="37" fillId="0" borderId="19" xfId="100" applyFont="1" applyBorder="1"/>
    <xf numFmtId="0" fontId="33" fillId="0" borderId="16" xfId="100" applyFont="1" applyBorder="1"/>
    <xf numFmtId="0" fontId="33" fillId="41" borderId="17" xfId="100" applyFont="1" applyFill="1" applyBorder="1" applyAlignment="1">
      <alignment horizontal="left"/>
    </xf>
    <xf numFmtId="0" fontId="33" fillId="41" borderId="21" xfId="100" applyFont="1" applyFill="1" applyBorder="1"/>
    <xf numFmtId="0" fontId="33" fillId="0" borderId="22" xfId="100" applyFont="1" applyBorder="1"/>
    <xf numFmtId="0" fontId="33" fillId="41" borderId="22" xfId="100" applyFont="1" applyFill="1" applyBorder="1"/>
    <xf numFmtId="0" fontId="33" fillId="41" borderId="23" xfId="100" applyFont="1" applyFill="1" applyBorder="1" applyAlignment="1">
      <alignment horizontal="center"/>
    </xf>
    <xf numFmtId="0" fontId="33" fillId="41" borderId="23" xfId="100" applyFont="1" applyFill="1" applyBorder="1"/>
    <xf numFmtId="0" fontId="33" fillId="0" borderId="23" xfId="100" applyFont="1" applyBorder="1"/>
    <xf numFmtId="0" fontId="33" fillId="0" borderId="24" xfId="100" applyFont="1" applyBorder="1" applyAlignment="1">
      <alignment horizontal="center"/>
    </xf>
    <xf numFmtId="0" fontId="33" fillId="41" borderId="25" xfId="100" applyFont="1" applyFill="1" applyBorder="1" applyAlignment="1">
      <alignment horizontal="center"/>
    </xf>
    <xf numFmtId="0" fontId="33" fillId="41" borderId="24" xfId="100" applyFont="1" applyFill="1" applyBorder="1" applyAlignment="1">
      <alignment horizontal="center"/>
    </xf>
    <xf numFmtId="0" fontId="33" fillId="41" borderId="16" xfId="100" applyFont="1" applyFill="1" applyBorder="1"/>
    <xf numFmtId="0" fontId="33" fillId="0" borderId="25" xfId="100" applyFont="1" applyBorder="1" applyAlignment="1">
      <alignment horizontal="center"/>
    </xf>
    <xf numFmtId="0" fontId="33" fillId="41" borderId="26" xfId="100" applyFont="1" applyFill="1" applyBorder="1" applyAlignment="1">
      <alignment horizontal="center"/>
    </xf>
    <xf numFmtId="0" fontId="91" fillId="41" borderId="18" xfId="100" applyFont="1" applyFill="1" applyBorder="1"/>
    <xf numFmtId="0" fontId="91" fillId="0" borderId="0" xfId="100" applyFont="1"/>
    <xf numFmtId="0" fontId="66" fillId="41" borderId="43" xfId="100" applyFont="1" applyFill="1" applyBorder="1"/>
    <xf numFmtId="0" fontId="40" fillId="0" borderId="30" xfId="100" applyFont="1" applyBorder="1" applyAlignment="1">
      <alignment horizontal="right"/>
    </xf>
    <xf numFmtId="0" fontId="64" fillId="0" borderId="15" xfId="100" applyFont="1" applyBorder="1"/>
    <xf numFmtId="0" fontId="64" fillId="0" borderId="30" xfId="94" applyFont="1" applyBorder="1"/>
    <xf numFmtId="0" fontId="37" fillId="0" borderId="30" xfId="100" applyFont="1" applyBorder="1" applyAlignment="1">
      <alignment horizontal="right"/>
    </xf>
    <xf numFmtId="0" fontId="37" fillId="0" borderId="31" xfId="94" applyFont="1" applyBorder="1"/>
    <xf numFmtId="0" fontId="33" fillId="0" borderId="30" xfId="94" applyFont="1" applyBorder="1"/>
    <xf numFmtId="172" fontId="37" fillId="0" borderId="30" xfId="100" applyNumberFormat="1" applyFont="1" applyBorder="1" applyAlignment="1">
      <alignment horizontal="right"/>
    </xf>
    <xf numFmtId="0" fontId="33" fillId="0" borderId="15" xfId="94" applyFont="1" applyBorder="1"/>
    <xf numFmtId="0" fontId="33" fillId="0" borderId="34" xfId="100" applyFont="1" applyBorder="1"/>
    <xf numFmtId="0" fontId="40" fillId="43" borderId="30" xfId="100" applyFont="1" applyFill="1" applyBorder="1" applyAlignment="1">
      <alignment horizontal="right"/>
    </xf>
    <xf numFmtId="0" fontId="64" fillId="43" borderId="31" xfId="100" applyFont="1" applyFill="1" applyBorder="1"/>
    <xf numFmtId="0" fontId="64" fillId="0" borderId="19" xfId="100" applyFont="1" applyBorder="1"/>
    <xf numFmtId="0" fontId="64" fillId="41" borderId="27" xfId="100" applyFont="1" applyFill="1" applyBorder="1"/>
    <xf numFmtId="165" fontId="64" fillId="41" borderId="25" xfId="100" applyNumberFormat="1" applyFont="1" applyFill="1" applyBorder="1"/>
    <xf numFmtId="0" fontId="37" fillId="43" borderId="30" xfId="100" applyFont="1" applyFill="1" applyBorder="1" applyAlignment="1">
      <alignment horizontal="right"/>
    </xf>
    <xf numFmtId="0" fontId="33" fillId="43" borderId="31" xfId="100" applyFont="1" applyFill="1" applyBorder="1"/>
    <xf numFmtId="0" fontId="33" fillId="0" borderId="26" xfId="100" applyFont="1" applyBorder="1"/>
    <xf numFmtId="0" fontId="33" fillId="41" borderId="26" xfId="100" applyFont="1" applyFill="1" applyBorder="1"/>
    <xf numFmtId="0" fontId="37" fillId="0" borderId="14" xfId="100" applyFont="1" applyBorder="1" applyAlignment="1">
      <alignment horizontal="center"/>
    </xf>
    <xf numFmtId="0" fontId="33" fillId="0" borderId="17" xfId="100" applyFont="1" applyBorder="1"/>
    <xf numFmtId="0" fontId="33" fillId="41" borderId="28" xfId="100" applyFont="1" applyFill="1" applyBorder="1"/>
    <xf numFmtId="0" fontId="37" fillId="0" borderId="19" xfId="100" applyFont="1" applyBorder="1" applyAlignment="1">
      <alignment horizontal="center"/>
    </xf>
    <xf numFmtId="0" fontId="33" fillId="41" borderId="29" xfId="100" applyFont="1" applyFill="1" applyBorder="1"/>
    <xf numFmtId="0" fontId="33" fillId="0" borderId="22" xfId="100" applyFont="1" applyBorder="1" applyAlignment="1">
      <alignment horizontal="center"/>
    </xf>
    <xf numFmtId="0" fontId="33" fillId="0" borderId="21" xfId="100" applyFont="1" applyBorder="1"/>
    <xf numFmtId="0" fontId="92" fillId="41" borderId="0" xfId="100" applyFont="1" applyFill="1"/>
    <xf numFmtId="0" fontId="75" fillId="0" borderId="0" xfId="100" applyFont="1"/>
    <xf numFmtId="0" fontId="92" fillId="0" borderId="0" xfId="100" applyFont="1" applyAlignment="1">
      <alignment horizontal="left"/>
    </xf>
    <xf numFmtId="0" fontId="75" fillId="41" borderId="0" xfId="100" applyFont="1" applyFill="1"/>
    <xf numFmtId="0" fontId="92" fillId="0" borderId="0" xfId="100" applyFont="1"/>
    <xf numFmtId="0" fontId="33" fillId="0" borderId="15" xfId="100" applyFont="1" applyBorder="1"/>
    <xf numFmtId="0" fontId="33" fillId="43" borderId="0" xfId="100" applyFont="1" applyFill="1"/>
    <xf numFmtId="0" fontId="33" fillId="43" borderId="45" xfId="100" applyFont="1" applyFill="1" applyBorder="1"/>
    <xf numFmtId="0" fontId="33" fillId="43" borderId="15" xfId="100" applyFont="1" applyFill="1" applyBorder="1"/>
    <xf numFmtId="0" fontId="90" fillId="0" borderId="30" xfId="94"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165" fontId="33" fillId="41" borderId="32" xfId="46" applyFont="1" applyFill="1" applyBorder="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5" fontId="66" fillId="41" borderId="33" xfId="46" applyFont="1" applyFill="1" applyBorder="1" applyAlignment="1">
      <alignment horizontal="center"/>
    </xf>
    <xf numFmtId="165" fontId="66" fillId="41" borderId="32" xfId="46" applyFont="1" applyFill="1" applyBorder="1" applyAlignment="1">
      <alignment horizontal="center"/>
    </xf>
    <xf numFmtId="165" fontId="66" fillId="41" borderId="31" xfId="46" applyFont="1" applyFill="1" applyBorder="1" applyAlignment="1">
      <alignment horizontal="center"/>
    </xf>
    <xf numFmtId="165" fontId="64" fillId="41" borderId="33" xfId="46" applyFont="1" applyFill="1" applyBorder="1" applyAlignment="1">
      <alignment horizontal="center"/>
    </xf>
    <xf numFmtId="165" fontId="64" fillId="41" borderId="32" xfId="46"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169" fontId="66" fillId="41" borderId="32"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5" fontId="66" fillId="41" borderId="33" xfId="46" applyFont="1" applyFill="1" applyBorder="1" applyAlignment="1">
      <alignment horizontal="center"/>
    </xf>
    <xf numFmtId="0" fontId="0" fillId="43" borderId="0" xfId="0" applyFill="1"/>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169" fontId="66" fillId="41" borderId="32" xfId="46" applyNumberFormat="1" applyFont="1" applyFill="1" applyBorder="1" applyAlignment="1">
      <alignment horizontal="center"/>
    </xf>
    <xf numFmtId="0" fontId="0" fillId="41" borderId="18" xfId="0" applyFont="1" applyFill="1" applyBorder="1" applyAlignment="1">
      <alignment horizontal="center"/>
    </xf>
    <xf numFmtId="0" fontId="0" fillId="41" borderId="0" xfId="0" applyFont="1" applyFill="1" applyBorder="1" applyAlignment="1">
      <alignment horizontal="center"/>
    </xf>
    <xf numFmtId="165" fontId="66" fillId="41" borderId="33" xfId="46" applyFont="1" applyFill="1" applyBorder="1" applyAlignment="1">
      <alignment horizontal="center"/>
    </xf>
    <xf numFmtId="165" fontId="66" fillId="41" borderId="32" xfId="46"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165" fontId="33" fillId="41" borderId="32" xfId="46" applyFont="1" applyFill="1" applyBorder="1" applyAlignment="1">
      <alignment horizontal="center"/>
    </xf>
    <xf numFmtId="165" fontId="66" fillId="41" borderId="31" xfId="46" applyFont="1" applyFill="1" applyBorder="1" applyAlignment="1">
      <alignment horizontal="center"/>
    </xf>
    <xf numFmtId="165" fontId="64" fillId="41" borderId="33" xfId="46" applyFont="1" applyFill="1" applyBorder="1" applyAlignment="1">
      <alignment horizontal="center"/>
    </xf>
    <xf numFmtId="165" fontId="64" fillId="41" borderId="32" xfId="46"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169" fontId="66" fillId="41" borderId="32" xfId="46" applyNumberFormat="1" applyFont="1" applyFill="1" applyBorder="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5" fontId="66" fillId="41" borderId="33" xfId="46" applyFont="1" applyFill="1" applyBorder="1" applyAlignment="1">
      <alignment horizontal="center"/>
    </xf>
    <xf numFmtId="0" fontId="0" fillId="43" borderId="0" xfId="0" applyFill="1"/>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169" fontId="66" fillId="41" borderId="32" xfId="46" applyNumberFormat="1" applyFont="1" applyFill="1" applyBorder="1" applyAlignment="1">
      <alignment horizontal="center"/>
    </xf>
    <xf numFmtId="0" fontId="44" fillId="0" borderId="30" xfId="100" applyFont="1" applyFill="1" applyBorder="1" applyAlignment="1">
      <alignment horizontal="right"/>
    </xf>
    <xf numFmtId="0" fontId="94" fillId="0" borderId="30" xfId="94" applyFont="1" applyFill="1" applyBorder="1" applyAlignment="1">
      <alignment horizontal="center"/>
    </xf>
    <xf numFmtId="172" fontId="44" fillId="0" borderId="30" xfId="100" applyNumberFormat="1" applyFont="1" applyFill="1" applyBorder="1" applyAlignment="1">
      <alignment horizontal="right" vertical="center"/>
    </xf>
    <xf numFmtId="0" fontId="31" fillId="0" borderId="0" xfId="100" applyFont="1"/>
    <xf numFmtId="0" fontId="10" fillId="0" borderId="17" xfId="100" applyFont="1" applyBorder="1"/>
    <xf numFmtId="0" fontId="41" fillId="0" borderId="14" xfId="100" applyBorder="1"/>
    <xf numFmtId="0" fontId="41" fillId="0" borderId="19" xfId="100" applyBorder="1"/>
    <xf numFmtId="0" fontId="10" fillId="0" borderId="21" xfId="100" applyFont="1" applyBorder="1" applyAlignment="1">
      <alignment horizontal="centerContinuous"/>
    </xf>
    <xf numFmtId="0" fontId="10" fillId="0" borderId="19" xfId="100" applyFont="1" applyBorder="1"/>
    <xf numFmtId="0" fontId="41" fillId="0" borderId="22" xfId="100" applyBorder="1"/>
    <xf numFmtId="0" fontId="9" fillId="0" borderId="23" xfId="100" applyFont="1" applyBorder="1"/>
    <xf numFmtId="0" fontId="9" fillId="0" borderId="27" xfId="100" applyFont="1" applyBorder="1" applyAlignment="1">
      <alignment horizontal="center"/>
    </xf>
    <xf numFmtId="0" fontId="35" fillId="0" borderId="18" xfId="100" applyFont="1" applyBorder="1"/>
    <xf numFmtId="0" fontId="35" fillId="0" borderId="0" xfId="100" applyFont="1"/>
    <xf numFmtId="0" fontId="33" fillId="41" borderId="43" xfId="100" applyFont="1" applyFill="1" applyBorder="1"/>
    <xf numFmtId="0" fontId="66" fillId="0" borderId="30" xfId="94" applyFont="1" applyBorder="1" applyAlignment="1">
      <alignment horizontal="center"/>
    </xf>
    <xf numFmtId="0" fontId="30" fillId="41" borderId="0" xfId="100" applyFont="1" applyFill="1"/>
    <xf numFmtId="172" fontId="44" fillId="0" borderId="30" xfId="100" applyNumberFormat="1" applyFont="1" applyBorder="1" applyAlignment="1">
      <alignment horizontal="right" vertical="center"/>
    </xf>
    <xf numFmtId="0" fontId="80" fillId="0" borderId="31" xfId="94" applyFont="1" applyBorder="1"/>
    <xf numFmtId="172" fontId="66" fillId="0" borderId="19" xfId="100" applyNumberFormat="1" applyFont="1" applyBorder="1"/>
    <xf numFmtId="165" fontId="66" fillId="41" borderId="25" xfId="100" applyNumberFormat="1" applyFont="1" applyFill="1" applyBorder="1"/>
    <xf numFmtId="0" fontId="68" fillId="43" borderId="30" xfId="100" applyFont="1" applyFill="1" applyBorder="1" applyAlignment="1">
      <alignment horizontal="right"/>
    </xf>
    <xf numFmtId="0" fontId="30" fillId="0" borderId="15" xfId="94" applyFont="1" applyBorder="1"/>
    <xf numFmtId="0" fontId="41" fillId="0" borderId="20" xfId="100" applyBorder="1"/>
    <xf numFmtId="0" fontId="10" fillId="0" borderId="14" xfId="100" applyFont="1" applyBorder="1" applyAlignment="1">
      <alignment horizontal="center"/>
    </xf>
    <xf numFmtId="0" fontId="10" fillId="0" borderId="19" xfId="100" applyFont="1" applyBorder="1" applyAlignment="1">
      <alignment horizontal="center"/>
    </xf>
    <xf numFmtId="0" fontId="41" fillId="0" borderId="22" xfId="100" applyBorder="1" applyAlignment="1">
      <alignment horizontal="center"/>
    </xf>
    <xf numFmtId="0" fontId="41" fillId="77" borderId="18" xfId="100" applyFill="1" applyBorder="1"/>
    <xf numFmtId="0" fontId="66" fillId="43" borderId="0" xfId="100" applyFont="1" applyFill="1"/>
    <xf numFmtId="0" fontId="40" fillId="0" borderId="0" xfId="100" applyFont="1"/>
    <xf numFmtId="0" fontId="41" fillId="43" borderId="0" xfId="100" applyFill="1"/>
    <xf numFmtId="0" fontId="30" fillId="0" borderId="15" xfId="100" applyFont="1" applyBorder="1"/>
    <xf numFmtId="0" fontId="30" fillId="0" borderId="34" xfId="100" applyFont="1" applyBorder="1"/>
    <xf numFmtId="0" fontId="30" fillId="0" borderId="31" xfId="100" applyFont="1" applyBorder="1"/>
    <xf numFmtId="0" fontId="30" fillId="0" borderId="0" xfId="100" applyFont="1"/>
    <xf numFmtId="0" fontId="30" fillId="0" borderId="45" xfId="100" applyFont="1" applyBorder="1"/>
    <xf numFmtId="0" fontId="30" fillId="43" borderId="45" xfId="100" applyFont="1" applyFill="1" applyBorder="1"/>
    <xf numFmtId="0" fontId="30" fillId="43" borderId="15" xfId="100" applyFont="1" applyFill="1" applyBorder="1"/>
    <xf numFmtId="0" fontId="30" fillId="44" borderId="15" xfId="100" applyFont="1" applyFill="1" applyBorder="1"/>
    <xf numFmtId="172" fontId="64" fillId="0" borderId="19" xfId="100" applyNumberFormat="1" applyFont="1" applyBorder="1"/>
    <xf numFmtId="172" fontId="64" fillId="43" borderId="31" xfId="100" applyNumberFormat="1" applyFont="1" applyFill="1" applyBorder="1"/>
    <xf numFmtId="0" fontId="66" fillId="44" borderId="30" xfId="94" applyFont="1" applyFill="1" applyBorder="1"/>
    <xf numFmtId="0" fontId="112" fillId="0" borderId="66" xfId="94" applyFont="1" applyBorder="1"/>
    <xf numFmtId="0" fontId="113" fillId="41" borderId="0" xfId="100" applyFont="1" applyFill="1"/>
    <xf numFmtId="165" fontId="113" fillId="41" borderId="0" xfId="46" applyFont="1" applyFill="1" applyAlignment="1">
      <alignment vertical="center"/>
    </xf>
    <xf numFmtId="0" fontId="113" fillId="43" borderId="0" xfId="100" applyFont="1" applyFill="1"/>
    <xf numFmtId="0" fontId="0" fillId="41" borderId="0" xfId="0" applyFill="1"/>
    <xf numFmtId="0" fontId="30" fillId="0" borderId="15" xfId="0" applyFont="1" applyBorder="1"/>
    <xf numFmtId="165" fontId="33" fillId="41" borderId="31" xfId="46" applyFont="1" applyFill="1" applyBorder="1" applyAlignment="1">
      <alignment horizontal="center"/>
    </xf>
    <xf numFmtId="165" fontId="33" fillId="41" borderId="33" xfId="46" applyFont="1" applyFill="1" applyBorder="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72" fontId="94" fillId="0" borderId="30" xfId="94" applyNumberFormat="1" applyFont="1" applyBorder="1" applyAlignment="1">
      <alignment horizontal="center"/>
    </xf>
    <xf numFmtId="0" fontId="44" fillId="0" borderId="15" xfId="94" applyFont="1" applyBorder="1"/>
    <xf numFmtId="0" fontId="66" fillId="0" borderId="15" xfId="94" applyFont="1" applyBorder="1"/>
    <xf numFmtId="0" fontId="41" fillId="41" borderId="0" xfId="100" applyFill="1"/>
    <xf numFmtId="0" fontId="113" fillId="41" borderId="0" xfId="100" applyFont="1" applyFill="1"/>
    <xf numFmtId="0" fontId="44" fillId="41" borderId="0" xfId="100" applyFont="1" applyFill="1"/>
    <xf numFmtId="0" fontId="44" fillId="0" borderId="30" xfId="100" applyFont="1" applyBorder="1" applyAlignment="1">
      <alignment horizontal="right"/>
    </xf>
    <xf numFmtId="0" fontId="66" fillId="0" borderId="30" xfId="94" applyFont="1" applyBorder="1"/>
    <xf numFmtId="0" fontId="66" fillId="0" borderId="30" xfId="94" applyFont="1" applyBorder="1" applyAlignment="1">
      <alignment horizontal="center"/>
    </xf>
    <xf numFmtId="0" fontId="30" fillId="41" borderId="0" xfId="100" applyFont="1" applyFill="1"/>
    <xf numFmtId="0" fontId="66" fillId="0" borderId="15" xfId="94" applyFont="1" applyBorder="1"/>
    <xf numFmtId="0" fontId="94" fillId="0" borderId="30" xfId="94" applyFont="1" applyBorder="1" applyAlignment="1">
      <alignment horizontal="center"/>
    </xf>
    <xf numFmtId="0" fontId="66" fillId="0" borderId="30" xfId="94" applyFont="1" applyFill="1" applyBorder="1"/>
    <xf numFmtId="0" fontId="66" fillId="0" borderId="15" xfId="94" applyFont="1" applyBorder="1"/>
    <xf numFmtId="0" fontId="66" fillId="0" borderId="30" xfId="94" applyFont="1" applyFill="1" applyBorder="1"/>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66" fillId="44" borderId="30" xfId="94"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36" fillId="77" borderId="18" xfId="100" applyFont="1" applyFill="1" applyBorder="1"/>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41" fillId="41" borderId="20" xfId="0" applyFont="1" applyFill="1" applyBorder="1"/>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36" fillId="43" borderId="25" xfId="0" applyFont="1" applyFill="1" applyBorder="1" applyAlignment="1">
      <alignment horizontal="center" vertical="center" wrapText="1"/>
    </xf>
    <xf numFmtId="0" fontId="36" fillId="43" borderId="26" xfId="0" applyFont="1" applyFill="1" applyBorder="1" applyAlignment="1">
      <alignment horizontal="center" vertical="center" wrapText="1"/>
    </xf>
    <xf numFmtId="167" fontId="38" fillId="43" borderId="0" xfId="0" applyNumberFormat="1" applyFont="1" applyFill="1" applyAlignment="1">
      <alignment horizontal="center"/>
    </xf>
    <xf numFmtId="0" fontId="36" fillId="43" borderId="0" xfId="0" applyFont="1" applyFill="1" applyAlignment="1">
      <alignment horizontal="center" vertical="center" wrapText="1"/>
    </xf>
    <xf numFmtId="0" fontId="30" fillId="43" borderId="0" xfId="0" applyFont="1" applyFill="1" applyAlignment="1">
      <alignment horizontal="center"/>
    </xf>
    <xf numFmtId="0" fontId="30" fillId="78" borderId="15" xfId="0" applyFont="1" applyFill="1" applyBorder="1"/>
    <xf numFmtId="0" fontId="30" fillId="78" borderId="36" xfId="0" applyFont="1" applyFill="1" applyBorder="1" applyAlignment="1">
      <alignment horizontal="center"/>
    </xf>
    <xf numFmtId="171" fontId="30" fillId="78" borderId="34" xfId="0" applyNumberFormat="1" applyFont="1" applyFill="1" applyBorder="1"/>
    <xf numFmtId="170" fontId="36" fillId="78" borderId="15" xfId="0" applyNumberFormat="1" applyFont="1" applyFill="1" applyBorder="1"/>
    <xf numFmtId="0" fontId="30" fillId="78" borderId="15" xfId="0" applyFont="1" applyFill="1" applyBorder="1" applyAlignment="1">
      <alignment horizontal="center"/>
    </xf>
    <xf numFmtId="2" fontId="36" fillId="78" borderId="19" xfId="0" applyNumberFormat="1" applyFont="1" applyFill="1" applyBorder="1" applyAlignment="1">
      <alignment horizontal="center"/>
    </xf>
    <xf numFmtId="0" fontId="30" fillId="78" borderId="32" xfId="0" applyFont="1" applyFill="1" applyBorder="1" applyAlignment="1">
      <alignment horizontal="center"/>
    </xf>
    <xf numFmtId="0" fontId="30" fillId="78" borderId="0" xfId="0" applyFont="1" applyFill="1" applyAlignment="1">
      <alignment horizontal="center"/>
    </xf>
    <xf numFmtId="168" fontId="30" fillId="78" borderId="0" xfId="47" applyNumberFormat="1" applyFont="1" applyFill="1" applyBorder="1" applyAlignment="1">
      <alignment horizontal="center"/>
    </xf>
    <xf numFmtId="0" fontId="10" fillId="78" borderId="46" xfId="0" applyFont="1" applyFill="1" applyBorder="1" applyAlignment="1">
      <alignment horizontal="center"/>
    </xf>
    <xf numFmtId="0" fontId="41" fillId="78" borderId="0" xfId="0" applyFont="1" applyFill="1"/>
    <xf numFmtId="0" fontId="30" fillId="0" borderId="36" xfId="0" applyFont="1" applyBorder="1" applyAlignment="1">
      <alignment horizontal="center"/>
    </xf>
    <xf numFmtId="171" fontId="30" fillId="0" borderId="15" xfId="0" applyNumberFormat="1" applyFont="1" applyBorder="1"/>
    <xf numFmtId="170" fontId="36" fillId="0" borderId="15" xfId="0" applyNumberFormat="1" applyFont="1" applyBorder="1"/>
    <xf numFmtId="0" fontId="30" fillId="43" borderId="19" xfId="0" applyFont="1" applyFill="1" applyBorder="1"/>
    <xf numFmtId="2" fontId="36" fillId="44" borderId="19" xfId="0" applyNumberFormat="1"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4" fontId="66" fillId="0" borderId="30" xfId="94" applyNumberFormat="1" applyFont="1" applyFill="1" applyBorder="1"/>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6" fontId="113" fillId="41" borderId="0" xfId="100" applyNumberFormat="1" applyFont="1" applyFill="1"/>
    <xf numFmtId="166" fontId="41" fillId="41" borderId="0" xfId="100" applyNumberFormat="1" applyFill="1"/>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47" fillId="79" borderId="67" xfId="914" applyFont="1" applyFill="1" applyBorder="1"/>
    <xf numFmtId="49" fontId="47" fillId="6" borderId="67" xfId="914" applyNumberFormat="1" applyFont="1" applyFill="1" applyBorder="1"/>
    <xf numFmtId="0" fontId="47" fillId="6" borderId="67" xfId="914" applyFont="1" applyFill="1" applyBorder="1"/>
    <xf numFmtId="0" fontId="112" fillId="0" borderId="66" xfId="94" applyFont="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30" fillId="80" borderId="34" xfId="0" applyFont="1" applyFill="1" applyBorder="1"/>
    <xf numFmtId="0" fontId="30" fillId="80" borderId="31" xfId="0" applyFont="1" applyFill="1" applyBorder="1"/>
    <xf numFmtId="0" fontId="30" fillId="80" borderId="15" xfId="0" applyFont="1" applyFill="1" applyBorder="1"/>
    <xf numFmtId="0" fontId="30" fillId="80" borderId="36" xfId="0" applyFont="1" applyFill="1" applyBorder="1" applyAlignment="1">
      <alignment horizontal="center"/>
    </xf>
    <xf numFmtId="170" fontId="36" fillId="80" borderId="15" xfId="0" applyNumberFormat="1" applyFont="1" applyFill="1" applyBorder="1"/>
    <xf numFmtId="0" fontId="30" fillId="80" borderId="15" xfId="0" applyFont="1" applyFill="1" applyBorder="1" applyAlignment="1">
      <alignment horizontal="center"/>
    </xf>
    <xf numFmtId="2" fontId="36" fillId="80" borderId="19" xfId="0" applyNumberFormat="1" applyFont="1" applyFill="1" applyBorder="1" applyAlignment="1">
      <alignment horizontal="center"/>
    </xf>
    <xf numFmtId="0" fontId="30" fillId="80" borderId="32" xfId="0" applyFont="1" applyFill="1" applyBorder="1" applyAlignment="1">
      <alignment horizontal="center"/>
    </xf>
    <xf numFmtId="0" fontId="30" fillId="80" borderId="0" xfId="0" applyFont="1" applyFill="1" applyAlignment="1">
      <alignment horizontal="center"/>
    </xf>
    <xf numFmtId="0" fontId="30" fillId="80" borderId="0" xfId="0" applyFont="1" applyFill="1"/>
    <xf numFmtId="0" fontId="36" fillId="43" borderId="25" xfId="0" applyFont="1" applyFill="1" applyBorder="1" applyAlignment="1">
      <alignment horizontal="center" vertical="center" wrapText="1"/>
    </xf>
    <xf numFmtId="0" fontId="36" fillId="43" borderId="26" xfId="0" applyFont="1" applyFill="1" applyBorder="1" applyAlignment="1">
      <alignment horizontal="center" vertical="center" wrapText="1"/>
    </xf>
    <xf numFmtId="165" fontId="33" fillId="41" borderId="31" xfId="46" applyFont="1" applyFill="1" applyBorder="1" applyAlignment="1">
      <alignment horizontal="center"/>
    </xf>
    <xf numFmtId="165" fontId="33" fillId="41" borderId="33" xfId="46" applyFont="1" applyFill="1" applyBorder="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49" fontId="47" fillId="6" borderId="68" xfId="914" applyNumberFormat="1" applyFont="1" applyFill="1" applyBorder="1"/>
    <xf numFmtId="0" fontId="47" fillId="6" borderId="68" xfId="914" applyFont="1" applyFill="1" applyBorder="1"/>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5" fontId="78" fillId="81" borderId="15" xfId="46" applyFont="1" applyFill="1" applyBorder="1" applyAlignment="1" applyProtection="1">
      <alignment vertical="center"/>
      <protection locked="0"/>
    </xf>
    <xf numFmtId="0" fontId="66" fillId="81" borderId="30" xfId="94" applyFont="1" applyFill="1" applyBorder="1"/>
    <xf numFmtId="165" fontId="33" fillId="41" borderId="31" xfId="46" applyFont="1" applyFill="1" applyBorder="1" applyAlignment="1">
      <alignment horizontal="center"/>
    </xf>
    <xf numFmtId="165" fontId="33" fillId="41" borderId="33" xfId="46" applyFont="1" applyFill="1" applyBorder="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4" fillId="0" borderId="30" xfId="100" applyFont="1" applyBorder="1" applyAlignment="1">
      <alignment horizontal="right"/>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80" fillId="0" borderId="15" xfId="94" applyFont="1" applyFill="1" applyBorder="1"/>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73" fontId="78" fillId="0" borderId="15" xfId="46" applyNumberFormat="1" applyFont="1" applyFill="1" applyBorder="1" applyAlignment="1" applyProtection="1">
      <alignment vertical="center"/>
      <protection locked="0"/>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41" fillId="41" borderId="0" xfId="100" applyFill="1" applyBorder="1"/>
    <xf numFmtId="0" fontId="41" fillId="0" borderId="0" xfId="100" applyBorder="1"/>
    <xf numFmtId="15" fontId="41" fillId="41" borderId="0" xfId="100" quotePrefix="1" applyNumberFormat="1" applyFill="1" applyBorder="1" applyAlignment="1">
      <alignment horizontal="center" vertical="center"/>
    </xf>
    <xf numFmtId="15" fontId="41" fillId="41" borderId="0" xfId="100" applyNumberFormat="1" applyFill="1" applyBorder="1" applyAlignment="1">
      <alignment horizontal="center" vertical="center"/>
    </xf>
    <xf numFmtId="0" fontId="41" fillId="41" borderId="0" xfId="100" applyFill="1" applyBorder="1" applyAlignment="1">
      <alignment horizontal="center"/>
    </xf>
    <xf numFmtId="166" fontId="41" fillId="41" borderId="0" xfId="46" applyNumberFormat="1"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66" fillId="82" borderId="30" xfId="94" applyFont="1" applyFill="1" applyBorder="1"/>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0" fontId="44" fillId="80" borderId="30" xfId="100" applyFont="1" applyFill="1" applyBorder="1" applyAlignment="1">
      <alignment horizontal="right"/>
    </xf>
    <xf numFmtId="0" fontId="66" fillId="80" borderId="15" xfId="94" applyFont="1" applyFill="1" applyBorder="1"/>
    <xf numFmtId="165" fontId="78" fillId="80" borderId="15" xfId="46" applyFont="1" applyFill="1" applyBorder="1" applyAlignment="1" applyProtection="1">
      <alignment vertical="center"/>
      <protection locked="0"/>
    </xf>
    <xf numFmtId="0" fontId="66" fillId="80" borderId="30" xfId="94" applyFont="1" applyFill="1" applyBorder="1"/>
    <xf numFmtId="174" fontId="47" fillId="6" borderId="68" xfId="914" applyNumberFormat="1" applyFont="1" applyFill="1" applyBorder="1"/>
    <xf numFmtId="174" fontId="47" fillId="6" borderId="67" xfId="914" applyNumberFormat="1" applyFont="1" applyFill="1" applyBorder="1"/>
    <xf numFmtId="4" fontId="47" fillId="6" borderId="67" xfId="914" applyNumberFormat="1" applyFont="1" applyFill="1" applyBorder="1"/>
    <xf numFmtId="0" fontId="47" fillId="44" borderId="68" xfId="914" applyFont="1" applyFill="1" applyBorder="1"/>
    <xf numFmtId="0" fontId="47" fillId="44" borderId="67" xfId="914" applyFont="1" applyFill="1" applyBorder="1"/>
    <xf numFmtId="15" fontId="0" fillId="41" borderId="20" xfId="0" applyNumberFormat="1" applyFont="1" applyFill="1" applyBorder="1" applyAlignment="1">
      <alignment horizontal="center"/>
    </xf>
    <xf numFmtId="15" fontId="0" fillId="41" borderId="51" xfId="0" applyNumberFormat="1" applyFont="1" applyFill="1" applyBorder="1" applyAlignment="1">
      <alignment horizontal="center"/>
    </xf>
    <xf numFmtId="0" fontId="40" fillId="41" borderId="0" xfId="0" applyFont="1" applyFill="1" applyBorder="1" applyAlignment="1">
      <alignment horizontal="left"/>
    </xf>
    <xf numFmtId="0" fontId="40" fillId="41" borderId="37" xfId="0" applyFont="1" applyFill="1" applyBorder="1" applyAlignment="1">
      <alignment horizontal="left"/>
    </xf>
    <xf numFmtId="49" fontId="0" fillId="41" borderId="18" xfId="46" applyNumberFormat="1" applyFont="1" applyFill="1" applyBorder="1" applyAlignment="1">
      <alignment horizontal="center"/>
    </xf>
    <xf numFmtId="49" fontId="0" fillId="41" borderId="19" xfId="46" applyNumberFormat="1" applyFont="1" applyFill="1" applyBorder="1" applyAlignment="1">
      <alignment horizontal="center"/>
    </xf>
    <xf numFmtId="0" fontId="0" fillId="41" borderId="22" xfId="0" applyFont="1" applyFill="1" applyBorder="1" applyAlignment="1">
      <alignment horizontal="center"/>
    </xf>
    <xf numFmtId="0" fontId="66" fillId="14" borderId="25" xfId="0" applyFont="1" applyFill="1" applyBorder="1" applyAlignment="1">
      <alignment horizontal="center" vertical="center"/>
    </xf>
    <xf numFmtId="0" fontId="66" fillId="14" borderId="26" xfId="0" applyFont="1" applyFill="1" applyBorder="1" applyAlignment="1">
      <alignment horizontal="center" vertical="center"/>
    </xf>
    <xf numFmtId="165" fontId="10" fillId="14" borderId="25" xfId="46" applyFont="1" applyFill="1" applyBorder="1" applyAlignment="1">
      <alignment horizontal="center" vertical="center"/>
    </xf>
    <xf numFmtId="165" fontId="10" fillId="14" borderId="26" xfId="46" applyFont="1" applyFill="1" applyBorder="1" applyAlignment="1">
      <alignment horizontal="center" vertical="center"/>
    </xf>
    <xf numFmtId="0" fontId="36" fillId="43" borderId="25" xfId="0" applyFont="1" applyFill="1" applyBorder="1" applyAlignment="1">
      <alignment horizontal="center" vertical="center" wrapText="1"/>
    </xf>
    <xf numFmtId="0" fontId="10" fillId="43" borderId="26" xfId="0" applyFont="1" applyFill="1" applyBorder="1" applyAlignment="1">
      <alignment horizontal="center" vertical="center" wrapText="1"/>
    </xf>
    <xf numFmtId="0" fontId="36" fillId="43" borderId="26" xfId="0" applyFont="1" applyFill="1" applyBorder="1" applyAlignment="1">
      <alignment horizontal="center" vertical="center" wrapText="1"/>
    </xf>
    <xf numFmtId="0" fontId="10" fillId="43" borderId="23" xfId="0" applyFont="1" applyFill="1" applyBorder="1" applyAlignment="1">
      <alignment horizontal="center"/>
    </xf>
    <xf numFmtId="0" fontId="10" fillId="43" borderId="52" xfId="0" applyFont="1" applyFill="1" applyBorder="1" applyAlignment="1">
      <alignment horizontal="center"/>
    </xf>
    <xf numFmtId="0" fontId="10" fillId="43" borderId="53" xfId="0" applyFont="1" applyFill="1" applyBorder="1" applyAlignment="1">
      <alignment horizontal="center"/>
    </xf>
    <xf numFmtId="165" fontId="33" fillId="41" borderId="63" xfId="46" applyFont="1" applyFill="1" applyBorder="1" applyAlignment="1">
      <alignment horizontal="center"/>
    </xf>
    <xf numFmtId="165" fontId="33" fillId="41" borderId="64" xfId="46" applyFont="1" applyFill="1" applyBorder="1" applyAlignment="1">
      <alignment horizontal="center"/>
    </xf>
    <xf numFmtId="165" fontId="33" fillId="41" borderId="65" xfId="46" applyFont="1" applyFill="1" applyBorder="1" applyAlignment="1">
      <alignment horizontal="center"/>
    </xf>
    <xf numFmtId="165" fontId="64" fillId="41" borderId="31" xfId="46" quotePrefix="1" applyFont="1" applyFill="1" applyBorder="1" applyAlignment="1">
      <alignment horizontal="center"/>
    </xf>
    <xf numFmtId="165" fontId="64" fillId="41" borderId="33" xfId="46" quotePrefix="1" applyFont="1" applyFill="1" applyBorder="1" applyAlignment="1">
      <alignment horizontal="center"/>
    </xf>
    <xf numFmtId="165" fontId="64" fillId="41" borderId="32" xfId="46" quotePrefix="1" applyFont="1" applyFill="1" applyBorder="1" applyAlignment="1">
      <alignment horizontal="center"/>
    </xf>
    <xf numFmtId="165" fontId="33" fillId="41" borderId="31" xfId="46" applyFont="1" applyFill="1" applyBorder="1" applyAlignment="1">
      <alignment horizontal="center"/>
    </xf>
    <xf numFmtId="165" fontId="33" fillId="41" borderId="33" xfId="46" applyFont="1" applyFill="1" applyBorder="1" applyAlignment="1">
      <alignment horizontal="center"/>
    </xf>
    <xf numFmtId="0" fontId="33" fillId="41" borderId="16" xfId="100" applyFont="1" applyFill="1" applyBorder="1" applyAlignment="1">
      <alignment horizontal="center"/>
    </xf>
    <xf numFmtId="0" fontId="33" fillId="41" borderId="17" xfId="100" applyFont="1" applyFill="1" applyBorder="1" applyAlignment="1">
      <alignment horizontal="center"/>
    </xf>
    <xf numFmtId="0" fontId="33" fillId="41" borderId="14" xfId="100" applyFont="1" applyFill="1" applyBorder="1" applyAlignment="1">
      <alignment horizontal="center"/>
    </xf>
    <xf numFmtId="49" fontId="33" fillId="41" borderId="18" xfId="46" applyNumberFormat="1" applyFont="1" applyFill="1" applyBorder="1" applyAlignment="1">
      <alignment horizontal="center"/>
    </xf>
    <xf numFmtId="49" fontId="33" fillId="41" borderId="19" xfId="46" applyNumberFormat="1" applyFont="1" applyFill="1" applyBorder="1" applyAlignment="1">
      <alignment horizontal="center"/>
    </xf>
    <xf numFmtId="0" fontId="33" fillId="41" borderId="18" xfId="100" applyFont="1" applyFill="1" applyBorder="1" applyAlignment="1">
      <alignment horizontal="center"/>
    </xf>
    <xf numFmtId="0" fontId="33" fillId="41" borderId="0" xfId="100" applyFont="1" applyFill="1" applyAlignment="1">
      <alignment horizontal="center"/>
    </xf>
    <xf numFmtId="0" fontId="33" fillId="41" borderId="19" xfId="100" applyFont="1" applyFill="1" applyBorder="1" applyAlignment="1">
      <alignment horizontal="center"/>
    </xf>
    <xf numFmtId="15" fontId="41" fillId="41" borderId="20" xfId="100" quotePrefix="1" applyNumberFormat="1" applyFill="1" applyBorder="1" applyAlignment="1">
      <alignment horizontal="center" vertical="center"/>
    </xf>
    <xf numFmtId="15" fontId="41" fillId="41" borderId="22" xfId="100" quotePrefix="1" applyNumberFormat="1" applyFill="1" applyBorder="1" applyAlignment="1">
      <alignment horizontal="center" vertical="center"/>
    </xf>
    <xf numFmtId="15" fontId="41" fillId="41" borderId="51" xfId="100" quotePrefix="1" applyNumberFormat="1" applyFill="1" applyBorder="1" applyAlignment="1">
      <alignment horizontal="center" vertical="center"/>
    </xf>
    <xf numFmtId="0" fontId="33" fillId="41" borderId="20" xfId="100" applyFont="1" applyFill="1" applyBorder="1" applyAlignment="1">
      <alignment horizontal="center"/>
    </xf>
    <xf numFmtId="0" fontId="33" fillId="41" borderId="21" xfId="100" applyFont="1" applyFill="1" applyBorder="1" applyAlignment="1">
      <alignment horizontal="center"/>
    </xf>
    <xf numFmtId="0" fontId="33" fillId="41" borderId="22" xfId="100" applyFont="1" applyFill="1" applyBorder="1" applyAlignment="1">
      <alignment horizontal="center"/>
    </xf>
    <xf numFmtId="169" fontId="66" fillId="41" borderId="31" xfId="46" applyNumberFormat="1" applyFont="1" applyFill="1" applyBorder="1" applyAlignment="1">
      <alignment horizontal="center"/>
    </xf>
    <xf numFmtId="169" fontId="66" fillId="41" borderId="33" xfId="46" applyNumberFormat="1" applyFont="1" applyFill="1" applyBorder="1" applyAlignment="1">
      <alignment horizontal="center"/>
    </xf>
    <xf numFmtId="169" fontId="66" fillId="41" borderId="45" xfId="46" applyNumberFormat="1" applyFont="1" applyFill="1" applyBorder="1" applyAlignment="1">
      <alignment horizontal="center"/>
    </xf>
    <xf numFmtId="0" fontId="41" fillId="41" borderId="16" xfId="100" applyFill="1" applyBorder="1" applyAlignment="1">
      <alignment horizontal="center"/>
    </xf>
    <xf numFmtId="0" fontId="41" fillId="41" borderId="17" xfId="100" applyFill="1" applyBorder="1" applyAlignment="1">
      <alignment horizontal="center"/>
    </xf>
    <xf numFmtId="0" fontId="41" fillId="41" borderId="14" xfId="100" applyFill="1" applyBorder="1" applyAlignment="1">
      <alignment horizontal="center"/>
    </xf>
    <xf numFmtId="49" fontId="41" fillId="41" borderId="18" xfId="46" applyNumberFormat="1" applyFont="1" applyFill="1" applyBorder="1" applyAlignment="1">
      <alignment horizontal="center"/>
    </xf>
    <xf numFmtId="49" fontId="41" fillId="41" borderId="19" xfId="46" applyNumberFormat="1" applyFont="1" applyFill="1" applyBorder="1" applyAlignment="1">
      <alignment horizontal="center"/>
    </xf>
    <xf numFmtId="0" fontId="41" fillId="41" borderId="18" xfId="100" applyFill="1" applyBorder="1" applyAlignment="1">
      <alignment horizontal="center"/>
    </xf>
    <xf numFmtId="0" fontId="41" fillId="41" borderId="0" xfId="100" applyFill="1" applyAlignment="1">
      <alignment horizontal="center"/>
    </xf>
    <xf numFmtId="166" fontId="41" fillId="41" borderId="19" xfId="46" applyNumberFormat="1" applyFont="1" applyFill="1" applyBorder="1" applyAlignment="1">
      <alignment horizontal="center"/>
    </xf>
    <xf numFmtId="15" fontId="41" fillId="41" borderId="51" xfId="100" applyNumberFormat="1" applyFill="1" applyBorder="1" applyAlignment="1">
      <alignment horizontal="center" vertical="center"/>
    </xf>
    <xf numFmtId="0" fontId="41" fillId="41" borderId="20" xfId="100" applyFill="1" applyBorder="1" applyAlignment="1">
      <alignment horizontal="center"/>
    </xf>
    <xf numFmtId="0" fontId="41" fillId="41" borderId="21" xfId="100" applyFill="1" applyBorder="1" applyAlignment="1">
      <alignment horizontal="center"/>
    </xf>
    <xf numFmtId="166" fontId="41" fillId="41" borderId="22" xfId="46" applyNumberFormat="1" applyFont="1" applyFill="1" applyBorder="1" applyAlignment="1">
      <alignment horizontal="center"/>
    </xf>
    <xf numFmtId="0" fontId="0" fillId="41" borderId="18" xfId="0" applyFont="1" applyFill="1" applyBorder="1" applyAlignment="1">
      <alignment horizontal="center"/>
    </xf>
    <xf numFmtId="0" fontId="0" fillId="41" borderId="0" xfId="0" applyFont="1" applyFill="1" applyBorder="1" applyAlignment="1">
      <alignment horizontal="center"/>
    </xf>
    <xf numFmtId="0" fontId="0" fillId="41" borderId="20" xfId="0" applyFont="1" applyFill="1" applyBorder="1" applyAlignment="1">
      <alignment horizontal="center"/>
    </xf>
    <xf numFmtId="0" fontId="0" fillId="41" borderId="21" xfId="0" applyFont="1" applyFill="1" applyBorder="1" applyAlignment="1">
      <alignment horizontal="center"/>
    </xf>
    <xf numFmtId="165" fontId="66" fillId="41" borderId="31" xfId="46" quotePrefix="1" applyFont="1" applyFill="1" applyBorder="1" applyAlignment="1">
      <alignment horizontal="center"/>
    </xf>
    <xf numFmtId="165" fontId="66" fillId="41" borderId="33" xfId="46" quotePrefix="1" applyFont="1" applyFill="1" applyBorder="1" applyAlignment="1">
      <alignment horizontal="center"/>
    </xf>
    <xf numFmtId="0" fontId="0" fillId="41" borderId="16" xfId="0" applyFont="1" applyFill="1" applyBorder="1" applyAlignment="1">
      <alignment horizontal="center"/>
    </xf>
    <xf numFmtId="0" fontId="0" fillId="41" borderId="17" xfId="0" applyFont="1" applyFill="1" applyBorder="1" applyAlignment="1">
      <alignment horizontal="center"/>
    </xf>
    <xf numFmtId="0" fontId="0" fillId="41" borderId="14" xfId="0" applyFont="1" applyFill="1" applyBorder="1" applyAlignment="1">
      <alignment horizontal="center"/>
    </xf>
  </cellXfs>
  <cellStyles count="917">
    <cellStyle name="20% - Accent1" xfId="1" builtinId="30" customBuiltin="1"/>
    <cellStyle name="20% - Accent1 2" xfId="449" xr:uid="{00000000-0005-0000-0000-000001000000}"/>
    <cellStyle name="20% - Accent2" xfId="2" builtinId="34" customBuiltin="1"/>
    <cellStyle name="20% - Accent2 2" xfId="453" xr:uid="{00000000-0005-0000-0000-000003000000}"/>
    <cellStyle name="20% - Accent3" xfId="3" builtinId="38" customBuiltin="1"/>
    <cellStyle name="20% - Accent3 2" xfId="457" xr:uid="{00000000-0005-0000-0000-000005000000}"/>
    <cellStyle name="20% - Accent4" xfId="4" builtinId="42" customBuiltin="1"/>
    <cellStyle name="20% - Accent4 2" xfId="461" xr:uid="{00000000-0005-0000-0000-000007000000}"/>
    <cellStyle name="20% - Accent5" xfId="5" builtinId="46" customBuiltin="1"/>
    <cellStyle name="20% - Accent5 2" xfId="465" xr:uid="{00000000-0005-0000-0000-000009000000}"/>
    <cellStyle name="20% - Accent6" xfId="6" builtinId="50" customBuiltin="1"/>
    <cellStyle name="20% - Accent6 2" xfId="469" xr:uid="{00000000-0005-0000-0000-00000B000000}"/>
    <cellStyle name="20% - アクセント 1" xfId="7" xr:uid="{00000000-0005-0000-0000-00000C000000}"/>
    <cellStyle name="20% - アクセント 2" xfId="8" xr:uid="{00000000-0005-0000-0000-00000D000000}"/>
    <cellStyle name="20% - アクセント 3" xfId="9" xr:uid="{00000000-0005-0000-0000-00000E000000}"/>
    <cellStyle name="20% - アクセント 4" xfId="10" xr:uid="{00000000-0005-0000-0000-00000F000000}"/>
    <cellStyle name="20% - アクセント 5" xfId="11" xr:uid="{00000000-0005-0000-0000-000010000000}"/>
    <cellStyle name="20% - アクセント 6" xfId="12" xr:uid="{00000000-0005-0000-0000-000011000000}"/>
    <cellStyle name="40% - Accent1" xfId="13" builtinId="31" customBuiltin="1"/>
    <cellStyle name="40% - Accent1 2" xfId="450" xr:uid="{00000000-0005-0000-0000-000013000000}"/>
    <cellStyle name="40% - Accent2" xfId="14" builtinId="35" customBuiltin="1"/>
    <cellStyle name="40% - Accent2 2" xfId="454" xr:uid="{00000000-0005-0000-0000-000015000000}"/>
    <cellStyle name="40% - Accent3" xfId="15" builtinId="39" customBuiltin="1"/>
    <cellStyle name="40% - Accent3 2" xfId="458" xr:uid="{00000000-0005-0000-0000-000017000000}"/>
    <cellStyle name="40% - Accent4" xfId="16" builtinId="43" customBuiltin="1"/>
    <cellStyle name="40% - Accent4 2" xfId="462" xr:uid="{00000000-0005-0000-0000-000019000000}"/>
    <cellStyle name="40% - Accent5" xfId="17" builtinId="47" customBuiltin="1"/>
    <cellStyle name="40% - Accent5 2" xfId="466" xr:uid="{00000000-0005-0000-0000-00001B000000}"/>
    <cellStyle name="40% - Accent6" xfId="18" builtinId="51" customBuiltin="1"/>
    <cellStyle name="40% - Accent6 2" xfId="470" xr:uid="{00000000-0005-0000-0000-00001D000000}"/>
    <cellStyle name="40% - アクセント 1" xfId="19" xr:uid="{00000000-0005-0000-0000-00001E000000}"/>
    <cellStyle name="40% - アクセント 2" xfId="20" xr:uid="{00000000-0005-0000-0000-00001F000000}"/>
    <cellStyle name="40% - アクセント 3" xfId="21" xr:uid="{00000000-0005-0000-0000-000020000000}"/>
    <cellStyle name="40% - アクセント 4" xfId="22" xr:uid="{00000000-0005-0000-0000-000021000000}"/>
    <cellStyle name="40% - アクセント 5" xfId="23" xr:uid="{00000000-0005-0000-0000-000022000000}"/>
    <cellStyle name="40% - アクセント 6" xfId="24" xr:uid="{00000000-0005-0000-0000-000023000000}"/>
    <cellStyle name="60% - Accent1" xfId="25" builtinId="32" customBuiltin="1"/>
    <cellStyle name="60% - Accent1 2" xfId="451" xr:uid="{00000000-0005-0000-0000-000025000000}"/>
    <cellStyle name="60% - Accent2" xfId="26" builtinId="36" customBuiltin="1"/>
    <cellStyle name="60% - Accent2 2" xfId="455" xr:uid="{00000000-0005-0000-0000-000027000000}"/>
    <cellStyle name="60% - Accent3" xfId="27" builtinId="40" customBuiltin="1"/>
    <cellStyle name="60% - Accent3 2" xfId="459" xr:uid="{00000000-0005-0000-0000-000029000000}"/>
    <cellStyle name="60% - Accent4" xfId="28" builtinId="44" customBuiltin="1"/>
    <cellStyle name="60% - Accent4 2" xfId="463" xr:uid="{00000000-0005-0000-0000-00002B000000}"/>
    <cellStyle name="60% - Accent5" xfId="29" builtinId="48" customBuiltin="1"/>
    <cellStyle name="60% - Accent5 2" xfId="467" xr:uid="{00000000-0005-0000-0000-00002D000000}"/>
    <cellStyle name="60% - Accent6" xfId="30" builtinId="52" customBuiltin="1"/>
    <cellStyle name="60% - Accent6 2" xfId="471" xr:uid="{00000000-0005-0000-0000-00002F000000}"/>
    <cellStyle name="60% - アクセント 1" xfId="31" xr:uid="{00000000-0005-0000-0000-000030000000}"/>
    <cellStyle name="60% - アクセント 2" xfId="32" xr:uid="{00000000-0005-0000-0000-000031000000}"/>
    <cellStyle name="60% - アクセント 3" xfId="33" xr:uid="{00000000-0005-0000-0000-000032000000}"/>
    <cellStyle name="60% - アクセント 4" xfId="34" xr:uid="{00000000-0005-0000-0000-000033000000}"/>
    <cellStyle name="60% - アクセント 5" xfId="35" xr:uid="{00000000-0005-0000-0000-000034000000}"/>
    <cellStyle name="60% - アクセント 6" xfId="36" xr:uid="{00000000-0005-0000-0000-000035000000}"/>
    <cellStyle name="Accent1" xfId="37" builtinId="29" customBuiltin="1"/>
    <cellStyle name="Accent1 2" xfId="448" xr:uid="{00000000-0005-0000-0000-000037000000}"/>
    <cellStyle name="Accent2" xfId="38" builtinId="33" customBuiltin="1"/>
    <cellStyle name="Accent2 2" xfId="452" xr:uid="{00000000-0005-0000-0000-000039000000}"/>
    <cellStyle name="Accent3" xfId="39" builtinId="37" customBuiltin="1"/>
    <cellStyle name="Accent3 2" xfId="456" xr:uid="{00000000-0005-0000-0000-00003B000000}"/>
    <cellStyle name="Accent4" xfId="40" builtinId="41" customBuiltin="1"/>
    <cellStyle name="Accent4 2" xfId="460" xr:uid="{00000000-0005-0000-0000-00003D000000}"/>
    <cellStyle name="Accent5" xfId="41" builtinId="45" customBuiltin="1"/>
    <cellStyle name="Accent5 2" xfId="464" xr:uid="{00000000-0005-0000-0000-00003F000000}"/>
    <cellStyle name="Accent6" xfId="42" builtinId="49" customBuiltin="1"/>
    <cellStyle name="Accent6 2" xfId="468" xr:uid="{00000000-0005-0000-0000-000041000000}"/>
    <cellStyle name="Bad" xfId="43" builtinId="27" customBuiltin="1"/>
    <cellStyle name="Bad 2" xfId="437" xr:uid="{00000000-0005-0000-0000-000043000000}"/>
    <cellStyle name="Calculation" xfId="44" builtinId="22" customBuiltin="1"/>
    <cellStyle name="Calculation 2" xfId="441" xr:uid="{00000000-0005-0000-0000-000045000000}"/>
    <cellStyle name="Check Cell" xfId="45" builtinId="23" customBuiltin="1"/>
    <cellStyle name="Check Cell 2" xfId="443" xr:uid="{00000000-0005-0000-0000-000047000000}"/>
    <cellStyle name="Comma" xfId="46" builtinId="3"/>
    <cellStyle name="Comma [0]" xfId="47" builtinId="6"/>
    <cellStyle name="Comma [0] 2" xfId="96" xr:uid="{00000000-0005-0000-0000-00004A000000}"/>
    <cellStyle name="Comma [0] 2 2" xfId="153" xr:uid="{00000000-0005-0000-0000-00004B000000}"/>
    <cellStyle name="Comma [0] 2 2 2" xfId="358" xr:uid="{00000000-0005-0000-0000-00004C000000}"/>
    <cellStyle name="Comma [0] 2 2 3" xfId="691" xr:uid="{00000000-0005-0000-0000-00004D000000}"/>
    <cellStyle name="Comma [0] 2 3" xfId="213" xr:uid="{00000000-0005-0000-0000-00004E000000}"/>
    <cellStyle name="Comma [0] 2 3 2" xfId="765" xr:uid="{00000000-0005-0000-0000-00004F000000}"/>
    <cellStyle name="Comma [0] 2 4" xfId="476" xr:uid="{00000000-0005-0000-0000-000050000000}"/>
    <cellStyle name="Comma [0] 2 5" xfId="553" xr:uid="{00000000-0005-0000-0000-000051000000}"/>
    <cellStyle name="Comma [0] 2 6" xfId="839" xr:uid="{00000000-0005-0000-0000-000052000000}"/>
    <cellStyle name="Comma [0] 3" xfId="168" xr:uid="{00000000-0005-0000-0000-000053000000}"/>
    <cellStyle name="Comma [0] 3 2" xfId="321" xr:uid="{00000000-0005-0000-0000-000054000000}"/>
    <cellStyle name="Comma [0] 3 2 2" xfId="656" xr:uid="{00000000-0005-0000-0000-000055000000}"/>
    <cellStyle name="Comma [0] 3 3" xfId="169" xr:uid="{00000000-0005-0000-0000-000056000000}"/>
    <cellStyle name="Comma [0] 3 3 2" xfId="484" xr:uid="{00000000-0005-0000-0000-000057000000}"/>
    <cellStyle name="Comma [0] 3 4" xfId="483" xr:uid="{00000000-0005-0000-0000-000058000000}"/>
    <cellStyle name="Comma [0] 4" xfId="176" xr:uid="{00000000-0005-0000-0000-000059000000}"/>
    <cellStyle name="Comma [0] 4 2" xfId="518" xr:uid="{00000000-0005-0000-0000-00005A000000}"/>
    <cellStyle name="Comma [0] 5" xfId="170" xr:uid="{00000000-0005-0000-0000-00005B000000}"/>
    <cellStyle name="Comma [0] 5 2" xfId="485" xr:uid="{00000000-0005-0000-0000-00005C000000}"/>
    <cellStyle name="Comma [0] 6" xfId="474" xr:uid="{00000000-0005-0000-0000-00005D000000}"/>
    <cellStyle name="Comma [0] 7" xfId="762" xr:uid="{00000000-0005-0000-0000-00005E000000}"/>
    <cellStyle name="Comma [0] 8" xfId="804" xr:uid="{00000000-0005-0000-0000-00005F000000}"/>
    <cellStyle name="Comma 10" xfId="162" xr:uid="{00000000-0005-0000-0000-000060000000}"/>
    <cellStyle name="Comma 11" xfId="165" xr:uid="{00000000-0005-0000-0000-000061000000}"/>
    <cellStyle name="Comma 12" xfId="161" xr:uid="{00000000-0005-0000-0000-000062000000}"/>
    <cellStyle name="Comma 13" xfId="149" xr:uid="{00000000-0005-0000-0000-000063000000}"/>
    <cellStyle name="Comma 14" xfId="160" xr:uid="{00000000-0005-0000-0000-000064000000}"/>
    <cellStyle name="Comma 15" xfId="150" xr:uid="{00000000-0005-0000-0000-000065000000}"/>
    <cellStyle name="Comma 16" xfId="159" xr:uid="{00000000-0005-0000-0000-000066000000}"/>
    <cellStyle name="Comma 17" xfId="151" xr:uid="{00000000-0005-0000-0000-000067000000}"/>
    <cellStyle name="Comma 18" xfId="158" xr:uid="{00000000-0005-0000-0000-000068000000}"/>
    <cellStyle name="Comma 19" xfId="152" xr:uid="{00000000-0005-0000-0000-000069000000}"/>
    <cellStyle name="Comma 2" xfId="48" xr:uid="{00000000-0005-0000-0000-00006A000000}"/>
    <cellStyle name="Comma 2 2" xfId="472" xr:uid="{00000000-0005-0000-0000-00006B000000}"/>
    <cellStyle name="Comma 2 3" xfId="475" xr:uid="{00000000-0005-0000-0000-00006C000000}"/>
    <cellStyle name="Comma 20" xfId="916" xr:uid="{0362E6BC-8DC6-4BD0-AE13-5D6537444A71}"/>
    <cellStyle name="Comma 3" xfId="95" xr:uid="{00000000-0005-0000-0000-00006D000000}"/>
    <cellStyle name="Comma 3 2" xfId="154" xr:uid="{00000000-0005-0000-0000-00006E000000}"/>
    <cellStyle name="Comma 4" xfId="97" xr:uid="{00000000-0005-0000-0000-00006F000000}"/>
    <cellStyle name="Comma 4 2" xfId="155" xr:uid="{00000000-0005-0000-0000-000070000000}"/>
    <cellStyle name="Comma 5" xfId="148" xr:uid="{00000000-0005-0000-0000-000071000000}"/>
    <cellStyle name="Comma 6" xfId="164" xr:uid="{00000000-0005-0000-0000-000072000000}"/>
    <cellStyle name="Comma 7" xfId="167" xr:uid="{00000000-0005-0000-0000-000073000000}"/>
    <cellStyle name="Comma 8" xfId="163" xr:uid="{00000000-0005-0000-0000-000074000000}"/>
    <cellStyle name="Comma 9" xfId="166" xr:uid="{00000000-0005-0000-0000-000075000000}"/>
    <cellStyle name="Comma[0]_5" xfId="49" xr:uid="{00000000-0005-0000-0000-000076000000}"/>
    <cellStyle name="Explanatory Text" xfId="50" builtinId="53" customBuiltin="1"/>
    <cellStyle name="Explanatory Text 2" xfId="446" xr:uid="{00000000-0005-0000-0000-000078000000}"/>
    <cellStyle name="Good" xfId="51" builtinId="26" customBuiltin="1"/>
    <cellStyle name="Good 2" xfId="436" xr:uid="{00000000-0005-0000-0000-00007A000000}"/>
    <cellStyle name="Heading 1" xfId="52" builtinId="16" customBuiltin="1"/>
    <cellStyle name="Heading 1 2" xfId="432" xr:uid="{00000000-0005-0000-0000-00007C000000}"/>
    <cellStyle name="Heading 2" xfId="53" builtinId="17" customBuiltin="1"/>
    <cellStyle name="Heading 2 2" xfId="433" xr:uid="{00000000-0005-0000-0000-00007E000000}"/>
    <cellStyle name="Heading 3" xfId="54" builtinId="18" customBuiltin="1"/>
    <cellStyle name="Heading 3 2" xfId="434" xr:uid="{00000000-0005-0000-0000-000080000000}"/>
    <cellStyle name="Heading 4" xfId="55" builtinId="19" customBuiltin="1"/>
    <cellStyle name="Heading 4 2" xfId="435" xr:uid="{00000000-0005-0000-0000-000082000000}"/>
    <cellStyle name="Input" xfId="56" builtinId="20" customBuiltin="1"/>
    <cellStyle name="Input 2" xfId="439" xr:uid="{00000000-0005-0000-0000-000084000000}"/>
    <cellStyle name="Linked Cell" xfId="57" builtinId="24" customBuiltin="1"/>
    <cellStyle name="Linked Cell 2" xfId="442" xr:uid="{00000000-0005-0000-0000-000086000000}"/>
    <cellStyle name="Neutral" xfId="58" builtinId="28" customBuiltin="1"/>
    <cellStyle name="Neutral 2" xfId="438" xr:uid="{00000000-0005-0000-0000-000088000000}"/>
    <cellStyle name="Normal" xfId="0" builtinId="0"/>
    <cellStyle name="Normal 10" xfId="912" xr:uid="{0B52819A-29A0-4E0F-9200-F4AFB513B42C}"/>
    <cellStyle name="Normal 11" xfId="913" xr:uid="{3F3A7F28-E584-49F3-8E6B-37588EB495C3}"/>
    <cellStyle name="Normal 12" xfId="915" xr:uid="{FDCE8B6A-C3CB-404D-92FA-1E048BF1B889}"/>
    <cellStyle name="Normal 2" xfId="59" xr:uid="{00000000-0005-0000-0000-00008A000000}"/>
    <cellStyle name="Normal 2 2" xfId="106" xr:uid="{00000000-0005-0000-0000-00008B000000}"/>
    <cellStyle name="Normal 2 2 2" xfId="111" xr:uid="{00000000-0005-0000-0000-00008C000000}"/>
    <cellStyle name="Normal 2 2 2 2" xfId="141" xr:uid="{00000000-0005-0000-0000-00008D000000}"/>
    <cellStyle name="Normal 2 2 2 2 2" xfId="275" xr:uid="{00000000-0005-0000-0000-00008E000000}"/>
    <cellStyle name="Normal 2 2 2 2 2 2" xfId="422" xr:uid="{00000000-0005-0000-0000-00008F000000}"/>
    <cellStyle name="Normal 2 2 2 2 2 2 2" xfId="751" xr:uid="{00000000-0005-0000-0000-000090000000}"/>
    <cellStyle name="Normal 2 2 2 2 2 3" xfId="613" xr:uid="{00000000-0005-0000-0000-000091000000}"/>
    <cellStyle name="Normal 2 2 2 2 2 4" xfId="899" xr:uid="{00000000-0005-0000-0000-000092000000}"/>
    <cellStyle name="Normal 2 2 2 2 3" xfId="241" xr:uid="{00000000-0005-0000-0000-000093000000}"/>
    <cellStyle name="Normal 2 2 2 2 3 2" xfId="386" xr:uid="{00000000-0005-0000-0000-000094000000}"/>
    <cellStyle name="Normal 2 2 2 2 3 2 2" xfId="717" xr:uid="{00000000-0005-0000-0000-000095000000}"/>
    <cellStyle name="Normal 2 2 2 2 3 3" xfId="579" xr:uid="{00000000-0005-0000-0000-000096000000}"/>
    <cellStyle name="Normal 2 2 2 2 3 4" xfId="865" xr:uid="{00000000-0005-0000-0000-000097000000}"/>
    <cellStyle name="Normal 2 2 2 2 4" xfId="204" xr:uid="{00000000-0005-0000-0000-000098000000}"/>
    <cellStyle name="Normal 2 2 2 2 4 2" xfId="349" xr:uid="{00000000-0005-0000-0000-000099000000}"/>
    <cellStyle name="Normal 2 2 2 2 4 2 2" xfId="682" xr:uid="{00000000-0005-0000-0000-00009A000000}"/>
    <cellStyle name="Normal 2 2 2 2 4 3" xfId="544" xr:uid="{00000000-0005-0000-0000-00009B000000}"/>
    <cellStyle name="Normal 2 2 2 2 4 4" xfId="830" xr:uid="{00000000-0005-0000-0000-00009C000000}"/>
    <cellStyle name="Normal 2 2 2 2 5" xfId="312" xr:uid="{00000000-0005-0000-0000-00009D000000}"/>
    <cellStyle name="Normal 2 2 2 2 5 2" xfId="647" xr:uid="{00000000-0005-0000-0000-00009E000000}"/>
    <cellStyle name="Normal 2 2 2 2 6" xfId="509" xr:uid="{00000000-0005-0000-0000-00009F000000}"/>
    <cellStyle name="Normal 2 2 2 2 7" xfId="795" xr:uid="{00000000-0005-0000-0000-0000A0000000}"/>
    <cellStyle name="Normal 2 2 2 3" xfId="259" xr:uid="{00000000-0005-0000-0000-0000A1000000}"/>
    <cellStyle name="Normal 2 2 2 3 2" xfId="405" xr:uid="{00000000-0005-0000-0000-0000A2000000}"/>
    <cellStyle name="Normal 2 2 2 3 2 2" xfId="735" xr:uid="{00000000-0005-0000-0000-0000A3000000}"/>
    <cellStyle name="Normal 2 2 2 3 3" xfId="597" xr:uid="{00000000-0005-0000-0000-0000A4000000}"/>
    <cellStyle name="Normal 2 2 2 3 4" xfId="883" xr:uid="{00000000-0005-0000-0000-0000A5000000}"/>
    <cellStyle name="Normal 2 2 2 4" xfId="224" xr:uid="{00000000-0005-0000-0000-0000A6000000}"/>
    <cellStyle name="Normal 2 2 2 4 2" xfId="369" xr:uid="{00000000-0005-0000-0000-0000A7000000}"/>
    <cellStyle name="Normal 2 2 2 4 2 2" xfId="701" xr:uid="{00000000-0005-0000-0000-0000A8000000}"/>
    <cellStyle name="Normal 2 2 2 4 3" xfId="563" xr:uid="{00000000-0005-0000-0000-0000A9000000}"/>
    <cellStyle name="Normal 2 2 2 4 4" xfId="849" xr:uid="{00000000-0005-0000-0000-0000AA000000}"/>
    <cellStyle name="Normal 2 2 2 5" xfId="187" xr:uid="{00000000-0005-0000-0000-0000AB000000}"/>
    <cellStyle name="Normal 2 2 2 5 2" xfId="332" xr:uid="{00000000-0005-0000-0000-0000AC000000}"/>
    <cellStyle name="Normal 2 2 2 5 2 2" xfId="666" xr:uid="{00000000-0005-0000-0000-0000AD000000}"/>
    <cellStyle name="Normal 2 2 2 5 3" xfId="528" xr:uid="{00000000-0005-0000-0000-0000AE000000}"/>
    <cellStyle name="Normal 2 2 2 5 4" xfId="814" xr:uid="{00000000-0005-0000-0000-0000AF000000}"/>
    <cellStyle name="Normal 2 2 2 6" xfId="295" xr:uid="{00000000-0005-0000-0000-0000B0000000}"/>
    <cellStyle name="Normal 2 2 2 6 2" xfId="631" xr:uid="{00000000-0005-0000-0000-0000B1000000}"/>
    <cellStyle name="Normal 2 2 2 7" xfId="493" xr:uid="{00000000-0005-0000-0000-0000B2000000}"/>
    <cellStyle name="Normal 2 2 2 8" xfId="779" xr:uid="{00000000-0005-0000-0000-0000B3000000}"/>
    <cellStyle name="Normal 2 2 3" xfId="137" xr:uid="{00000000-0005-0000-0000-0000B4000000}"/>
    <cellStyle name="Normal 2 2 3 2" xfId="271" xr:uid="{00000000-0005-0000-0000-0000B5000000}"/>
    <cellStyle name="Normal 2 2 3 2 2" xfId="418" xr:uid="{00000000-0005-0000-0000-0000B6000000}"/>
    <cellStyle name="Normal 2 2 3 2 2 2" xfId="747" xr:uid="{00000000-0005-0000-0000-0000B7000000}"/>
    <cellStyle name="Normal 2 2 3 2 3" xfId="609" xr:uid="{00000000-0005-0000-0000-0000B8000000}"/>
    <cellStyle name="Normal 2 2 3 2 4" xfId="895" xr:uid="{00000000-0005-0000-0000-0000B9000000}"/>
    <cellStyle name="Normal 2 2 3 3" xfId="237" xr:uid="{00000000-0005-0000-0000-0000BA000000}"/>
    <cellStyle name="Normal 2 2 3 3 2" xfId="382" xr:uid="{00000000-0005-0000-0000-0000BB000000}"/>
    <cellStyle name="Normal 2 2 3 3 2 2" xfId="713" xr:uid="{00000000-0005-0000-0000-0000BC000000}"/>
    <cellStyle name="Normal 2 2 3 3 3" xfId="575" xr:uid="{00000000-0005-0000-0000-0000BD000000}"/>
    <cellStyle name="Normal 2 2 3 3 4" xfId="861" xr:uid="{00000000-0005-0000-0000-0000BE000000}"/>
    <cellStyle name="Normal 2 2 3 4" xfId="200" xr:uid="{00000000-0005-0000-0000-0000BF000000}"/>
    <cellStyle name="Normal 2 2 3 4 2" xfId="345" xr:uid="{00000000-0005-0000-0000-0000C0000000}"/>
    <cellStyle name="Normal 2 2 3 4 2 2" xfId="678" xr:uid="{00000000-0005-0000-0000-0000C1000000}"/>
    <cellStyle name="Normal 2 2 3 4 3" xfId="540" xr:uid="{00000000-0005-0000-0000-0000C2000000}"/>
    <cellStyle name="Normal 2 2 3 4 4" xfId="826" xr:uid="{00000000-0005-0000-0000-0000C3000000}"/>
    <cellStyle name="Normal 2 2 3 5" xfId="308" xr:uid="{00000000-0005-0000-0000-0000C4000000}"/>
    <cellStyle name="Normal 2 2 3 5 2" xfId="643" xr:uid="{00000000-0005-0000-0000-0000C5000000}"/>
    <cellStyle name="Normal 2 2 3 6" xfId="505" xr:uid="{00000000-0005-0000-0000-0000C6000000}"/>
    <cellStyle name="Normal 2 2 3 7" xfId="791" xr:uid="{00000000-0005-0000-0000-0000C7000000}"/>
    <cellStyle name="Normal 2 2 4" xfId="255" xr:uid="{00000000-0005-0000-0000-0000C8000000}"/>
    <cellStyle name="Normal 2 2 4 2" xfId="401" xr:uid="{00000000-0005-0000-0000-0000C9000000}"/>
    <cellStyle name="Normal 2 2 4 2 2" xfId="731" xr:uid="{00000000-0005-0000-0000-0000CA000000}"/>
    <cellStyle name="Normal 2 2 4 3" xfId="593" xr:uid="{00000000-0005-0000-0000-0000CB000000}"/>
    <cellStyle name="Normal 2 2 4 4" xfId="879" xr:uid="{00000000-0005-0000-0000-0000CC000000}"/>
    <cellStyle name="Normal 2 2 5" xfId="220" xr:uid="{00000000-0005-0000-0000-0000CD000000}"/>
    <cellStyle name="Normal 2 2 5 2" xfId="365" xr:uid="{00000000-0005-0000-0000-0000CE000000}"/>
    <cellStyle name="Normal 2 2 5 2 2" xfId="697" xr:uid="{00000000-0005-0000-0000-0000CF000000}"/>
    <cellStyle name="Normal 2 2 5 3" xfId="559" xr:uid="{00000000-0005-0000-0000-0000D0000000}"/>
    <cellStyle name="Normal 2 2 5 4" xfId="845" xr:uid="{00000000-0005-0000-0000-0000D1000000}"/>
    <cellStyle name="Normal 2 2 6" xfId="183" xr:uid="{00000000-0005-0000-0000-0000D2000000}"/>
    <cellStyle name="Normal 2 2 6 2" xfId="328" xr:uid="{00000000-0005-0000-0000-0000D3000000}"/>
    <cellStyle name="Normal 2 2 6 2 2" xfId="662" xr:uid="{00000000-0005-0000-0000-0000D4000000}"/>
    <cellStyle name="Normal 2 2 6 3" xfId="524" xr:uid="{00000000-0005-0000-0000-0000D5000000}"/>
    <cellStyle name="Normal 2 2 6 4" xfId="810" xr:uid="{00000000-0005-0000-0000-0000D6000000}"/>
    <cellStyle name="Normal 2 2 7" xfId="291" xr:uid="{00000000-0005-0000-0000-0000D7000000}"/>
    <cellStyle name="Normal 2 2 7 2" xfId="627" xr:uid="{00000000-0005-0000-0000-0000D8000000}"/>
    <cellStyle name="Normal 2 2 8" xfId="489" xr:uid="{00000000-0005-0000-0000-0000D9000000}"/>
    <cellStyle name="Normal 2 2 9" xfId="775" xr:uid="{00000000-0005-0000-0000-0000DA000000}"/>
    <cellStyle name="Normal 2 3" xfId="100" xr:uid="{00000000-0005-0000-0000-0000DB000000}"/>
    <cellStyle name="Normal 2 4" xfId="482" xr:uid="{00000000-0005-0000-0000-0000DC000000}"/>
    <cellStyle name="Normal 3" xfId="60" xr:uid="{00000000-0005-0000-0000-0000DD000000}"/>
    <cellStyle name="Normal 3 10" xfId="770" xr:uid="{00000000-0005-0000-0000-0000DE000000}"/>
    <cellStyle name="Normal 3 2" xfId="109" xr:uid="{00000000-0005-0000-0000-0000DF000000}"/>
    <cellStyle name="Normal 3 2 2" xfId="139" xr:uid="{00000000-0005-0000-0000-0000E0000000}"/>
    <cellStyle name="Normal 3 2 2 2" xfId="273" xr:uid="{00000000-0005-0000-0000-0000E1000000}"/>
    <cellStyle name="Normal 3 2 2 2 2" xfId="420" xr:uid="{00000000-0005-0000-0000-0000E2000000}"/>
    <cellStyle name="Normal 3 2 2 2 2 2" xfId="749" xr:uid="{00000000-0005-0000-0000-0000E3000000}"/>
    <cellStyle name="Normal 3 2 2 2 3" xfId="611" xr:uid="{00000000-0005-0000-0000-0000E4000000}"/>
    <cellStyle name="Normal 3 2 2 2 4" xfId="897" xr:uid="{00000000-0005-0000-0000-0000E5000000}"/>
    <cellStyle name="Normal 3 2 2 3" xfId="239" xr:uid="{00000000-0005-0000-0000-0000E6000000}"/>
    <cellStyle name="Normal 3 2 2 3 2" xfId="384" xr:uid="{00000000-0005-0000-0000-0000E7000000}"/>
    <cellStyle name="Normal 3 2 2 3 2 2" xfId="715" xr:uid="{00000000-0005-0000-0000-0000E8000000}"/>
    <cellStyle name="Normal 3 2 2 3 3" xfId="577" xr:uid="{00000000-0005-0000-0000-0000E9000000}"/>
    <cellStyle name="Normal 3 2 2 3 4" xfId="863" xr:uid="{00000000-0005-0000-0000-0000EA000000}"/>
    <cellStyle name="Normal 3 2 2 4" xfId="202" xr:uid="{00000000-0005-0000-0000-0000EB000000}"/>
    <cellStyle name="Normal 3 2 2 4 2" xfId="347" xr:uid="{00000000-0005-0000-0000-0000EC000000}"/>
    <cellStyle name="Normal 3 2 2 4 2 2" xfId="680" xr:uid="{00000000-0005-0000-0000-0000ED000000}"/>
    <cellStyle name="Normal 3 2 2 4 3" xfId="542" xr:uid="{00000000-0005-0000-0000-0000EE000000}"/>
    <cellStyle name="Normal 3 2 2 4 4" xfId="828" xr:uid="{00000000-0005-0000-0000-0000EF000000}"/>
    <cellStyle name="Normal 3 2 2 5" xfId="310" xr:uid="{00000000-0005-0000-0000-0000F0000000}"/>
    <cellStyle name="Normal 3 2 2 5 2" xfId="645" xr:uid="{00000000-0005-0000-0000-0000F1000000}"/>
    <cellStyle name="Normal 3 2 2 6" xfId="507" xr:uid="{00000000-0005-0000-0000-0000F2000000}"/>
    <cellStyle name="Normal 3 2 2 7" xfId="793" xr:uid="{00000000-0005-0000-0000-0000F3000000}"/>
    <cellStyle name="Normal 3 2 3" xfId="257" xr:uid="{00000000-0005-0000-0000-0000F4000000}"/>
    <cellStyle name="Normal 3 2 3 2" xfId="403" xr:uid="{00000000-0005-0000-0000-0000F5000000}"/>
    <cellStyle name="Normal 3 2 3 2 2" xfId="733" xr:uid="{00000000-0005-0000-0000-0000F6000000}"/>
    <cellStyle name="Normal 3 2 3 3" xfId="595" xr:uid="{00000000-0005-0000-0000-0000F7000000}"/>
    <cellStyle name="Normal 3 2 3 4" xfId="881" xr:uid="{00000000-0005-0000-0000-0000F8000000}"/>
    <cellStyle name="Normal 3 2 4" xfId="222" xr:uid="{00000000-0005-0000-0000-0000F9000000}"/>
    <cellStyle name="Normal 3 2 4 2" xfId="367" xr:uid="{00000000-0005-0000-0000-0000FA000000}"/>
    <cellStyle name="Normal 3 2 4 2 2" xfId="699" xr:uid="{00000000-0005-0000-0000-0000FB000000}"/>
    <cellStyle name="Normal 3 2 4 3" xfId="561" xr:uid="{00000000-0005-0000-0000-0000FC000000}"/>
    <cellStyle name="Normal 3 2 4 4" xfId="847" xr:uid="{00000000-0005-0000-0000-0000FD000000}"/>
    <cellStyle name="Normal 3 2 5" xfId="185" xr:uid="{00000000-0005-0000-0000-0000FE000000}"/>
    <cellStyle name="Normal 3 2 5 2" xfId="330" xr:uid="{00000000-0005-0000-0000-0000FF000000}"/>
    <cellStyle name="Normal 3 2 5 2 2" xfId="664" xr:uid="{00000000-0005-0000-0000-000000010000}"/>
    <cellStyle name="Normal 3 2 5 3" xfId="526" xr:uid="{00000000-0005-0000-0000-000001010000}"/>
    <cellStyle name="Normal 3 2 5 4" xfId="812" xr:uid="{00000000-0005-0000-0000-000002010000}"/>
    <cellStyle name="Normal 3 2 6" xfId="293" xr:uid="{00000000-0005-0000-0000-000003010000}"/>
    <cellStyle name="Normal 3 2 6 2" xfId="629" xr:uid="{00000000-0005-0000-0000-000004010000}"/>
    <cellStyle name="Normal 3 2 7" xfId="491" xr:uid="{00000000-0005-0000-0000-000005010000}"/>
    <cellStyle name="Normal 3 2 8" xfId="777" xr:uid="{00000000-0005-0000-0000-000006010000}"/>
    <cellStyle name="Normal 3 3" xfId="113" xr:uid="{00000000-0005-0000-0000-000007010000}"/>
    <cellStyle name="Normal 3 3 2" xfId="143" xr:uid="{00000000-0005-0000-0000-000008010000}"/>
    <cellStyle name="Normal 3 3 2 2" xfId="277" xr:uid="{00000000-0005-0000-0000-000009010000}"/>
    <cellStyle name="Normal 3 3 2 2 2" xfId="424" xr:uid="{00000000-0005-0000-0000-00000A010000}"/>
    <cellStyle name="Normal 3 3 2 2 2 2" xfId="753" xr:uid="{00000000-0005-0000-0000-00000B010000}"/>
    <cellStyle name="Normal 3 3 2 2 3" xfId="615" xr:uid="{00000000-0005-0000-0000-00000C010000}"/>
    <cellStyle name="Normal 3 3 2 2 4" xfId="901" xr:uid="{00000000-0005-0000-0000-00000D010000}"/>
    <cellStyle name="Normal 3 3 2 3" xfId="243" xr:uid="{00000000-0005-0000-0000-00000E010000}"/>
    <cellStyle name="Normal 3 3 2 3 2" xfId="388" xr:uid="{00000000-0005-0000-0000-00000F010000}"/>
    <cellStyle name="Normal 3 3 2 3 2 2" xfId="719" xr:uid="{00000000-0005-0000-0000-000010010000}"/>
    <cellStyle name="Normal 3 3 2 3 3" xfId="581" xr:uid="{00000000-0005-0000-0000-000011010000}"/>
    <cellStyle name="Normal 3 3 2 3 4" xfId="867" xr:uid="{00000000-0005-0000-0000-000012010000}"/>
    <cellStyle name="Normal 3 3 2 4" xfId="206" xr:uid="{00000000-0005-0000-0000-000013010000}"/>
    <cellStyle name="Normal 3 3 2 4 2" xfId="351" xr:uid="{00000000-0005-0000-0000-000014010000}"/>
    <cellStyle name="Normal 3 3 2 4 2 2" xfId="684" xr:uid="{00000000-0005-0000-0000-000015010000}"/>
    <cellStyle name="Normal 3 3 2 4 3" xfId="546" xr:uid="{00000000-0005-0000-0000-000016010000}"/>
    <cellStyle name="Normal 3 3 2 4 4" xfId="832" xr:uid="{00000000-0005-0000-0000-000017010000}"/>
    <cellStyle name="Normal 3 3 2 5" xfId="314" xr:uid="{00000000-0005-0000-0000-000018010000}"/>
    <cellStyle name="Normal 3 3 2 5 2" xfId="649" xr:uid="{00000000-0005-0000-0000-000019010000}"/>
    <cellStyle name="Normal 3 3 2 6" xfId="511" xr:uid="{00000000-0005-0000-0000-00001A010000}"/>
    <cellStyle name="Normal 3 3 2 7" xfId="797" xr:uid="{00000000-0005-0000-0000-00001B010000}"/>
    <cellStyle name="Normal 3 3 3" xfId="260" xr:uid="{00000000-0005-0000-0000-00001C010000}"/>
    <cellStyle name="Normal 3 3 3 2" xfId="407" xr:uid="{00000000-0005-0000-0000-00001D010000}"/>
    <cellStyle name="Normal 3 3 3 2 2" xfId="737" xr:uid="{00000000-0005-0000-0000-00001E010000}"/>
    <cellStyle name="Normal 3 3 3 3" xfId="599" xr:uid="{00000000-0005-0000-0000-00001F010000}"/>
    <cellStyle name="Normal 3 3 3 4" xfId="885" xr:uid="{00000000-0005-0000-0000-000020010000}"/>
    <cellStyle name="Normal 3 3 4" xfId="226" xr:uid="{00000000-0005-0000-0000-000021010000}"/>
    <cellStyle name="Normal 3 3 4 2" xfId="371" xr:uid="{00000000-0005-0000-0000-000022010000}"/>
    <cellStyle name="Normal 3 3 4 2 2" xfId="703" xr:uid="{00000000-0005-0000-0000-000023010000}"/>
    <cellStyle name="Normal 3 3 4 3" xfId="565" xr:uid="{00000000-0005-0000-0000-000024010000}"/>
    <cellStyle name="Normal 3 3 4 4" xfId="851" xr:uid="{00000000-0005-0000-0000-000025010000}"/>
    <cellStyle name="Normal 3 3 5" xfId="189" xr:uid="{00000000-0005-0000-0000-000026010000}"/>
    <cellStyle name="Normal 3 3 5 2" xfId="334" xr:uid="{00000000-0005-0000-0000-000027010000}"/>
    <cellStyle name="Normal 3 3 5 2 2" xfId="668" xr:uid="{00000000-0005-0000-0000-000028010000}"/>
    <cellStyle name="Normal 3 3 5 3" xfId="530" xr:uid="{00000000-0005-0000-0000-000029010000}"/>
    <cellStyle name="Normal 3 3 5 4" xfId="816" xr:uid="{00000000-0005-0000-0000-00002A010000}"/>
    <cellStyle name="Normal 3 3 6" xfId="297" xr:uid="{00000000-0005-0000-0000-00002B010000}"/>
    <cellStyle name="Normal 3 3 6 2" xfId="633" xr:uid="{00000000-0005-0000-0000-00002C010000}"/>
    <cellStyle name="Normal 3 3 7" xfId="495" xr:uid="{00000000-0005-0000-0000-00002D010000}"/>
    <cellStyle name="Normal 3 3 8" xfId="781" xr:uid="{00000000-0005-0000-0000-00002E010000}"/>
    <cellStyle name="Normal 3 4" xfId="132" xr:uid="{00000000-0005-0000-0000-00002F010000}"/>
    <cellStyle name="Normal 3 4 2" xfId="266" xr:uid="{00000000-0005-0000-0000-000030010000}"/>
    <cellStyle name="Normal 3 4 2 2" xfId="413" xr:uid="{00000000-0005-0000-0000-000031010000}"/>
    <cellStyle name="Normal 3 4 2 2 2" xfId="742" xr:uid="{00000000-0005-0000-0000-000032010000}"/>
    <cellStyle name="Normal 3 4 2 3" xfId="604" xr:uid="{00000000-0005-0000-0000-000033010000}"/>
    <cellStyle name="Normal 3 4 2 4" xfId="890" xr:uid="{00000000-0005-0000-0000-000034010000}"/>
    <cellStyle name="Normal 3 4 3" xfId="232" xr:uid="{00000000-0005-0000-0000-000035010000}"/>
    <cellStyle name="Normal 3 4 3 2" xfId="377" xr:uid="{00000000-0005-0000-0000-000036010000}"/>
    <cellStyle name="Normal 3 4 3 2 2" xfId="708" xr:uid="{00000000-0005-0000-0000-000037010000}"/>
    <cellStyle name="Normal 3 4 3 3" xfId="570" xr:uid="{00000000-0005-0000-0000-000038010000}"/>
    <cellStyle name="Normal 3 4 3 4" xfId="856" xr:uid="{00000000-0005-0000-0000-000039010000}"/>
    <cellStyle name="Normal 3 4 4" xfId="195" xr:uid="{00000000-0005-0000-0000-00003A010000}"/>
    <cellStyle name="Normal 3 4 4 2" xfId="340" xr:uid="{00000000-0005-0000-0000-00003B010000}"/>
    <cellStyle name="Normal 3 4 4 2 2" xfId="673" xr:uid="{00000000-0005-0000-0000-00003C010000}"/>
    <cellStyle name="Normal 3 4 4 3" xfId="535" xr:uid="{00000000-0005-0000-0000-00003D010000}"/>
    <cellStyle name="Normal 3 4 4 4" xfId="821" xr:uid="{00000000-0005-0000-0000-00003E010000}"/>
    <cellStyle name="Normal 3 4 5" xfId="303" xr:uid="{00000000-0005-0000-0000-00003F010000}"/>
    <cellStyle name="Normal 3 4 5 2" xfId="638" xr:uid="{00000000-0005-0000-0000-000040010000}"/>
    <cellStyle name="Normal 3 4 6" xfId="500" xr:uid="{00000000-0005-0000-0000-000041010000}"/>
    <cellStyle name="Normal 3 4 7" xfId="786" xr:uid="{00000000-0005-0000-0000-000042010000}"/>
    <cellStyle name="Normal 3 5" xfId="101" xr:uid="{00000000-0005-0000-0000-000043010000}"/>
    <cellStyle name="Normal 3 5 2" xfId="396" xr:uid="{00000000-0005-0000-0000-000044010000}"/>
    <cellStyle name="Normal 3 5 2 2" xfId="726" xr:uid="{00000000-0005-0000-0000-000045010000}"/>
    <cellStyle name="Normal 3 5 3" xfId="588" xr:uid="{00000000-0005-0000-0000-000046010000}"/>
    <cellStyle name="Normal 3 5 4" xfId="874" xr:uid="{00000000-0005-0000-0000-000047010000}"/>
    <cellStyle name="Normal 3 6" xfId="215" xr:uid="{00000000-0005-0000-0000-000048010000}"/>
    <cellStyle name="Normal 3 6 2" xfId="360" xr:uid="{00000000-0005-0000-0000-000049010000}"/>
    <cellStyle name="Normal 3 6 2 2" xfId="692" xr:uid="{00000000-0005-0000-0000-00004A010000}"/>
    <cellStyle name="Normal 3 6 3" xfId="554" xr:uid="{00000000-0005-0000-0000-00004B010000}"/>
    <cellStyle name="Normal 3 6 4" xfId="840" xr:uid="{00000000-0005-0000-0000-00004C010000}"/>
    <cellStyle name="Normal 3 7" xfId="178" xr:uid="{00000000-0005-0000-0000-00004D010000}"/>
    <cellStyle name="Normal 3 7 2" xfId="323" xr:uid="{00000000-0005-0000-0000-00004E010000}"/>
    <cellStyle name="Normal 3 7 2 2" xfId="657" xr:uid="{00000000-0005-0000-0000-00004F010000}"/>
    <cellStyle name="Normal 3 7 3" xfId="519" xr:uid="{00000000-0005-0000-0000-000050010000}"/>
    <cellStyle name="Normal 3 7 4" xfId="805" xr:uid="{00000000-0005-0000-0000-000051010000}"/>
    <cellStyle name="Normal 3 8" xfId="286" xr:uid="{00000000-0005-0000-0000-000052010000}"/>
    <cellStyle name="Normal 3 8 2" xfId="622" xr:uid="{00000000-0005-0000-0000-000053010000}"/>
    <cellStyle name="Normal 3 9" xfId="479" xr:uid="{00000000-0005-0000-0000-000054010000}"/>
    <cellStyle name="Normal 4" xfId="94" xr:uid="{00000000-0005-0000-0000-000055010000}"/>
    <cellStyle name="Normal 4 2" xfId="142" xr:uid="{00000000-0005-0000-0000-000056010000}"/>
    <cellStyle name="Normal 4 2 2" xfId="276" xr:uid="{00000000-0005-0000-0000-000057010000}"/>
    <cellStyle name="Normal 4 2 2 2" xfId="423" xr:uid="{00000000-0005-0000-0000-000058010000}"/>
    <cellStyle name="Normal 4 2 2 2 2" xfId="752" xr:uid="{00000000-0005-0000-0000-000059010000}"/>
    <cellStyle name="Normal 4 2 2 3" xfId="614" xr:uid="{00000000-0005-0000-0000-00005A010000}"/>
    <cellStyle name="Normal 4 2 2 4" xfId="900" xr:uid="{00000000-0005-0000-0000-00005B010000}"/>
    <cellStyle name="Normal 4 2 3" xfId="242" xr:uid="{00000000-0005-0000-0000-00005C010000}"/>
    <cellStyle name="Normal 4 2 3 2" xfId="387" xr:uid="{00000000-0005-0000-0000-00005D010000}"/>
    <cellStyle name="Normal 4 2 3 2 2" xfId="718" xr:uid="{00000000-0005-0000-0000-00005E010000}"/>
    <cellStyle name="Normal 4 2 3 3" xfId="580" xr:uid="{00000000-0005-0000-0000-00005F010000}"/>
    <cellStyle name="Normal 4 2 3 4" xfId="866" xr:uid="{00000000-0005-0000-0000-000060010000}"/>
    <cellStyle name="Normal 4 2 4" xfId="205" xr:uid="{00000000-0005-0000-0000-000061010000}"/>
    <cellStyle name="Normal 4 2 4 2" xfId="350" xr:uid="{00000000-0005-0000-0000-000062010000}"/>
    <cellStyle name="Normal 4 2 4 2 2" xfId="683" xr:uid="{00000000-0005-0000-0000-000063010000}"/>
    <cellStyle name="Normal 4 2 4 3" xfId="545" xr:uid="{00000000-0005-0000-0000-000064010000}"/>
    <cellStyle name="Normal 4 2 4 4" xfId="831" xr:uid="{00000000-0005-0000-0000-000065010000}"/>
    <cellStyle name="Normal 4 2 5" xfId="313" xr:uid="{00000000-0005-0000-0000-000066010000}"/>
    <cellStyle name="Normal 4 2 5 2" xfId="648" xr:uid="{00000000-0005-0000-0000-000067010000}"/>
    <cellStyle name="Normal 4 2 6" xfId="510" xr:uid="{00000000-0005-0000-0000-000068010000}"/>
    <cellStyle name="Normal 4 2 7" xfId="796" xr:uid="{00000000-0005-0000-0000-000069010000}"/>
    <cellStyle name="Normal 4 2 8" xfId="911" xr:uid="{00000000-0005-0000-0000-00006A010000}"/>
    <cellStyle name="Normal 4 3" xfId="112" xr:uid="{00000000-0005-0000-0000-00006B010000}"/>
    <cellStyle name="Normal 4 3 2" xfId="406" xr:uid="{00000000-0005-0000-0000-00006C010000}"/>
    <cellStyle name="Normal 4 3 2 2" xfId="736" xr:uid="{00000000-0005-0000-0000-00006D010000}"/>
    <cellStyle name="Normal 4 3 3" xfId="598" xr:uid="{00000000-0005-0000-0000-00006E010000}"/>
    <cellStyle name="Normal 4 3 4" xfId="884" xr:uid="{00000000-0005-0000-0000-00006F010000}"/>
    <cellStyle name="Normal 4 4" xfId="225" xr:uid="{00000000-0005-0000-0000-000070010000}"/>
    <cellStyle name="Normal 4 4 2" xfId="370" xr:uid="{00000000-0005-0000-0000-000071010000}"/>
    <cellStyle name="Normal 4 4 2 2" xfId="702" xr:uid="{00000000-0005-0000-0000-000072010000}"/>
    <cellStyle name="Normal 4 4 3" xfId="564" xr:uid="{00000000-0005-0000-0000-000073010000}"/>
    <cellStyle name="Normal 4 4 4" xfId="850" xr:uid="{00000000-0005-0000-0000-000074010000}"/>
    <cellStyle name="Normal 4 5" xfId="188" xr:uid="{00000000-0005-0000-0000-000075010000}"/>
    <cellStyle name="Normal 4 5 2" xfId="333" xr:uid="{00000000-0005-0000-0000-000076010000}"/>
    <cellStyle name="Normal 4 5 2 2" xfId="667" xr:uid="{00000000-0005-0000-0000-000077010000}"/>
    <cellStyle name="Normal 4 5 3" xfId="529" xr:uid="{00000000-0005-0000-0000-000078010000}"/>
    <cellStyle name="Normal 4 5 4" xfId="815" xr:uid="{00000000-0005-0000-0000-000079010000}"/>
    <cellStyle name="Normal 4 6" xfId="296" xr:uid="{00000000-0005-0000-0000-00007A010000}"/>
    <cellStyle name="Normal 4 6 2" xfId="632" xr:uid="{00000000-0005-0000-0000-00007B010000}"/>
    <cellStyle name="Normal 4 7" xfId="473" xr:uid="{00000000-0005-0000-0000-00007C010000}"/>
    <cellStyle name="Normal 4 8" xfId="494" xr:uid="{00000000-0005-0000-0000-00007D010000}"/>
    <cellStyle name="Normal 4 9" xfId="780" xr:uid="{00000000-0005-0000-0000-00007E010000}"/>
    <cellStyle name="Normal 5" xfId="116" xr:uid="{00000000-0005-0000-0000-00007F010000}"/>
    <cellStyle name="Normal 6" xfId="98" xr:uid="{00000000-0005-0000-0000-000080010000}"/>
    <cellStyle name="Normal 7" xfId="477" xr:uid="{00000000-0005-0000-0000-000081010000}"/>
    <cellStyle name="Normal 8" xfId="769" xr:uid="{00000000-0005-0000-0000-000082010000}"/>
    <cellStyle name="Normal 9" xfId="910" xr:uid="{00000000-0005-0000-0000-000083010000}"/>
    <cellStyle name="Normal_Data" xfId="61" xr:uid="{00000000-0005-0000-0000-000084010000}"/>
    <cellStyle name="Normal_SALE PLAN &amp; STUFFING RECORD 2008" xfId="62" xr:uid="{00000000-0005-0000-0000-000085010000}"/>
    <cellStyle name="Normal_Sheet1" xfId="914" xr:uid="{EC64F514-D342-425A-95E2-1594F7909DA3}"/>
    <cellStyle name="Note" xfId="63" builtinId="10" customBuiltin="1"/>
    <cellStyle name="Note 2" xfId="445" xr:uid="{00000000-0005-0000-0000-000087010000}"/>
    <cellStyle name="Note 2 2" xfId="768" xr:uid="{00000000-0005-0000-0000-000088010000}"/>
    <cellStyle name="Note 3" xfId="760" xr:uid="{00000000-0005-0000-0000-000089010000}"/>
    <cellStyle name="Output" xfId="64" builtinId="21" customBuiltin="1"/>
    <cellStyle name="Output 2" xfId="440" xr:uid="{00000000-0005-0000-0000-00008B010000}"/>
    <cellStyle name="Percent 2" xfId="102" xr:uid="{00000000-0005-0000-0000-00008C010000}"/>
    <cellStyle name="Percent 2 2" xfId="107" xr:uid="{00000000-0005-0000-0000-00008D010000}"/>
    <cellStyle name="Percent 2 3" xfId="133" xr:uid="{00000000-0005-0000-0000-00008E010000}"/>
    <cellStyle name="Percent 2 3 2" xfId="267" xr:uid="{00000000-0005-0000-0000-00008F010000}"/>
    <cellStyle name="Percent 2 3 2 2" xfId="414" xr:uid="{00000000-0005-0000-0000-000090010000}"/>
    <cellStyle name="Percent 2 3 2 2 2" xfId="743" xr:uid="{00000000-0005-0000-0000-000091010000}"/>
    <cellStyle name="Percent 2 3 2 3" xfId="605" xr:uid="{00000000-0005-0000-0000-000092010000}"/>
    <cellStyle name="Percent 2 3 2 4" xfId="891" xr:uid="{00000000-0005-0000-0000-000093010000}"/>
    <cellStyle name="Percent 2 3 3" xfId="233" xr:uid="{00000000-0005-0000-0000-000094010000}"/>
    <cellStyle name="Percent 2 3 3 2" xfId="378" xr:uid="{00000000-0005-0000-0000-000095010000}"/>
    <cellStyle name="Percent 2 3 3 2 2" xfId="709" xr:uid="{00000000-0005-0000-0000-000096010000}"/>
    <cellStyle name="Percent 2 3 3 3" xfId="571" xr:uid="{00000000-0005-0000-0000-000097010000}"/>
    <cellStyle name="Percent 2 3 3 4" xfId="857" xr:uid="{00000000-0005-0000-0000-000098010000}"/>
    <cellStyle name="Percent 2 3 4" xfId="196" xr:uid="{00000000-0005-0000-0000-000099010000}"/>
    <cellStyle name="Percent 2 3 4 2" xfId="341" xr:uid="{00000000-0005-0000-0000-00009A010000}"/>
    <cellStyle name="Percent 2 3 4 2 2" xfId="674" xr:uid="{00000000-0005-0000-0000-00009B010000}"/>
    <cellStyle name="Percent 2 3 4 3" xfId="536" xr:uid="{00000000-0005-0000-0000-00009C010000}"/>
    <cellStyle name="Percent 2 3 4 4" xfId="822" xr:uid="{00000000-0005-0000-0000-00009D010000}"/>
    <cellStyle name="Percent 2 3 5" xfId="304" xr:uid="{00000000-0005-0000-0000-00009E010000}"/>
    <cellStyle name="Percent 2 3 5 2" xfId="639" xr:uid="{00000000-0005-0000-0000-00009F010000}"/>
    <cellStyle name="Percent 2 3 6" xfId="501" xr:uid="{00000000-0005-0000-0000-0000A0010000}"/>
    <cellStyle name="Percent 2 3 7" xfId="787" xr:uid="{00000000-0005-0000-0000-0000A1010000}"/>
    <cellStyle name="Percent 2 4" xfId="251" xr:uid="{00000000-0005-0000-0000-0000A2010000}"/>
    <cellStyle name="Percent 2 4 2" xfId="397" xr:uid="{00000000-0005-0000-0000-0000A3010000}"/>
    <cellStyle name="Percent 2 4 2 2" xfId="727" xr:uid="{00000000-0005-0000-0000-0000A4010000}"/>
    <cellStyle name="Percent 2 4 3" xfId="589" xr:uid="{00000000-0005-0000-0000-0000A5010000}"/>
    <cellStyle name="Percent 2 4 4" xfId="875" xr:uid="{00000000-0005-0000-0000-0000A6010000}"/>
    <cellStyle name="Percent 2 5" xfId="216" xr:uid="{00000000-0005-0000-0000-0000A7010000}"/>
    <cellStyle name="Percent 2 5 2" xfId="361" xr:uid="{00000000-0005-0000-0000-0000A8010000}"/>
    <cellStyle name="Percent 2 5 2 2" xfId="693" xr:uid="{00000000-0005-0000-0000-0000A9010000}"/>
    <cellStyle name="Percent 2 5 3" xfId="555" xr:uid="{00000000-0005-0000-0000-0000AA010000}"/>
    <cellStyle name="Percent 2 5 4" xfId="841" xr:uid="{00000000-0005-0000-0000-0000AB010000}"/>
    <cellStyle name="Percent 2 6" xfId="179" xr:uid="{00000000-0005-0000-0000-0000AC010000}"/>
    <cellStyle name="Percent 2 6 2" xfId="324" xr:uid="{00000000-0005-0000-0000-0000AD010000}"/>
    <cellStyle name="Percent 2 6 2 2" xfId="658" xr:uid="{00000000-0005-0000-0000-0000AE010000}"/>
    <cellStyle name="Percent 2 6 3" xfId="520" xr:uid="{00000000-0005-0000-0000-0000AF010000}"/>
    <cellStyle name="Percent 2 6 4" xfId="806" xr:uid="{00000000-0005-0000-0000-0000B0010000}"/>
    <cellStyle name="Percent 2 7" xfId="287" xr:uid="{00000000-0005-0000-0000-0000B1010000}"/>
    <cellStyle name="Percent 2 7 2" xfId="623" xr:uid="{00000000-0005-0000-0000-0000B2010000}"/>
    <cellStyle name="Percent 2 8" xfId="172" xr:uid="{00000000-0005-0000-0000-0000B3010000}"/>
    <cellStyle name="Percent 2 8 2" xfId="486" xr:uid="{00000000-0005-0000-0000-0000B4010000}"/>
    <cellStyle name="Percent 2 9" xfId="771" xr:uid="{00000000-0005-0000-0000-0000B5010000}"/>
    <cellStyle name="Percent 3" xfId="114" xr:uid="{00000000-0005-0000-0000-0000B6010000}"/>
    <cellStyle name="Percent 3 2" xfId="144" xr:uid="{00000000-0005-0000-0000-0000B7010000}"/>
    <cellStyle name="Percent 3 2 2" xfId="278" xr:uid="{00000000-0005-0000-0000-0000B8010000}"/>
    <cellStyle name="Percent 3 2 2 2" xfId="425" xr:uid="{00000000-0005-0000-0000-0000B9010000}"/>
    <cellStyle name="Percent 3 2 2 2 2" xfId="754" xr:uid="{00000000-0005-0000-0000-0000BA010000}"/>
    <cellStyle name="Percent 3 2 2 3" xfId="616" xr:uid="{00000000-0005-0000-0000-0000BB010000}"/>
    <cellStyle name="Percent 3 2 2 4" xfId="902" xr:uid="{00000000-0005-0000-0000-0000BC010000}"/>
    <cellStyle name="Percent 3 2 3" xfId="244" xr:uid="{00000000-0005-0000-0000-0000BD010000}"/>
    <cellStyle name="Percent 3 2 3 2" xfId="389" xr:uid="{00000000-0005-0000-0000-0000BE010000}"/>
    <cellStyle name="Percent 3 2 3 2 2" xfId="720" xr:uid="{00000000-0005-0000-0000-0000BF010000}"/>
    <cellStyle name="Percent 3 2 3 3" xfId="582" xr:uid="{00000000-0005-0000-0000-0000C0010000}"/>
    <cellStyle name="Percent 3 2 3 4" xfId="868" xr:uid="{00000000-0005-0000-0000-0000C1010000}"/>
    <cellStyle name="Percent 3 2 4" xfId="207" xr:uid="{00000000-0005-0000-0000-0000C2010000}"/>
    <cellStyle name="Percent 3 2 4 2" xfId="352" xr:uid="{00000000-0005-0000-0000-0000C3010000}"/>
    <cellStyle name="Percent 3 2 4 2 2" xfId="685" xr:uid="{00000000-0005-0000-0000-0000C4010000}"/>
    <cellStyle name="Percent 3 2 4 3" xfId="547" xr:uid="{00000000-0005-0000-0000-0000C5010000}"/>
    <cellStyle name="Percent 3 2 4 4" xfId="833" xr:uid="{00000000-0005-0000-0000-0000C6010000}"/>
    <cellStyle name="Percent 3 2 5" xfId="315" xr:uid="{00000000-0005-0000-0000-0000C7010000}"/>
    <cellStyle name="Percent 3 2 5 2" xfId="650" xr:uid="{00000000-0005-0000-0000-0000C8010000}"/>
    <cellStyle name="Percent 3 2 6" xfId="512" xr:uid="{00000000-0005-0000-0000-0000C9010000}"/>
    <cellStyle name="Percent 3 2 7" xfId="798" xr:uid="{00000000-0005-0000-0000-0000CA010000}"/>
    <cellStyle name="Percent 3 3" xfId="261" xr:uid="{00000000-0005-0000-0000-0000CB010000}"/>
    <cellStyle name="Percent 3 3 2" xfId="408" xr:uid="{00000000-0005-0000-0000-0000CC010000}"/>
    <cellStyle name="Percent 3 3 2 2" xfId="738" xr:uid="{00000000-0005-0000-0000-0000CD010000}"/>
    <cellStyle name="Percent 3 3 3" xfId="600" xr:uid="{00000000-0005-0000-0000-0000CE010000}"/>
    <cellStyle name="Percent 3 3 4" xfId="886" xr:uid="{00000000-0005-0000-0000-0000CF010000}"/>
    <cellStyle name="Percent 3 4" xfId="227" xr:uid="{00000000-0005-0000-0000-0000D0010000}"/>
    <cellStyle name="Percent 3 4 2" xfId="372" xr:uid="{00000000-0005-0000-0000-0000D1010000}"/>
    <cellStyle name="Percent 3 4 2 2" xfId="704" xr:uid="{00000000-0005-0000-0000-0000D2010000}"/>
    <cellStyle name="Percent 3 4 3" xfId="566" xr:uid="{00000000-0005-0000-0000-0000D3010000}"/>
    <cellStyle name="Percent 3 4 4" xfId="852" xr:uid="{00000000-0005-0000-0000-0000D4010000}"/>
    <cellStyle name="Percent 3 5" xfId="190" xr:uid="{00000000-0005-0000-0000-0000D5010000}"/>
    <cellStyle name="Percent 3 5 2" xfId="335" xr:uid="{00000000-0005-0000-0000-0000D6010000}"/>
    <cellStyle name="Percent 3 5 2 2" xfId="669" xr:uid="{00000000-0005-0000-0000-0000D7010000}"/>
    <cellStyle name="Percent 3 5 3" xfId="531" xr:uid="{00000000-0005-0000-0000-0000D8010000}"/>
    <cellStyle name="Percent 3 5 4" xfId="817" xr:uid="{00000000-0005-0000-0000-0000D9010000}"/>
    <cellStyle name="Percent 3 6" xfId="298" xr:uid="{00000000-0005-0000-0000-0000DA010000}"/>
    <cellStyle name="Percent 3 6 2" xfId="634" xr:uid="{00000000-0005-0000-0000-0000DB010000}"/>
    <cellStyle name="Percent 3 7" xfId="496" xr:uid="{00000000-0005-0000-0000-0000DC010000}"/>
    <cellStyle name="Percent 3 8" xfId="782" xr:uid="{00000000-0005-0000-0000-0000DD010000}"/>
    <cellStyle name="Percent 4" xfId="284" xr:uid="{00000000-0005-0000-0000-0000DE010000}"/>
    <cellStyle name="Percent 5" xfId="478" xr:uid="{00000000-0005-0000-0000-0000DF010000}"/>
    <cellStyle name="SAPBEXexcGood3" xfId="65" xr:uid="{00000000-0005-0000-0000-0000E0010000}"/>
    <cellStyle name="SAPBEXstdItem" xfId="66" xr:uid="{00000000-0005-0000-0000-0000E1010000}"/>
    <cellStyle name="Style 1" xfId="122" xr:uid="{00000000-0005-0000-0000-0000E2010000}"/>
    <cellStyle name="Title" xfId="67" builtinId="15" customBuiltin="1"/>
    <cellStyle name="Title 2" xfId="431" xr:uid="{00000000-0005-0000-0000-0000E4010000}"/>
    <cellStyle name="Total" xfId="68" builtinId="25" customBuiltin="1"/>
    <cellStyle name="Total 2" xfId="447" xr:uid="{00000000-0005-0000-0000-0000E6010000}"/>
    <cellStyle name="Warning Text" xfId="69" builtinId="11" customBuiltin="1"/>
    <cellStyle name="Warning Text 2" xfId="444" xr:uid="{00000000-0005-0000-0000-0000E8010000}"/>
    <cellStyle name="アクセント 1" xfId="70" xr:uid="{00000000-0005-0000-0000-0000E9010000}"/>
    <cellStyle name="アクセント 2" xfId="71" xr:uid="{00000000-0005-0000-0000-0000EA010000}"/>
    <cellStyle name="アクセント 3" xfId="72" xr:uid="{00000000-0005-0000-0000-0000EB010000}"/>
    <cellStyle name="アクセント 4" xfId="73" xr:uid="{00000000-0005-0000-0000-0000EC010000}"/>
    <cellStyle name="アクセント 5" xfId="74" xr:uid="{00000000-0005-0000-0000-0000ED010000}"/>
    <cellStyle name="アクセント 6" xfId="75" xr:uid="{00000000-0005-0000-0000-0000EE010000}"/>
    <cellStyle name="スタイル 1" xfId="119" xr:uid="{00000000-0005-0000-0000-0000EF010000}"/>
    <cellStyle name="タイトル" xfId="76" xr:uid="{00000000-0005-0000-0000-0000F0010000}"/>
    <cellStyle name="チェック セル" xfId="77" xr:uid="{00000000-0005-0000-0000-0000F1010000}"/>
    <cellStyle name="どちらでもない" xfId="78" xr:uid="{00000000-0005-0000-0000-0000F2010000}"/>
    <cellStyle name="パーセント 2" xfId="104" xr:uid="{00000000-0005-0000-0000-0000F3010000}"/>
    <cellStyle name="パーセント 2 2" xfId="135" xr:uid="{00000000-0005-0000-0000-0000F4010000}"/>
    <cellStyle name="パーセント 2 2 2" xfId="269" xr:uid="{00000000-0005-0000-0000-0000F5010000}"/>
    <cellStyle name="パーセント 2 2 2 2" xfId="416" xr:uid="{00000000-0005-0000-0000-0000F6010000}"/>
    <cellStyle name="パーセント 2 2 2 2 2" xfId="745" xr:uid="{00000000-0005-0000-0000-0000F7010000}"/>
    <cellStyle name="パーセント 2 2 2 3" xfId="607" xr:uid="{00000000-0005-0000-0000-0000F8010000}"/>
    <cellStyle name="パーセント 2 2 2 4" xfId="893" xr:uid="{00000000-0005-0000-0000-0000F9010000}"/>
    <cellStyle name="パーセント 2 2 3" xfId="235" xr:uid="{00000000-0005-0000-0000-0000FA010000}"/>
    <cellStyle name="パーセント 2 2 3 2" xfId="380" xr:uid="{00000000-0005-0000-0000-0000FB010000}"/>
    <cellStyle name="パーセント 2 2 3 2 2" xfId="711" xr:uid="{00000000-0005-0000-0000-0000FC010000}"/>
    <cellStyle name="パーセント 2 2 3 3" xfId="573" xr:uid="{00000000-0005-0000-0000-0000FD010000}"/>
    <cellStyle name="パーセント 2 2 3 4" xfId="859" xr:uid="{00000000-0005-0000-0000-0000FE010000}"/>
    <cellStyle name="パーセント 2 2 4" xfId="198" xr:uid="{00000000-0005-0000-0000-0000FF010000}"/>
    <cellStyle name="パーセント 2 2 4 2" xfId="343" xr:uid="{00000000-0005-0000-0000-000000020000}"/>
    <cellStyle name="パーセント 2 2 4 2 2" xfId="676" xr:uid="{00000000-0005-0000-0000-000001020000}"/>
    <cellStyle name="パーセント 2 2 4 3" xfId="538" xr:uid="{00000000-0005-0000-0000-000002020000}"/>
    <cellStyle name="パーセント 2 2 4 4" xfId="824" xr:uid="{00000000-0005-0000-0000-000003020000}"/>
    <cellStyle name="パーセント 2 2 5" xfId="306" xr:uid="{00000000-0005-0000-0000-000004020000}"/>
    <cellStyle name="パーセント 2 2 5 2" xfId="641" xr:uid="{00000000-0005-0000-0000-000005020000}"/>
    <cellStyle name="パーセント 2 2 6" xfId="503" xr:uid="{00000000-0005-0000-0000-000006020000}"/>
    <cellStyle name="パーセント 2 2 7" xfId="789" xr:uid="{00000000-0005-0000-0000-000007020000}"/>
    <cellStyle name="パーセント 2 3" xfId="253" xr:uid="{00000000-0005-0000-0000-000008020000}"/>
    <cellStyle name="パーセント 2 3 2" xfId="399" xr:uid="{00000000-0005-0000-0000-000009020000}"/>
    <cellStyle name="パーセント 2 3 2 2" xfId="729" xr:uid="{00000000-0005-0000-0000-00000A020000}"/>
    <cellStyle name="パーセント 2 3 3" xfId="591" xr:uid="{00000000-0005-0000-0000-00000B020000}"/>
    <cellStyle name="パーセント 2 3 4" xfId="877" xr:uid="{00000000-0005-0000-0000-00000C020000}"/>
    <cellStyle name="パーセント 2 4" xfId="218" xr:uid="{00000000-0005-0000-0000-00000D020000}"/>
    <cellStyle name="パーセント 2 4 2" xfId="363" xr:uid="{00000000-0005-0000-0000-00000E020000}"/>
    <cellStyle name="パーセント 2 4 2 2" xfId="695" xr:uid="{00000000-0005-0000-0000-00000F020000}"/>
    <cellStyle name="パーセント 2 4 3" xfId="557" xr:uid="{00000000-0005-0000-0000-000010020000}"/>
    <cellStyle name="パーセント 2 4 4" xfId="843" xr:uid="{00000000-0005-0000-0000-000011020000}"/>
    <cellStyle name="パーセント 2 5" xfId="181" xr:uid="{00000000-0005-0000-0000-000012020000}"/>
    <cellStyle name="パーセント 2 5 2" xfId="326" xr:uid="{00000000-0005-0000-0000-000013020000}"/>
    <cellStyle name="パーセント 2 5 2 2" xfId="660" xr:uid="{00000000-0005-0000-0000-000014020000}"/>
    <cellStyle name="パーセント 2 5 3" xfId="522" xr:uid="{00000000-0005-0000-0000-000015020000}"/>
    <cellStyle name="パーセント 2 5 4" xfId="808" xr:uid="{00000000-0005-0000-0000-000016020000}"/>
    <cellStyle name="パーセント 2 6" xfId="289" xr:uid="{00000000-0005-0000-0000-000017020000}"/>
    <cellStyle name="パーセント 2 6 2" xfId="625" xr:uid="{00000000-0005-0000-0000-000018020000}"/>
    <cellStyle name="パーセント 2 7" xfId="487" xr:uid="{00000000-0005-0000-0000-000019020000}"/>
    <cellStyle name="パーセント 2 8" xfId="773" xr:uid="{00000000-0005-0000-0000-00001A020000}"/>
    <cellStyle name="メモ" xfId="79" xr:uid="{00000000-0005-0000-0000-00001B020000}"/>
    <cellStyle name="リンク セル" xfId="80" xr:uid="{00000000-0005-0000-0000-00001C020000}"/>
    <cellStyle name="悪い" xfId="83" xr:uid="{00000000-0005-0000-0000-00001F020000}"/>
    <cellStyle name="計算" xfId="90" xr:uid="{00000000-0005-0000-0000-00008C030000}"/>
    <cellStyle name="警告文" xfId="92" xr:uid="{00000000-0005-0000-0000-00008E030000}"/>
    <cellStyle name="桁区切り 2" xfId="118" xr:uid="{00000000-0005-0000-0000-000020020000}"/>
    <cellStyle name="桁区切り 2 3" xfId="126" xr:uid="{00000000-0005-0000-0000-000021020000}"/>
    <cellStyle name="桁区切り 2 3 2" xfId="121" xr:uid="{00000000-0005-0000-0000-000022020000}"/>
    <cellStyle name="桁区切り 2 3 2 2" xfId="127" xr:uid="{00000000-0005-0000-0000-000023020000}"/>
    <cellStyle name="桁区切り 3 2" xfId="120" xr:uid="{00000000-0005-0000-0000-000024020000}"/>
    <cellStyle name="桁区切り 5" xfId="129" xr:uid="{00000000-0005-0000-0000-000025020000}"/>
    <cellStyle name="桁区切り 5 2" xfId="146" xr:uid="{00000000-0005-0000-0000-000026020000}"/>
    <cellStyle name="桁区切り 5 2 2" xfId="280" xr:uid="{00000000-0005-0000-0000-000027020000}"/>
    <cellStyle name="桁区切り 5 2 2 2" xfId="427" xr:uid="{00000000-0005-0000-0000-000028020000}"/>
    <cellStyle name="桁区切り 5 2 2 2 2" xfId="756" xr:uid="{00000000-0005-0000-0000-000029020000}"/>
    <cellStyle name="桁区切り 5 2 2 3" xfId="618" xr:uid="{00000000-0005-0000-0000-00002A020000}"/>
    <cellStyle name="桁区切り 5 2 2 4" xfId="904" xr:uid="{00000000-0005-0000-0000-00002B020000}"/>
    <cellStyle name="桁区切り 5 2 3" xfId="246" xr:uid="{00000000-0005-0000-0000-00002C020000}"/>
    <cellStyle name="桁区切り 5 2 3 2" xfId="391" xr:uid="{00000000-0005-0000-0000-00002D020000}"/>
    <cellStyle name="桁区切り 5 2 3 2 2" xfId="722" xr:uid="{00000000-0005-0000-0000-00002E020000}"/>
    <cellStyle name="桁区切り 5 2 3 3" xfId="584" xr:uid="{00000000-0005-0000-0000-00002F020000}"/>
    <cellStyle name="桁区切り 5 2 3 4" xfId="870" xr:uid="{00000000-0005-0000-0000-000030020000}"/>
    <cellStyle name="桁区切り 5 2 4" xfId="209" xr:uid="{00000000-0005-0000-0000-000031020000}"/>
    <cellStyle name="桁区切り 5 2 4 2" xfId="354" xr:uid="{00000000-0005-0000-0000-000032020000}"/>
    <cellStyle name="桁区切り 5 2 4 2 2" xfId="687" xr:uid="{00000000-0005-0000-0000-000033020000}"/>
    <cellStyle name="桁区切り 5 2 4 3" xfId="549" xr:uid="{00000000-0005-0000-0000-000034020000}"/>
    <cellStyle name="桁区切り 5 2 4 4" xfId="835" xr:uid="{00000000-0005-0000-0000-000035020000}"/>
    <cellStyle name="桁区切り 5 2 5" xfId="317" xr:uid="{00000000-0005-0000-0000-000036020000}"/>
    <cellStyle name="桁区切り 5 2 5 2" xfId="652" xr:uid="{00000000-0005-0000-0000-000037020000}"/>
    <cellStyle name="桁区切り 5 2 6" xfId="514" xr:uid="{00000000-0005-0000-0000-000038020000}"/>
    <cellStyle name="桁区切り 5 2 7" xfId="800" xr:uid="{00000000-0005-0000-0000-000039020000}"/>
    <cellStyle name="桁区切り 5 3" xfId="263" xr:uid="{00000000-0005-0000-0000-00003A020000}"/>
    <cellStyle name="桁区切り 5 3 2" xfId="410" xr:uid="{00000000-0005-0000-0000-00003B020000}"/>
    <cellStyle name="桁区切り 5 3 2 2" xfId="740" xr:uid="{00000000-0005-0000-0000-00003C020000}"/>
    <cellStyle name="桁区切り 5 3 3" xfId="602" xr:uid="{00000000-0005-0000-0000-00003D020000}"/>
    <cellStyle name="桁区切り 5 3 4" xfId="888" xr:uid="{00000000-0005-0000-0000-00003E020000}"/>
    <cellStyle name="桁区切り 5 4" xfId="229" xr:uid="{00000000-0005-0000-0000-00003F020000}"/>
    <cellStyle name="桁区切り 5 4 2" xfId="374" xr:uid="{00000000-0005-0000-0000-000040020000}"/>
    <cellStyle name="桁区切り 5 4 2 2" xfId="706" xr:uid="{00000000-0005-0000-0000-000041020000}"/>
    <cellStyle name="桁区切り 5 4 3" xfId="568" xr:uid="{00000000-0005-0000-0000-000042020000}"/>
    <cellStyle name="桁区切り 5 4 4" xfId="854" xr:uid="{00000000-0005-0000-0000-000043020000}"/>
    <cellStyle name="桁区切り 5 5" xfId="192" xr:uid="{00000000-0005-0000-0000-000044020000}"/>
    <cellStyle name="桁区切り 5 5 2" xfId="337" xr:uid="{00000000-0005-0000-0000-000045020000}"/>
    <cellStyle name="桁区切り 5 5 2 2" xfId="671" xr:uid="{00000000-0005-0000-0000-000046020000}"/>
    <cellStyle name="桁区切り 5 5 3" xfId="533" xr:uid="{00000000-0005-0000-0000-000047020000}"/>
    <cellStyle name="桁区切り 5 5 4" xfId="819" xr:uid="{00000000-0005-0000-0000-000048020000}"/>
    <cellStyle name="桁区切り 5 6" xfId="300" xr:uid="{00000000-0005-0000-0000-000049020000}"/>
    <cellStyle name="桁区切り 5 6 2" xfId="636" xr:uid="{00000000-0005-0000-0000-00004A020000}"/>
    <cellStyle name="桁区切り 5 7" xfId="498" xr:uid="{00000000-0005-0000-0000-00004B020000}"/>
    <cellStyle name="桁区切り 5 8" xfId="784" xr:uid="{00000000-0005-0000-0000-00004C020000}"/>
    <cellStyle name="見出し 1" xfId="86" xr:uid="{00000000-0005-0000-0000-000088030000}"/>
    <cellStyle name="見出し 2" xfId="87" xr:uid="{00000000-0005-0000-0000-000089030000}"/>
    <cellStyle name="見出し 3" xfId="88" xr:uid="{00000000-0005-0000-0000-00008A030000}"/>
    <cellStyle name="見出し 4" xfId="89" xr:uid="{00000000-0005-0000-0000-00008B030000}"/>
    <cellStyle name="集計" xfId="93" xr:uid="{00000000-0005-0000-0000-00008F030000}"/>
    <cellStyle name="出力" xfId="82" xr:uid="{00000000-0005-0000-0000-00001E020000}"/>
    <cellStyle name="説明文" xfId="91" xr:uid="{00000000-0005-0000-0000-00008D030000}"/>
    <cellStyle name="入力" xfId="81" xr:uid="{00000000-0005-0000-0000-00001D020000}"/>
    <cellStyle name="標準 10 3" xfId="128" xr:uid="{00000000-0005-0000-0000-00004D020000}"/>
    <cellStyle name="標準 2" xfId="99" xr:uid="{00000000-0005-0000-0000-00004E020000}"/>
    <cellStyle name="標準 2 10" xfId="761" xr:uid="{00000000-0005-0000-0000-00004F020000}"/>
    <cellStyle name="標準 2 11" xfId="481" xr:uid="{00000000-0005-0000-0000-000050020000}"/>
    <cellStyle name="標準 2 2" xfId="105" xr:uid="{00000000-0005-0000-0000-000051020000}"/>
    <cellStyle name="標準 2 2 2" xfId="110" xr:uid="{00000000-0005-0000-0000-000052020000}"/>
    <cellStyle name="標準 2 2 2 2" xfId="140" xr:uid="{00000000-0005-0000-0000-000053020000}"/>
    <cellStyle name="標準 2 2 2 2 2" xfId="175" xr:uid="{00000000-0005-0000-0000-000054020000}"/>
    <cellStyle name="標準 2 2 2 2 2 2" xfId="283" xr:uid="{00000000-0005-0000-0000-000055020000}"/>
    <cellStyle name="標準 2 2 2 2 2 2 2" xfId="430" xr:uid="{00000000-0005-0000-0000-000056020000}"/>
    <cellStyle name="標準 2 2 2 2 2 2 2 2" xfId="759" xr:uid="{00000000-0005-0000-0000-000057020000}"/>
    <cellStyle name="標準 2 2 2 2 2 2 3" xfId="621" xr:uid="{00000000-0005-0000-0000-000058020000}"/>
    <cellStyle name="標準 2 2 2 2 2 2 4" xfId="907" xr:uid="{00000000-0005-0000-0000-000059020000}"/>
    <cellStyle name="標準 2 2 2 2 2 3" xfId="249" xr:uid="{00000000-0005-0000-0000-00005A020000}"/>
    <cellStyle name="標準 2 2 2 2 2 3 2" xfId="394" xr:uid="{00000000-0005-0000-0000-00005B020000}"/>
    <cellStyle name="標準 2 2 2 2 2 3 2 2" xfId="725" xr:uid="{00000000-0005-0000-0000-00005C020000}"/>
    <cellStyle name="標準 2 2 2 2 2 3 3" xfId="587" xr:uid="{00000000-0005-0000-0000-00005D020000}"/>
    <cellStyle name="標準 2 2 2 2 2 3 4" xfId="873" xr:uid="{00000000-0005-0000-0000-00005E020000}"/>
    <cellStyle name="標準 2 2 2 2 2 4" xfId="212" xr:uid="{00000000-0005-0000-0000-00005F020000}"/>
    <cellStyle name="標準 2 2 2 2 2 4 2" xfId="357" xr:uid="{00000000-0005-0000-0000-000060020000}"/>
    <cellStyle name="標準 2 2 2 2 2 4 2 2" xfId="690" xr:uid="{00000000-0005-0000-0000-000061020000}"/>
    <cellStyle name="標準 2 2 2 2 2 4 3" xfId="552" xr:uid="{00000000-0005-0000-0000-000062020000}"/>
    <cellStyle name="標準 2 2 2 2 2 4 4" xfId="838" xr:uid="{00000000-0005-0000-0000-000063020000}"/>
    <cellStyle name="標準 2 2 2 2 2 5" xfId="320" xr:uid="{00000000-0005-0000-0000-000064020000}"/>
    <cellStyle name="標準 2 2 2 2 2 5 2" xfId="655" xr:uid="{00000000-0005-0000-0000-000065020000}"/>
    <cellStyle name="標準 2 2 2 2 2 6" xfId="517" xr:uid="{00000000-0005-0000-0000-000066020000}"/>
    <cellStyle name="標準 2 2 2 2 2 7" xfId="803" xr:uid="{00000000-0005-0000-0000-000067020000}"/>
    <cellStyle name="標準 2 2 2 2 3" xfId="274" xr:uid="{00000000-0005-0000-0000-000068020000}"/>
    <cellStyle name="標準 2 2 2 2 3 2" xfId="421" xr:uid="{00000000-0005-0000-0000-000069020000}"/>
    <cellStyle name="標準 2 2 2 2 3 2 2" xfId="750" xr:uid="{00000000-0005-0000-0000-00006A020000}"/>
    <cellStyle name="標準 2 2 2 2 3 3" xfId="612" xr:uid="{00000000-0005-0000-0000-00006B020000}"/>
    <cellStyle name="標準 2 2 2 2 3 4" xfId="898" xr:uid="{00000000-0005-0000-0000-00006C020000}"/>
    <cellStyle name="標準 2 2 2 2 4" xfId="240" xr:uid="{00000000-0005-0000-0000-00006D020000}"/>
    <cellStyle name="標準 2 2 2 2 4 2" xfId="385" xr:uid="{00000000-0005-0000-0000-00006E020000}"/>
    <cellStyle name="標準 2 2 2 2 4 2 2" xfId="716" xr:uid="{00000000-0005-0000-0000-00006F020000}"/>
    <cellStyle name="標準 2 2 2 2 4 3" xfId="578" xr:uid="{00000000-0005-0000-0000-000070020000}"/>
    <cellStyle name="標準 2 2 2 2 4 4" xfId="864" xr:uid="{00000000-0005-0000-0000-000071020000}"/>
    <cellStyle name="標準 2 2 2 2 5" xfId="203" xr:uid="{00000000-0005-0000-0000-000072020000}"/>
    <cellStyle name="標準 2 2 2 2 5 2" xfId="348" xr:uid="{00000000-0005-0000-0000-000073020000}"/>
    <cellStyle name="標準 2 2 2 2 5 2 2" xfId="681" xr:uid="{00000000-0005-0000-0000-000074020000}"/>
    <cellStyle name="標準 2 2 2 2 5 3" xfId="543" xr:uid="{00000000-0005-0000-0000-000075020000}"/>
    <cellStyle name="標準 2 2 2 2 5 4" xfId="829" xr:uid="{00000000-0005-0000-0000-000076020000}"/>
    <cellStyle name="標準 2 2 2 2 6" xfId="311" xr:uid="{00000000-0005-0000-0000-000077020000}"/>
    <cellStyle name="標準 2 2 2 2 6 2" xfId="646" xr:uid="{00000000-0005-0000-0000-000078020000}"/>
    <cellStyle name="標準 2 2 2 2 7" xfId="508" xr:uid="{00000000-0005-0000-0000-000079020000}"/>
    <cellStyle name="標準 2 2 2 2 8" xfId="794" xr:uid="{00000000-0005-0000-0000-00007A020000}"/>
    <cellStyle name="標準 2 2 2 3" xfId="174" xr:uid="{00000000-0005-0000-0000-00007B020000}"/>
    <cellStyle name="標準 2 2 2 3 2" xfId="282" xr:uid="{00000000-0005-0000-0000-00007C020000}"/>
    <cellStyle name="標準 2 2 2 3 2 2" xfId="429" xr:uid="{00000000-0005-0000-0000-00007D020000}"/>
    <cellStyle name="標準 2 2 2 3 2 2 2" xfId="758" xr:uid="{00000000-0005-0000-0000-00007E020000}"/>
    <cellStyle name="標準 2 2 2 3 2 3" xfId="620" xr:uid="{00000000-0005-0000-0000-00007F020000}"/>
    <cellStyle name="標準 2 2 2 3 2 4" xfId="906" xr:uid="{00000000-0005-0000-0000-000080020000}"/>
    <cellStyle name="標準 2 2 2 3 3" xfId="248" xr:uid="{00000000-0005-0000-0000-000081020000}"/>
    <cellStyle name="標準 2 2 2 3 3 2" xfId="393" xr:uid="{00000000-0005-0000-0000-000082020000}"/>
    <cellStyle name="標準 2 2 2 3 3 2 2" xfId="724" xr:uid="{00000000-0005-0000-0000-000083020000}"/>
    <cellStyle name="標準 2 2 2 3 3 3" xfId="586" xr:uid="{00000000-0005-0000-0000-000084020000}"/>
    <cellStyle name="標準 2 2 2 3 3 4" xfId="872" xr:uid="{00000000-0005-0000-0000-000085020000}"/>
    <cellStyle name="標準 2 2 2 3 4" xfId="211" xr:uid="{00000000-0005-0000-0000-000086020000}"/>
    <cellStyle name="標準 2 2 2 3 4 2" xfId="356" xr:uid="{00000000-0005-0000-0000-000087020000}"/>
    <cellStyle name="標準 2 2 2 3 4 2 2" xfId="689" xr:uid="{00000000-0005-0000-0000-000088020000}"/>
    <cellStyle name="標準 2 2 2 3 4 3" xfId="551" xr:uid="{00000000-0005-0000-0000-000089020000}"/>
    <cellStyle name="標準 2 2 2 3 4 4" xfId="837" xr:uid="{00000000-0005-0000-0000-00008A020000}"/>
    <cellStyle name="標準 2 2 2 3 5" xfId="319" xr:uid="{00000000-0005-0000-0000-00008B020000}"/>
    <cellStyle name="標準 2 2 2 3 5 2" xfId="654" xr:uid="{00000000-0005-0000-0000-00008C020000}"/>
    <cellStyle name="標準 2 2 2 3 6" xfId="516" xr:uid="{00000000-0005-0000-0000-00008D020000}"/>
    <cellStyle name="標準 2 2 2 3 7" xfId="802" xr:uid="{00000000-0005-0000-0000-00008E020000}"/>
    <cellStyle name="標準 2 2 2 4" xfId="258" xr:uid="{00000000-0005-0000-0000-00008F020000}"/>
    <cellStyle name="標準 2 2 2 4 2" xfId="404" xr:uid="{00000000-0005-0000-0000-000090020000}"/>
    <cellStyle name="標準 2 2 2 4 2 2" xfId="734" xr:uid="{00000000-0005-0000-0000-000091020000}"/>
    <cellStyle name="標準 2 2 2 4 3" xfId="596" xr:uid="{00000000-0005-0000-0000-000092020000}"/>
    <cellStyle name="標準 2 2 2 4 4" xfId="882" xr:uid="{00000000-0005-0000-0000-000093020000}"/>
    <cellStyle name="標準 2 2 2 5" xfId="223" xr:uid="{00000000-0005-0000-0000-000094020000}"/>
    <cellStyle name="標準 2 2 2 5 2" xfId="368" xr:uid="{00000000-0005-0000-0000-000095020000}"/>
    <cellStyle name="標準 2 2 2 5 2 2" xfId="700" xr:uid="{00000000-0005-0000-0000-000096020000}"/>
    <cellStyle name="標準 2 2 2 5 3" xfId="562" xr:uid="{00000000-0005-0000-0000-000097020000}"/>
    <cellStyle name="標準 2 2 2 5 4" xfId="848" xr:uid="{00000000-0005-0000-0000-000098020000}"/>
    <cellStyle name="標準 2 2 2 6" xfId="186" xr:uid="{00000000-0005-0000-0000-000099020000}"/>
    <cellStyle name="標準 2 2 2 6 2" xfId="331" xr:uid="{00000000-0005-0000-0000-00009A020000}"/>
    <cellStyle name="標準 2 2 2 6 2 2" xfId="665" xr:uid="{00000000-0005-0000-0000-00009B020000}"/>
    <cellStyle name="標準 2 2 2 6 3" xfId="527" xr:uid="{00000000-0005-0000-0000-00009C020000}"/>
    <cellStyle name="標準 2 2 2 6 4" xfId="813" xr:uid="{00000000-0005-0000-0000-00009D020000}"/>
    <cellStyle name="標準 2 2 2 7" xfId="294" xr:uid="{00000000-0005-0000-0000-00009E020000}"/>
    <cellStyle name="標準 2 2 2 7 2" xfId="630" xr:uid="{00000000-0005-0000-0000-00009F020000}"/>
    <cellStyle name="標準 2 2 2 7 3" xfId="909" xr:uid="{00000000-0005-0000-0000-0000A0020000}"/>
    <cellStyle name="標準 2 2 2 8" xfId="492" xr:uid="{00000000-0005-0000-0000-0000A1020000}"/>
    <cellStyle name="標準 2 2 2 8 2" xfId="908" xr:uid="{00000000-0005-0000-0000-0000A2020000}"/>
    <cellStyle name="標準 2 2 2 9" xfId="778" xr:uid="{00000000-0005-0000-0000-0000A3020000}"/>
    <cellStyle name="標準 2 2 3" xfId="136" xr:uid="{00000000-0005-0000-0000-0000A4020000}"/>
    <cellStyle name="標準 2 2 3 2" xfId="270" xr:uid="{00000000-0005-0000-0000-0000A5020000}"/>
    <cellStyle name="標準 2 2 3 2 2" xfId="417" xr:uid="{00000000-0005-0000-0000-0000A6020000}"/>
    <cellStyle name="標準 2 2 3 2 2 2" xfId="746" xr:uid="{00000000-0005-0000-0000-0000A7020000}"/>
    <cellStyle name="標準 2 2 3 2 3" xfId="608" xr:uid="{00000000-0005-0000-0000-0000A8020000}"/>
    <cellStyle name="標準 2 2 3 2 4" xfId="894" xr:uid="{00000000-0005-0000-0000-0000A9020000}"/>
    <cellStyle name="標準 2 2 3 3" xfId="236" xr:uid="{00000000-0005-0000-0000-0000AA020000}"/>
    <cellStyle name="標準 2 2 3 3 2" xfId="381" xr:uid="{00000000-0005-0000-0000-0000AB020000}"/>
    <cellStyle name="標準 2 2 3 3 2 2" xfId="712" xr:uid="{00000000-0005-0000-0000-0000AC020000}"/>
    <cellStyle name="標準 2 2 3 3 3" xfId="574" xr:uid="{00000000-0005-0000-0000-0000AD020000}"/>
    <cellStyle name="標準 2 2 3 3 4" xfId="860" xr:uid="{00000000-0005-0000-0000-0000AE020000}"/>
    <cellStyle name="標準 2 2 3 4" xfId="199" xr:uid="{00000000-0005-0000-0000-0000AF020000}"/>
    <cellStyle name="標準 2 2 3 4 2" xfId="344" xr:uid="{00000000-0005-0000-0000-0000B0020000}"/>
    <cellStyle name="標準 2 2 3 4 2 2" xfId="677" xr:uid="{00000000-0005-0000-0000-0000B1020000}"/>
    <cellStyle name="標準 2 2 3 4 3" xfId="539" xr:uid="{00000000-0005-0000-0000-0000B2020000}"/>
    <cellStyle name="標準 2 2 3 4 4" xfId="825" xr:uid="{00000000-0005-0000-0000-0000B3020000}"/>
    <cellStyle name="標準 2 2 3 5" xfId="307" xr:uid="{00000000-0005-0000-0000-0000B4020000}"/>
    <cellStyle name="標準 2 2 3 5 2" xfId="642" xr:uid="{00000000-0005-0000-0000-0000B5020000}"/>
    <cellStyle name="標準 2 2 3 6" xfId="504" xr:uid="{00000000-0005-0000-0000-0000B6020000}"/>
    <cellStyle name="標準 2 2 3 7" xfId="790" xr:uid="{00000000-0005-0000-0000-0000B7020000}"/>
    <cellStyle name="標準 2 2 4" xfId="254" xr:uid="{00000000-0005-0000-0000-0000B8020000}"/>
    <cellStyle name="標準 2 2 4 2" xfId="400" xr:uid="{00000000-0005-0000-0000-0000B9020000}"/>
    <cellStyle name="標準 2 2 4 2 2" xfId="730" xr:uid="{00000000-0005-0000-0000-0000BA020000}"/>
    <cellStyle name="標準 2 2 4 3" xfId="592" xr:uid="{00000000-0005-0000-0000-0000BB020000}"/>
    <cellStyle name="標準 2 2 4 4" xfId="878" xr:uid="{00000000-0005-0000-0000-0000BC020000}"/>
    <cellStyle name="標準 2 2 5" xfId="219" xr:uid="{00000000-0005-0000-0000-0000BD020000}"/>
    <cellStyle name="標準 2 2 5 2" xfId="364" xr:uid="{00000000-0005-0000-0000-0000BE020000}"/>
    <cellStyle name="標準 2 2 5 2 2" xfId="696" xr:uid="{00000000-0005-0000-0000-0000BF020000}"/>
    <cellStyle name="標準 2 2 5 3" xfId="558" xr:uid="{00000000-0005-0000-0000-0000C0020000}"/>
    <cellStyle name="標準 2 2 5 4" xfId="844" xr:uid="{00000000-0005-0000-0000-0000C1020000}"/>
    <cellStyle name="標準 2 2 6" xfId="182" xr:uid="{00000000-0005-0000-0000-0000C2020000}"/>
    <cellStyle name="標準 2 2 6 2" xfId="327" xr:uid="{00000000-0005-0000-0000-0000C3020000}"/>
    <cellStyle name="標準 2 2 6 2 2" xfId="661" xr:uid="{00000000-0005-0000-0000-0000C4020000}"/>
    <cellStyle name="標準 2 2 6 3" xfId="523" xr:uid="{00000000-0005-0000-0000-0000C5020000}"/>
    <cellStyle name="標準 2 2 6 4" xfId="809" xr:uid="{00000000-0005-0000-0000-0000C6020000}"/>
    <cellStyle name="標準 2 2 7" xfId="290" xr:uid="{00000000-0005-0000-0000-0000C7020000}"/>
    <cellStyle name="標準 2 2 7 2" xfId="626" xr:uid="{00000000-0005-0000-0000-0000C8020000}"/>
    <cellStyle name="標準 2 2 8" xfId="488" xr:uid="{00000000-0005-0000-0000-0000C9020000}"/>
    <cellStyle name="標準 2 2 9" xfId="774" xr:uid="{00000000-0005-0000-0000-0000CA020000}"/>
    <cellStyle name="標準 2 3" xfId="117" xr:uid="{00000000-0005-0000-0000-0000CB020000}"/>
    <cellStyle name="標準 2 4" xfId="131" xr:uid="{00000000-0005-0000-0000-0000CC020000}"/>
    <cellStyle name="標準 2 4 2" xfId="157" xr:uid="{00000000-0005-0000-0000-0000CD020000}"/>
    <cellStyle name="標準 2 4 2 2" xfId="412" xr:uid="{00000000-0005-0000-0000-0000CE020000}"/>
    <cellStyle name="標準 2 4 2 3" xfId="265" xr:uid="{00000000-0005-0000-0000-0000CF020000}"/>
    <cellStyle name="標準 2 4 3" xfId="231" xr:uid="{00000000-0005-0000-0000-0000D0020000}"/>
    <cellStyle name="標準 2 4 3 2" xfId="376" xr:uid="{00000000-0005-0000-0000-0000D1020000}"/>
    <cellStyle name="標準 2 4 3 3" xfId="767" xr:uid="{00000000-0005-0000-0000-0000D2020000}"/>
    <cellStyle name="標準 2 4 4" xfId="194" xr:uid="{00000000-0005-0000-0000-0000D3020000}"/>
    <cellStyle name="標準 2 4 4 2" xfId="339" xr:uid="{00000000-0005-0000-0000-0000D4020000}"/>
    <cellStyle name="標準 2 4 4 3" xfId="764" xr:uid="{00000000-0005-0000-0000-0000D5020000}"/>
    <cellStyle name="標準 2 4 5" xfId="302" xr:uid="{00000000-0005-0000-0000-0000D6020000}"/>
    <cellStyle name="標準 2 4 6" xfId="173" xr:uid="{00000000-0005-0000-0000-0000D7020000}"/>
    <cellStyle name="標準 2 5" xfId="156" xr:uid="{00000000-0005-0000-0000-0000D8020000}"/>
    <cellStyle name="標準 2 5 2" xfId="395" xr:uid="{00000000-0005-0000-0000-0000D9020000}"/>
    <cellStyle name="標準 2 5 3" xfId="250" xr:uid="{00000000-0005-0000-0000-0000DA020000}"/>
    <cellStyle name="標準 2 6" xfId="214" xr:uid="{00000000-0005-0000-0000-0000DB020000}"/>
    <cellStyle name="標準 2 6 2" xfId="359" xr:uid="{00000000-0005-0000-0000-0000DC020000}"/>
    <cellStyle name="標準 2 6 3" xfId="766" xr:uid="{00000000-0005-0000-0000-0000DD020000}"/>
    <cellStyle name="標準 2 7" xfId="177" xr:uid="{00000000-0005-0000-0000-0000DE020000}"/>
    <cellStyle name="標準 2 7 2" xfId="322" xr:uid="{00000000-0005-0000-0000-0000DF020000}"/>
    <cellStyle name="標準 2 7 3" xfId="763" xr:uid="{00000000-0005-0000-0000-0000E0020000}"/>
    <cellStyle name="標準 2 8" xfId="285" xr:uid="{00000000-0005-0000-0000-0000E1020000}"/>
    <cellStyle name="標準 2 9" xfId="171" xr:uid="{00000000-0005-0000-0000-0000E2020000}"/>
    <cellStyle name="標準 3" xfId="103" xr:uid="{00000000-0005-0000-0000-0000E3020000}"/>
    <cellStyle name="標準 3 10" xfId="772" xr:uid="{00000000-0005-0000-0000-0000E4020000}"/>
    <cellStyle name="標準 3 2" xfId="108" xr:uid="{00000000-0005-0000-0000-0000E5020000}"/>
    <cellStyle name="標準 3 2 10" xfId="776" xr:uid="{00000000-0005-0000-0000-0000E6020000}"/>
    <cellStyle name="標準 3 2 2" xfId="115" xr:uid="{00000000-0005-0000-0000-0000E7020000}"/>
    <cellStyle name="標準 3 2 2 2" xfId="145" xr:uid="{00000000-0005-0000-0000-0000E8020000}"/>
    <cellStyle name="標準 3 2 2 2 2" xfId="279" xr:uid="{00000000-0005-0000-0000-0000E9020000}"/>
    <cellStyle name="標準 3 2 2 2 2 2" xfId="426" xr:uid="{00000000-0005-0000-0000-0000EA020000}"/>
    <cellStyle name="標準 3 2 2 2 2 2 2" xfId="755" xr:uid="{00000000-0005-0000-0000-0000EB020000}"/>
    <cellStyle name="標準 3 2 2 2 2 3" xfId="617" xr:uid="{00000000-0005-0000-0000-0000EC020000}"/>
    <cellStyle name="標準 3 2 2 2 2 4" xfId="903" xr:uid="{00000000-0005-0000-0000-0000ED020000}"/>
    <cellStyle name="標準 3 2 2 2 3" xfId="245" xr:uid="{00000000-0005-0000-0000-0000EE020000}"/>
    <cellStyle name="標準 3 2 2 2 3 2" xfId="390" xr:uid="{00000000-0005-0000-0000-0000EF020000}"/>
    <cellStyle name="標準 3 2 2 2 3 2 2" xfId="721" xr:uid="{00000000-0005-0000-0000-0000F0020000}"/>
    <cellStyle name="標準 3 2 2 2 3 3" xfId="583" xr:uid="{00000000-0005-0000-0000-0000F1020000}"/>
    <cellStyle name="標準 3 2 2 2 3 4" xfId="869" xr:uid="{00000000-0005-0000-0000-0000F2020000}"/>
    <cellStyle name="標準 3 2 2 2 4" xfId="208" xr:uid="{00000000-0005-0000-0000-0000F3020000}"/>
    <cellStyle name="標準 3 2 2 2 4 2" xfId="353" xr:uid="{00000000-0005-0000-0000-0000F4020000}"/>
    <cellStyle name="標準 3 2 2 2 4 2 2" xfId="686" xr:uid="{00000000-0005-0000-0000-0000F5020000}"/>
    <cellStyle name="標準 3 2 2 2 4 3" xfId="548" xr:uid="{00000000-0005-0000-0000-0000F6020000}"/>
    <cellStyle name="標準 3 2 2 2 4 4" xfId="834" xr:uid="{00000000-0005-0000-0000-0000F7020000}"/>
    <cellStyle name="標準 3 2 2 2 5" xfId="316" xr:uid="{00000000-0005-0000-0000-0000F8020000}"/>
    <cellStyle name="標準 3 2 2 2 5 2" xfId="651" xr:uid="{00000000-0005-0000-0000-0000F9020000}"/>
    <cellStyle name="標準 3 2 2 2 6" xfId="513" xr:uid="{00000000-0005-0000-0000-0000FA020000}"/>
    <cellStyle name="標準 3 2 2 2 7" xfId="799" xr:uid="{00000000-0005-0000-0000-0000FB020000}"/>
    <cellStyle name="標準 3 2 2 3" xfId="262" xr:uid="{00000000-0005-0000-0000-0000FC020000}"/>
    <cellStyle name="標準 3 2 2 3 2" xfId="409" xr:uid="{00000000-0005-0000-0000-0000FD020000}"/>
    <cellStyle name="標準 3 2 2 3 2 2" xfId="739" xr:uid="{00000000-0005-0000-0000-0000FE020000}"/>
    <cellStyle name="標準 3 2 2 3 3" xfId="601" xr:uid="{00000000-0005-0000-0000-0000FF020000}"/>
    <cellStyle name="標準 3 2 2 3 4" xfId="887" xr:uid="{00000000-0005-0000-0000-000000030000}"/>
    <cellStyle name="標準 3 2 2 4" xfId="228" xr:uid="{00000000-0005-0000-0000-000001030000}"/>
    <cellStyle name="標準 3 2 2 4 2" xfId="373" xr:uid="{00000000-0005-0000-0000-000002030000}"/>
    <cellStyle name="標準 3 2 2 4 2 2" xfId="705" xr:uid="{00000000-0005-0000-0000-000003030000}"/>
    <cellStyle name="標準 3 2 2 4 3" xfId="567" xr:uid="{00000000-0005-0000-0000-000004030000}"/>
    <cellStyle name="標準 3 2 2 4 4" xfId="853" xr:uid="{00000000-0005-0000-0000-000005030000}"/>
    <cellStyle name="標準 3 2 2 5" xfId="191" xr:uid="{00000000-0005-0000-0000-000006030000}"/>
    <cellStyle name="標準 3 2 2 5 2" xfId="336" xr:uid="{00000000-0005-0000-0000-000007030000}"/>
    <cellStyle name="標準 3 2 2 5 2 2" xfId="670" xr:uid="{00000000-0005-0000-0000-000008030000}"/>
    <cellStyle name="標準 3 2 2 5 3" xfId="532" xr:uid="{00000000-0005-0000-0000-000009030000}"/>
    <cellStyle name="標準 3 2 2 5 4" xfId="818" xr:uid="{00000000-0005-0000-0000-00000A030000}"/>
    <cellStyle name="標準 3 2 2 6" xfId="299" xr:uid="{00000000-0005-0000-0000-00000B030000}"/>
    <cellStyle name="標準 3 2 2 6 2" xfId="635" xr:uid="{00000000-0005-0000-0000-00000C030000}"/>
    <cellStyle name="標準 3 2 2 7" xfId="497" xr:uid="{00000000-0005-0000-0000-00000D030000}"/>
    <cellStyle name="標準 3 2 2 8" xfId="783" xr:uid="{00000000-0005-0000-0000-00000E030000}"/>
    <cellStyle name="標準 3 2 3" xfId="123" xr:uid="{00000000-0005-0000-0000-00000F030000}"/>
    <cellStyle name="標準 3 2 4" xfId="138" xr:uid="{00000000-0005-0000-0000-000010030000}"/>
    <cellStyle name="標準 3 2 4 2" xfId="272" xr:uid="{00000000-0005-0000-0000-000011030000}"/>
    <cellStyle name="標準 3 2 4 2 2" xfId="419" xr:uid="{00000000-0005-0000-0000-000012030000}"/>
    <cellStyle name="標準 3 2 4 2 2 2" xfId="748" xr:uid="{00000000-0005-0000-0000-000013030000}"/>
    <cellStyle name="標準 3 2 4 2 3" xfId="610" xr:uid="{00000000-0005-0000-0000-000014030000}"/>
    <cellStyle name="標準 3 2 4 2 4" xfId="896" xr:uid="{00000000-0005-0000-0000-000015030000}"/>
    <cellStyle name="標準 3 2 4 3" xfId="238" xr:uid="{00000000-0005-0000-0000-000016030000}"/>
    <cellStyle name="標準 3 2 4 3 2" xfId="383" xr:uid="{00000000-0005-0000-0000-000017030000}"/>
    <cellStyle name="標準 3 2 4 3 2 2" xfId="714" xr:uid="{00000000-0005-0000-0000-000018030000}"/>
    <cellStyle name="標準 3 2 4 3 3" xfId="576" xr:uid="{00000000-0005-0000-0000-000019030000}"/>
    <cellStyle name="標準 3 2 4 3 4" xfId="862" xr:uid="{00000000-0005-0000-0000-00001A030000}"/>
    <cellStyle name="標準 3 2 4 4" xfId="201" xr:uid="{00000000-0005-0000-0000-00001B030000}"/>
    <cellStyle name="標準 3 2 4 4 2" xfId="346" xr:uid="{00000000-0005-0000-0000-00001C030000}"/>
    <cellStyle name="標準 3 2 4 4 2 2" xfId="679" xr:uid="{00000000-0005-0000-0000-00001D030000}"/>
    <cellStyle name="標準 3 2 4 4 3" xfId="541" xr:uid="{00000000-0005-0000-0000-00001E030000}"/>
    <cellStyle name="標準 3 2 4 4 4" xfId="827" xr:uid="{00000000-0005-0000-0000-00001F030000}"/>
    <cellStyle name="標準 3 2 4 5" xfId="309" xr:uid="{00000000-0005-0000-0000-000020030000}"/>
    <cellStyle name="標準 3 2 4 5 2" xfId="644" xr:uid="{00000000-0005-0000-0000-000021030000}"/>
    <cellStyle name="標準 3 2 4 6" xfId="506" xr:uid="{00000000-0005-0000-0000-000022030000}"/>
    <cellStyle name="標準 3 2 4 7" xfId="792" xr:uid="{00000000-0005-0000-0000-000023030000}"/>
    <cellStyle name="標準 3 2 5" xfId="256" xr:uid="{00000000-0005-0000-0000-000024030000}"/>
    <cellStyle name="標準 3 2 5 2" xfId="402" xr:uid="{00000000-0005-0000-0000-000025030000}"/>
    <cellStyle name="標準 3 2 5 2 2" xfId="732" xr:uid="{00000000-0005-0000-0000-000026030000}"/>
    <cellStyle name="標準 3 2 5 3" xfId="594" xr:uid="{00000000-0005-0000-0000-000027030000}"/>
    <cellStyle name="標準 3 2 5 4" xfId="880" xr:uid="{00000000-0005-0000-0000-000028030000}"/>
    <cellStyle name="標準 3 2 6" xfId="221" xr:uid="{00000000-0005-0000-0000-000029030000}"/>
    <cellStyle name="標準 3 2 6 2" xfId="366" xr:uid="{00000000-0005-0000-0000-00002A030000}"/>
    <cellStyle name="標準 3 2 6 2 2" xfId="698" xr:uid="{00000000-0005-0000-0000-00002B030000}"/>
    <cellStyle name="標準 3 2 6 3" xfId="560" xr:uid="{00000000-0005-0000-0000-00002C030000}"/>
    <cellStyle name="標準 3 2 6 4" xfId="846" xr:uid="{00000000-0005-0000-0000-00002D030000}"/>
    <cellStyle name="標準 3 2 7" xfId="184" xr:uid="{00000000-0005-0000-0000-00002E030000}"/>
    <cellStyle name="標準 3 2 7 2" xfId="329" xr:uid="{00000000-0005-0000-0000-00002F030000}"/>
    <cellStyle name="標準 3 2 7 2 2" xfId="663" xr:uid="{00000000-0005-0000-0000-000030030000}"/>
    <cellStyle name="標準 3 2 7 3" xfId="525" xr:uid="{00000000-0005-0000-0000-000031030000}"/>
    <cellStyle name="標準 3 2 7 4" xfId="811" xr:uid="{00000000-0005-0000-0000-000032030000}"/>
    <cellStyle name="標準 3 2 8" xfId="292" xr:uid="{00000000-0005-0000-0000-000033030000}"/>
    <cellStyle name="標準 3 2 8 2" xfId="628" xr:uid="{00000000-0005-0000-0000-000034030000}"/>
    <cellStyle name="標準 3 2 9" xfId="490" xr:uid="{00000000-0005-0000-0000-000035030000}"/>
    <cellStyle name="標準 3 3" xfId="125" xr:uid="{00000000-0005-0000-0000-000036030000}"/>
    <cellStyle name="標準 3 4" xfId="134" xr:uid="{00000000-0005-0000-0000-000037030000}"/>
    <cellStyle name="標準 3 4 2" xfId="268" xr:uid="{00000000-0005-0000-0000-000038030000}"/>
    <cellStyle name="標準 3 4 2 2" xfId="415" xr:uid="{00000000-0005-0000-0000-000039030000}"/>
    <cellStyle name="標準 3 4 2 2 2" xfId="744" xr:uid="{00000000-0005-0000-0000-00003A030000}"/>
    <cellStyle name="標準 3 4 2 3" xfId="606" xr:uid="{00000000-0005-0000-0000-00003B030000}"/>
    <cellStyle name="標準 3 4 2 4" xfId="892" xr:uid="{00000000-0005-0000-0000-00003C030000}"/>
    <cellStyle name="標準 3 4 3" xfId="234" xr:uid="{00000000-0005-0000-0000-00003D030000}"/>
    <cellStyle name="標準 3 4 3 2" xfId="379" xr:uid="{00000000-0005-0000-0000-00003E030000}"/>
    <cellStyle name="標準 3 4 3 2 2" xfId="710" xr:uid="{00000000-0005-0000-0000-00003F030000}"/>
    <cellStyle name="標準 3 4 3 3" xfId="572" xr:uid="{00000000-0005-0000-0000-000040030000}"/>
    <cellStyle name="標準 3 4 3 4" xfId="858" xr:uid="{00000000-0005-0000-0000-000041030000}"/>
    <cellStyle name="標準 3 4 4" xfId="197" xr:uid="{00000000-0005-0000-0000-000042030000}"/>
    <cellStyle name="標準 3 4 4 2" xfId="342" xr:uid="{00000000-0005-0000-0000-000043030000}"/>
    <cellStyle name="標準 3 4 4 2 2" xfId="675" xr:uid="{00000000-0005-0000-0000-000044030000}"/>
    <cellStyle name="標準 3 4 4 3" xfId="537" xr:uid="{00000000-0005-0000-0000-000045030000}"/>
    <cellStyle name="標準 3 4 4 4" xfId="823" xr:uid="{00000000-0005-0000-0000-000046030000}"/>
    <cellStyle name="標準 3 4 5" xfId="305" xr:uid="{00000000-0005-0000-0000-000047030000}"/>
    <cellStyle name="標準 3 4 5 2" xfId="640" xr:uid="{00000000-0005-0000-0000-000048030000}"/>
    <cellStyle name="標準 3 4 6" xfId="502" xr:uid="{00000000-0005-0000-0000-000049030000}"/>
    <cellStyle name="標準 3 4 7" xfId="788" xr:uid="{00000000-0005-0000-0000-00004A030000}"/>
    <cellStyle name="標準 3 5" xfId="252" xr:uid="{00000000-0005-0000-0000-00004B030000}"/>
    <cellStyle name="標準 3 5 2" xfId="398" xr:uid="{00000000-0005-0000-0000-00004C030000}"/>
    <cellStyle name="標準 3 5 2 2" xfId="728" xr:uid="{00000000-0005-0000-0000-00004D030000}"/>
    <cellStyle name="標準 3 5 3" xfId="590" xr:uid="{00000000-0005-0000-0000-00004E030000}"/>
    <cellStyle name="標準 3 5 4" xfId="876" xr:uid="{00000000-0005-0000-0000-00004F030000}"/>
    <cellStyle name="標準 3 6" xfId="217" xr:uid="{00000000-0005-0000-0000-000050030000}"/>
    <cellStyle name="標準 3 6 2" xfId="362" xr:uid="{00000000-0005-0000-0000-000051030000}"/>
    <cellStyle name="標準 3 6 2 2" xfId="694" xr:uid="{00000000-0005-0000-0000-000052030000}"/>
    <cellStyle name="標準 3 6 3" xfId="556" xr:uid="{00000000-0005-0000-0000-000053030000}"/>
    <cellStyle name="標準 3 6 4" xfId="842" xr:uid="{00000000-0005-0000-0000-000054030000}"/>
    <cellStyle name="標準 3 7" xfId="180" xr:uid="{00000000-0005-0000-0000-000055030000}"/>
    <cellStyle name="標準 3 7 2" xfId="325" xr:uid="{00000000-0005-0000-0000-000056030000}"/>
    <cellStyle name="標準 3 7 2 2" xfId="659" xr:uid="{00000000-0005-0000-0000-000057030000}"/>
    <cellStyle name="標準 3 7 3" xfId="521" xr:uid="{00000000-0005-0000-0000-000058030000}"/>
    <cellStyle name="標準 3 7 4" xfId="807" xr:uid="{00000000-0005-0000-0000-000059030000}"/>
    <cellStyle name="標準 3 8" xfId="288" xr:uid="{00000000-0005-0000-0000-00005A030000}"/>
    <cellStyle name="標準 3 8 2" xfId="624" xr:uid="{00000000-0005-0000-0000-00005B030000}"/>
    <cellStyle name="標準 3 9" xfId="480" xr:uid="{00000000-0005-0000-0000-00005C030000}"/>
    <cellStyle name="標準 7" xfId="130" xr:uid="{00000000-0005-0000-0000-00005D030000}"/>
    <cellStyle name="標準 7 2" xfId="147" xr:uid="{00000000-0005-0000-0000-00005E030000}"/>
    <cellStyle name="標準 7 2 2" xfId="281" xr:uid="{00000000-0005-0000-0000-00005F030000}"/>
    <cellStyle name="標準 7 2 2 2" xfId="428" xr:uid="{00000000-0005-0000-0000-000060030000}"/>
    <cellStyle name="標準 7 2 2 2 2" xfId="757" xr:uid="{00000000-0005-0000-0000-000061030000}"/>
    <cellStyle name="標準 7 2 2 3" xfId="619" xr:uid="{00000000-0005-0000-0000-000062030000}"/>
    <cellStyle name="標準 7 2 2 4" xfId="905" xr:uid="{00000000-0005-0000-0000-000063030000}"/>
    <cellStyle name="標準 7 2 3" xfId="247" xr:uid="{00000000-0005-0000-0000-000064030000}"/>
    <cellStyle name="標準 7 2 3 2" xfId="392" xr:uid="{00000000-0005-0000-0000-000065030000}"/>
    <cellStyle name="標準 7 2 3 2 2" xfId="723" xr:uid="{00000000-0005-0000-0000-000066030000}"/>
    <cellStyle name="標準 7 2 3 3" xfId="585" xr:uid="{00000000-0005-0000-0000-000067030000}"/>
    <cellStyle name="標準 7 2 3 4" xfId="871" xr:uid="{00000000-0005-0000-0000-000068030000}"/>
    <cellStyle name="標準 7 2 4" xfId="210" xr:uid="{00000000-0005-0000-0000-000069030000}"/>
    <cellStyle name="標準 7 2 4 2" xfId="355" xr:uid="{00000000-0005-0000-0000-00006A030000}"/>
    <cellStyle name="標準 7 2 4 2 2" xfId="688" xr:uid="{00000000-0005-0000-0000-00006B030000}"/>
    <cellStyle name="標準 7 2 4 3" xfId="550" xr:uid="{00000000-0005-0000-0000-00006C030000}"/>
    <cellStyle name="標準 7 2 4 4" xfId="836" xr:uid="{00000000-0005-0000-0000-00006D030000}"/>
    <cellStyle name="標準 7 2 5" xfId="318" xr:uid="{00000000-0005-0000-0000-00006E030000}"/>
    <cellStyle name="標準 7 2 5 2" xfId="653" xr:uid="{00000000-0005-0000-0000-00006F030000}"/>
    <cellStyle name="標準 7 2 6" xfId="515" xr:uid="{00000000-0005-0000-0000-000070030000}"/>
    <cellStyle name="標準 7 2 7" xfId="801" xr:uid="{00000000-0005-0000-0000-000071030000}"/>
    <cellStyle name="標準 7 3" xfId="264" xr:uid="{00000000-0005-0000-0000-000072030000}"/>
    <cellStyle name="標準 7 3 2" xfId="411" xr:uid="{00000000-0005-0000-0000-000073030000}"/>
    <cellStyle name="標準 7 3 2 2" xfId="741" xr:uid="{00000000-0005-0000-0000-000074030000}"/>
    <cellStyle name="標準 7 3 3" xfId="603" xr:uid="{00000000-0005-0000-0000-000075030000}"/>
    <cellStyle name="標準 7 3 4" xfId="889" xr:uid="{00000000-0005-0000-0000-000076030000}"/>
    <cellStyle name="標準 7 4" xfId="230" xr:uid="{00000000-0005-0000-0000-000077030000}"/>
    <cellStyle name="標準 7 4 2" xfId="375" xr:uid="{00000000-0005-0000-0000-000078030000}"/>
    <cellStyle name="標準 7 4 2 2" xfId="707" xr:uid="{00000000-0005-0000-0000-000079030000}"/>
    <cellStyle name="標準 7 4 3" xfId="569" xr:uid="{00000000-0005-0000-0000-00007A030000}"/>
    <cellStyle name="標準 7 4 4" xfId="855" xr:uid="{00000000-0005-0000-0000-00007B030000}"/>
    <cellStyle name="標準 7 5" xfId="193" xr:uid="{00000000-0005-0000-0000-00007C030000}"/>
    <cellStyle name="標準 7 5 2" xfId="338" xr:uid="{00000000-0005-0000-0000-00007D030000}"/>
    <cellStyle name="標準 7 5 2 2" xfId="672" xr:uid="{00000000-0005-0000-0000-00007E030000}"/>
    <cellStyle name="標準 7 5 3" xfId="534" xr:uid="{00000000-0005-0000-0000-00007F030000}"/>
    <cellStyle name="標準 7 5 4" xfId="820" xr:uid="{00000000-0005-0000-0000-000080030000}"/>
    <cellStyle name="標準 7 6" xfId="301" xr:uid="{00000000-0005-0000-0000-000081030000}"/>
    <cellStyle name="標準 7 6 2" xfId="637" xr:uid="{00000000-0005-0000-0000-000082030000}"/>
    <cellStyle name="標準 7 7" xfId="499" xr:uid="{00000000-0005-0000-0000-000083030000}"/>
    <cellStyle name="標準 7 8" xfId="785" xr:uid="{00000000-0005-0000-0000-000084030000}"/>
    <cellStyle name="標準 8" xfId="124" xr:uid="{00000000-0005-0000-0000-000085030000}"/>
    <cellStyle name="標準_Sheet1" xfId="84" xr:uid="{00000000-0005-0000-0000-000086030000}"/>
    <cellStyle name="良い" xfId="85" xr:uid="{00000000-0005-0000-0000-00008703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FF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99CC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FFFFCC"/>
      <color rgb="FFFCD2F6"/>
      <color rgb="FF66FF99"/>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1.xml"/><Relationship Id="rId68" Type="http://schemas.openxmlformats.org/officeDocument/2006/relationships/externalLink" Target="externalLinks/externalLink6.xml"/><Relationship Id="rId76" Type="http://schemas.openxmlformats.org/officeDocument/2006/relationships/externalLink" Target="externalLinks/externalLink14.xml"/><Relationship Id="rId84" Type="http://schemas.openxmlformats.org/officeDocument/2006/relationships/externalLink" Target="externalLinks/externalLink22.xml"/><Relationship Id="rId89" Type="http://schemas.openxmlformats.org/officeDocument/2006/relationships/externalLink" Target="externalLinks/externalLink27.xml"/><Relationship Id="rId7" Type="http://schemas.openxmlformats.org/officeDocument/2006/relationships/worksheet" Target="worksheets/sheet7.xml"/><Relationship Id="rId71" Type="http://schemas.openxmlformats.org/officeDocument/2006/relationships/externalLink" Target="externalLinks/externalLink9.xml"/><Relationship Id="rId9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4.xml"/><Relationship Id="rId74" Type="http://schemas.openxmlformats.org/officeDocument/2006/relationships/externalLink" Target="externalLinks/externalLink12.xml"/><Relationship Id="rId79" Type="http://schemas.openxmlformats.org/officeDocument/2006/relationships/externalLink" Target="externalLinks/externalLink17.xml"/><Relationship Id="rId87" Type="http://schemas.openxmlformats.org/officeDocument/2006/relationships/externalLink" Target="externalLinks/externalLink25.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externalLink" Target="externalLinks/externalLink20.xml"/><Relationship Id="rId90" Type="http://schemas.openxmlformats.org/officeDocument/2006/relationships/externalLink" Target="externalLinks/externalLink28.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69" Type="http://schemas.openxmlformats.org/officeDocument/2006/relationships/externalLink" Target="externalLinks/externalLink7.xml"/><Relationship Id="rId77"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0.xml"/><Relationship Id="rId80" Type="http://schemas.openxmlformats.org/officeDocument/2006/relationships/externalLink" Target="externalLinks/externalLink18.xml"/><Relationship Id="rId85" Type="http://schemas.openxmlformats.org/officeDocument/2006/relationships/externalLink" Target="externalLinks/externalLink23.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8.xml"/><Relationship Id="rId75" Type="http://schemas.openxmlformats.org/officeDocument/2006/relationships/externalLink" Target="externalLinks/externalLink13.xml"/><Relationship Id="rId83" Type="http://schemas.openxmlformats.org/officeDocument/2006/relationships/externalLink" Target="externalLinks/externalLink21.xml"/><Relationship Id="rId88" Type="http://schemas.openxmlformats.org/officeDocument/2006/relationships/externalLink" Target="externalLinks/externalLink26.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3.xml"/><Relationship Id="rId73" Type="http://schemas.openxmlformats.org/officeDocument/2006/relationships/externalLink" Target="externalLinks/externalLink11.xml"/><Relationship Id="rId78" Type="http://schemas.openxmlformats.org/officeDocument/2006/relationships/externalLink" Target="externalLinks/externalLink16.xml"/><Relationship Id="rId81" Type="http://schemas.openxmlformats.org/officeDocument/2006/relationships/externalLink" Target="externalLinks/externalLink19.xml"/><Relationship Id="rId86" Type="http://schemas.openxmlformats.org/officeDocument/2006/relationships/externalLink" Target="externalLinks/externalLink24.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5.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0</xdr:col>
      <xdr:colOff>238125</xdr:colOff>
      <xdr:row>1</xdr:row>
      <xdr:rowOff>28575</xdr:rowOff>
    </xdr:from>
    <xdr:to>
      <xdr:col>2</xdr:col>
      <xdr:colOff>514350</xdr:colOff>
      <xdr:row>13</xdr:row>
      <xdr:rowOff>38100</xdr:rowOff>
    </xdr:to>
    <xdr:sp macro="" textlink="">
      <xdr:nvSpPr>
        <xdr:cNvPr id="1031" name="Text Box 7">
          <a:extLst>
            <a:ext uri="{FF2B5EF4-FFF2-40B4-BE49-F238E27FC236}">
              <a16:creationId xmlns:a16="http://schemas.microsoft.com/office/drawing/2014/main" id="{00000000-0008-0000-0000-000007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15</xdr:col>
      <xdr:colOff>542925</xdr:colOff>
      <xdr:row>2</xdr:row>
      <xdr:rowOff>200025</xdr:rowOff>
    </xdr:from>
    <xdr:to>
      <xdr:col>20</xdr:col>
      <xdr:colOff>676275</xdr:colOff>
      <xdr:row>14</xdr:row>
      <xdr:rowOff>47625</xdr:rowOff>
    </xdr:to>
    <xdr:sp macro="" textlink="">
      <xdr:nvSpPr>
        <xdr:cNvPr id="21818784" name="Text 7">
          <a:extLst>
            <a:ext uri="{FF2B5EF4-FFF2-40B4-BE49-F238E27FC236}">
              <a16:creationId xmlns:a16="http://schemas.microsoft.com/office/drawing/2014/main" id="{00000000-0008-0000-0000-0000A0ED4C01}"/>
            </a:ext>
          </a:extLst>
        </xdr:cNvPr>
        <xdr:cNvSpPr txBox="1">
          <a:spLocks noChangeArrowheads="1"/>
        </xdr:cNvSpPr>
      </xdr:nvSpPr>
      <xdr:spPr bwMode="auto">
        <a:xfrm>
          <a:off x="10296525" y="0"/>
          <a:ext cx="1752600"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66675</xdr:colOff>
      <xdr:row>10</xdr:row>
      <xdr:rowOff>0</xdr:rowOff>
    </xdr:from>
    <xdr:to>
      <xdr:col>10</xdr:col>
      <xdr:colOff>371475</xdr:colOff>
      <xdr:row>13</xdr:row>
      <xdr:rowOff>0</xdr:rowOff>
    </xdr:to>
    <xdr:sp macro="" textlink="">
      <xdr:nvSpPr>
        <xdr:cNvPr id="21818785" name="Line 14">
          <a:extLst>
            <a:ext uri="{FF2B5EF4-FFF2-40B4-BE49-F238E27FC236}">
              <a16:creationId xmlns:a16="http://schemas.microsoft.com/office/drawing/2014/main" id="{00000000-0008-0000-0000-0000A1ED4C01}"/>
            </a:ext>
          </a:extLst>
        </xdr:cNvPr>
        <xdr:cNvSpPr>
          <a:spLocks noChangeShapeType="1"/>
        </xdr:cNvSpPr>
      </xdr:nvSpPr>
      <xdr:spPr bwMode="auto">
        <a:xfrm flipV="1">
          <a:off x="8296275" y="0"/>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57</xdr:row>
      <xdr:rowOff>0</xdr:rowOff>
    </xdr:from>
    <xdr:to>
      <xdr:col>2</xdr:col>
      <xdr:colOff>723900</xdr:colOff>
      <xdr:row>59</xdr:row>
      <xdr:rowOff>104775</xdr:rowOff>
    </xdr:to>
    <xdr:sp macro="" textlink="">
      <xdr:nvSpPr>
        <xdr:cNvPr id="1039" name="Text Box 15">
          <a:extLst>
            <a:ext uri="{FF2B5EF4-FFF2-40B4-BE49-F238E27FC236}">
              <a16:creationId xmlns:a16="http://schemas.microsoft.com/office/drawing/2014/main" id="{00000000-0008-0000-0000-00000F040000}"/>
            </a:ext>
          </a:extLst>
        </xdr:cNvPr>
        <xdr:cNvSpPr txBox="1">
          <a:spLocks noChangeArrowheads="1"/>
        </xdr:cNvSpPr>
      </xdr:nvSpPr>
      <xdr:spPr bwMode="auto">
        <a:xfrm>
          <a:off x="38100" y="6657975"/>
          <a:ext cx="3067050" cy="1047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Note :</a:t>
          </a: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238125</xdr:colOff>
      <xdr:row>1</xdr:row>
      <xdr:rowOff>28575</xdr:rowOff>
    </xdr:from>
    <xdr:to>
      <xdr:col>2</xdr:col>
      <xdr:colOff>514350</xdr:colOff>
      <xdr:row>13</xdr:row>
      <xdr:rowOff>38100</xdr:rowOff>
    </xdr:to>
    <xdr:sp macro="" textlink="">
      <xdr:nvSpPr>
        <xdr:cNvPr id="1041" name="Text Box 17">
          <a:extLst>
            <a:ext uri="{FF2B5EF4-FFF2-40B4-BE49-F238E27FC236}">
              <a16:creationId xmlns:a16="http://schemas.microsoft.com/office/drawing/2014/main" id="{00000000-0008-0000-0000-000011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238125</xdr:colOff>
      <xdr:row>0</xdr:row>
      <xdr:rowOff>3175</xdr:rowOff>
    </xdr:from>
    <xdr:to>
      <xdr:col>2</xdr:col>
      <xdr:colOff>514350</xdr:colOff>
      <xdr:row>0</xdr:row>
      <xdr:rowOff>3175</xdr:rowOff>
    </xdr:to>
    <xdr:sp macro="" textlink="">
      <xdr:nvSpPr>
        <xdr:cNvPr id="1031" name="Text Box 7">
          <a:extLst>
            <a:ext uri="{FF2B5EF4-FFF2-40B4-BE49-F238E27FC236}">
              <a16:creationId xmlns:a16="http://schemas.microsoft.com/office/drawing/2014/main" id="{00000000-0008-0000-0100-000007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15</xdr:col>
      <xdr:colOff>542925</xdr:colOff>
      <xdr:row>0</xdr:row>
      <xdr:rowOff>0</xdr:rowOff>
    </xdr:from>
    <xdr:to>
      <xdr:col>20</xdr:col>
      <xdr:colOff>676275</xdr:colOff>
      <xdr:row>0</xdr:row>
      <xdr:rowOff>0</xdr:rowOff>
    </xdr:to>
    <xdr:sp macro="" textlink="">
      <xdr:nvSpPr>
        <xdr:cNvPr id="21819808" name="Text 7">
          <a:extLst>
            <a:ext uri="{FF2B5EF4-FFF2-40B4-BE49-F238E27FC236}">
              <a16:creationId xmlns:a16="http://schemas.microsoft.com/office/drawing/2014/main" id="{00000000-0008-0000-0100-0000A0F14C01}"/>
            </a:ext>
          </a:extLst>
        </xdr:cNvPr>
        <xdr:cNvSpPr txBox="1">
          <a:spLocks noChangeArrowheads="1"/>
        </xdr:cNvSpPr>
      </xdr:nvSpPr>
      <xdr:spPr bwMode="auto">
        <a:xfrm>
          <a:off x="14049375" y="0"/>
          <a:ext cx="356235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66675</xdr:colOff>
      <xdr:row>0</xdr:row>
      <xdr:rowOff>0</xdr:rowOff>
    </xdr:from>
    <xdr:to>
      <xdr:col>10</xdr:col>
      <xdr:colOff>371475</xdr:colOff>
      <xdr:row>0</xdr:row>
      <xdr:rowOff>0</xdr:rowOff>
    </xdr:to>
    <xdr:sp macro="" textlink="">
      <xdr:nvSpPr>
        <xdr:cNvPr id="21819809" name="Line 14">
          <a:extLst>
            <a:ext uri="{FF2B5EF4-FFF2-40B4-BE49-F238E27FC236}">
              <a16:creationId xmlns:a16="http://schemas.microsoft.com/office/drawing/2014/main" id="{00000000-0008-0000-0100-0000A1F14C01}"/>
            </a:ext>
          </a:extLst>
        </xdr:cNvPr>
        <xdr:cNvSpPr>
          <a:spLocks noChangeShapeType="1"/>
        </xdr:cNvSpPr>
      </xdr:nvSpPr>
      <xdr:spPr bwMode="auto">
        <a:xfrm flipV="1">
          <a:off x="10144125" y="0"/>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0</xdr:row>
      <xdr:rowOff>3175</xdr:rowOff>
    </xdr:from>
    <xdr:to>
      <xdr:col>3</xdr:col>
      <xdr:colOff>3175</xdr:colOff>
      <xdr:row>0</xdr:row>
      <xdr:rowOff>3175</xdr:rowOff>
    </xdr:to>
    <xdr:sp macro="" textlink="">
      <xdr:nvSpPr>
        <xdr:cNvPr id="1039" name="Text Box 15">
          <a:extLst>
            <a:ext uri="{FF2B5EF4-FFF2-40B4-BE49-F238E27FC236}">
              <a16:creationId xmlns:a16="http://schemas.microsoft.com/office/drawing/2014/main" id="{00000000-0008-0000-0100-00000F040000}"/>
            </a:ext>
          </a:extLst>
        </xdr:cNvPr>
        <xdr:cNvSpPr txBox="1">
          <a:spLocks noChangeArrowheads="1"/>
        </xdr:cNvSpPr>
      </xdr:nvSpPr>
      <xdr:spPr bwMode="auto">
        <a:xfrm>
          <a:off x="38100" y="6657975"/>
          <a:ext cx="3067050" cy="1047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Note :</a:t>
          </a: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238125</xdr:colOff>
      <xdr:row>0</xdr:row>
      <xdr:rowOff>3175</xdr:rowOff>
    </xdr:from>
    <xdr:to>
      <xdr:col>2</xdr:col>
      <xdr:colOff>514350</xdr:colOff>
      <xdr:row>0</xdr:row>
      <xdr:rowOff>3175</xdr:rowOff>
    </xdr:to>
    <xdr:sp macro="" textlink="">
      <xdr:nvSpPr>
        <xdr:cNvPr id="1041" name="Text Box 17">
          <a:extLst>
            <a:ext uri="{FF2B5EF4-FFF2-40B4-BE49-F238E27FC236}">
              <a16:creationId xmlns:a16="http://schemas.microsoft.com/office/drawing/2014/main" id="{00000000-0008-0000-0100-000011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00000000-0008-0000-AF01-000002000000}"/>
            </a:ext>
          </a:extLst>
        </xdr:cNvPr>
        <xdr:cNvSpPr txBox="1">
          <a:spLocks noChangeArrowheads="1"/>
        </xdr:cNvSpPr>
      </xdr:nvSpPr>
      <xdr:spPr bwMode="auto">
        <a:xfrm>
          <a:off x="215900" y="70709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1016006821  -&gt; ORDER SEPTEMBER'21</a:t>
          </a: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00000000-0008-0000-AF01-000003000000}"/>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2021 SEPTEMBER 054</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00000000-0008-0000-AF01-000004000000}"/>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00000000-0008-0000-AF01-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214040</xdr:colOff>
      <xdr:row>22</xdr:row>
      <xdr:rowOff>125873</xdr:rowOff>
    </xdr:from>
    <xdr:to>
      <xdr:col>5</xdr:col>
      <xdr:colOff>819274</xdr:colOff>
      <xdr:row>22</xdr:row>
      <xdr:rowOff>142495</xdr:rowOff>
    </xdr:to>
    <xdr:cxnSp macro="">
      <xdr:nvCxnSpPr>
        <xdr:cNvPr id="8" name="Straight Connector 7">
          <a:extLst>
            <a:ext uri="{FF2B5EF4-FFF2-40B4-BE49-F238E27FC236}">
              <a16:creationId xmlns:a16="http://schemas.microsoft.com/office/drawing/2014/main" id="{00000000-0008-0000-AF01-000008000000}"/>
            </a:ext>
          </a:extLst>
        </xdr:cNvPr>
        <xdr:cNvCxnSpPr/>
      </xdr:nvCxnSpPr>
      <xdr:spPr bwMode="auto">
        <a:xfrm flipV="1">
          <a:off x="6691040" y="4253373"/>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123825</xdr:rowOff>
    </xdr:to>
    <xdr:sp macro="" textlink="">
      <xdr:nvSpPr>
        <xdr:cNvPr id="2" name="Line 1">
          <a:extLst>
            <a:ext uri="{FF2B5EF4-FFF2-40B4-BE49-F238E27FC236}">
              <a16:creationId xmlns:a16="http://schemas.microsoft.com/office/drawing/2014/main" id="{00000000-0008-0000-B101-000002000000}"/>
            </a:ext>
          </a:extLst>
        </xdr:cNvPr>
        <xdr:cNvSpPr>
          <a:spLocks noChangeShapeType="1"/>
        </xdr:cNvSpPr>
      </xdr:nvSpPr>
      <xdr:spPr bwMode="auto">
        <a:xfrm flipV="1">
          <a:off x="5674995" y="233172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552450</xdr:colOff>
      <xdr:row>14</xdr:row>
      <xdr:rowOff>19050</xdr:rowOff>
    </xdr:from>
    <xdr:to>
      <xdr:col>3</xdr:col>
      <xdr:colOff>628650</xdr:colOff>
      <xdr:row>14</xdr:row>
      <xdr:rowOff>161925</xdr:rowOff>
    </xdr:to>
    <xdr:sp macro="" textlink="">
      <xdr:nvSpPr>
        <xdr:cNvPr id="3" name="Line 2">
          <a:extLst>
            <a:ext uri="{FF2B5EF4-FFF2-40B4-BE49-F238E27FC236}">
              <a16:creationId xmlns:a16="http://schemas.microsoft.com/office/drawing/2014/main" id="{00000000-0008-0000-B101-000003000000}"/>
            </a:ext>
          </a:extLst>
        </xdr:cNvPr>
        <xdr:cNvSpPr>
          <a:spLocks noChangeShapeType="1"/>
        </xdr:cNvSpPr>
      </xdr:nvSpPr>
      <xdr:spPr bwMode="auto">
        <a:xfrm flipV="1">
          <a:off x="4354830" y="2350770"/>
          <a:ext cx="76200" cy="1428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B101-000004000000}"/>
            </a:ext>
          </a:extLst>
        </xdr:cNvPr>
        <xdr:cNvSpPr>
          <a:spLocks noChangeShapeType="1"/>
        </xdr:cNvSpPr>
      </xdr:nvSpPr>
      <xdr:spPr bwMode="auto">
        <a:xfrm flipV="1">
          <a:off x="5875020" y="233172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123825</xdr:rowOff>
    </xdr:to>
    <xdr:sp macro="" textlink="">
      <xdr:nvSpPr>
        <xdr:cNvPr id="5" name="Line 4">
          <a:extLst>
            <a:ext uri="{FF2B5EF4-FFF2-40B4-BE49-F238E27FC236}">
              <a16:creationId xmlns:a16="http://schemas.microsoft.com/office/drawing/2014/main" id="{00000000-0008-0000-B101-000005000000}"/>
            </a:ext>
          </a:extLst>
        </xdr:cNvPr>
        <xdr:cNvSpPr>
          <a:spLocks noChangeShapeType="1"/>
        </xdr:cNvSpPr>
      </xdr:nvSpPr>
      <xdr:spPr bwMode="auto">
        <a:xfrm flipV="1">
          <a:off x="6787515" y="233172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123825</xdr:rowOff>
    </xdr:to>
    <xdr:sp macro="" textlink="">
      <xdr:nvSpPr>
        <xdr:cNvPr id="6" name="Line 5">
          <a:extLst>
            <a:ext uri="{FF2B5EF4-FFF2-40B4-BE49-F238E27FC236}">
              <a16:creationId xmlns:a16="http://schemas.microsoft.com/office/drawing/2014/main" id="{00000000-0008-0000-B101-000006000000}"/>
            </a:ext>
          </a:extLst>
        </xdr:cNvPr>
        <xdr:cNvSpPr>
          <a:spLocks noChangeShapeType="1"/>
        </xdr:cNvSpPr>
      </xdr:nvSpPr>
      <xdr:spPr bwMode="auto">
        <a:xfrm flipV="1">
          <a:off x="7016115" y="233172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2</xdr:row>
      <xdr:rowOff>75079</xdr:rowOff>
    </xdr:from>
    <xdr:to>
      <xdr:col>2</xdr:col>
      <xdr:colOff>276225</xdr:colOff>
      <xdr:row>4</xdr:row>
      <xdr:rowOff>20170</xdr:rowOff>
    </xdr:to>
    <xdr:sp macro="" textlink="">
      <xdr:nvSpPr>
        <xdr:cNvPr id="7" name="Text Box 7">
          <a:extLst>
            <a:ext uri="{FF2B5EF4-FFF2-40B4-BE49-F238E27FC236}">
              <a16:creationId xmlns:a16="http://schemas.microsoft.com/office/drawing/2014/main" id="{00000000-0008-0000-B101-000007000000}"/>
            </a:ext>
          </a:extLst>
        </xdr:cNvPr>
        <xdr:cNvSpPr txBox="1">
          <a:spLocks noChangeArrowheads="1"/>
        </xdr:cNvSpPr>
      </xdr:nvSpPr>
      <xdr:spPr bwMode="auto">
        <a:xfrm>
          <a:off x="0" y="417979"/>
          <a:ext cx="2950845" cy="2575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123825</xdr:rowOff>
    </xdr:to>
    <xdr:sp macro="" textlink="">
      <xdr:nvSpPr>
        <xdr:cNvPr id="8" name="Line 8">
          <a:extLst>
            <a:ext uri="{FF2B5EF4-FFF2-40B4-BE49-F238E27FC236}">
              <a16:creationId xmlns:a16="http://schemas.microsoft.com/office/drawing/2014/main" id="{00000000-0008-0000-B101-000008000000}"/>
            </a:ext>
          </a:extLst>
        </xdr:cNvPr>
        <xdr:cNvSpPr>
          <a:spLocks noChangeShapeType="1"/>
        </xdr:cNvSpPr>
      </xdr:nvSpPr>
      <xdr:spPr bwMode="auto">
        <a:xfrm flipV="1">
          <a:off x="5674995" y="233172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0</xdr:rowOff>
    </xdr:from>
    <xdr:to>
      <xdr:col>3</xdr:col>
      <xdr:colOff>371475</xdr:colOff>
      <xdr:row>14</xdr:row>
      <xdr:rowOff>133350</xdr:rowOff>
    </xdr:to>
    <xdr:sp macro="" textlink="">
      <xdr:nvSpPr>
        <xdr:cNvPr id="9" name="Line 9">
          <a:extLst>
            <a:ext uri="{FF2B5EF4-FFF2-40B4-BE49-F238E27FC236}">
              <a16:creationId xmlns:a16="http://schemas.microsoft.com/office/drawing/2014/main" id="{00000000-0008-0000-B101-000009000000}"/>
            </a:ext>
          </a:extLst>
        </xdr:cNvPr>
        <xdr:cNvSpPr>
          <a:spLocks noChangeShapeType="1"/>
        </xdr:cNvSpPr>
      </xdr:nvSpPr>
      <xdr:spPr bwMode="auto">
        <a:xfrm flipV="1">
          <a:off x="4069080" y="2331720"/>
          <a:ext cx="1047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913039</xdr:colOff>
      <xdr:row>2</xdr:row>
      <xdr:rowOff>150132</xdr:rowOff>
    </xdr:from>
    <xdr:to>
      <xdr:col>21</xdr:col>
      <xdr:colOff>789214</xdr:colOff>
      <xdr:row>4</xdr:row>
      <xdr:rowOff>45357</xdr:rowOff>
    </xdr:to>
    <xdr:sp macro="" textlink="">
      <xdr:nvSpPr>
        <xdr:cNvPr id="10" name="Text 7">
          <a:extLst>
            <a:ext uri="{FF2B5EF4-FFF2-40B4-BE49-F238E27FC236}">
              <a16:creationId xmlns:a16="http://schemas.microsoft.com/office/drawing/2014/main" id="{00000000-0008-0000-B101-00000A000000}"/>
            </a:ext>
          </a:extLst>
        </xdr:cNvPr>
        <xdr:cNvSpPr txBox="1">
          <a:spLocks noChangeArrowheads="1"/>
        </xdr:cNvSpPr>
      </xdr:nvSpPr>
      <xdr:spPr bwMode="auto">
        <a:xfrm>
          <a:off x="11779159" y="493032"/>
          <a:ext cx="2451735" cy="20764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000" b="1" i="0" u="none" strike="noStrike" baseline="0">
              <a:solidFill>
                <a:srgbClr val="000000"/>
              </a:solidFill>
              <a:latin typeface="Arial"/>
              <a:cs typeface="Arial"/>
            </a:rPr>
            <a:t>NO : 2021 SEPTEMBER </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1" name="Line 11">
          <a:extLst>
            <a:ext uri="{FF2B5EF4-FFF2-40B4-BE49-F238E27FC236}">
              <a16:creationId xmlns:a16="http://schemas.microsoft.com/office/drawing/2014/main" id="{00000000-0008-0000-B101-00000B000000}"/>
            </a:ext>
          </a:extLst>
        </xdr:cNvPr>
        <xdr:cNvSpPr>
          <a:spLocks noChangeShapeType="1"/>
        </xdr:cNvSpPr>
      </xdr:nvSpPr>
      <xdr:spPr bwMode="auto">
        <a:xfrm flipV="1">
          <a:off x="5875020" y="233172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419100</xdr:colOff>
      <xdr:row>14</xdr:row>
      <xdr:rowOff>0</xdr:rowOff>
    </xdr:from>
    <xdr:to>
      <xdr:col>6</xdr:col>
      <xdr:colOff>514350</xdr:colOff>
      <xdr:row>14</xdr:row>
      <xdr:rowOff>123825</xdr:rowOff>
    </xdr:to>
    <xdr:sp macro="" textlink="">
      <xdr:nvSpPr>
        <xdr:cNvPr id="12" name="Line 12">
          <a:extLst>
            <a:ext uri="{FF2B5EF4-FFF2-40B4-BE49-F238E27FC236}">
              <a16:creationId xmlns:a16="http://schemas.microsoft.com/office/drawing/2014/main" id="{00000000-0008-0000-B101-00000C000000}"/>
            </a:ext>
          </a:extLst>
        </xdr:cNvPr>
        <xdr:cNvSpPr>
          <a:spLocks noChangeShapeType="1"/>
        </xdr:cNvSpPr>
      </xdr:nvSpPr>
      <xdr:spPr bwMode="auto">
        <a:xfrm flipV="1">
          <a:off x="6835140" y="233172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123825</xdr:rowOff>
    </xdr:to>
    <xdr:sp macro="" textlink="">
      <xdr:nvSpPr>
        <xdr:cNvPr id="13" name="Line 13">
          <a:extLst>
            <a:ext uri="{FF2B5EF4-FFF2-40B4-BE49-F238E27FC236}">
              <a16:creationId xmlns:a16="http://schemas.microsoft.com/office/drawing/2014/main" id="{00000000-0008-0000-B101-00000D000000}"/>
            </a:ext>
          </a:extLst>
        </xdr:cNvPr>
        <xdr:cNvSpPr>
          <a:spLocks noChangeShapeType="1"/>
        </xdr:cNvSpPr>
      </xdr:nvSpPr>
      <xdr:spPr bwMode="auto">
        <a:xfrm flipV="1">
          <a:off x="7016115" y="233172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36</xdr:row>
      <xdr:rowOff>6350</xdr:rowOff>
    </xdr:from>
    <xdr:to>
      <xdr:col>21</xdr:col>
      <xdr:colOff>714375</xdr:colOff>
      <xdr:row>40</xdr:row>
      <xdr:rowOff>120690</xdr:rowOff>
    </xdr:to>
    <xdr:sp macro="" textlink="">
      <xdr:nvSpPr>
        <xdr:cNvPr id="14" name="Text Box 14">
          <a:extLst>
            <a:ext uri="{FF2B5EF4-FFF2-40B4-BE49-F238E27FC236}">
              <a16:creationId xmlns:a16="http://schemas.microsoft.com/office/drawing/2014/main" id="{00000000-0008-0000-B101-00000E000000}"/>
            </a:ext>
          </a:extLst>
        </xdr:cNvPr>
        <xdr:cNvSpPr txBox="1">
          <a:spLocks noChangeArrowheads="1"/>
        </xdr:cNvSpPr>
      </xdr:nvSpPr>
      <xdr:spPr bwMode="auto">
        <a:xfrm>
          <a:off x="38100" y="8228330"/>
          <a:ext cx="14117955" cy="7849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400"/>
            </a:lnSpc>
            <a:defRPr sz="1000"/>
          </a:pPr>
          <a:r>
            <a:rPr lang="en-US" sz="10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300"/>
            </a:lnSpc>
            <a:spcBef>
              <a:spcPts val="0"/>
            </a:spcBef>
            <a:spcAft>
              <a:spcPts val="0"/>
            </a:spcAft>
            <a:buClrTx/>
            <a:buSzTx/>
            <a:buFontTx/>
            <a:buNone/>
            <a:tabLst/>
            <a:defRPr sz="1000"/>
          </a:pPr>
          <a:r>
            <a:rPr lang="en-US" sz="1600" b="1">
              <a:effectLst/>
              <a:latin typeface="Arial" panose="020B0604020202020204" pitchFamily="34" charset="0"/>
              <a:cs typeface="Arial" panose="020B0604020202020204" pitchFamily="34" charset="0"/>
            </a:rPr>
            <a:t>PO : 2242539-&gt; ORDER SEPT'21</a:t>
          </a:r>
        </a:p>
        <a:p>
          <a:pPr marL="0" marR="0" indent="0" algn="l" defTabSz="914400" rtl="0" eaLnBrk="1" fontAlgn="auto" latinLnBrk="0" hangingPunct="1">
            <a:lnSpc>
              <a:spcPts val="1300"/>
            </a:lnSpc>
            <a:spcBef>
              <a:spcPts val="0"/>
            </a:spcBef>
            <a:spcAft>
              <a:spcPts val="0"/>
            </a:spcAft>
            <a:buClrTx/>
            <a:buSzTx/>
            <a:buFontTx/>
            <a:buNone/>
            <a:tabLst/>
            <a:defRPr sz="1000"/>
          </a:pPr>
          <a:endParaRPr lang="en-US" sz="1600" b="1">
            <a:effectLst/>
            <a:latin typeface="Arial" panose="020B0604020202020204" pitchFamily="34" charset="0"/>
            <a:cs typeface="Arial" panose="020B0604020202020204" pitchFamily="34" charset="0"/>
          </a:endParaRPr>
        </a:p>
        <a:p>
          <a:pPr marL="0" marR="0" indent="0" algn="l" defTabSz="914400" rtl="0" eaLnBrk="1" fontAlgn="auto" latinLnBrk="0" hangingPunct="1">
            <a:lnSpc>
              <a:spcPts val="1300"/>
            </a:lnSpc>
            <a:spcBef>
              <a:spcPts val="0"/>
            </a:spcBef>
            <a:spcAft>
              <a:spcPts val="0"/>
            </a:spcAft>
            <a:buClrTx/>
            <a:buSzTx/>
            <a:buFontTx/>
            <a:buNone/>
            <a:tabLst/>
            <a:defRPr sz="1000"/>
          </a:pPr>
          <a:endParaRPr lang="en-US" sz="1600" b="1">
            <a:effectLst/>
            <a:latin typeface="Arial" panose="020B0604020202020204" pitchFamily="34" charset="0"/>
            <a:cs typeface="Arial" panose="020B0604020202020204" pitchFamily="34" charset="0"/>
          </a:endParaRPr>
        </a:p>
        <a:p>
          <a:pPr marL="0" marR="0" indent="0" algn="l" defTabSz="914400" rtl="0" eaLnBrk="1" fontAlgn="auto" latinLnBrk="0" hangingPunct="1">
            <a:lnSpc>
              <a:spcPts val="1300"/>
            </a:lnSpc>
            <a:spcBef>
              <a:spcPts val="0"/>
            </a:spcBef>
            <a:spcAft>
              <a:spcPts val="0"/>
            </a:spcAft>
            <a:buClrTx/>
            <a:buSzTx/>
            <a:buFontTx/>
            <a:buNone/>
            <a:tabLst/>
            <a:defRPr sz="1000"/>
          </a:pPr>
          <a:endParaRPr lang="en-US" sz="1600" b="1">
            <a:effectLst/>
            <a:latin typeface="Arial" panose="020B0604020202020204" pitchFamily="34" charset="0"/>
            <a:cs typeface="Arial" panose="020B0604020202020204" pitchFamily="34" charset="0"/>
          </a:endParaRPr>
        </a:p>
        <a:p>
          <a:pPr algn="l" rtl="0">
            <a:lnSpc>
              <a:spcPts val="13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9534" cy="386236"/>
    <xdr:pic>
      <xdr:nvPicPr>
        <xdr:cNvPr id="15" name="Picture 14">
          <a:extLst>
            <a:ext uri="{FF2B5EF4-FFF2-40B4-BE49-F238E27FC236}">
              <a16:creationId xmlns:a16="http://schemas.microsoft.com/office/drawing/2014/main" id="{00000000-0008-0000-B101-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9534" cy="3862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390460</xdr:colOff>
      <xdr:row>20</xdr:row>
      <xdr:rowOff>50800</xdr:rowOff>
    </xdr:from>
    <xdr:to>
      <xdr:col>2</xdr:col>
      <xdr:colOff>336133</xdr:colOff>
      <xdr:row>31</xdr:row>
      <xdr:rowOff>85181</xdr:rowOff>
    </xdr:to>
    <xdr:pic>
      <xdr:nvPicPr>
        <xdr:cNvPr id="18" name="Picture 17">
          <a:extLst>
            <a:ext uri="{FF2B5EF4-FFF2-40B4-BE49-F238E27FC236}">
              <a16:creationId xmlns:a16="http://schemas.microsoft.com/office/drawing/2014/main" id="{00000000-0008-0000-B101-000012000000}"/>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989900" y="3810000"/>
          <a:ext cx="2018313" cy="26353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371475</xdr:colOff>
      <xdr:row>14</xdr:row>
      <xdr:rowOff>0</xdr:rowOff>
    </xdr:from>
    <xdr:to>
      <xdr:col>5</xdr:col>
      <xdr:colOff>466725</xdr:colOff>
      <xdr:row>14</xdr:row>
      <xdr:rowOff>123825</xdr:rowOff>
    </xdr:to>
    <xdr:sp macro="" textlink="">
      <xdr:nvSpPr>
        <xdr:cNvPr id="2" name="Line 1">
          <a:extLst>
            <a:ext uri="{FF2B5EF4-FFF2-40B4-BE49-F238E27FC236}">
              <a16:creationId xmlns:a16="http://schemas.microsoft.com/office/drawing/2014/main" id="{00000000-0008-0000-B201-000002000000}"/>
            </a:ext>
          </a:extLst>
        </xdr:cNvPr>
        <xdr:cNvSpPr>
          <a:spLocks noChangeShapeType="1"/>
        </xdr:cNvSpPr>
      </xdr:nvSpPr>
      <xdr:spPr bwMode="auto">
        <a:xfrm flipV="1">
          <a:off x="5775325"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552450</xdr:colOff>
      <xdr:row>14</xdr:row>
      <xdr:rowOff>19050</xdr:rowOff>
    </xdr:from>
    <xdr:to>
      <xdr:col>3</xdr:col>
      <xdr:colOff>628650</xdr:colOff>
      <xdr:row>14</xdr:row>
      <xdr:rowOff>161925</xdr:rowOff>
    </xdr:to>
    <xdr:sp macro="" textlink="">
      <xdr:nvSpPr>
        <xdr:cNvPr id="3" name="Line 2">
          <a:extLst>
            <a:ext uri="{FF2B5EF4-FFF2-40B4-BE49-F238E27FC236}">
              <a16:creationId xmlns:a16="http://schemas.microsoft.com/office/drawing/2014/main" id="{00000000-0008-0000-B201-000003000000}"/>
            </a:ext>
          </a:extLst>
        </xdr:cNvPr>
        <xdr:cNvSpPr>
          <a:spLocks noChangeShapeType="1"/>
        </xdr:cNvSpPr>
      </xdr:nvSpPr>
      <xdr:spPr bwMode="auto">
        <a:xfrm flipV="1">
          <a:off x="4425950" y="2266950"/>
          <a:ext cx="76200" cy="136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B201-000004000000}"/>
            </a:ext>
          </a:extLst>
        </xdr:cNvPr>
        <xdr:cNvSpPr>
          <a:spLocks noChangeShapeType="1"/>
        </xdr:cNvSpPr>
      </xdr:nvSpPr>
      <xdr:spPr bwMode="auto">
        <a:xfrm flipV="1">
          <a:off x="59753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371475</xdr:colOff>
      <xdr:row>14</xdr:row>
      <xdr:rowOff>0</xdr:rowOff>
    </xdr:from>
    <xdr:to>
      <xdr:col>6</xdr:col>
      <xdr:colOff>466725</xdr:colOff>
      <xdr:row>14</xdr:row>
      <xdr:rowOff>123825</xdr:rowOff>
    </xdr:to>
    <xdr:sp macro="" textlink="">
      <xdr:nvSpPr>
        <xdr:cNvPr id="5" name="Line 4">
          <a:extLst>
            <a:ext uri="{FF2B5EF4-FFF2-40B4-BE49-F238E27FC236}">
              <a16:creationId xmlns:a16="http://schemas.microsoft.com/office/drawing/2014/main" id="{00000000-0008-0000-B201-000005000000}"/>
            </a:ext>
          </a:extLst>
        </xdr:cNvPr>
        <xdr:cNvSpPr>
          <a:spLocks noChangeShapeType="1"/>
        </xdr:cNvSpPr>
      </xdr:nvSpPr>
      <xdr:spPr bwMode="auto">
        <a:xfrm flipV="1">
          <a:off x="6905625"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123825</xdr:rowOff>
    </xdr:to>
    <xdr:sp macro="" textlink="">
      <xdr:nvSpPr>
        <xdr:cNvPr id="6" name="Line 5">
          <a:extLst>
            <a:ext uri="{FF2B5EF4-FFF2-40B4-BE49-F238E27FC236}">
              <a16:creationId xmlns:a16="http://schemas.microsoft.com/office/drawing/2014/main" id="{00000000-0008-0000-B201-000006000000}"/>
            </a:ext>
          </a:extLst>
        </xdr:cNvPr>
        <xdr:cNvSpPr>
          <a:spLocks noChangeShapeType="1"/>
        </xdr:cNvSpPr>
      </xdr:nvSpPr>
      <xdr:spPr bwMode="auto">
        <a:xfrm flipV="1">
          <a:off x="7134225"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2</xdr:row>
      <xdr:rowOff>75079</xdr:rowOff>
    </xdr:from>
    <xdr:to>
      <xdr:col>2</xdr:col>
      <xdr:colOff>276225</xdr:colOff>
      <xdr:row>4</xdr:row>
      <xdr:rowOff>20170</xdr:rowOff>
    </xdr:to>
    <xdr:sp macro="" textlink="">
      <xdr:nvSpPr>
        <xdr:cNvPr id="7" name="Text Box 7">
          <a:extLst>
            <a:ext uri="{FF2B5EF4-FFF2-40B4-BE49-F238E27FC236}">
              <a16:creationId xmlns:a16="http://schemas.microsoft.com/office/drawing/2014/main" id="{00000000-0008-0000-B201-000007000000}"/>
            </a:ext>
          </a:extLst>
        </xdr:cNvPr>
        <xdr:cNvSpPr txBox="1">
          <a:spLocks noChangeArrowheads="1"/>
        </xdr:cNvSpPr>
      </xdr:nvSpPr>
      <xdr:spPr bwMode="auto">
        <a:xfrm>
          <a:off x="0" y="411629"/>
          <a:ext cx="3000375" cy="24354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371475</xdr:colOff>
      <xdr:row>14</xdr:row>
      <xdr:rowOff>0</xdr:rowOff>
    </xdr:from>
    <xdr:to>
      <xdr:col>5</xdr:col>
      <xdr:colOff>466725</xdr:colOff>
      <xdr:row>14</xdr:row>
      <xdr:rowOff>123825</xdr:rowOff>
    </xdr:to>
    <xdr:sp macro="" textlink="">
      <xdr:nvSpPr>
        <xdr:cNvPr id="8" name="Line 8">
          <a:extLst>
            <a:ext uri="{FF2B5EF4-FFF2-40B4-BE49-F238E27FC236}">
              <a16:creationId xmlns:a16="http://schemas.microsoft.com/office/drawing/2014/main" id="{00000000-0008-0000-B201-000008000000}"/>
            </a:ext>
          </a:extLst>
        </xdr:cNvPr>
        <xdr:cNvSpPr>
          <a:spLocks noChangeShapeType="1"/>
        </xdr:cNvSpPr>
      </xdr:nvSpPr>
      <xdr:spPr bwMode="auto">
        <a:xfrm flipV="1">
          <a:off x="5775325"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266700</xdr:colOff>
      <xdr:row>14</xdr:row>
      <xdr:rowOff>0</xdr:rowOff>
    </xdr:from>
    <xdr:to>
      <xdr:col>3</xdr:col>
      <xdr:colOff>371475</xdr:colOff>
      <xdr:row>14</xdr:row>
      <xdr:rowOff>133350</xdr:rowOff>
    </xdr:to>
    <xdr:sp macro="" textlink="">
      <xdr:nvSpPr>
        <xdr:cNvPr id="9" name="Line 9">
          <a:extLst>
            <a:ext uri="{FF2B5EF4-FFF2-40B4-BE49-F238E27FC236}">
              <a16:creationId xmlns:a16="http://schemas.microsoft.com/office/drawing/2014/main" id="{00000000-0008-0000-B201-000009000000}"/>
            </a:ext>
          </a:extLst>
        </xdr:cNvPr>
        <xdr:cNvSpPr>
          <a:spLocks noChangeShapeType="1"/>
        </xdr:cNvSpPr>
      </xdr:nvSpPr>
      <xdr:spPr bwMode="auto">
        <a:xfrm flipV="1">
          <a:off x="4140200" y="2247900"/>
          <a:ext cx="1047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913039</xdr:colOff>
      <xdr:row>2</xdr:row>
      <xdr:rowOff>150132</xdr:rowOff>
    </xdr:from>
    <xdr:to>
      <xdr:col>21</xdr:col>
      <xdr:colOff>789214</xdr:colOff>
      <xdr:row>4</xdr:row>
      <xdr:rowOff>45357</xdr:rowOff>
    </xdr:to>
    <xdr:sp macro="" textlink="">
      <xdr:nvSpPr>
        <xdr:cNvPr id="10" name="Text 7">
          <a:extLst>
            <a:ext uri="{FF2B5EF4-FFF2-40B4-BE49-F238E27FC236}">
              <a16:creationId xmlns:a16="http://schemas.microsoft.com/office/drawing/2014/main" id="{00000000-0008-0000-B201-00000A000000}"/>
            </a:ext>
          </a:extLst>
        </xdr:cNvPr>
        <xdr:cNvSpPr txBox="1">
          <a:spLocks noChangeArrowheads="1"/>
        </xdr:cNvSpPr>
      </xdr:nvSpPr>
      <xdr:spPr bwMode="auto">
        <a:xfrm>
          <a:off x="11974739" y="486682"/>
          <a:ext cx="2511425" cy="1936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000" b="1" i="0" u="none" strike="noStrike" baseline="0">
              <a:solidFill>
                <a:srgbClr val="000000"/>
              </a:solidFill>
              <a:latin typeface="Arial"/>
              <a:cs typeface="Arial"/>
            </a:rPr>
            <a:t>NO : 2021 SEPTEMBER </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1" name="Line 11">
          <a:extLst>
            <a:ext uri="{FF2B5EF4-FFF2-40B4-BE49-F238E27FC236}">
              <a16:creationId xmlns:a16="http://schemas.microsoft.com/office/drawing/2014/main" id="{00000000-0008-0000-B201-00000B000000}"/>
            </a:ext>
          </a:extLst>
        </xdr:cNvPr>
        <xdr:cNvSpPr>
          <a:spLocks noChangeShapeType="1"/>
        </xdr:cNvSpPr>
      </xdr:nvSpPr>
      <xdr:spPr bwMode="auto">
        <a:xfrm flipV="1">
          <a:off x="59753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419100</xdr:colOff>
      <xdr:row>14</xdr:row>
      <xdr:rowOff>0</xdr:rowOff>
    </xdr:from>
    <xdr:to>
      <xdr:col>6</xdr:col>
      <xdr:colOff>514350</xdr:colOff>
      <xdr:row>14</xdr:row>
      <xdr:rowOff>123825</xdr:rowOff>
    </xdr:to>
    <xdr:sp macro="" textlink="">
      <xdr:nvSpPr>
        <xdr:cNvPr id="12" name="Line 12">
          <a:extLst>
            <a:ext uri="{FF2B5EF4-FFF2-40B4-BE49-F238E27FC236}">
              <a16:creationId xmlns:a16="http://schemas.microsoft.com/office/drawing/2014/main" id="{00000000-0008-0000-B201-00000C000000}"/>
            </a:ext>
          </a:extLst>
        </xdr:cNvPr>
        <xdr:cNvSpPr>
          <a:spLocks noChangeShapeType="1"/>
        </xdr:cNvSpPr>
      </xdr:nvSpPr>
      <xdr:spPr bwMode="auto">
        <a:xfrm flipV="1">
          <a:off x="69532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600075</xdr:colOff>
      <xdr:row>14</xdr:row>
      <xdr:rowOff>0</xdr:rowOff>
    </xdr:from>
    <xdr:to>
      <xdr:col>6</xdr:col>
      <xdr:colOff>695325</xdr:colOff>
      <xdr:row>14</xdr:row>
      <xdr:rowOff>123825</xdr:rowOff>
    </xdr:to>
    <xdr:sp macro="" textlink="">
      <xdr:nvSpPr>
        <xdr:cNvPr id="13" name="Line 13">
          <a:extLst>
            <a:ext uri="{FF2B5EF4-FFF2-40B4-BE49-F238E27FC236}">
              <a16:creationId xmlns:a16="http://schemas.microsoft.com/office/drawing/2014/main" id="{00000000-0008-0000-B201-00000D000000}"/>
            </a:ext>
          </a:extLst>
        </xdr:cNvPr>
        <xdr:cNvSpPr>
          <a:spLocks noChangeShapeType="1"/>
        </xdr:cNvSpPr>
      </xdr:nvSpPr>
      <xdr:spPr bwMode="auto">
        <a:xfrm flipV="1">
          <a:off x="7134225"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36</xdr:row>
      <xdr:rowOff>6350</xdr:rowOff>
    </xdr:from>
    <xdr:to>
      <xdr:col>21</xdr:col>
      <xdr:colOff>714375</xdr:colOff>
      <xdr:row>40</xdr:row>
      <xdr:rowOff>120690</xdr:rowOff>
    </xdr:to>
    <xdr:sp macro="" textlink="">
      <xdr:nvSpPr>
        <xdr:cNvPr id="14" name="Text Box 14">
          <a:extLst>
            <a:ext uri="{FF2B5EF4-FFF2-40B4-BE49-F238E27FC236}">
              <a16:creationId xmlns:a16="http://schemas.microsoft.com/office/drawing/2014/main" id="{00000000-0008-0000-B201-00000E000000}"/>
            </a:ext>
          </a:extLst>
        </xdr:cNvPr>
        <xdr:cNvSpPr txBox="1">
          <a:spLocks noChangeArrowheads="1"/>
        </xdr:cNvSpPr>
      </xdr:nvSpPr>
      <xdr:spPr bwMode="auto">
        <a:xfrm>
          <a:off x="38100" y="6978650"/>
          <a:ext cx="14373225" cy="74934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400"/>
            </a:lnSpc>
            <a:defRPr sz="1000"/>
          </a:pPr>
          <a:r>
            <a:rPr lang="en-US" sz="1000" b="0" i="0" u="none" strike="noStrike" baseline="0">
              <a:solidFill>
                <a:srgbClr val="000000"/>
              </a:solidFill>
              <a:latin typeface="Arial"/>
              <a:cs typeface="Arial"/>
            </a:rPr>
            <a:t>Note : </a:t>
          </a:r>
          <a:r>
            <a:rPr lang="en-US" sz="1400" b="0" i="0" u="none" strike="noStrike" baseline="0">
              <a:solidFill>
                <a:srgbClr val="000000"/>
              </a:solidFill>
              <a:latin typeface="Arial"/>
              <a:cs typeface="Arial"/>
            </a:rPr>
            <a:t> </a:t>
          </a:r>
        </a:p>
        <a:p>
          <a:pPr marL="0" marR="0" indent="0" algn="l" defTabSz="914400" rtl="0" eaLnBrk="1" fontAlgn="auto" latinLnBrk="0" hangingPunct="1">
            <a:lnSpc>
              <a:spcPts val="1300"/>
            </a:lnSpc>
            <a:spcBef>
              <a:spcPts val="0"/>
            </a:spcBef>
            <a:spcAft>
              <a:spcPts val="0"/>
            </a:spcAft>
            <a:buClrTx/>
            <a:buSzTx/>
            <a:buFontTx/>
            <a:buNone/>
            <a:tabLst/>
            <a:defRPr sz="1000"/>
          </a:pPr>
          <a:r>
            <a:rPr lang="en-US" sz="1600" b="1">
              <a:effectLst/>
              <a:latin typeface="Arial" panose="020B0604020202020204" pitchFamily="34" charset="0"/>
              <a:cs typeface="Arial" panose="020B0604020202020204" pitchFamily="34" charset="0"/>
            </a:rPr>
            <a:t>PO : 2242539-&gt; ORDER SEPT'21</a:t>
          </a:r>
        </a:p>
        <a:p>
          <a:pPr marL="0" marR="0" indent="0" algn="l" defTabSz="914400" rtl="0" eaLnBrk="1" fontAlgn="auto" latinLnBrk="0" hangingPunct="1">
            <a:lnSpc>
              <a:spcPts val="1300"/>
            </a:lnSpc>
            <a:spcBef>
              <a:spcPts val="0"/>
            </a:spcBef>
            <a:spcAft>
              <a:spcPts val="0"/>
            </a:spcAft>
            <a:buClrTx/>
            <a:buSzTx/>
            <a:buFontTx/>
            <a:buNone/>
            <a:tabLst/>
            <a:defRPr sz="1000"/>
          </a:pPr>
          <a:endParaRPr lang="en-US" sz="1600" b="1">
            <a:effectLst/>
            <a:latin typeface="Arial" panose="020B0604020202020204" pitchFamily="34" charset="0"/>
            <a:cs typeface="Arial" panose="020B0604020202020204" pitchFamily="34" charset="0"/>
          </a:endParaRPr>
        </a:p>
        <a:p>
          <a:pPr marL="0" marR="0" indent="0" algn="l" defTabSz="914400" rtl="0" eaLnBrk="1" fontAlgn="auto" latinLnBrk="0" hangingPunct="1">
            <a:lnSpc>
              <a:spcPts val="1300"/>
            </a:lnSpc>
            <a:spcBef>
              <a:spcPts val="0"/>
            </a:spcBef>
            <a:spcAft>
              <a:spcPts val="0"/>
            </a:spcAft>
            <a:buClrTx/>
            <a:buSzTx/>
            <a:buFontTx/>
            <a:buNone/>
            <a:tabLst/>
            <a:defRPr sz="1000"/>
          </a:pPr>
          <a:endParaRPr lang="en-US" sz="1600" b="1">
            <a:effectLst/>
            <a:latin typeface="Arial" panose="020B0604020202020204" pitchFamily="34" charset="0"/>
            <a:cs typeface="Arial" panose="020B0604020202020204" pitchFamily="34" charset="0"/>
          </a:endParaRPr>
        </a:p>
        <a:p>
          <a:pPr marL="0" marR="0" indent="0" algn="l" defTabSz="914400" rtl="0" eaLnBrk="1" fontAlgn="auto" latinLnBrk="0" hangingPunct="1">
            <a:lnSpc>
              <a:spcPts val="1300"/>
            </a:lnSpc>
            <a:spcBef>
              <a:spcPts val="0"/>
            </a:spcBef>
            <a:spcAft>
              <a:spcPts val="0"/>
            </a:spcAft>
            <a:buClrTx/>
            <a:buSzTx/>
            <a:buFontTx/>
            <a:buNone/>
            <a:tabLst/>
            <a:defRPr sz="1000"/>
          </a:pPr>
          <a:endParaRPr lang="en-US" sz="1600" b="1">
            <a:effectLst/>
            <a:latin typeface="Arial" panose="020B0604020202020204" pitchFamily="34" charset="0"/>
            <a:cs typeface="Arial" panose="020B0604020202020204" pitchFamily="34" charset="0"/>
          </a:endParaRPr>
        </a:p>
        <a:p>
          <a:pPr algn="l" rtl="0">
            <a:lnSpc>
              <a:spcPts val="1300"/>
            </a:lnSpc>
            <a:defRPr sz="1000"/>
          </a:pPr>
          <a:endParaRPr lang="en-US" sz="1400" b="0" i="0" u="none" strike="noStrike" baseline="0">
            <a:solidFill>
              <a:srgbClr val="000000"/>
            </a:solidFill>
            <a:latin typeface="Arial"/>
            <a:cs typeface="Arial"/>
          </a:endParaRPr>
        </a:p>
      </xdr:txBody>
    </xdr:sp>
    <xdr:clientData/>
  </xdr:twoCellAnchor>
  <xdr:oneCellAnchor>
    <xdr:from>
      <xdr:col>0</xdr:col>
      <xdr:colOff>0</xdr:colOff>
      <xdr:row>0</xdr:row>
      <xdr:rowOff>0</xdr:rowOff>
    </xdr:from>
    <xdr:ext cx="1549534" cy="386236"/>
    <xdr:pic>
      <xdr:nvPicPr>
        <xdr:cNvPr id="15" name="Picture 14">
          <a:extLst>
            <a:ext uri="{FF2B5EF4-FFF2-40B4-BE49-F238E27FC236}">
              <a16:creationId xmlns:a16="http://schemas.microsoft.com/office/drawing/2014/main" id="{00000000-0008-0000-B201-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0"/>
          <a:ext cx="1549534" cy="3862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390460</xdr:colOff>
      <xdr:row>20</xdr:row>
      <xdr:rowOff>50800</xdr:rowOff>
    </xdr:from>
    <xdr:to>
      <xdr:col>2</xdr:col>
      <xdr:colOff>336133</xdr:colOff>
      <xdr:row>31</xdr:row>
      <xdr:rowOff>85181</xdr:rowOff>
    </xdr:to>
    <xdr:pic>
      <xdr:nvPicPr>
        <xdr:cNvPr id="16" name="Picture 15">
          <a:extLst>
            <a:ext uri="{FF2B5EF4-FFF2-40B4-BE49-F238E27FC236}">
              <a16:creationId xmlns:a16="http://schemas.microsoft.com/office/drawing/2014/main" id="{00000000-0008-0000-B201-000010000000}"/>
            </a:ext>
          </a:extLst>
        </xdr:cNvPr>
        <xdr:cNvPicPr>
          <a:picLocks noChangeAspect="1"/>
        </xdr:cNvPicPr>
      </xdr:nvPicPr>
      <xdr:blipFill>
        <a:blip xmlns:r="http://schemas.openxmlformats.org/officeDocument/2006/relationships" r:embed="rId2"/>
        <a:stretch>
          <a:fillRect/>
        </a:stretch>
      </xdr:blipFill>
      <xdr:spPr>
        <a:xfrm>
          <a:off x="1006410" y="3657600"/>
          <a:ext cx="2053873" cy="259343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35</xdr:row>
      <xdr:rowOff>3401</xdr:rowOff>
    </xdr:from>
    <xdr:to>
      <xdr:col>23</xdr:col>
      <xdr:colOff>392206</xdr:colOff>
      <xdr:row>38</xdr:row>
      <xdr:rowOff>235858</xdr:rowOff>
    </xdr:to>
    <xdr:sp macro="" textlink="">
      <xdr:nvSpPr>
        <xdr:cNvPr id="2" name="Text Box 14">
          <a:extLst>
            <a:ext uri="{FF2B5EF4-FFF2-40B4-BE49-F238E27FC236}">
              <a16:creationId xmlns:a16="http://schemas.microsoft.com/office/drawing/2014/main" id="{00000000-0008-0000-B601-000002000000}"/>
            </a:ext>
          </a:extLst>
        </xdr:cNvPr>
        <xdr:cNvSpPr txBox="1">
          <a:spLocks noChangeArrowheads="1"/>
        </xdr:cNvSpPr>
      </xdr:nvSpPr>
      <xdr:spPr bwMode="auto">
        <a:xfrm>
          <a:off x="69850" y="7852001"/>
          <a:ext cx="16476756" cy="89920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1016006820--&gt; ORDER SEPTEMBER'21 </a:t>
          </a:r>
        </a:p>
        <a:p>
          <a:pPr algn="l" rtl="0">
            <a:defRPr sz="1000"/>
          </a:pPr>
          <a:r>
            <a:rPr lang="en-US" sz="1400" b="0" i="0" u="none" strike="noStrike" baseline="0">
              <a:solidFill>
                <a:srgbClr val="000000"/>
              </a:solidFill>
              <a:latin typeface="Arial"/>
              <a:cs typeface="Arial"/>
            </a:rPr>
            <a:t>TOTAL :</a:t>
          </a:r>
          <a:r>
            <a:rPr lang="en-ID" sz="1400" b="0" i="0" u="none" strike="noStrike" baseline="0">
              <a:solidFill>
                <a:srgbClr val="000000"/>
              </a:solidFill>
              <a:latin typeface="Arial"/>
              <a:cs typeface="Arial"/>
            </a:rPr>
            <a:t> 5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17</xdr:col>
      <xdr:colOff>254266</xdr:colOff>
      <xdr:row>2</xdr:row>
      <xdr:rowOff>2667</xdr:rowOff>
    </xdr:from>
    <xdr:to>
      <xdr:col>23</xdr:col>
      <xdr:colOff>874593</xdr:colOff>
      <xdr:row>2</xdr:row>
      <xdr:rowOff>247062</xdr:rowOff>
    </xdr:to>
    <xdr:sp macro="" textlink="">
      <xdr:nvSpPr>
        <xdr:cNvPr id="3" name="Text 7">
          <a:extLst>
            <a:ext uri="{FF2B5EF4-FFF2-40B4-BE49-F238E27FC236}">
              <a16:creationId xmlns:a16="http://schemas.microsoft.com/office/drawing/2014/main" id="{00000000-0008-0000-B601-000003000000}"/>
            </a:ext>
          </a:extLst>
        </xdr:cNvPr>
        <xdr:cNvSpPr txBox="1">
          <a:spLocks noChangeArrowheads="1"/>
        </xdr:cNvSpPr>
      </xdr:nvSpPr>
      <xdr:spPr bwMode="auto">
        <a:xfrm>
          <a:off x="14744966" y="35191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2021 SEPTEMBER 056</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00000000-0008-0000-B601-000004000000}"/>
            </a:ext>
          </a:extLst>
        </xdr:cNvPr>
        <xdr:cNvSpPr txBox="1">
          <a:spLocks noChangeArrowheads="1"/>
        </xdr:cNvSpPr>
      </xdr:nvSpPr>
      <xdr:spPr bwMode="auto">
        <a:xfrm>
          <a:off x="76653" y="445860"/>
          <a:ext cx="50800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1</xdr:col>
      <xdr:colOff>0</xdr:colOff>
      <xdr:row>0</xdr:row>
      <xdr:rowOff>0</xdr:rowOff>
    </xdr:from>
    <xdr:to>
      <xdr:col>2</xdr:col>
      <xdr:colOff>911571</xdr:colOff>
      <xdr:row>2</xdr:row>
      <xdr:rowOff>27407</xdr:rowOff>
    </xdr:to>
    <xdr:pic>
      <xdr:nvPicPr>
        <xdr:cNvPr id="5" name="Picture 15">
          <a:extLst>
            <a:ext uri="{FF2B5EF4-FFF2-40B4-BE49-F238E27FC236}">
              <a16:creationId xmlns:a16="http://schemas.microsoft.com/office/drawing/2014/main" id="{00000000-0008-0000-B601-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69850" y="0"/>
          <a:ext cx="1597371"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35</xdr:row>
      <xdr:rowOff>3400</xdr:rowOff>
    </xdr:from>
    <xdr:to>
      <xdr:col>22</xdr:col>
      <xdr:colOff>392206</xdr:colOff>
      <xdr:row>37</xdr:row>
      <xdr:rowOff>291353</xdr:rowOff>
    </xdr:to>
    <xdr:sp macro="" textlink="">
      <xdr:nvSpPr>
        <xdr:cNvPr id="2" name="Text Box 14">
          <a:extLst>
            <a:ext uri="{FF2B5EF4-FFF2-40B4-BE49-F238E27FC236}">
              <a16:creationId xmlns:a16="http://schemas.microsoft.com/office/drawing/2014/main" id="{00000000-0008-0000-B701-000002000000}"/>
            </a:ext>
          </a:extLst>
        </xdr:cNvPr>
        <xdr:cNvSpPr txBox="1">
          <a:spLocks noChangeArrowheads="1"/>
        </xdr:cNvSpPr>
      </xdr:nvSpPr>
      <xdr:spPr bwMode="auto">
        <a:xfrm>
          <a:off x="215900" y="75789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1016006811  -&gt; ORDER SEPTEMBER'21</a:t>
          </a: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00000000-0008-0000-B701-000003000000}"/>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2021 SEPTEMBER 057</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00000000-0008-0000-B701-000004000000}"/>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00000000-0008-0000-B701-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64</xdr:row>
      <xdr:rowOff>3401</xdr:rowOff>
    </xdr:from>
    <xdr:to>
      <xdr:col>23</xdr:col>
      <xdr:colOff>392206</xdr:colOff>
      <xdr:row>67</xdr:row>
      <xdr:rowOff>235858</xdr:rowOff>
    </xdr:to>
    <xdr:sp macro="" textlink="">
      <xdr:nvSpPr>
        <xdr:cNvPr id="2" name="Text Box 14">
          <a:extLst>
            <a:ext uri="{FF2B5EF4-FFF2-40B4-BE49-F238E27FC236}">
              <a16:creationId xmlns:a16="http://schemas.microsoft.com/office/drawing/2014/main" id="{D348936E-03C0-4810-B43F-B626E9250411}"/>
            </a:ext>
          </a:extLst>
        </xdr:cNvPr>
        <xdr:cNvSpPr txBox="1">
          <a:spLocks noChangeArrowheads="1"/>
        </xdr:cNvSpPr>
      </xdr:nvSpPr>
      <xdr:spPr bwMode="auto">
        <a:xfrm>
          <a:off x="69850" y="14214701"/>
          <a:ext cx="16927606" cy="115320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1016163415--&gt; ORDER DESEMBER'21 </a:t>
          </a:r>
        </a:p>
        <a:p>
          <a:pPr algn="l" rtl="0">
            <a:defRPr sz="1000"/>
          </a:pPr>
          <a:r>
            <a:rPr lang="en-US" sz="1400" b="0" i="0" u="none" strike="noStrike" baseline="0">
              <a:solidFill>
                <a:srgbClr val="000000"/>
              </a:solidFill>
              <a:latin typeface="Arial"/>
              <a:cs typeface="Arial"/>
            </a:rPr>
            <a:t>PO : 1016210569, 1016210580-&gt; ORDER JANUARI'22 </a:t>
          </a:r>
        </a:p>
        <a:p>
          <a:pPr algn="l" rtl="0">
            <a:defRPr sz="1000"/>
          </a:pPr>
          <a:r>
            <a:rPr lang="en-US" sz="1400" b="0" i="0" u="none" strike="noStrike" baseline="0">
              <a:solidFill>
                <a:srgbClr val="000000"/>
              </a:solidFill>
              <a:latin typeface="Arial"/>
              <a:cs typeface="Arial"/>
            </a:rPr>
            <a:t>TOTAL : 61</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0</xdr:col>
      <xdr:colOff>0</xdr:colOff>
      <xdr:row>0</xdr:row>
      <xdr:rowOff>45358</xdr:rowOff>
    </xdr:from>
    <xdr:to>
      <xdr:col>2</xdr:col>
      <xdr:colOff>574328</xdr:colOff>
      <xdr:row>1</xdr:row>
      <xdr:rowOff>136265</xdr:rowOff>
    </xdr:to>
    <xdr:pic>
      <xdr:nvPicPr>
        <xdr:cNvPr id="3" name="Picture 15">
          <a:extLst>
            <a:ext uri="{FF2B5EF4-FFF2-40B4-BE49-F238E27FC236}">
              <a16:creationId xmlns:a16="http://schemas.microsoft.com/office/drawing/2014/main" id="{4BB47C16-E54A-4B2C-B073-A8207490E5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45358"/>
          <a:ext cx="1600306"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285C3217-EE12-41F8-AF14-2F67B72ADEDC}"/>
            </a:ext>
          </a:extLst>
        </xdr:cNvPr>
        <xdr:cNvSpPr txBox="1">
          <a:spLocks noChangeArrowheads="1"/>
        </xdr:cNvSpPr>
      </xdr:nvSpPr>
      <xdr:spPr bwMode="auto">
        <a:xfrm>
          <a:off x="1519581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JANUARI 001</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7BEDC5D3-2D1D-408A-9EEA-E972D9F53A2D}"/>
            </a:ext>
          </a:extLst>
        </xdr:cNvPr>
        <xdr:cNvSpPr txBox="1">
          <a:spLocks noChangeArrowheads="1"/>
        </xdr:cNvSpPr>
      </xdr:nvSpPr>
      <xdr:spPr bwMode="auto">
        <a:xfrm>
          <a:off x="7665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226786</xdr:colOff>
      <xdr:row>18</xdr:row>
      <xdr:rowOff>117929</xdr:rowOff>
    </xdr:from>
    <xdr:to>
      <xdr:col>6</xdr:col>
      <xdr:colOff>832020</xdr:colOff>
      <xdr:row>18</xdr:row>
      <xdr:rowOff>134551</xdr:rowOff>
    </xdr:to>
    <xdr:cxnSp macro="">
      <xdr:nvCxnSpPr>
        <xdr:cNvPr id="6" name="Straight Connector 5">
          <a:extLst>
            <a:ext uri="{FF2B5EF4-FFF2-40B4-BE49-F238E27FC236}">
              <a16:creationId xmlns:a16="http://schemas.microsoft.com/office/drawing/2014/main" id="{C95A6949-E06E-4759-B518-BC13F7FD7712}"/>
            </a:ext>
          </a:extLst>
        </xdr:cNvPr>
        <xdr:cNvCxnSpPr/>
      </xdr:nvCxnSpPr>
      <xdr:spPr bwMode="auto">
        <a:xfrm flipV="1">
          <a:off x="7175500" y="3165929"/>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197757</xdr:colOff>
      <xdr:row>22</xdr:row>
      <xdr:rowOff>152400</xdr:rowOff>
    </xdr:from>
    <xdr:to>
      <xdr:col>6</xdr:col>
      <xdr:colOff>802991</xdr:colOff>
      <xdr:row>22</xdr:row>
      <xdr:rowOff>169022</xdr:rowOff>
    </xdr:to>
    <xdr:cxnSp macro="">
      <xdr:nvCxnSpPr>
        <xdr:cNvPr id="8" name="Straight Connector 7">
          <a:extLst>
            <a:ext uri="{FF2B5EF4-FFF2-40B4-BE49-F238E27FC236}">
              <a16:creationId xmlns:a16="http://schemas.microsoft.com/office/drawing/2014/main" id="{ABC6D60A-A5E7-46FF-90F5-E836AB89A5C1}"/>
            </a:ext>
          </a:extLst>
        </xdr:cNvPr>
        <xdr:cNvCxnSpPr/>
      </xdr:nvCxnSpPr>
      <xdr:spPr bwMode="auto">
        <a:xfrm flipV="1">
          <a:off x="7146471" y="4216400"/>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20EB8E3D-C0FB-4A05-9255-A7B0895984CF}"/>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1016210569, 1016210585  -&gt; ORDER JANUARI'22</a:t>
          </a: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31972B13-9B74-4556-B94C-5D35A8D313B7}"/>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2021 NOVEMBER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C9377701-1F93-4768-8D3E-062275371B83}"/>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F12C4C62-C064-4A6B-82DD-3425DB4840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119412</xdr:colOff>
      <xdr:row>20</xdr:row>
      <xdr:rowOff>128986</xdr:rowOff>
    </xdr:from>
    <xdr:to>
      <xdr:col>5</xdr:col>
      <xdr:colOff>724646</xdr:colOff>
      <xdr:row>20</xdr:row>
      <xdr:rowOff>145608</xdr:rowOff>
    </xdr:to>
    <xdr:cxnSp macro="">
      <xdr:nvCxnSpPr>
        <xdr:cNvPr id="6" name="Straight Connector 5">
          <a:extLst>
            <a:ext uri="{FF2B5EF4-FFF2-40B4-BE49-F238E27FC236}">
              <a16:creationId xmlns:a16="http://schemas.microsoft.com/office/drawing/2014/main" id="{0580ABD4-0C3C-46A7-B12B-CF40AB4D5C22}"/>
            </a:ext>
          </a:extLst>
        </xdr:cNvPr>
        <xdr:cNvCxnSpPr/>
      </xdr:nvCxnSpPr>
      <xdr:spPr bwMode="auto">
        <a:xfrm flipV="1">
          <a:off x="6596412" y="3716736"/>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134851</xdr:colOff>
      <xdr:row>22</xdr:row>
      <xdr:rowOff>113919</xdr:rowOff>
    </xdr:from>
    <xdr:to>
      <xdr:col>5</xdr:col>
      <xdr:colOff>740085</xdr:colOff>
      <xdr:row>22</xdr:row>
      <xdr:rowOff>130541</xdr:rowOff>
    </xdr:to>
    <xdr:cxnSp macro="">
      <xdr:nvCxnSpPr>
        <xdr:cNvPr id="7" name="Straight Connector 6">
          <a:extLst>
            <a:ext uri="{FF2B5EF4-FFF2-40B4-BE49-F238E27FC236}">
              <a16:creationId xmlns:a16="http://schemas.microsoft.com/office/drawing/2014/main" id="{099E1AA2-0FD9-4949-A3CB-C28A1C9C4D87}"/>
            </a:ext>
          </a:extLst>
        </xdr:cNvPr>
        <xdr:cNvCxnSpPr/>
      </xdr:nvCxnSpPr>
      <xdr:spPr bwMode="auto">
        <a:xfrm flipV="1">
          <a:off x="6619322" y="4215272"/>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34</xdr:row>
      <xdr:rowOff>3401</xdr:rowOff>
    </xdr:from>
    <xdr:to>
      <xdr:col>23</xdr:col>
      <xdr:colOff>392206</xdr:colOff>
      <xdr:row>37</xdr:row>
      <xdr:rowOff>235858</xdr:rowOff>
    </xdr:to>
    <xdr:sp macro="" textlink="">
      <xdr:nvSpPr>
        <xdr:cNvPr id="2" name="Text Box 14">
          <a:extLst>
            <a:ext uri="{FF2B5EF4-FFF2-40B4-BE49-F238E27FC236}">
              <a16:creationId xmlns:a16="http://schemas.microsoft.com/office/drawing/2014/main" id="{1A6D3CA6-4485-42B0-9527-EEB90EC28BBA}"/>
            </a:ext>
          </a:extLst>
        </xdr:cNvPr>
        <xdr:cNvSpPr txBox="1">
          <a:spLocks noChangeArrowheads="1"/>
        </xdr:cNvSpPr>
      </xdr:nvSpPr>
      <xdr:spPr bwMode="auto">
        <a:xfrm>
          <a:off x="63500" y="14976701"/>
          <a:ext cx="16927606" cy="115320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1016210569--&gt; ORDER JANUARI'22 </a:t>
          </a:r>
        </a:p>
        <a:p>
          <a:pPr algn="l" rtl="0">
            <a:defRPr sz="1000"/>
          </a:pPr>
          <a:r>
            <a:rPr lang="en-US" sz="1400" b="0" i="0" u="none" strike="noStrike" baseline="0">
              <a:solidFill>
                <a:srgbClr val="000000"/>
              </a:solidFill>
              <a:latin typeface="Arial"/>
              <a:cs typeface="Arial"/>
            </a:rPr>
            <a:t>TOTAL : 8</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0</xdr:col>
      <xdr:colOff>0</xdr:colOff>
      <xdr:row>0</xdr:row>
      <xdr:rowOff>45358</xdr:rowOff>
    </xdr:from>
    <xdr:to>
      <xdr:col>2</xdr:col>
      <xdr:colOff>574328</xdr:colOff>
      <xdr:row>1</xdr:row>
      <xdr:rowOff>136265</xdr:rowOff>
    </xdr:to>
    <xdr:pic>
      <xdr:nvPicPr>
        <xdr:cNvPr id="3" name="Picture 15">
          <a:extLst>
            <a:ext uri="{FF2B5EF4-FFF2-40B4-BE49-F238E27FC236}">
              <a16:creationId xmlns:a16="http://schemas.microsoft.com/office/drawing/2014/main" id="{32036980-79F0-4451-8111-7189EBB537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B22280ED-8584-46B1-BF79-DBB1543C08CF}"/>
            </a:ext>
          </a:extLst>
        </xdr:cNvPr>
        <xdr:cNvSpPr txBox="1">
          <a:spLocks noChangeArrowheads="1"/>
        </xdr:cNvSpPr>
      </xdr:nvSpPr>
      <xdr:spPr bwMode="auto">
        <a:xfrm>
          <a:off x="151894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JANUARI 004</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0974C8C5-F373-4C33-965D-1BD1BD4A2CFB}"/>
            </a:ext>
          </a:extLst>
        </xdr:cNvPr>
        <xdr:cNvSpPr txBox="1">
          <a:spLocks noChangeArrowheads="1"/>
        </xdr:cNvSpPr>
      </xdr:nvSpPr>
      <xdr:spPr bwMode="auto">
        <a:xfrm>
          <a:off x="703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63</xdr:row>
      <xdr:rowOff>3401</xdr:rowOff>
    </xdr:from>
    <xdr:to>
      <xdr:col>23</xdr:col>
      <xdr:colOff>392206</xdr:colOff>
      <xdr:row>66</xdr:row>
      <xdr:rowOff>235858</xdr:rowOff>
    </xdr:to>
    <xdr:sp macro="" textlink="">
      <xdr:nvSpPr>
        <xdr:cNvPr id="2" name="Text Box 14">
          <a:extLst>
            <a:ext uri="{FF2B5EF4-FFF2-40B4-BE49-F238E27FC236}">
              <a16:creationId xmlns:a16="http://schemas.microsoft.com/office/drawing/2014/main" id="{6EDB6A16-B07B-4D38-B4CA-F12424825515}"/>
            </a:ext>
          </a:extLst>
        </xdr:cNvPr>
        <xdr:cNvSpPr txBox="1">
          <a:spLocks noChangeArrowheads="1"/>
        </xdr:cNvSpPr>
      </xdr:nvSpPr>
      <xdr:spPr bwMode="auto">
        <a:xfrm>
          <a:off x="63500" y="14976701"/>
          <a:ext cx="16927606" cy="115320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1016210569, 1016210580, 1016210602, 1016210585 -&gt; ORDER JANUARI'22 </a:t>
          </a:r>
        </a:p>
        <a:p>
          <a:pPr algn="l" rtl="0">
            <a:defRPr sz="1000"/>
          </a:pPr>
          <a:r>
            <a:rPr lang="en-US" sz="1400" b="0" i="0" u="none" strike="noStrike" baseline="0">
              <a:solidFill>
                <a:srgbClr val="000000"/>
              </a:solidFill>
              <a:latin typeface="Arial"/>
              <a:cs typeface="Arial"/>
            </a:rPr>
            <a:t>TOTAL : 61</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590B3051-D744-49E8-AFDE-EE6085C35A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2FD42CEF-8E2F-4956-BB8B-DDAC25D44525}"/>
            </a:ext>
          </a:extLst>
        </xdr:cNvPr>
        <xdr:cNvSpPr txBox="1">
          <a:spLocks noChangeArrowheads="1"/>
        </xdr:cNvSpPr>
      </xdr:nvSpPr>
      <xdr:spPr bwMode="auto">
        <a:xfrm>
          <a:off x="151894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JANUARI 005</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3D2A73A4-AACF-47F7-B71C-B17BA178523E}"/>
            </a:ext>
          </a:extLst>
        </xdr:cNvPr>
        <xdr:cNvSpPr txBox="1">
          <a:spLocks noChangeArrowheads="1"/>
        </xdr:cNvSpPr>
      </xdr:nvSpPr>
      <xdr:spPr bwMode="auto">
        <a:xfrm>
          <a:off x="703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226786</xdr:colOff>
      <xdr:row>18</xdr:row>
      <xdr:rowOff>117929</xdr:rowOff>
    </xdr:from>
    <xdr:to>
      <xdr:col>6</xdr:col>
      <xdr:colOff>832020</xdr:colOff>
      <xdr:row>18</xdr:row>
      <xdr:rowOff>134551</xdr:rowOff>
    </xdr:to>
    <xdr:cxnSp macro="">
      <xdr:nvCxnSpPr>
        <xdr:cNvPr id="6" name="Straight Connector 5">
          <a:extLst>
            <a:ext uri="{FF2B5EF4-FFF2-40B4-BE49-F238E27FC236}">
              <a16:creationId xmlns:a16="http://schemas.microsoft.com/office/drawing/2014/main" id="{BB0AA4F1-C917-450B-BD96-C34D6DAB3D92}"/>
            </a:ext>
          </a:extLst>
        </xdr:cNvPr>
        <xdr:cNvCxnSpPr/>
      </xdr:nvCxnSpPr>
      <xdr:spPr bwMode="auto">
        <a:xfrm flipV="1">
          <a:off x="7180036" y="3127829"/>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243114</xdr:colOff>
      <xdr:row>22</xdr:row>
      <xdr:rowOff>116115</xdr:rowOff>
    </xdr:from>
    <xdr:to>
      <xdr:col>6</xdr:col>
      <xdr:colOff>848348</xdr:colOff>
      <xdr:row>22</xdr:row>
      <xdr:rowOff>132737</xdr:rowOff>
    </xdr:to>
    <xdr:cxnSp macro="">
      <xdr:nvCxnSpPr>
        <xdr:cNvPr id="7" name="Straight Connector 6">
          <a:extLst>
            <a:ext uri="{FF2B5EF4-FFF2-40B4-BE49-F238E27FC236}">
              <a16:creationId xmlns:a16="http://schemas.microsoft.com/office/drawing/2014/main" id="{54AC55C4-8610-4F22-BDDB-AA411CE572D8}"/>
            </a:ext>
          </a:extLst>
        </xdr:cNvPr>
        <xdr:cNvCxnSpPr/>
      </xdr:nvCxnSpPr>
      <xdr:spPr bwMode="auto">
        <a:xfrm flipV="1">
          <a:off x="7191828" y="41801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61</xdr:row>
      <xdr:rowOff>3401</xdr:rowOff>
    </xdr:from>
    <xdr:to>
      <xdr:col>23</xdr:col>
      <xdr:colOff>392206</xdr:colOff>
      <xdr:row>63</xdr:row>
      <xdr:rowOff>0</xdr:rowOff>
    </xdr:to>
    <xdr:sp macro="" textlink="">
      <xdr:nvSpPr>
        <xdr:cNvPr id="2" name="Text Box 14">
          <a:extLst>
            <a:ext uri="{FF2B5EF4-FFF2-40B4-BE49-F238E27FC236}">
              <a16:creationId xmlns:a16="http://schemas.microsoft.com/office/drawing/2014/main" id="{89A7DE69-0EBA-4780-82C3-6EAEC09D5BE5}"/>
            </a:ext>
          </a:extLst>
        </xdr:cNvPr>
        <xdr:cNvSpPr txBox="1">
          <a:spLocks noChangeArrowheads="1"/>
        </xdr:cNvSpPr>
      </xdr:nvSpPr>
      <xdr:spPr bwMode="auto">
        <a:xfrm>
          <a:off x="181429" y="14290901"/>
          <a:ext cx="16938491" cy="71324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1016210602, 1016210585 -&gt; ORDER JANUARI'22 </a:t>
          </a:r>
        </a:p>
        <a:p>
          <a:pPr algn="l" rtl="0">
            <a:defRPr sz="1000"/>
          </a:pPr>
          <a:r>
            <a:rPr lang="en-US" sz="1400" b="0" i="0" u="none" strike="noStrike" baseline="0">
              <a:solidFill>
                <a:srgbClr val="000000"/>
              </a:solidFill>
              <a:latin typeface="Arial"/>
              <a:cs typeface="Arial"/>
            </a:rPr>
            <a:t>TOTAL : 66</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F8DCB92B-05C1-4359-83E6-7886FF16E5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635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A13DB95D-7A23-471D-98BA-12ACF57A7E82}"/>
            </a:ext>
          </a:extLst>
        </xdr:cNvPr>
        <xdr:cNvSpPr txBox="1">
          <a:spLocks noChangeArrowheads="1"/>
        </xdr:cNvSpPr>
      </xdr:nvSpPr>
      <xdr:spPr bwMode="auto">
        <a:xfrm>
          <a:off x="151894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JANUARI 006</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EEB65C45-0A3F-446F-B0C3-261E4E4791DB}"/>
            </a:ext>
          </a:extLst>
        </xdr:cNvPr>
        <xdr:cNvSpPr txBox="1">
          <a:spLocks noChangeArrowheads="1"/>
        </xdr:cNvSpPr>
      </xdr:nvSpPr>
      <xdr:spPr bwMode="auto">
        <a:xfrm>
          <a:off x="703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226786</xdr:colOff>
      <xdr:row>18</xdr:row>
      <xdr:rowOff>117929</xdr:rowOff>
    </xdr:from>
    <xdr:to>
      <xdr:col>6</xdr:col>
      <xdr:colOff>832020</xdr:colOff>
      <xdr:row>18</xdr:row>
      <xdr:rowOff>134551</xdr:rowOff>
    </xdr:to>
    <xdr:cxnSp macro="">
      <xdr:nvCxnSpPr>
        <xdr:cNvPr id="8" name="Straight Connector 7">
          <a:extLst>
            <a:ext uri="{FF2B5EF4-FFF2-40B4-BE49-F238E27FC236}">
              <a16:creationId xmlns:a16="http://schemas.microsoft.com/office/drawing/2014/main" id="{9D5388B0-EF29-4790-AA63-849FCA55F65A}"/>
            </a:ext>
          </a:extLst>
        </xdr:cNvPr>
        <xdr:cNvCxnSpPr/>
      </xdr:nvCxnSpPr>
      <xdr:spPr bwMode="auto">
        <a:xfrm flipV="1">
          <a:off x="7175500" y="3165929"/>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243114</xdr:colOff>
      <xdr:row>22</xdr:row>
      <xdr:rowOff>116115</xdr:rowOff>
    </xdr:from>
    <xdr:to>
      <xdr:col>6</xdr:col>
      <xdr:colOff>848348</xdr:colOff>
      <xdr:row>22</xdr:row>
      <xdr:rowOff>132737</xdr:rowOff>
    </xdr:to>
    <xdr:cxnSp macro="">
      <xdr:nvCxnSpPr>
        <xdr:cNvPr id="9" name="Straight Connector 8">
          <a:extLst>
            <a:ext uri="{FF2B5EF4-FFF2-40B4-BE49-F238E27FC236}">
              <a16:creationId xmlns:a16="http://schemas.microsoft.com/office/drawing/2014/main" id="{1E9E7C83-7B6F-4E27-A2AD-D87564462202}"/>
            </a:ext>
          </a:extLst>
        </xdr:cNvPr>
        <xdr:cNvCxnSpPr/>
      </xdr:nvCxnSpPr>
      <xdr:spPr bwMode="auto">
        <a:xfrm flipV="1">
          <a:off x="7191828" y="41801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49</xdr:row>
      <xdr:rowOff>3401</xdr:rowOff>
    </xdr:from>
    <xdr:to>
      <xdr:col>23</xdr:col>
      <xdr:colOff>392206</xdr:colOff>
      <xdr:row>51</xdr:row>
      <xdr:rowOff>0</xdr:rowOff>
    </xdr:to>
    <xdr:sp macro="" textlink="">
      <xdr:nvSpPr>
        <xdr:cNvPr id="2" name="Text Box 14">
          <a:extLst>
            <a:ext uri="{FF2B5EF4-FFF2-40B4-BE49-F238E27FC236}">
              <a16:creationId xmlns:a16="http://schemas.microsoft.com/office/drawing/2014/main" id="{B8FE6D92-1C90-4128-A6AA-A392F8ADE335}"/>
            </a:ext>
          </a:extLst>
        </xdr:cNvPr>
        <xdr:cNvSpPr txBox="1">
          <a:spLocks noChangeArrowheads="1"/>
        </xdr:cNvSpPr>
      </xdr:nvSpPr>
      <xdr:spPr bwMode="auto">
        <a:xfrm>
          <a:off x="184150" y="14214701"/>
          <a:ext cx="16927606" cy="56809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1016210569, 1016210602, 1016210585 -&gt; ORDER JANUARI'22 </a:t>
          </a:r>
        </a:p>
        <a:p>
          <a:pPr algn="l" rtl="0">
            <a:defRPr sz="1000"/>
          </a:pPr>
          <a:r>
            <a:rPr lang="en-US" sz="1400" b="0" i="0" u="none" strike="noStrike" baseline="0">
              <a:solidFill>
                <a:srgbClr val="000000"/>
              </a:solidFill>
              <a:latin typeface="Arial"/>
              <a:cs typeface="Arial"/>
            </a:rPr>
            <a:t>TOTAL : 46</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A5CC4CBC-14ED-4AEE-A717-B40A4D988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8415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3A92A75C-92BA-408B-A97B-8A58395444B6}"/>
            </a:ext>
          </a:extLst>
        </xdr:cNvPr>
        <xdr:cNvSpPr txBox="1">
          <a:spLocks noChangeArrowheads="1"/>
        </xdr:cNvSpPr>
      </xdr:nvSpPr>
      <xdr:spPr bwMode="auto">
        <a:xfrm>
          <a:off x="1531011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JANUARI 006</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FD944D01-6F95-445F-821B-F7FC1AEF8A6F}"/>
            </a:ext>
          </a:extLst>
        </xdr:cNvPr>
        <xdr:cNvSpPr txBox="1">
          <a:spLocks noChangeArrowheads="1"/>
        </xdr:cNvSpPr>
      </xdr:nvSpPr>
      <xdr:spPr bwMode="auto">
        <a:xfrm>
          <a:off x="19095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226786</xdr:colOff>
      <xdr:row>18</xdr:row>
      <xdr:rowOff>117929</xdr:rowOff>
    </xdr:from>
    <xdr:to>
      <xdr:col>6</xdr:col>
      <xdr:colOff>832020</xdr:colOff>
      <xdr:row>18</xdr:row>
      <xdr:rowOff>134551</xdr:rowOff>
    </xdr:to>
    <xdr:cxnSp macro="">
      <xdr:nvCxnSpPr>
        <xdr:cNvPr id="6" name="Straight Connector 5">
          <a:extLst>
            <a:ext uri="{FF2B5EF4-FFF2-40B4-BE49-F238E27FC236}">
              <a16:creationId xmlns:a16="http://schemas.microsoft.com/office/drawing/2014/main" id="{5535675C-6E6B-4AAE-8D25-158ED4D72549}"/>
            </a:ext>
          </a:extLst>
        </xdr:cNvPr>
        <xdr:cNvCxnSpPr/>
      </xdr:nvCxnSpPr>
      <xdr:spPr bwMode="auto">
        <a:xfrm flipV="1">
          <a:off x="7300686" y="3127829"/>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243114</xdr:colOff>
      <xdr:row>22</xdr:row>
      <xdr:rowOff>116115</xdr:rowOff>
    </xdr:from>
    <xdr:to>
      <xdr:col>6</xdr:col>
      <xdr:colOff>848348</xdr:colOff>
      <xdr:row>22</xdr:row>
      <xdr:rowOff>132737</xdr:rowOff>
    </xdr:to>
    <xdr:cxnSp macro="">
      <xdr:nvCxnSpPr>
        <xdr:cNvPr id="10" name="Straight Connector 9">
          <a:extLst>
            <a:ext uri="{FF2B5EF4-FFF2-40B4-BE49-F238E27FC236}">
              <a16:creationId xmlns:a16="http://schemas.microsoft.com/office/drawing/2014/main" id="{AF122FEE-AD91-4B02-A63B-5C7E14EF1860}"/>
            </a:ext>
          </a:extLst>
        </xdr:cNvPr>
        <xdr:cNvCxnSpPr/>
      </xdr:nvCxnSpPr>
      <xdr:spPr bwMode="auto">
        <a:xfrm flipV="1">
          <a:off x="7309757" y="51961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FF46D6B8-3049-49E1-BDE0-135C8CBAA870}"/>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PO : 1016258600, 1016258601-&gt; ORDER FEBRUARI'22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4B201495-7930-49F7-BF07-6A621A19B550}"/>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FEBRUARI 001</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8CA4EDCA-4336-41DF-A820-57D6A17F65E7}"/>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C2BB5EA9-DF00-4F0D-8F37-4DB4985071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134851</xdr:colOff>
      <xdr:row>22</xdr:row>
      <xdr:rowOff>113919</xdr:rowOff>
    </xdr:from>
    <xdr:to>
      <xdr:col>5</xdr:col>
      <xdr:colOff>740085</xdr:colOff>
      <xdr:row>22</xdr:row>
      <xdr:rowOff>130541</xdr:rowOff>
    </xdr:to>
    <xdr:cxnSp macro="">
      <xdr:nvCxnSpPr>
        <xdr:cNvPr id="7" name="Straight Connector 6">
          <a:extLst>
            <a:ext uri="{FF2B5EF4-FFF2-40B4-BE49-F238E27FC236}">
              <a16:creationId xmlns:a16="http://schemas.microsoft.com/office/drawing/2014/main" id="{969FD09A-0C36-4A9A-8F7B-B32F28BB64E8}"/>
            </a:ext>
          </a:extLst>
        </xdr:cNvPr>
        <xdr:cNvCxnSpPr/>
      </xdr:nvCxnSpPr>
      <xdr:spPr bwMode="auto">
        <a:xfrm flipV="1">
          <a:off x="6611851" y="4190619"/>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54</xdr:row>
      <xdr:rowOff>3401</xdr:rowOff>
    </xdr:from>
    <xdr:to>
      <xdr:col>23</xdr:col>
      <xdr:colOff>392206</xdr:colOff>
      <xdr:row>56</xdr:row>
      <xdr:rowOff>0</xdr:rowOff>
    </xdr:to>
    <xdr:sp macro="" textlink="">
      <xdr:nvSpPr>
        <xdr:cNvPr id="2" name="Text Box 14">
          <a:extLst>
            <a:ext uri="{FF2B5EF4-FFF2-40B4-BE49-F238E27FC236}">
              <a16:creationId xmlns:a16="http://schemas.microsoft.com/office/drawing/2014/main" id="{E1F46715-CF57-4EFC-8D3B-B9CCFD77254C}"/>
            </a:ext>
          </a:extLst>
        </xdr:cNvPr>
        <xdr:cNvSpPr txBox="1">
          <a:spLocks noChangeArrowheads="1"/>
        </xdr:cNvSpPr>
      </xdr:nvSpPr>
      <xdr:spPr bwMode="auto">
        <a:xfrm>
          <a:off x="184150" y="11166701"/>
          <a:ext cx="16927606" cy="56809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1016258600, 1016258601-&gt; ORDER FEBRUARI'22 </a:t>
          </a:r>
        </a:p>
        <a:p>
          <a:pPr algn="l" rtl="0">
            <a:defRPr sz="1000"/>
          </a:pPr>
          <a:r>
            <a:rPr lang="en-US" sz="1400" b="0" i="0" u="none" strike="noStrike" baseline="0">
              <a:solidFill>
                <a:srgbClr val="000000"/>
              </a:solidFill>
              <a:latin typeface="Arial"/>
              <a:cs typeface="Arial"/>
            </a:rPr>
            <a:t>TOTAL : 55</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590E6FE0-1C35-49D9-B460-DD6E3F75D4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8415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3DE64CBF-C0E9-467D-97C2-563F3C145AD1}"/>
            </a:ext>
          </a:extLst>
        </xdr:cNvPr>
        <xdr:cNvSpPr txBox="1">
          <a:spLocks noChangeArrowheads="1"/>
        </xdr:cNvSpPr>
      </xdr:nvSpPr>
      <xdr:spPr bwMode="auto">
        <a:xfrm>
          <a:off x="1531011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FEBRUARI 002</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10BD4F09-D124-426D-9547-461108D3083B}"/>
            </a:ext>
          </a:extLst>
        </xdr:cNvPr>
        <xdr:cNvSpPr txBox="1">
          <a:spLocks noChangeArrowheads="1"/>
        </xdr:cNvSpPr>
      </xdr:nvSpPr>
      <xdr:spPr bwMode="auto">
        <a:xfrm>
          <a:off x="19095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59</xdr:row>
      <xdr:rowOff>3401</xdr:rowOff>
    </xdr:from>
    <xdr:to>
      <xdr:col>23</xdr:col>
      <xdr:colOff>392206</xdr:colOff>
      <xdr:row>61</xdr:row>
      <xdr:rowOff>0</xdr:rowOff>
    </xdr:to>
    <xdr:sp macro="" textlink="">
      <xdr:nvSpPr>
        <xdr:cNvPr id="2" name="Text Box 14">
          <a:extLst>
            <a:ext uri="{FF2B5EF4-FFF2-40B4-BE49-F238E27FC236}">
              <a16:creationId xmlns:a16="http://schemas.microsoft.com/office/drawing/2014/main" id="{0C6DB85D-E5B4-43E1-858B-DAD3DEA7F526}"/>
            </a:ext>
          </a:extLst>
        </xdr:cNvPr>
        <xdr:cNvSpPr txBox="1">
          <a:spLocks noChangeArrowheads="1"/>
        </xdr:cNvSpPr>
      </xdr:nvSpPr>
      <xdr:spPr bwMode="auto">
        <a:xfrm>
          <a:off x="184150" y="12443051"/>
          <a:ext cx="16927606" cy="56809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1016258602, 1016258601, 1016258605, 1016258600 --&gt; ORDER FEBRUARI'22 </a:t>
          </a:r>
        </a:p>
        <a:p>
          <a:pPr algn="l" rtl="0">
            <a:defRPr sz="1000"/>
          </a:pPr>
          <a:r>
            <a:rPr lang="en-US" sz="1400" b="0" i="0" u="none" strike="noStrike" baseline="0">
              <a:solidFill>
                <a:srgbClr val="000000"/>
              </a:solidFill>
              <a:latin typeface="Arial"/>
              <a:cs typeface="Arial"/>
            </a:rPr>
            <a:t>TOTAL : 62</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BCCEF746-EDB2-4005-97EB-807AC6E2C4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8415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D3DC6E39-C7C4-47C8-BBE4-F90A34F115C2}"/>
            </a:ext>
          </a:extLst>
        </xdr:cNvPr>
        <xdr:cNvSpPr txBox="1">
          <a:spLocks noChangeArrowheads="1"/>
        </xdr:cNvSpPr>
      </xdr:nvSpPr>
      <xdr:spPr bwMode="auto">
        <a:xfrm>
          <a:off x="1531011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FEBRUARI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386313F4-A3BB-43C1-B15F-87FAE25F91A6}"/>
            </a:ext>
          </a:extLst>
        </xdr:cNvPr>
        <xdr:cNvSpPr txBox="1">
          <a:spLocks noChangeArrowheads="1"/>
        </xdr:cNvSpPr>
      </xdr:nvSpPr>
      <xdr:spPr bwMode="auto">
        <a:xfrm>
          <a:off x="19095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234636</xdr:colOff>
      <xdr:row>18</xdr:row>
      <xdr:rowOff>113919</xdr:rowOff>
    </xdr:from>
    <xdr:to>
      <xdr:col>6</xdr:col>
      <xdr:colOff>839870</xdr:colOff>
      <xdr:row>18</xdr:row>
      <xdr:rowOff>130541</xdr:rowOff>
    </xdr:to>
    <xdr:cxnSp macro="">
      <xdr:nvCxnSpPr>
        <xdr:cNvPr id="6" name="Straight Connector 5">
          <a:extLst>
            <a:ext uri="{FF2B5EF4-FFF2-40B4-BE49-F238E27FC236}">
              <a16:creationId xmlns:a16="http://schemas.microsoft.com/office/drawing/2014/main" id="{600236F3-1F0F-45C6-9389-D4E09B377A94}"/>
            </a:ext>
          </a:extLst>
        </xdr:cNvPr>
        <xdr:cNvCxnSpPr/>
      </xdr:nvCxnSpPr>
      <xdr:spPr bwMode="auto">
        <a:xfrm flipV="1">
          <a:off x="7301279" y="3161919"/>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223750</xdr:colOff>
      <xdr:row>22</xdr:row>
      <xdr:rowOff>130247</xdr:rowOff>
    </xdr:from>
    <xdr:to>
      <xdr:col>6</xdr:col>
      <xdr:colOff>828984</xdr:colOff>
      <xdr:row>22</xdr:row>
      <xdr:rowOff>146869</xdr:rowOff>
    </xdr:to>
    <xdr:cxnSp macro="">
      <xdr:nvCxnSpPr>
        <xdr:cNvPr id="7" name="Straight Connector 6">
          <a:extLst>
            <a:ext uri="{FF2B5EF4-FFF2-40B4-BE49-F238E27FC236}">
              <a16:creationId xmlns:a16="http://schemas.microsoft.com/office/drawing/2014/main" id="{403FC233-F552-4BC8-9D5D-10D3CCAD504B}"/>
            </a:ext>
          </a:extLst>
        </xdr:cNvPr>
        <xdr:cNvCxnSpPr/>
      </xdr:nvCxnSpPr>
      <xdr:spPr bwMode="auto">
        <a:xfrm flipV="1">
          <a:off x="7290393" y="4194247"/>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CD93DEDB-4AAD-46B6-9C85-1BE76FB2A5C3}"/>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PO : 1016258600, 1016258601-&gt; ORDER FEBRUARI'22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19384CAB-634B-4BC9-ACB8-F0F03226E3CC}"/>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FEBRUARI 004</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26E618DB-B686-41BF-8938-B48444F9A995}"/>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F95465B6-088A-4AAE-B39E-954AB51A45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134851</xdr:colOff>
      <xdr:row>22</xdr:row>
      <xdr:rowOff>113919</xdr:rowOff>
    </xdr:from>
    <xdr:to>
      <xdr:col>5</xdr:col>
      <xdr:colOff>740085</xdr:colOff>
      <xdr:row>22</xdr:row>
      <xdr:rowOff>130541</xdr:rowOff>
    </xdr:to>
    <xdr:cxnSp macro="">
      <xdr:nvCxnSpPr>
        <xdr:cNvPr id="6" name="Straight Connector 5">
          <a:extLst>
            <a:ext uri="{FF2B5EF4-FFF2-40B4-BE49-F238E27FC236}">
              <a16:creationId xmlns:a16="http://schemas.microsoft.com/office/drawing/2014/main" id="{E75C28F9-62EC-4B63-8E36-2E69A80350B1}"/>
            </a:ext>
          </a:extLst>
        </xdr:cNvPr>
        <xdr:cNvCxnSpPr/>
      </xdr:nvCxnSpPr>
      <xdr:spPr bwMode="auto">
        <a:xfrm flipV="1">
          <a:off x="6611851" y="4190619"/>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64</xdr:row>
      <xdr:rowOff>3401</xdr:rowOff>
    </xdr:from>
    <xdr:to>
      <xdr:col>23</xdr:col>
      <xdr:colOff>392206</xdr:colOff>
      <xdr:row>66</xdr:row>
      <xdr:rowOff>0</xdr:rowOff>
    </xdr:to>
    <xdr:sp macro="" textlink="">
      <xdr:nvSpPr>
        <xdr:cNvPr id="2" name="Text Box 14">
          <a:extLst>
            <a:ext uri="{FF2B5EF4-FFF2-40B4-BE49-F238E27FC236}">
              <a16:creationId xmlns:a16="http://schemas.microsoft.com/office/drawing/2014/main" id="{8959F5EA-5EF8-4B45-B502-C9AA5A5FE90E}"/>
            </a:ext>
          </a:extLst>
        </xdr:cNvPr>
        <xdr:cNvSpPr txBox="1">
          <a:spLocks noChangeArrowheads="1"/>
        </xdr:cNvSpPr>
      </xdr:nvSpPr>
      <xdr:spPr bwMode="auto">
        <a:xfrm>
          <a:off x="419100" y="13713051"/>
          <a:ext cx="16927606" cy="56809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1016258602, 1016258601, 1016258605, 1016258600 --&gt; ORDER FEBRUARI'22 </a:t>
          </a:r>
        </a:p>
        <a:p>
          <a:pPr algn="l" rtl="0">
            <a:defRPr sz="1000"/>
          </a:pPr>
          <a:r>
            <a:rPr lang="en-US" sz="1400" b="0" i="0" u="none" strike="noStrike" baseline="0">
              <a:solidFill>
                <a:srgbClr val="000000"/>
              </a:solidFill>
              <a:latin typeface="Arial"/>
              <a:cs typeface="Arial"/>
            </a:rPr>
            <a:t>TOTAL : 65</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637827</xdr:colOff>
      <xdr:row>1</xdr:row>
      <xdr:rowOff>136265</xdr:rowOff>
    </xdr:to>
    <xdr:pic>
      <xdr:nvPicPr>
        <xdr:cNvPr id="3" name="Picture 15">
          <a:extLst>
            <a:ext uri="{FF2B5EF4-FFF2-40B4-BE49-F238E27FC236}">
              <a16:creationId xmlns:a16="http://schemas.microsoft.com/office/drawing/2014/main" id="{AC905573-B824-49F3-A9D9-8A77D64FF0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4191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6B3DDA06-E231-4C99-BB97-5CC4AF9C9EAD}"/>
            </a:ext>
          </a:extLst>
        </xdr:cNvPr>
        <xdr:cNvSpPr txBox="1">
          <a:spLocks noChangeArrowheads="1"/>
        </xdr:cNvSpPr>
      </xdr:nvSpPr>
      <xdr:spPr bwMode="auto">
        <a:xfrm>
          <a:off x="15545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FEBRUARI 005</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8FF06052-FB18-4B34-A0EE-EDB9C0982F43}"/>
            </a:ext>
          </a:extLst>
        </xdr:cNvPr>
        <xdr:cNvSpPr txBox="1">
          <a:spLocks noChangeArrowheads="1"/>
        </xdr:cNvSpPr>
      </xdr:nvSpPr>
      <xdr:spPr bwMode="auto">
        <a:xfrm>
          <a:off x="4259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64</xdr:row>
      <xdr:rowOff>3401</xdr:rowOff>
    </xdr:from>
    <xdr:to>
      <xdr:col>23</xdr:col>
      <xdr:colOff>392206</xdr:colOff>
      <xdr:row>67</xdr:row>
      <xdr:rowOff>0</xdr:rowOff>
    </xdr:to>
    <xdr:sp macro="" textlink="">
      <xdr:nvSpPr>
        <xdr:cNvPr id="2" name="Text Box 14">
          <a:extLst>
            <a:ext uri="{FF2B5EF4-FFF2-40B4-BE49-F238E27FC236}">
              <a16:creationId xmlns:a16="http://schemas.microsoft.com/office/drawing/2014/main" id="{6DFD02E3-8CB8-4B9C-B9D1-05F7E99541FD}"/>
            </a:ext>
          </a:extLst>
        </xdr:cNvPr>
        <xdr:cNvSpPr txBox="1">
          <a:spLocks noChangeArrowheads="1"/>
        </xdr:cNvSpPr>
      </xdr:nvSpPr>
      <xdr:spPr bwMode="auto">
        <a:xfrm>
          <a:off x="419100" y="14525851"/>
          <a:ext cx="16927606" cy="56809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1016258605 --&gt; ORDER FEBRUARI'22 </a:t>
          </a:r>
        </a:p>
        <a:p>
          <a:pPr algn="l" rtl="0">
            <a:defRPr sz="1000"/>
          </a:pPr>
          <a:r>
            <a:rPr lang="en-US" sz="1400" b="0" i="0" u="none" strike="noStrike" baseline="0">
              <a:solidFill>
                <a:srgbClr val="000000"/>
              </a:solidFill>
              <a:latin typeface="Arial"/>
              <a:cs typeface="Arial"/>
            </a:rPr>
            <a:t>PO : 1016307972 --&gt; ORDER MARET'22 </a:t>
          </a:r>
        </a:p>
        <a:p>
          <a:pPr algn="l" rtl="0">
            <a:defRPr sz="1000"/>
          </a:pPr>
          <a:r>
            <a:rPr lang="en-US" sz="1400" b="0" i="0" u="none" strike="noStrike" baseline="0">
              <a:solidFill>
                <a:srgbClr val="000000"/>
              </a:solidFill>
              <a:latin typeface="Arial"/>
              <a:cs typeface="Arial"/>
            </a:rPr>
            <a:t>TOTAL : 90</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EE13C243-B675-42E2-8056-E67060BC07F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4191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990D6134-84F4-45FA-B582-8DA99C80147B}"/>
            </a:ext>
          </a:extLst>
        </xdr:cNvPr>
        <xdr:cNvSpPr txBox="1">
          <a:spLocks noChangeArrowheads="1"/>
        </xdr:cNvSpPr>
      </xdr:nvSpPr>
      <xdr:spPr bwMode="auto">
        <a:xfrm>
          <a:off x="15545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FEBRUARI 005</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4138B9A9-5E21-40E9-BCEF-152AD0869862}"/>
            </a:ext>
          </a:extLst>
        </xdr:cNvPr>
        <xdr:cNvSpPr txBox="1">
          <a:spLocks noChangeArrowheads="1"/>
        </xdr:cNvSpPr>
      </xdr:nvSpPr>
      <xdr:spPr bwMode="auto">
        <a:xfrm>
          <a:off x="4259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243708</xdr:colOff>
      <xdr:row>20</xdr:row>
      <xdr:rowOff>132062</xdr:rowOff>
    </xdr:from>
    <xdr:to>
      <xdr:col>6</xdr:col>
      <xdr:colOff>848942</xdr:colOff>
      <xdr:row>20</xdr:row>
      <xdr:rowOff>148684</xdr:rowOff>
    </xdr:to>
    <xdr:cxnSp macro="">
      <xdr:nvCxnSpPr>
        <xdr:cNvPr id="10" name="Straight Connector 9">
          <a:extLst>
            <a:ext uri="{FF2B5EF4-FFF2-40B4-BE49-F238E27FC236}">
              <a16:creationId xmlns:a16="http://schemas.microsoft.com/office/drawing/2014/main" id="{22695A2D-9E40-4F3D-BA86-9DF43044CB84}"/>
            </a:ext>
          </a:extLst>
        </xdr:cNvPr>
        <xdr:cNvCxnSpPr/>
      </xdr:nvCxnSpPr>
      <xdr:spPr bwMode="auto">
        <a:xfrm flipV="1">
          <a:off x="7546208" y="3688062"/>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F8AABABA-0FDA-44D4-92AD-80D547CE9427}"/>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1016307972 --&gt; ORDER MARET'22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4D81F0F9-D050-45A6-89EE-6359269F5DCC}"/>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MARET 006</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582934BC-679C-4FAF-B879-A04BC07084B1}"/>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6B9065DC-2232-42F8-9050-3A3F88D697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134851</xdr:colOff>
      <xdr:row>22</xdr:row>
      <xdr:rowOff>113919</xdr:rowOff>
    </xdr:from>
    <xdr:to>
      <xdr:col>5</xdr:col>
      <xdr:colOff>740085</xdr:colOff>
      <xdr:row>22</xdr:row>
      <xdr:rowOff>130541</xdr:rowOff>
    </xdr:to>
    <xdr:cxnSp macro="">
      <xdr:nvCxnSpPr>
        <xdr:cNvPr id="6" name="Straight Connector 5">
          <a:extLst>
            <a:ext uri="{FF2B5EF4-FFF2-40B4-BE49-F238E27FC236}">
              <a16:creationId xmlns:a16="http://schemas.microsoft.com/office/drawing/2014/main" id="{DD7CC6D8-9BEA-4667-AB45-7B009BECC037}"/>
            </a:ext>
          </a:extLst>
        </xdr:cNvPr>
        <xdr:cNvCxnSpPr/>
      </xdr:nvCxnSpPr>
      <xdr:spPr bwMode="auto">
        <a:xfrm flipV="1">
          <a:off x="6611851" y="4190619"/>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221101</xdr:colOff>
      <xdr:row>18</xdr:row>
      <xdr:rowOff>153786</xdr:rowOff>
    </xdr:from>
    <xdr:to>
      <xdr:col>5</xdr:col>
      <xdr:colOff>826335</xdr:colOff>
      <xdr:row>18</xdr:row>
      <xdr:rowOff>170408</xdr:rowOff>
    </xdr:to>
    <xdr:cxnSp macro="">
      <xdr:nvCxnSpPr>
        <xdr:cNvPr id="7" name="Straight Connector 6">
          <a:extLst>
            <a:ext uri="{FF2B5EF4-FFF2-40B4-BE49-F238E27FC236}">
              <a16:creationId xmlns:a16="http://schemas.microsoft.com/office/drawing/2014/main" id="{AA7C61F8-14A2-4BFA-A4C9-5B61D08604D1}"/>
            </a:ext>
          </a:extLst>
        </xdr:cNvPr>
        <xdr:cNvCxnSpPr/>
      </xdr:nvCxnSpPr>
      <xdr:spPr bwMode="auto">
        <a:xfrm flipV="1">
          <a:off x="6721192" y="3167150"/>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0</xdr:colOff>
      <xdr:row>44</xdr:row>
      <xdr:rowOff>3401</xdr:rowOff>
    </xdr:from>
    <xdr:to>
      <xdr:col>23</xdr:col>
      <xdr:colOff>392206</xdr:colOff>
      <xdr:row>47</xdr:row>
      <xdr:rowOff>0</xdr:rowOff>
    </xdr:to>
    <xdr:sp macro="" textlink="">
      <xdr:nvSpPr>
        <xdr:cNvPr id="2" name="Text Box 14">
          <a:extLst>
            <a:ext uri="{FF2B5EF4-FFF2-40B4-BE49-F238E27FC236}">
              <a16:creationId xmlns:a16="http://schemas.microsoft.com/office/drawing/2014/main" id="{EA40D261-7308-4A14-83EC-51D166A34519}"/>
            </a:ext>
          </a:extLst>
        </xdr:cNvPr>
        <xdr:cNvSpPr txBox="1">
          <a:spLocks noChangeArrowheads="1"/>
        </xdr:cNvSpPr>
      </xdr:nvSpPr>
      <xdr:spPr bwMode="auto">
        <a:xfrm>
          <a:off x="419100" y="14297251"/>
          <a:ext cx="16927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1016307972 --&gt; ORDER MARET'22 </a:t>
          </a:r>
        </a:p>
        <a:p>
          <a:pPr algn="l" rtl="0">
            <a:defRPr sz="1000"/>
          </a:pPr>
          <a:r>
            <a:rPr lang="en-US" sz="1400" b="0" i="0" u="none" strike="noStrike" baseline="0">
              <a:solidFill>
                <a:srgbClr val="000000"/>
              </a:solidFill>
              <a:latin typeface="Arial"/>
              <a:cs typeface="Arial"/>
            </a:rPr>
            <a:t>TOTAL : 33</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637827</xdr:colOff>
      <xdr:row>1</xdr:row>
      <xdr:rowOff>136265</xdr:rowOff>
    </xdr:to>
    <xdr:pic>
      <xdr:nvPicPr>
        <xdr:cNvPr id="3" name="Picture 15">
          <a:extLst>
            <a:ext uri="{FF2B5EF4-FFF2-40B4-BE49-F238E27FC236}">
              <a16:creationId xmlns:a16="http://schemas.microsoft.com/office/drawing/2014/main" id="{38F63426-FA5D-45C1-8BFF-C57F161A87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4191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7D788077-797B-4BCF-8739-8EC399883F57}"/>
            </a:ext>
          </a:extLst>
        </xdr:cNvPr>
        <xdr:cNvSpPr txBox="1">
          <a:spLocks noChangeArrowheads="1"/>
        </xdr:cNvSpPr>
      </xdr:nvSpPr>
      <xdr:spPr bwMode="auto">
        <a:xfrm>
          <a:off x="15545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MARET 007</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203EFF68-30BC-4270-BE34-10F43FDB11F4}"/>
            </a:ext>
          </a:extLst>
        </xdr:cNvPr>
        <xdr:cNvSpPr txBox="1">
          <a:spLocks noChangeArrowheads="1"/>
        </xdr:cNvSpPr>
      </xdr:nvSpPr>
      <xdr:spPr bwMode="auto">
        <a:xfrm>
          <a:off x="4259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0</xdr:colOff>
      <xdr:row>35</xdr:row>
      <xdr:rowOff>3401</xdr:rowOff>
    </xdr:from>
    <xdr:to>
      <xdr:col>23</xdr:col>
      <xdr:colOff>392206</xdr:colOff>
      <xdr:row>38</xdr:row>
      <xdr:rowOff>0</xdr:rowOff>
    </xdr:to>
    <xdr:sp macro="" textlink="">
      <xdr:nvSpPr>
        <xdr:cNvPr id="2" name="Text Box 14">
          <a:extLst>
            <a:ext uri="{FF2B5EF4-FFF2-40B4-BE49-F238E27FC236}">
              <a16:creationId xmlns:a16="http://schemas.microsoft.com/office/drawing/2014/main" id="{17F0019C-EE8A-4195-8B1E-73519FB6396F}"/>
            </a:ext>
          </a:extLst>
        </xdr:cNvPr>
        <xdr:cNvSpPr txBox="1">
          <a:spLocks noChangeArrowheads="1"/>
        </xdr:cNvSpPr>
      </xdr:nvSpPr>
      <xdr:spPr bwMode="auto">
        <a:xfrm>
          <a:off x="171450" y="9414101"/>
          <a:ext cx="16927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TOTAL : 2</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637827</xdr:colOff>
      <xdr:row>1</xdr:row>
      <xdr:rowOff>136265</xdr:rowOff>
    </xdr:to>
    <xdr:pic>
      <xdr:nvPicPr>
        <xdr:cNvPr id="3" name="Picture 15">
          <a:extLst>
            <a:ext uri="{FF2B5EF4-FFF2-40B4-BE49-F238E27FC236}">
              <a16:creationId xmlns:a16="http://schemas.microsoft.com/office/drawing/2014/main" id="{8A984BF2-46CB-4C53-8D4D-90527F984D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71450" y="45358"/>
          <a:ext cx="1603027"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F76A6D47-6FE3-4305-8969-0FFF0C15EB15}"/>
            </a:ext>
          </a:extLst>
        </xdr:cNvPr>
        <xdr:cNvSpPr txBox="1">
          <a:spLocks noChangeArrowheads="1"/>
        </xdr:cNvSpPr>
      </xdr:nvSpPr>
      <xdr:spPr bwMode="auto">
        <a:xfrm>
          <a:off x="1529741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FEBRUARI 008</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B27861FC-4863-4D97-BD63-6FDCFFE90E1A}"/>
            </a:ext>
          </a:extLst>
        </xdr:cNvPr>
        <xdr:cNvSpPr txBox="1">
          <a:spLocks noChangeArrowheads="1"/>
        </xdr:cNvSpPr>
      </xdr:nvSpPr>
      <xdr:spPr bwMode="auto">
        <a:xfrm>
          <a:off x="17825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0</xdr:colOff>
      <xdr:row>59</xdr:row>
      <xdr:rowOff>3401</xdr:rowOff>
    </xdr:from>
    <xdr:to>
      <xdr:col>23</xdr:col>
      <xdr:colOff>392206</xdr:colOff>
      <xdr:row>62</xdr:row>
      <xdr:rowOff>0</xdr:rowOff>
    </xdr:to>
    <xdr:sp macro="" textlink="">
      <xdr:nvSpPr>
        <xdr:cNvPr id="2" name="Text Box 14">
          <a:extLst>
            <a:ext uri="{FF2B5EF4-FFF2-40B4-BE49-F238E27FC236}">
              <a16:creationId xmlns:a16="http://schemas.microsoft.com/office/drawing/2014/main" id="{C2F22556-360A-43E6-986B-35FF19F084C4}"/>
            </a:ext>
          </a:extLst>
        </xdr:cNvPr>
        <xdr:cNvSpPr txBox="1">
          <a:spLocks noChangeArrowheads="1"/>
        </xdr:cNvSpPr>
      </xdr:nvSpPr>
      <xdr:spPr bwMode="auto">
        <a:xfrm>
          <a:off x="171450" y="9414101"/>
          <a:ext cx="16927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1016307972, 1016307974 --&gt; ORDER MARET'22 </a:t>
          </a:r>
        </a:p>
        <a:p>
          <a:pPr algn="l" rtl="0">
            <a:defRPr sz="1000"/>
          </a:pPr>
          <a:r>
            <a:rPr lang="en-US" sz="1400" b="0" i="0" u="none" strike="noStrike" baseline="0">
              <a:solidFill>
                <a:srgbClr val="000000"/>
              </a:solidFill>
              <a:latin typeface="Arial"/>
              <a:cs typeface="Arial"/>
            </a:rPr>
            <a:t>TOTAL : 74</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637827</xdr:colOff>
      <xdr:row>1</xdr:row>
      <xdr:rowOff>136265</xdr:rowOff>
    </xdr:to>
    <xdr:pic>
      <xdr:nvPicPr>
        <xdr:cNvPr id="3" name="Picture 15">
          <a:extLst>
            <a:ext uri="{FF2B5EF4-FFF2-40B4-BE49-F238E27FC236}">
              <a16:creationId xmlns:a16="http://schemas.microsoft.com/office/drawing/2014/main" id="{AAA6FA7A-2DB6-454A-AB9E-0F76ED8E96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71450" y="45358"/>
          <a:ext cx="1603027"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91A193AC-7180-42A3-99F6-A9208CD01E06}"/>
            </a:ext>
          </a:extLst>
        </xdr:cNvPr>
        <xdr:cNvSpPr txBox="1">
          <a:spLocks noChangeArrowheads="1"/>
        </xdr:cNvSpPr>
      </xdr:nvSpPr>
      <xdr:spPr bwMode="auto">
        <a:xfrm>
          <a:off x="1529741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MARET 009</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AFC07D1D-C61C-4DAD-AC52-E89F18BE4553}"/>
            </a:ext>
          </a:extLst>
        </xdr:cNvPr>
        <xdr:cNvSpPr txBox="1">
          <a:spLocks noChangeArrowheads="1"/>
        </xdr:cNvSpPr>
      </xdr:nvSpPr>
      <xdr:spPr bwMode="auto">
        <a:xfrm>
          <a:off x="17825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240684</xdr:colOff>
      <xdr:row>20</xdr:row>
      <xdr:rowOff>92752</xdr:rowOff>
    </xdr:from>
    <xdr:to>
      <xdr:col>6</xdr:col>
      <xdr:colOff>845918</xdr:colOff>
      <xdr:row>20</xdr:row>
      <xdr:rowOff>109374</xdr:rowOff>
    </xdr:to>
    <xdr:cxnSp macro="">
      <xdr:nvCxnSpPr>
        <xdr:cNvPr id="6" name="Straight Connector 5">
          <a:extLst>
            <a:ext uri="{FF2B5EF4-FFF2-40B4-BE49-F238E27FC236}">
              <a16:creationId xmlns:a16="http://schemas.microsoft.com/office/drawing/2014/main" id="{14F690C2-95C4-4013-BAC1-D7EA8D788ABD}"/>
            </a:ext>
          </a:extLst>
        </xdr:cNvPr>
        <xdr:cNvCxnSpPr/>
      </xdr:nvCxnSpPr>
      <xdr:spPr bwMode="auto">
        <a:xfrm flipV="1">
          <a:off x="7289184" y="356408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221101</xdr:colOff>
      <xdr:row>18</xdr:row>
      <xdr:rowOff>153786</xdr:rowOff>
    </xdr:from>
    <xdr:to>
      <xdr:col>6</xdr:col>
      <xdr:colOff>826335</xdr:colOff>
      <xdr:row>18</xdr:row>
      <xdr:rowOff>170408</xdr:rowOff>
    </xdr:to>
    <xdr:cxnSp macro="">
      <xdr:nvCxnSpPr>
        <xdr:cNvPr id="7" name="Straight Connector 6">
          <a:extLst>
            <a:ext uri="{FF2B5EF4-FFF2-40B4-BE49-F238E27FC236}">
              <a16:creationId xmlns:a16="http://schemas.microsoft.com/office/drawing/2014/main" id="{4CF33FE3-E191-4738-B028-68680AD42F3E}"/>
            </a:ext>
          </a:extLst>
        </xdr:cNvPr>
        <xdr:cNvCxnSpPr/>
      </xdr:nvCxnSpPr>
      <xdr:spPr bwMode="auto">
        <a:xfrm flipV="1">
          <a:off x="6698101" y="3214486"/>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10715C77-65C2-4208-A881-250057DC2A07}"/>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1016307974 --&gt; ORDER MARET'22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1AD0AAFA-A5E1-4789-97FE-9202905288FD}"/>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MARET 006</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15DB21D8-56C2-4FD7-9EEF-E6D2E965687F}"/>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65F63623-92FA-42F4-A3BC-5FC3B50E4F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238760</xdr:colOff>
      <xdr:row>20</xdr:row>
      <xdr:rowOff>90828</xdr:rowOff>
    </xdr:from>
    <xdr:to>
      <xdr:col>5</xdr:col>
      <xdr:colOff>843994</xdr:colOff>
      <xdr:row>20</xdr:row>
      <xdr:rowOff>107450</xdr:rowOff>
    </xdr:to>
    <xdr:cxnSp macro="">
      <xdr:nvCxnSpPr>
        <xdr:cNvPr id="6" name="Straight Connector 5">
          <a:extLst>
            <a:ext uri="{FF2B5EF4-FFF2-40B4-BE49-F238E27FC236}">
              <a16:creationId xmlns:a16="http://schemas.microsoft.com/office/drawing/2014/main" id="{751CCC02-90E2-4946-8276-20ABA2799C32}"/>
            </a:ext>
          </a:extLst>
        </xdr:cNvPr>
        <xdr:cNvCxnSpPr/>
      </xdr:nvCxnSpPr>
      <xdr:spPr bwMode="auto">
        <a:xfrm flipV="1">
          <a:off x="6738851" y="3612192"/>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221101</xdr:colOff>
      <xdr:row>18</xdr:row>
      <xdr:rowOff>153786</xdr:rowOff>
    </xdr:from>
    <xdr:to>
      <xdr:col>5</xdr:col>
      <xdr:colOff>826335</xdr:colOff>
      <xdr:row>18</xdr:row>
      <xdr:rowOff>170408</xdr:rowOff>
    </xdr:to>
    <xdr:cxnSp macro="">
      <xdr:nvCxnSpPr>
        <xdr:cNvPr id="7" name="Straight Connector 6">
          <a:extLst>
            <a:ext uri="{FF2B5EF4-FFF2-40B4-BE49-F238E27FC236}">
              <a16:creationId xmlns:a16="http://schemas.microsoft.com/office/drawing/2014/main" id="{27B5D086-4F91-4C3C-8B91-5FC47E1E84B6}"/>
            </a:ext>
          </a:extLst>
        </xdr:cNvPr>
        <xdr:cNvCxnSpPr/>
      </xdr:nvCxnSpPr>
      <xdr:spPr bwMode="auto">
        <a:xfrm flipV="1">
          <a:off x="6698101" y="3214486"/>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56</xdr:row>
      <xdr:rowOff>3401</xdr:rowOff>
    </xdr:from>
    <xdr:to>
      <xdr:col>23</xdr:col>
      <xdr:colOff>392206</xdr:colOff>
      <xdr:row>59</xdr:row>
      <xdr:rowOff>0</xdr:rowOff>
    </xdr:to>
    <xdr:sp macro="" textlink="">
      <xdr:nvSpPr>
        <xdr:cNvPr id="2" name="Text Box 14">
          <a:extLst>
            <a:ext uri="{FF2B5EF4-FFF2-40B4-BE49-F238E27FC236}">
              <a16:creationId xmlns:a16="http://schemas.microsoft.com/office/drawing/2014/main" id="{2A0E1957-DF5A-4D58-841F-1156B4B54A59}"/>
            </a:ext>
          </a:extLst>
        </xdr:cNvPr>
        <xdr:cNvSpPr txBox="1">
          <a:spLocks noChangeArrowheads="1"/>
        </xdr:cNvSpPr>
      </xdr:nvSpPr>
      <xdr:spPr bwMode="auto">
        <a:xfrm>
          <a:off x="171450" y="13224101"/>
          <a:ext cx="16927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1016307973, 1016307974 --&gt; ORDER MARET'22 </a:t>
          </a:r>
        </a:p>
        <a:p>
          <a:pPr algn="l" rtl="0">
            <a:defRPr sz="1000"/>
          </a:pPr>
          <a:r>
            <a:rPr lang="en-US" sz="1400" b="0" i="0" u="none" strike="noStrike" baseline="0">
              <a:solidFill>
                <a:srgbClr val="000000"/>
              </a:solidFill>
              <a:latin typeface="Arial"/>
              <a:cs typeface="Arial"/>
            </a:rPr>
            <a:t>TOTAL : 75</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637827</xdr:colOff>
      <xdr:row>1</xdr:row>
      <xdr:rowOff>136265</xdr:rowOff>
    </xdr:to>
    <xdr:pic>
      <xdr:nvPicPr>
        <xdr:cNvPr id="3" name="Picture 15">
          <a:extLst>
            <a:ext uri="{FF2B5EF4-FFF2-40B4-BE49-F238E27FC236}">
              <a16:creationId xmlns:a16="http://schemas.microsoft.com/office/drawing/2014/main" id="{BFF60DD4-AD42-4DFE-8C31-0C6DB13CBC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71450" y="45358"/>
          <a:ext cx="1603027"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1B210D99-7E6F-4AB3-9BEA-723C5FFCA803}"/>
            </a:ext>
          </a:extLst>
        </xdr:cNvPr>
        <xdr:cNvSpPr txBox="1">
          <a:spLocks noChangeArrowheads="1"/>
        </xdr:cNvSpPr>
      </xdr:nvSpPr>
      <xdr:spPr bwMode="auto">
        <a:xfrm>
          <a:off x="1529741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MARET 009</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9C93067C-A0AF-44A5-B39A-B12CB9AC2332}"/>
            </a:ext>
          </a:extLst>
        </xdr:cNvPr>
        <xdr:cNvSpPr txBox="1">
          <a:spLocks noChangeArrowheads="1"/>
        </xdr:cNvSpPr>
      </xdr:nvSpPr>
      <xdr:spPr bwMode="auto">
        <a:xfrm>
          <a:off x="17825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55</xdr:row>
      <xdr:rowOff>3401</xdr:rowOff>
    </xdr:from>
    <xdr:to>
      <xdr:col>23</xdr:col>
      <xdr:colOff>392206</xdr:colOff>
      <xdr:row>58</xdr:row>
      <xdr:rowOff>0</xdr:rowOff>
    </xdr:to>
    <xdr:sp macro="" textlink="">
      <xdr:nvSpPr>
        <xdr:cNvPr id="2" name="Text Box 14">
          <a:extLst>
            <a:ext uri="{FF2B5EF4-FFF2-40B4-BE49-F238E27FC236}">
              <a16:creationId xmlns:a16="http://schemas.microsoft.com/office/drawing/2014/main" id="{88D136A1-189D-4551-ABDE-BD902BF2B9A0}"/>
            </a:ext>
          </a:extLst>
        </xdr:cNvPr>
        <xdr:cNvSpPr txBox="1">
          <a:spLocks noChangeArrowheads="1"/>
        </xdr:cNvSpPr>
      </xdr:nvSpPr>
      <xdr:spPr bwMode="auto">
        <a:xfrm>
          <a:off x="171450" y="13224101"/>
          <a:ext cx="16927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1016307974, 1016307973 --&gt; ORDER MARET'22 </a:t>
          </a:r>
        </a:p>
        <a:p>
          <a:pPr algn="l" rtl="0">
            <a:defRPr sz="1000"/>
          </a:pPr>
          <a:r>
            <a:rPr lang="en-US" sz="1400" b="0" i="0" u="none" strike="noStrike" baseline="0">
              <a:solidFill>
                <a:srgbClr val="000000"/>
              </a:solidFill>
              <a:latin typeface="Arial"/>
              <a:cs typeface="Arial"/>
            </a:rPr>
            <a:t>TOTAL : 75</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637827</xdr:colOff>
      <xdr:row>1</xdr:row>
      <xdr:rowOff>136265</xdr:rowOff>
    </xdr:to>
    <xdr:pic>
      <xdr:nvPicPr>
        <xdr:cNvPr id="3" name="Picture 15">
          <a:extLst>
            <a:ext uri="{FF2B5EF4-FFF2-40B4-BE49-F238E27FC236}">
              <a16:creationId xmlns:a16="http://schemas.microsoft.com/office/drawing/2014/main" id="{AE5A6182-2F0D-41C9-BEE9-DD74DB0E14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71450" y="45358"/>
          <a:ext cx="1603027"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25F912B7-4ACA-4E3C-B503-44130622B087}"/>
            </a:ext>
          </a:extLst>
        </xdr:cNvPr>
        <xdr:cNvSpPr txBox="1">
          <a:spLocks noChangeArrowheads="1"/>
        </xdr:cNvSpPr>
      </xdr:nvSpPr>
      <xdr:spPr bwMode="auto">
        <a:xfrm>
          <a:off x="1529741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APRIL 001</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1570A5F6-A7A8-49E6-8C80-560286CDD1FD}"/>
            </a:ext>
          </a:extLst>
        </xdr:cNvPr>
        <xdr:cNvSpPr txBox="1">
          <a:spLocks noChangeArrowheads="1"/>
        </xdr:cNvSpPr>
      </xdr:nvSpPr>
      <xdr:spPr bwMode="auto">
        <a:xfrm>
          <a:off x="17825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240684</xdr:colOff>
      <xdr:row>20</xdr:row>
      <xdr:rowOff>92752</xdr:rowOff>
    </xdr:from>
    <xdr:to>
      <xdr:col>6</xdr:col>
      <xdr:colOff>845918</xdr:colOff>
      <xdr:row>20</xdr:row>
      <xdr:rowOff>109374</xdr:rowOff>
    </xdr:to>
    <xdr:cxnSp macro="">
      <xdr:nvCxnSpPr>
        <xdr:cNvPr id="7" name="Straight Connector 6">
          <a:extLst>
            <a:ext uri="{FF2B5EF4-FFF2-40B4-BE49-F238E27FC236}">
              <a16:creationId xmlns:a16="http://schemas.microsoft.com/office/drawing/2014/main" id="{5CEB3B98-DEF3-493F-AA75-A5C6C3E25FD5}"/>
            </a:ext>
          </a:extLst>
        </xdr:cNvPr>
        <xdr:cNvCxnSpPr/>
      </xdr:nvCxnSpPr>
      <xdr:spPr bwMode="auto">
        <a:xfrm flipV="1">
          <a:off x="7298255" y="4347252"/>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C1DCF9E5-AE57-4E9C-B884-C03A1EAC14AF}"/>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PO : 1016353900 --&gt; ORDER APRIL'22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42FA4B78-5F59-4BD7-8061-CFF0CF3D2776}"/>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APRIL 002</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B53331BA-D95B-4432-B1C5-A5B1ABC60186}"/>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AB219DD8-01C9-412A-8459-4698863606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194615</xdr:colOff>
      <xdr:row>20</xdr:row>
      <xdr:rowOff>151272</xdr:rowOff>
    </xdr:from>
    <xdr:to>
      <xdr:col>5</xdr:col>
      <xdr:colOff>799849</xdr:colOff>
      <xdr:row>20</xdr:row>
      <xdr:rowOff>167894</xdr:rowOff>
    </xdr:to>
    <xdr:cxnSp macro="">
      <xdr:nvCxnSpPr>
        <xdr:cNvPr id="6" name="Straight Connector 5">
          <a:extLst>
            <a:ext uri="{FF2B5EF4-FFF2-40B4-BE49-F238E27FC236}">
              <a16:creationId xmlns:a16="http://schemas.microsoft.com/office/drawing/2014/main" id="{B8D3351D-AB7A-4B59-BDFF-7EA1A440F02E}"/>
            </a:ext>
          </a:extLst>
        </xdr:cNvPr>
        <xdr:cNvCxnSpPr/>
      </xdr:nvCxnSpPr>
      <xdr:spPr bwMode="auto">
        <a:xfrm flipV="1">
          <a:off x="6679086" y="374462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64</xdr:row>
      <xdr:rowOff>3401</xdr:rowOff>
    </xdr:from>
    <xdr:to>
      <xdr:col>23</xdr:col>
      <xdr:colOff>392206</xdr:colOff>
      <xdr:row>67</xdr:row>
      <xdr:rowOff>0</xdr:rowOff>
    </xdr:to>
    <xdr:sp macro="" textlink="">
      <xdr:nvSpPr>
        <xdr:cNvPr id="2" name="Text Box 14">
          <a:extLst>
            <a:ext uri="{FF2B5EF4-FFF2-40B4-BE49-F238E27FC236}">
              <a16:creationId xmlns:a16="http://schemas.microsoft.com/office/drawing/2014/main" id="{5731FD1F-78EE-4D74-BCAD-60FF290696F0}"/>
            </a:ext>
          </a:extLst>
        </xdr:cNvPr>
        <xdr:cNvSpPr txBox="1">
          <a:spLocks noChangeArrowheads="1"/>
        </xdr:cNvSpPr>
      </xdr:nvSpPr>
      <xdr:spPr bwMode="auto">
        <a:xfrm>
          <a:off x="171450" y="12208101"/>
          <a:ext cx="16927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1016353900, 1016353899 --&gt; ORDER APR'22 </a:t>
          </a:r>
        </a:p>
        <a:p>
          <a:pPr algn="l" rtl="0">
            <a:defRPr sz="1000"/>
          </a:pPr>
          <a:r>
            <a:rPr lang="en-US" sz="1400" b="0" i="0" u="none" strike="noStrike" baseline="0">
              <a:solidFill>
                <a:srgbClr val="000000"/>
              </a:solidFill>
              <a:latin typeface="Arial"/>
              <a:cs typeface="Arial"/>
            </a:rPr>
            <a:t>TOTAL : 75</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637827</xdr:colOff>
      <xdr:row>1</xdr:row>
      <xdr:rowOff>136265</xdr:rowOff>
    </xdr:to>
    <xdr:pic>
      <xdr:nvPicPr>
        <xdr:cNvPr id="3" name="Picture 15">
          <a:extLst>
            <a:ext uri="{FF2B5EF4-FFF2-40B4-BE49-F238E27FC236}">
              <a16:creationId xmlns:a16="http://schemas.microsoft.com/office/drawing/2014/main" id="{F3FB3C2D-15D2-4D72-89FA-A57D3015D8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71450" y="45358"/>
          <a:ext cx="1603027"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F8E836CC-FBB3-4760-B987-23660714ACAF}"/>
            </a:ext>
          </a:extLst>
        </xdr:cNvPr>
        <xdr:cNvSpPr txBox="1">
          <a:spLocks noChangeArrowheads="1"/>
        </xdr:cNvSpPr>
      </xdr:nvSpPr>
      <xdr:spPr bwMode="auto">
        <a:xfrm>
          <a:off x="1529741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APRIL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9C8F4293-5233-48C1-BC96-F6336531DDE5}"/>
            </a:ext>
          </a:extLst>
        </xdr:cNvPr>
        <xdr:cNvSpPr txBox="1">
          <a:spLocks noChangeArrowheads="1"/>
        </xdr:cNvSpPr>
      </xdr:nvSpPr>
      <xdr:spPr bwMode="auto">
        <a:xfrm>
          <a:off x="17825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56</xdr:row>
      <xdr:rowOff>3401</xdr:rowOff>
    </xdr:from>
    <xdr:to>
      <xdr:col>23</xdr:col>
      <xdr:colOff>392206</xdr:colOff>
      <xdr:row>59</xdr:row>
      <xdr:rowOff>0</xdr:rowOff>
    </xdr:to>
    <xdr:sp macro="" textlink="">
      <xdr:nvSpPr>
        <xdr:cNvPr id="2" name="Text Box 14">
          <a:extLst>
            <a:ext uri="{FF2B5EF4-FFF2-40B4-BE49-F238E27FC236}">
              <a16:creationId xmlns:a16="http://schemas.microsoft.com/office/drawing/2014/main" id="{9B115E3B-5865-48CA-BDD7-118220A7F6F7}"/>
            </a:ext>
          </a:extLst>
        </xdr:cNvPr>
        <xdr:cNvSpPr txBox="1">
          <a:spLocks noChangeArrowheads="1"/>
        </xdr:cNvSpPr>
      </xdr:nvSpPr>
      <xdr:spPr bwMode="auto">
        <a:xfrm>
          <a:off x="152400" y="14494101"/>
          <a:ext cx="16927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1016353900  --&gt; ORDER APR'22 </a:t>
          </a:r>
        </a:p>
        <a:p>
          <a:pPr algn="l" rtl="0">
            <a:defRPr sz="1000"/>
          </a:pPr>
          <a:r>
            <a:rPr lang="en-US" sz="1400" b="0" i="0" u="none" strike="noStrike" baseline="0">
              <a:solidFill>
                <a:srgbClr val="000000"/>
              </a:solidFill>
              <a:latin typeface="Arial"/>
              <a:cs typeface="Arial"/>
            </a:rPr>
            <a:t>TOTAL : 56</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637827</xdr:colOff>
      <xdr:row>1</xdr:row>
      <xdr:rowOff>136265</xdr:rowOff>
    </xdr:to>
    <xdr:pic>
      <xdr:nvPicPr>
        <xdr:cNvPr id="3" name="Picture 15">
          <a:extLst>
            <a:ext uri="{FF2B5EF4-FFF2-40B4-BE49-F238E27FC236}">
              <a16:creationId xmlns:a16="http://schemas.microsoft.com/office/drawing/2014/main" id="{6ABA9F63-7FBA-4388-B71F-EB658CBE08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52400" y="45358"/>
          <a:ext cx="1603027"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5FE7F929-A14D-4CEA-9860-61FA6A948267}"/>
            </a:ext>
          </a:extLst>
        </xdr:cNvPr>
        <xdr:cNvSpPr txBox="1">
          <a:spLocks noChangeArrowheads="1"/>
        </xdr:cNvSpPr>
      </xdr:nvSpPr>
      <xdr:spPr bwMode="auto">
        <a:xfrm>
          <a:off x="152783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APRIL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B831EF5F-406A-4DC2-86A2-EC514A583891}"/>
            </a:ext>
          </a:extLst>
        </xdr:cNvPr>
        <xdr:cNvSpPr txBox="1">
          <a:spLocks noChangeArrowheads="1"/>
        </xdr:cNvSpPr>
      </xdr:nvSpPr>
      <xdr:spPr bwMode="auto">
        <a:xfrm>
          <a:off x="1592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239972</xdr:colOff>
      <xdr:row>18</xdr:row>
      <xdr:rowOff>124058</xdr:rowOff>
    </xdr:from>
    <xdr:to>
      <xdr:col>6</xdr:col>
      <xdr:colOff>845206</xdr:colOff>
      <xdr:row>18</xdr:row>
      <xdr:rowOff>140680</xdr:rowOff>
    </xdr:to>
    <xdr:cxnSp macro="">
      <xdr:nvCxnSpPr>
        <xdr:cNvPr id="6" name="Straight Connector 5">
          <a:extLst>
            <a:ext uri="{FF2B5EF4-FFF2-40B4-BE49-F238E27FC236}">
              <a16:creationId xmlns:a16="http://schemas.microsoft.com/office/drawing/2014/main" id="{34B61484-6600-4B21-97C7-3153AD4D77A0}"/>
            </a:ext>
          </a:extLst>
        </xdr:cNvPr>
        <xdr:cNvCxnSpPr/>
      </xdr:nvCxnSpPr>
      <xdr:spPr bwMode="auto">
        <a:xfrm flipV="1">
          <a:off x="7279401" y="3616558"/>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239972</xdr:colOff>
      <xdr:row>20</xdr:row>
      <xdr:rowOff>124058</xdr:rowOff>
    </xdr:from>
    <xdr:to>
      <xdr:col>6</xdr:col>
      <xdr:colOff>845206</xdr:colOff>
      <xdr:row>20</xdr:row>
      <xdr:rowOff>140680</xdr:rowOff>
    </xdr:to>
    <xdr:cxnSp macro="">
      <xdr:nvCxnSpPr>
        <xdr:cNvPr id="8" name="Straight Connector 7">
          <a:extLst>
            <a:ext uri="{FF2B5EF4-FFF2-40B4-BE49-F238E27FC236}">
              <a16:creationId xmlns:a16="http://schemas.microsoft.com/office/drawing/2014/main" id="{447B361D-EF21-40ED-99F9-9E9D29D1B732}"/>
            </a:ext>
          </a:extLst>
        </xdr:cNvPr>
        <xdr:cNvCxnSpPr/>
      </xdr:nvCxnSpPr>
      <xdr:spPr bwMode="auto">
        <a:xfrm flipV="1">
          <a:off x="7279401" y="3616558"/>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247230</xdr:colOff>
      <xdr:row>18</xdr:row>
      <xdr:rowOff>122244</xdr:rowOff>
    </xdr:from>
    <xdr:to>
      <xdr:col>6</xdr:col>
      <xdr:colOff>852464</xdr:colOff>
      <xdr:row>18</xdr:row>
      <xdr:rowOff>138866</xdr:rowOff>
    </xdr:to>
    <xdr:cxnSp macro="">
      <xdr:nvCxnSpPr>
        <xdr:cNvPr id="9" name="Straight Connector 8">
          <a:extLst>
            <a:ext uri="{FF2B5EF4-FFF2-40B4-BE49-F238E27FC236}">
              <a16:creationId xmlns:a16="http://schemas.microsoft.com/office/drawing/2014/main" id="{87C83EA5-6ED3-43EE-BCD9-C23E9E43EC4E}"/>
            </a:ext>
          </a:extLst>
        </xdr:cNvPr>
        <xdr:cNvCxnSpPr/>
      </xdr:nvCxnSpPr>
      <xdr:spPr bwMode="auto">
        <a:xfrm flipV="1">
          <a:off x="7286659" y="3106744"/>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0</xdr:colOff>
      <xdr:row>57</xdr:row>
      <xdr:rowOff>3401</xdr:rowOff>
    </xdr:from>
    <xdr:to>
      <xdr:col>23</xdr:col>
      <xdr:colOff>392206</xdr:colOff>
      <xdr:row>60</xdr:row>
      <xdr:rowOff>0</xdr:rowOff>
    </xdr:to>
    <xdr:sp macro="" textlink="">
      <xdr:nvSpPr>
        <xdr:cNvPr id="2" name="Text Box 14">
          <a:extLst>
            <a:ext uri="{FF2B5EF4-FFF2-40B4-BE49-F238E27FC236}">
              <a16:creationId xmlns:a16="http://schemas.microsoft.com/office/drawing/2014/main" id="{5187BA09-04F2-4F36-ABDE-2F945B25D19C}"/>
            </a:ext>
          </a:extLst>
        </xdr:cNvPr>
        <xdr:cNvSpPr txBox="1">
          <a:spLocks noChangeArrowheads="1"/>
        </xdr:cNvSpPr>
      </xdr:nvSpPr>
      <xdr:spPr bwMode="auto">
        <a:xfrm>
          <a:off x="152400" y="12462101"/>
          <a:ext cx="16927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1016353900  --&gt; ORDER APR'22 </a:t>
          </a:r>
        </a:p>
        <a:p>
          <a:pPr algn="l" rtl="0">
            <a:defRPr sz="1000"/>
          </a:pPr>
          <a:r>
            <a:rPr lang="en-US" sz="1400" b="0" i="0" u="none" strike="noStrike" baseline="0">
              <a:solidFill>
                <a:srgbClr val="000000"/>
              </a:solidFill>
              <a:latin typeface="Arial"/>
              <a:cs typeface="Arial"/>
            </a:rPr>
            <a:t>TOTAL : 64</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637827</xdr:colOff>
      <xdr:row>1</xdr:row>
      <xdr:rowOff>136265</xdr:rowOff>
    </xdr:to>
    <xdr:pic>
      <xdr:nvPicPr>
        <xdr:cNvPr id="3" name="Picture 15">
          <a:extLst>
            <a:ext uri="{FF2B5EF4-FFF2-40B4-BE49-F238E27FC236}">
              <a16:creationId xmlns:a16="http://schemas.microsoft.com/office/drawing/2014/main" id="{EB5CA096-A2DA-47F2-A97B-07BF81BFA9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52400" y="45358"/>
          <a:ext cx="1603027"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EE469602-2E66-4AF9-8FCE-3088A04C7F85}"/>
            </a:ext>
          </a:extLst>
        </xdr:cNvPr>
        <xdr:cNvSpPr txBox="1">
          <a:spLocks noChangeArrowheads="1"/>
        </xdr:cNvSpPr>
      </xdr:nvSpPr>
      <xdr:spPr bwMode="auto">
        <a:xfrm>
          <a:off x="152783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APRIL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F62C012D-B125-4D3E-ACBB-E26A6C33C782}"/>
            </a:ext>
          </a:extLst>
        </xdr:cNvPr>
        <xdr:cNvSpPr txBox="1">
          <a:spLocks noChangeArrowheads="1"/>
        </xdr:cNvSpPr>
      </xdr:nvSpPr>
      <xdr:spPr bwMode="auto">
        <a:xfrm>
          <a:off x="1592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239972</xdr:colOff>
      <xdr:row>20</xdr:row>
      <xdr:rowOff>124058</xdr:rowOff>
    </xdr:from>
    <xdr:to>
      <xdr:col>6</xdr:col>
      <xdr:colOff>845206</xdr:colOff>
      <xdr:row>20</xdr:row>
      <xdr:rowOff>140680</xdr:rowOff>
    </xdr:to>
    <xdr:cxnSp macro="">
      <xdr:nvCxnSpPr>
        <xdr:cNvPr id="7" name="Straight Connector 6">
          <a:extLst>
            <a:ext uri="{FF2B5EF4-FFF2-40B4-BE49-F238E27FC236}">
              <a16:creationId xmlns:a16="http://schemas.microsoft.com/office/drawing/2014/main" id="{D1274948-9489-4FF4-AB35-27EA969E92CD}"/>
            </a:ext>
          </a:extLst>
        </xdr:cNvPr>
        <xdr:cNvCxnSpPr/>
      </xdr:nvCxnSpPr>
      <xdr:spPr bwMode="auto">
        <a:xfrm flipV="1">
          <a:off x="7282122" y="3584808"/>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0</xdr:colOff>
      <xdr:row>54</xdr:row>
      <xdr:rowOff>3401</xdr:rowOff>
    </xdr:from>
    <xdr:to>
      <xdr:col>23</xdr:col>
      <xdr:colOff>392206</xdr:colOff>
      <xdr:row>57</xdr:row>
      <xdr:rowOff>0</xdr:rowOff>
    </xdr:to>
    <xdr:sp macro="" textlink="">
      <xdr:nvSpPr>
        <xdr:cNvPr id="2" name="Text Box 14">
          <a:extLst>
            <a:ext uri="{FF2B5EF4-FFF2-40B4-BE49-F238E27FC236}">
              <a16:creationId xmlns:a16="http://schemas.microsoft.com/office/drawing/2014/main" id="{6F0A1841-41AD-4537-A914-20E0FF0F49EA}"/>
            </a:ext>
          </a:extLst>
        </xdr:cNvPr>
        <xdr:cNvSpPr txBox="1">
          <a:spLocks noChangeArrowheads="1"/>
        </xdr:cNvSpPr>
      </xdr:nvSpPr>
      <xdr:spPr bwMode="auto">
        <a:xfrm>
          <a:off x="152400" y="12716101"/>
          <a:ext cx="173340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1016353900  --&gt; ORDER APR'22 </a:t>
          </a:r>
        </a:p>
        <a:p>
          <a:pPr algn="l" rtl="0">
            <a:defRPr sz="1000"/>
          </a:pPr>
          <a:r>
            <a:rPr lang="en-US" sz="1400" b="0" i="0" u="none" strike="noStrike" baseline="0">
              <a:solidFill>
                <a:srgbClr val="000000"/>
              </a:solidFill>
              <a:latin typeface="Arial"/>
              <a:cs typeface="Arial"/>
            </a:rPr>
            <a:t>TOTAL : 51</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637827</xdr:colOff>
      <xdr:row>1</xdr:row>
      <xdr:rowOff>136265</xdr:rowOff>
    </xdr:to>
    <xdr:pic>
      <xdr:nvPicPr>
        <xdr:cNvPr id="3" name="Picture 15">
          <a:extLst>
            <a:ext uri="{FF2B5EF4-FFF2-40B4-BE49-F238E27FC236}">
              <a16:creationId xmlns:a16="http://schemas.microsoft.com/office/drawing/2014/main" id="{1A2CF7CD-3FBA-42D7-A0D5-7CEC96A114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52400" y="45358"/>
          <a:ext cx="1603027"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723ED881-6D1C-4422-935A-98ED0029C34D}"/>
            </a:ext>
          </a:extLst>
        </xdr:cNvPr>
        <xdr:cNvSpPr txBox="1">
          <a:spLocks noChangeArrowheads="1"/>
        </xdr:cNvSpPr>
      </xdr:nvSpPr>
      <xdr:spPr bwMode="auto">
        <a:xfrm>
          <a:off x="156847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APRIL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F29A2C91-C467-4A49-9CFB-EF335A97FEAE}"/>
            </a:ext>
          </a:extLst>
        </xdr:cNvPr>
        <xdr:cNvSpPr txBox="1">
          <a:spLocks noChangeArrowheads="1"/>
        </xdr:cNvSpPr>
      </xdr:nvSpPr>
      <xdr:spPr bwMode="auto">
        <a:xfrm>
          <a:off x="1592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239972</xdr:colOff>
      <xdr:row>20</xdr:row>
      <xdr:rowOff>124058</xdr:rowOff>
    </xdr:from>
    <xdr:to>
      <xdr:col>6</xdr:col>
      <xdr:colOff>845206</xdr:colOff>
      <xdr:row>20</xdr:row>
      <xdr:rowOff>140680</xdr:rowOff>
    </xdr:to>
    <xdr:cxnSp macro="">
      <xdr:nvCxnSpPr>
        <xdr:cNvPr id="6" name="Straight Connector 5">
          <a:extLst>
            <a:ext uri="{FF2B5EF4-FFF2-40B4-BE49-F238E27FC236}">
              <a16:creationId xmlns:a16="http://schemas.microsoft.com/office/drawing/2014/main" id="{F25CDB77-E637-4C6D-B595-B7A2BE491CA3}"/>
            </a:ext>
          </a:extLst>
        </xdr:cNvPr>
        <xdr:cNvCxnSpPr/>
      </xdr:nvCxnSpPr>
      <xdr:spPr bwMode="auto">
        <a:xfrm flipV="1">
          <a:off x="7688522" y="3584808"/>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186450</xdr:colOff>
      <xdr:row>18</xdr:row>
      <xdr:rowOff>146736</xdr:rowOff>
    </xdr:from>
    <xdr:to>
      <xdr:col>6</xdr:col>
      <xdr:colOff>791684</xdr:colOff>
      <xdr:row>18</xdr:row>
      <xdr:rowOff>163358</xdr:rowOff>
    </xdr:to>
    <xdr:cxnSp macro="">
      <xdr:nvCxnSpPr>
        <xdr:cNvPr id="7" name="Straight Connector 6">
          <a:extLst>
            <a:ext uri="{FF2B5EF4-FFF2-40B4-BE49-F238E27FC236}">
              <a16:creationId xmlns:a16="http://schemas.microsoft.com/office/drawing/2014/main" id="{FB281AA7-6A88-4812-938D-A17C2B6A4DB1}"/>
            </a:ext>
          </a:extLst>
        </xdr:cNvPr>
        <xdr:cNvCxnSpPr/>
      </xdr:nvCxnSpPr>
      <xdr:spPr bwMode="auto">
        <a:xfrm flipV="1">
          <a:off x="7634093" y="3131236"/>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7A6F8A54-FD7B-4C3D-BF87-A9A127577BC7}"/>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PO : 1016353900 --&gt; ORDER APRIL'22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F5AC720F-B42C-4238-89B2-232AC178346B}"/>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MAY 001</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F67247AA-0D8C-481C-9607-BBFF948DE53B}"/>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9BAA59F9-3A56-4C80-9FCC-075CB6A31A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230900</xdr:colOff>
      <xdr:row>20</xdr:row>
      <xdr:rowOff>105915</xdr:rowOff>
    </xdr:from>
    <xdr:to>
      <xdr:col>5</xdr:col>
      <xdr:colOff>836134</xdr:colOff>
      <xdr:row>20</xdr:row>
      <xdr:rowOff>122537</xdr:rowOff>
    </xdr:to>
    <xdr:cxnSp macro="">
      <xdr:nvCxnSpPr>
        <xdr:cNvPr id="6" name="Straight Connector 5">
          <a:extLst>
            <a:ext uri="{FF2B5EF4-FFF2-40B4-BE49-F238E27FC236}">
              <a16:creationId xmlns:a16="http://schemas.microsoft.com/office/drawing/2014/main" id="{D29B3295-3FDE-42FD-9FEB-D95C814933A1}"/>
            </a:ext>
          </a:extLst>
        </xdr:cNvPr>
        <xdr:cNvCxnSpPr/>
      </xdr:nvCxnSpPr>
      <xdr:spPr bwMode="auto">
        <a:xfrm flipV="1">
          <a:off x="6707900" y="37254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194615</xdr:colOff>
      <xdr:row>18</xdr:row>
      <xdr:rowOff>145829</xdr:rowOff>
    </xdr:from>
    <xdr:to>
      <xdr:col>5</xdr:col>
      <xdr:colOff>799849</xdr:colOff>
      <xdr:row>18</xdr:row>
      <xdr:rowOff>162451</xdr:rowOff>
    </xdr:to>
    <xdr:cxnSp macro="">
      <xdr:nvCxnSpPr>
        <xdr:cNvPr id="7" name="Straight Connector 6">
          <a:extLst>
            <a:ext uri="{FF2B5EF4-FFF2-40B4-BE49-F238E27FC236}">
              <a16:creationId xmlns:a16="http://schemas.microsoft.com/office/drawing/2014/main" id="{C36A368A-93D2-45FB-90FB-B4BDA8349C01}"/>
            </a:ext>
          </a:extLst>
        </xdr:cNvPr>
        <xdr:cNvCxnSpPr/>
      </xdr:nvCxnSpPr>
      <xdr:spPr bwMode="auto">
        <a:xfrm flipV="1">
          <a:off x="6671615" y="3257329"/>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3.xml><?xml version="1.0" encoding="utf-8"?>
<xdr:wsDr xmlns:xdr="http://schemas.openxmlformats.org/drawingml/2006/spreadsheetDrawing" xmlns:a="http://schemas.openxmlformats.org/drawingml/2006/main">
  <xdr:twoCellAnchor>
    <xdr:from>
      <xdr:col>1</xdr:col>
      <xdr:colOff>0</xdr:colOff>
      <xdr:row>88</xdr:row>
      <xdr:rowOff>3401</xdr:rowOff>
    </xdr:from>
    <xdr:to>
      <xdr:col>23</xdr:col>
      <xdr:colOff>392206</xdr:colOff>
      <xdr:row>91</xdr:row>
      <xdr:rowOff>0</xdr:rowOff>
    </xdr:to>
    <xdr:sp macro="" textlink="">
      <xdr:nvSpPr>
        <xdr:cNvPr id="2" name="Text Box 14">
          <a:extLst>
            <a:ext uri="{FF2B5EF4-FFF2-40B4-BE49-F238E27FC236}">
              <a16:creationId xmlns:a16="http://schemas.microsoft.com/office/drawing/2014/main" id="{A722DCA8-4554-4EB6-AC2C-081390F97DBF}"/>
            </a:ext>
          </a:extLst>
        </xdr:cNvPr>
        <xdr:cNvSpPr txBox="1">
          <a:spLocks noChangeArrowheads="1"/>
        </xdr:cNvSpPr>
      </xdr:nvSpPr>
      <xdr:spPr bwMode="auto">
        <a:xfrm>
          <a:off x="152400" y="12716101"/>
          <a:ext cx="16927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1016353900  --&gt; ORDER APR'22 </a:t>
          </a:r>
        </a:p>
        <a:p>
          <a:pPr algn="l" rtl="0">
            <a:defRPr sz="1000"/>
          </a:pPr>
          <a:r>
            <a:rPr lang="en-US" sz="1400" b="0" i="0" u="none" strike="noStrike" baseline="0">
              <a:solidFill>
                <a:srgbClr val="000000"/>
              </a:solidFill>
              <a:latin typeface="Arial"/>
              <a:cs typeface="Arial"/>
            </a:rPr>
            <a:t>TOTAL : 64</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187600D8-932F-4C9E-A0A8-EDF729B1F1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152400" y="45358"/>
          <a:ext cx="1603027"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61389A7D-935B-4636-A782-5ECD58217FFC}"/>
            </a:ext>
          </a:extLst>
        </xdr:cNvPr>
        <xdr:cNvSpPr txBox="1">
          <a:spLocks noChangeArrowheads="1"/>
        </xdr:cNvSpPr>
      </xdr:nvSpPr>
      <xdr:spPr bwMode="auto">
        <a:xfrm>
          <a:off x="152783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APRIL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8077B464-E978-4143-95F7-AAF694984CAC}"/>
            </a:ext>
          </a:extLst>
        </xdr:cNvPr>
        <xdr:cNvSpPr txBox="1">
          <a:spLocks noChangeArrowheads="1"/>
        </xdr:cNvSpPr>
      </xdr:nvSpPr>
      <xdr:spPr bwMode="auto">
        <a:xfrm>
          <a:off x="1592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55</xdr:row>
      <xdr:rowOff>3401</xdr:rowOff>
    </xdr:from>
    <xdr:to>
      <xdr:col>23</xdr:col>
      <xdr:colOff>392206</xdr:colOff>
      <xdr:row>58</xdr:row>
      <xdr:rowOff>0</xdr:rowOff>
    </xdr:to>
    <xdr:sp macro="" textlink="">
      <xdr:nvSpPr>
        <xdr:cNvPr id="2" name="Text Box 14">
          <a:extLst>
            <a:ext uri="{FF2B5EF4-FFF2-40B4-BE49-F238E27FC236}">
              <a16:creationId xmlns:a16="http://schemas.microsoft.com/office/drawing/2014/main" id="{33389331-2B4A-41D9-8548-86970E2E4592}"/>
            </a:ext>
          </a:extLst>
        </xdr:cNvPr>
        <xdr:cNvSpPr txBox="1">
          <a:spLocks noChangeArrowheads="1"/>
        </xdr:cNvSpPr>
      </xdr:nvSpPr>
      <xdr:spPr bwMode="auto">
        <a:xfrm>
          <a:off x="254000" y="20590101"/>
          <a:ext cx="16927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1016409895, 1016409896  --&gt; ORDER MAY'22 </a:t>
          </a:r>
        </a:p>
        <a:p>
          <a:pPr algn="l" rtl="0">
            <a:defRPr sz="1000"/>
          </a:pPr>
          <a:r>
            <a:rPr lang="en-US" sz="1400" b="0" i="0" u="none" strike="noStrike" baseline="0">
              <a:solidFill>
                <a:srgbClr val="000000"/>
              </a:solidFill>
              <a:latin typeface="Arial"/>
              <a:cs typeface="Arial"/>
            </a:rPr>
            <a:t>TOTAL : 60</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5F49770B-CBA8-49A2-80AD-38ED1E887C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C737110C-938A-4D67-8C01-B54B625CEBAB}"/>
            </a:ext>
          </a:extLst>
        </xdr:cNvPr>
        <xdr:cNvSpPr txBox="1">
          <a:spLocks noChangeArrowheads="1"/>
        </xdr:cNvSpPr>
      </xdr:nvSpPr>
      <xdr:spPr bwMode="auto">
        <a:xfrm>
          <a:off x="153799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MAY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76D1F127-F862-4364-A227-91D7993B8520}"/>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194615</xdr:colOff>
      <xdr:row>18</xdr:row>
      <xdr:rowOff>145829</xdr:rowOff>
    </xdr:from>
    <xdr:to>
      <xdr:col>6</xdr:col>
      <xdr:colOff>799849</xdr:colOff>
      <xdr:row>18</xdr:row>
      <xdr:rowOff>162451</xdr:rowOff>
    </xdr:to>
    <xdr:cxnSp macro="">
      <xdr:nvCxnSpPr>
        <xdr:cNvPr id="7" name="Straight Connector 6">
          <a:extLst>
            <a:ext uri="{FF2B5EF4-FFF2-40B4-BE49-F238E27FC236}">
              <a16:creationId xmlns:a16="http://schemas.microsoft.com/office/drawing/2014/main" id="{7CFE4F7E-5153-4054-BDE0-8FF477CB878A}"/>
            </a:ext>
          </a:extLst>
        </xdr:cNvPr>
        <xdr:cNvCxnSpPr/>
      </xdr:nvCxnSpPr>
      <xdr:spPr bwMode="auto">
        <a:xfrm flipV="1">
          <a:off x="6671615" y="3206529"/>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203687</xdr:colOff>
      <xdr:row>20</xdr:row>
      <xdr:rowOff>109543</xdr:rowOff>
    </xdr:from>
    <xdr:to>
      <xdr:col>6</xdr:col>
      <xdr:colOff>808921</xdr:colOff>
      <xdr:row>20</xdr:row>
      <xdr:rowOff>126165</xdr:rowOff>
    </xdr:to>
    <xdr:cxnSp macro="">
      <xdr:nvCxnSpPr>
        <xdr:cNvPr id="8" name="Straight Connector 7">
          <a:extLst>
            <a:ext uri="{FF2B5EF4-FFF2-40B4-BE49-F238E27FC236}">
              <a16:creationId xmlns:a16="http://schemas.microsoft.com/office/drawing/2014/main" id="{9597D2B3-9458-45D7-B625-3E1D46E91EDB}"/>
            </a:ext>
          </a:extLst>
        </xdr:cNvPr>
        <xdr:cNvCxnSpPr/>
      </xdr:nvCxnSpPr>
      <xdr:spPr bwMode="auto">
        <a:xfrm flipV="1">
          <a:off x="7342901" y="3602043"/>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7F8322E4-34E1-45C8-8531-81854EF3F2AB}"/>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1016409898 --&gt; ORDER MAY'22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97775CCB-F8F0-4F90-A6AB-E38D5AC03F99}"/>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MAY 001</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9EC92E5B-AF2C-4375-993E-9ACB5A100286}"/>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B5AA6EC2-864B-41B2-BFF0-8647B709E7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230900</xdr:colOff>
      <xdr:row>20</xdr:row>
      <xdr:rowOff>105915</xdr:rowOff>
    </xdr:from>
    <xdr:to>
      <xdr:col>5</xdr:col>
      <xdr:colOff>836134</xdr:colOff>
      <xdr:row>20</xdr:row>
      <xdr:rowOff>122537</xdr:rowOff>
    </xdr:to>
    <xdr:cxnSp macro="">
      <xdr:nvCxnSpPr>
        <xdr:cNvPr id="6" name="Straight Connector 5">
          <a:extLst>
            <a:ext uri="{FF2B5EF4-FFF2-40B4-BE49-F238E27FC236}">
              <a16:creationId xmlns:a16="http://schemas.microsoft.com/office/drawing/2014/main" id="{4C0B262D-FC70-4DB4-A32A-0FAB4063CA1F}"/>
            </a:ext>
          </a:extLst>
        </xdr:cNvPr>
        <xdr:cNvCxnSpPr/>
      </xdr:nvCxnSpPr>
      <xdr:spPr bwMode="auto">
        <a:xfrm flipV="1">
          <a:off x="6707900" y="36746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194615</xdr:colOff>
      <xdr:row>18</xdr:row>
      <xdr:rowOff>145829</xdr:rowOff>
    </xdr:from>
    <xdr:to>
      <xdr:col>5</xdr:col>
      <xdr:colOff>799849</xdr:colOff>
      <xdr:row>18</xdr:row>
      <xdr:rowOff>162451</xdr:rowOff>
    </xdr:to>
    <xdr:cxnSp macro="">
      <xdr:nvCxnSpPr>
        <xdr:cNvPr id="7" name="Straight Connector 6">
          <a:extLst>
            <a:ext uri="{FF2B5EF4-FFF2-40B4-BE49-F238E27FC236}">
              <a16:creationId xmlns:a16="http://schemas.microsoft.com/office/drawing/2014/main" id="{E0EAEEED-57A1-4143-B75A-512A9B6F1DC1}"/>
            </a:ext>
          </a:extLst>
        </xdr:cNvPr>
        <xdr:cNvCxnSpPr/>
      </xdr:nvCxnSpPr>
      <xdr:spPr bwMode="auto">
        <a:xfrm flipV="1">
          <a:off x="6671615" y="3206529"/>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6.xml><?xml version="1.0" encoding="utf-8"?>
<xdr:wsDr xmlns:xdr="http://schemas.openxmlformats.org/drawingml/2006/spreadsheetDrawing" xmlns:a="http://schemas.openxmlformats.org/drawingml/2006/main">
  <xdr:twoCellAnchor>
    <xdr:from>
      <xdr:col>1</xdr:col>
      <xdr:colOff>0</xdr:colOff>
      <xdr:row>57</xdr:row>
      <xdr:rowOff>3401</xdr:rowOff>
    </xdr:from>
    <xdr:to>
      <xdr:col>23</xdr:col>
      <xdr:colOff>392206</xdr:colOff>
      <xdr:row>60</xdr:row>
      <xdr:rowOff>0</xdr:rowOff>
    </xdr:to>
    <xdr:sp macro="" textlink="">
      <xdr:nvSpPr>
        <xdr:cNvPr id="2" name="Text Box 14">
          <a:extLst>
            <a:ext uri="{FF2B5EF4-FFF2-40B4-BE49-F238E27FC236}">
              <a16:creationId xmlns:a16="http://schemas.microsoft.com/office/drawing/2014/main" id="{6C64C0A5-BB13-45CB-8535-7FDED6BB8044}"/>
            </a:ext>
          </a:extLst>
        </xdr:cNvPr>
        <xdr:cNvSpPr txBox="1">
          <a:spLocks noChangeArrowheads="1"/>
        </xdr:cNvSpPr>
      </xdr:nvSpPr>
      <xdr:spPr bwMode="auto">
        <a:xfrm>
          <a:off x="254000" y="12716101"/>
          <a:ext cx="16800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1016409898  --&gt; ORDER MAY'22 </a:t>
          </a:r>
        </a:p>
        <a:p>
          <a:pPr algn="l" rtl="0">
            <a:defRPr sz="1000"/>
          </a:pPr>
          <a:r>
            <a:rPr lang="en-US" sz="1400" b="0" i="0" u="none" strike="noStrike" baseline="0">
              <a:solidFill>
                <a:srgbClr val="000000"/>
              </a:solidFill>
              <a:latin typeface="Arial"/>
              <a:cs typeface="Arial"/>
            </a:rPr>
            <a:t>TOTAL : 62</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7C442DE0-FBBC-4206-BDB0-A3D7624D3F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A4BB6F10-BC5F-4049-83F6-897C09F02EAC}"/>
            </a:ext>
          </a:extLst>
        </xdr:cNvPr>
        <xdr:cNvSpPr txBox="1">
          <a:spLocks noChangeArrowheads="1"/>
        </xdr:cNvSpPr>
      </xdr:nvSpPr>
      <xdr:spPr bwMode="auto">
        <a:xfrm>
          <a:off x="152529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MAY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4AA8E26D-A73D-434A-B01D-17F73D69A762}"/>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F9B703CD-92AF-4CC3-839B-956D30CCB79A}"/>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1016446086 --&gt; ORDER JUNI'22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AEBDB8F2-EE57-47EB-B9BF-04253A57BFD7}"/>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JUNI 001</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4B129A47-95A3-4539-9DC9-5A8C6C4C9CF8}"/>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76ACC5F1-A256-41D0-B85A-AFD5CD5542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230900</xdr:colOff>
      <xdr:row>20</xdr:row>
      <xdr:rowOff>105915</xdr:rowOff>
    </xdr:from>
    <xdr:to>
      <xdr:col>5</xdr:col>
      <xdr:colOff>836134</xdr:colOff>
      <xdr:row>20</xdr:row>
      <xdr:rowOff>122537</xdr:rowOff>
    </xdr:to>
    <xdr:cxnSp macro="">
      <xdr:nvCxnSpPr>
        <xdr:cNvPr id="6" name="Straight Connector 5">
          <a:extLst>
            <a:ext uri="{FF2B5EF4-FFF2-40B4-BE49-F238E27FC236}">
              <a16:creationId xmlns:a16="http://schemas.microsoft.com/office/drawing/2014/main" id="{3190D557-4315-47AF-8476-E67F58143BEF}"/>
            </a:ext>
          </a:extLst>
        </xdr:cNvPr>
        <xdr:cNvCxnSpPr/>
      </xdr:nvCxnSpPr>
      <xdr:spPr bwMode="auto">
        <a:xfrm flipV="1">
          <a:off x="6707900" y="36746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58</xdr:row>
      <xdr:rowOff>3401</xdr:rowOff>
    </xdr:from>
    <xdr:to>
      <xdr:col>23</xdr:col>
      <xdr:colOff>392206</xdr:colOff>
      <xdr:row>61</xdr:row>
      <xdr:rowOff>0</xdr:rowOff>
    </xdr:to>
    <xdr:sp macro="" textlink="">
      <xdr:nvSpPr>
        <xdr:cNvPr id="2" name="Text Box 14">
          <a:extLst>
            <a:ext uri="{FF2B5EF4-FFF2-40B4-BE49-F238E27FC236}">
              <a16:creationId xmlns:a16="http://schemas.microsoft.com/office/drawing/2014/main" id="{5B4BC45F-1940-4842-B606-A10BE5FE0C2D}"/>
            </a:ext>
          </a:extLst>
        </xdr:cNvPr>
        <xdr:cNvSpPr txBox="1">
          <a:spLocks noChangeArrowheads="1"/>
        </xdr:cNvSpPr>
      </xdr:nvSpPr>
      <xdr:spPr bwMode="auto">
        <a:xfrm>
          <a:off x="254000" y="12716101"/>
          <a:ext cx="16800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1016446086  --&gt; ORDER JUNI'22 </a:t>
          </a:r>
        </a:p>
        <a:p>
          <a:pPr algn="l" rtl="0">
            <a:defRPr sz="1000"/>
          </a:pPr>
          <a:r>
            <a:rPr lang="en-US" sz="1400" b="0" i="0" u="none" strike="noStrike" baseline="0">
              <a:solidFill>
                <a:srgbClr val="000000"/>
              </a:solidFill>
              <a:latin typeface="Arial"/>
              <a:cs typeface="Arial"/>
            </a:rPr>
            <a:t>TOTAL : 71</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DB5F0D38-D371-4EB4-8CE3-1E0D4B08AE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5CD66D0C-CF20-45DA-9545-A819FC4AFE95}"/>
            </a:ext>
          </a:extLst>
        </xdr:cNvPr>
        <xdr:cNvSpPr txBox="1">
          <a:spLocks noChangeArrowheads="1"/>
        </xdr:cNvSpPr>
      </xdr:nvSpPr>
      <xdr:spPr bwMode="auto">
        <a:xfrm>
          <a:off x="152529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JUNI 002</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8713988F-7135-4655-970A-9E56302F53A2}"/>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3078B56B-D557-42A1-A48A-944200DD1016}"/>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1016446092 --&gt; ORDER JUNI'22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A4E098FD-3EB4-4A0A-88D2-0CBE5E62ED67}"/>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JUNI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0661EF47-BC51-48C0-983C-9818986F39C7}"/>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01A2F47F-3CD7-467F-87DB-F74A13052E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230900</xdr:colOff>
      <xdr:row>20</xdr:row>
      <xdr:rowOff>105915</xdr:rowOff>
    </xdr:from>
    <xdr:to>
      <xdr:col>5</xdr:col>
      <xdr:colOff>836134</xdr:colOff>
      <xdr:row>20</xdr:row>
      <xdr:rowOff>122537</xdr:rowOff>
    </xdr:to>
    <xdr:cxnSp macro="">
      <xdr:nvCxnSpPr>
        <xdr:cNvPr id="6" name="Straight Connector 5">
          <a:extLst>
            <a:ext uri="{FF2B5EF4-FFF2-40B4-BE49-F238E27FC236}">
              <a16:creationId xmlns:a16="http://schemas.microsoft.com/office/drawing/2014/main" id="{9D120532-97BF-440E-BCDD-89874E13101A}"/>
            </a:ext>
          </a:extLst>
        </xdr:cNvPr>
        <xdr:cNvCxnSpPr/>
      </xdr:nvCxnSpPr>
      <xdr:spPr bwMode="auto">
        <a:xfrm flipV="1">
          <a:off x="6707900" y="36746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58</xdr:row>
      <xdr:rowOff>3401</xdr:rowOff>
    </xdr:from>
    <xdr:to>
      <xdr:col>23</xdr:col>
      <xdr:colOff>392206</xdr:colOff>
      <xdr:row>61</xdr:row>
      <xdr:rowOff>0</xdr:rowOff>
    </xdr:to>
    <xdr:sp macro="" textlink="">
      <xdr:nvSpPr>
        <xdr:cNvPr id="2" name="Text Box 14">
          <a:extLst>
            <a:ext uri="{FF2B5EF4-FFF2-40B4-BE49-F238E27FC236}">
              <a16:creationId xmlns:a16="http://schemas.microsoft.com/office/drawing/2014/main" id="{7B55FB09-2102-4E75-AF9A-8C1EF71F4ACA}"/>
            </a:ext>
          </a:extLst>
        </xdr:cNvPr>
        <xdr:cNvSpPr txBox="1">
          <a:spLocks noChangeArrowheads="1"/>
        </xdr:cNvSpPr>
      </xdr:nvSpPr>
      <xdr:spPr bwMode="auto">
        <a:xfrm>
          <a:off x="254000" y="12970101"/>
          <a:ext cx="16800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1016446087  --&gt; ORDER JUNI'22 </a:t>
          </a:r>
        </a:p>
        <a:p>
          <a:pPr algn="l" rtl="0">
            <a:defRPr sz="1000"/>
          </a:pPr>
          <a:r>
            <a:rPr lang="en-US" sz="1400" b="0" i="0" u="none" strike="noStrike" baseline="0">
              <a:solidFill>
                <a:srgbClr val="000000"/>
              </a:solidFill>
              <a:latin typeface="Arial"/>
              <a:cs typeface="Arial"/>
            </a:rPr>
            <a:t>TOTAL : 80</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B4058DE0-0889-4F63-8402-03F8A72F15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0A3D36FD-456D-40A5-987B-5F60942A2910}"/>
            </a:ext>
          </a:extLst>
        </xdr:cNvPr>
        <xdr:cNvSpPr txBox="1">
          <a:spLocks noChangeArrowheads="1"/>
        </xdr:cNvSpPr>
      </xdr:nvSpPr>
      <xdr:spPr bwMode="auto">
        <a:xfrm>
          <a:off x="152529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JUNI 004</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BF5AAD89-7EF7-4E5F-809A-57089D601F13}"/>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84</xdr:row>
      <xdr:rowOff>3401</xdr:rowOff>
    </xdr:from>
    <xdr:to>
      <xdr:col>23</xdr:col>
      <xdr:colOff>392206</xdr:colOff>
      <xdr:row>87</xdr:row>
      <xdr:rowOff>0</xdr:rowOff>
    </xdr:to>
    <xdr:sp macro="" textlink="">
      <xdr:nvSpPr>
        <xdr:cNvPr id="2" name="Text Box 14">
          <a:extLst>
            <a:ext uri="{FF2B5EF4-FFF2-40B4-BE49-F238E27FC236}">
              <a16:creationId xmlns:a16="http://schemas.microsoft.com/office/drawing/2014/main" id="{16EBD889-B04E-4DF9-BFDE-2E1C3A4718F8}"/>
            </a:ext>
          </a:extLst>
        </xdr:cNvPr>
        <xdr:cNvSpPr txBox="1">
          <a:spLocks noChangeArrowheads="1"/>
        </xdr:cNvSpPr>
      </xdr:nvSpPr>
      <xdr:spPr bwMode="auto">
        <a:xfrm>
          <a:off x="254000" y="12970101"/>
          <a:ext cx="16800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1016446092, 1016446094  --&gt; ORDER JUNI'22 </a:t>
          </a:r>
        </a:p>
        <a:p>
          <a:pPr algn="l" rtl="0">
            <a:defRPr sz="1000"/>
          </a:pPr>
          <a:r>
            <a:rPr lang="en-US" sz="1400" b="0" i="0" u="none" strike="noStrike" baseline="0">
              <a:solidFill>
                <a:srgbClr val="000000"/>
              </a:solidFill>
              <a:latin typeface="Arial"/>
              <a:cs typeface="Arial"/>
            </a:rPr>
            <a:t>TOTAL : 147</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60DB8800-D641-4CE2-B6DE-5AB9D30521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90C34007-B51B-43BD-AF6E-0EA7CAEA8743}"/>
            </a:ext>
          </a:extLst>
        </xdr:cNvPr>
        <xdr:cNvSpPr txBox="1">
          <a:spLocks noChangeArrowheads="1"/>
        </xdr:cNvSpPr>
      </xdr:nvSpPr>
      <xdr:spPr bwMode="auto">
        <a:xfrm>
          <a:off x="152529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JUNI 004</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18792A72-48F0-4315-9A0F-B75F4FFFD68A}"/>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230900</xdr:colOff>
      <xdr:row>20</xdr:row>
      <xdr:rowOff>105915</xdr:rowOff>
    </xdr:from>
    <xdr:to>
      <xdr:col>6</xdr:col>
      <xdr:colOff>836134</xdr:colOff>
      <xdr:row>20</xdr:row>
      <xdr:rowOff>122537</xdr:rowOff>
    </xdr:to>
    <xdr:cxnSp macro="">
      <xdr:nvCxnSpPr>
        <xdr:cNvPr id="6" name="Straight Connector 5">
          <a:extLst>
            <a:ext uri="{FF2B5EF4-FFF2-40B4-BE49-F238E27FC236}">
              <a16:creationId xmlns:a16="http://schemas.microsoft.com/office/drawing/2014/main" id="{5323BDE5-9888-4A5D-BE2E-128A61AF29B4}"/>
            </a:ext>
          </a:extLst>
        </xdr:cNvPr>
        <xdr:cNvCxnSpPr/>
      </xdr:nvCxnSpPr>
      <xdr:spPr bwMode="auto">
        <a:xfrm flipV="1">
          <a:off x="6707900" y="36746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285329</xdr:colOff>
      <xdr:row>18</xdr:row>
      <xdr:rowOff>136757</xdr:rowOff>
    </xdr:from>
    <xdr:to>
      <xdr:col>6</xdr:col>
      <xdr:colOff>890563</xdr:colOff>
      <xdr:row>18</xdr:row>
      <xdr:rowOff>153379</xdr:rowOff>
    </xdr:to>
    <xdr:cxnSp macro="">
      <xdr:nvCxnSpPr>
        <xdr:cNvPr id="7" name="Straight Connector 6">
          <a:extLst>
            <a:ext uri="{FF2B5EF4-FFF2-40B4-BE49-F238E27FC236}">
              <a16:creationId xmlns:a16="http://schemas.microsoft.com/office/drawing/2014/main" id="{E4B98DB0-E927-46E3-A690-E42277F60CF6}"/>
            </a:ext>
          </a:extLst>
        </xdr:cNvPr>
        <xdr:cNvCxnSpPr/>
      </xdr:nvCxnSpPr>
      <xdr:spPr bwMode="auto">
        <a:xfrm flipV="1">
          <a:off x="7424543" y="3121257"/>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0</xdr:colOff>
      <xdr:row>51</xdr:row>
      <xdr:rowOff>3401</xdr:rowOff>
    </xdr:from>
    <xdr:to>
      <xdr:col>23</xdr:col>
      <xdr:colOff>392206</xdr:colOff>
      <xdr:row>54</xdr:row>
      <xdr:rowOff>0</xdr:rowOff>
    </xdr:to>
    <xdr:sp macro="" textlink="">
      <xdr:nvSpPr>
        <xdr:cNvPr id="2" name="Text Box 14">
          <a:extLst>
            <a:ext uri="{FF2B5EF4-FFF2-40B4-BE49-F238E27FC236}">
              <a16:creationId xmlns:a16="http://schemas.microsoft.com/office/drawing/2014/main" id="{6D722166-B571-4803-9DDE-0C1E834C361B}"/>
            </a:ext>
          </a:extLst>
        </xdr:cNvPr>
        <xdr:cNvSpPr txBox="1">
          <a:spLocks noChangeArrowheads="1"/>
        </xdr:cNvSpPr>
      </xdr:nvSpPr>
      <xdr:spPr bwMode="auto">
        <a:xfrm>
          <a:off x="254000" y="19701101"/>
          <a:ext cx="16800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1016512120--&gt; ORDER JULI'22 </a:t>
          </a:r>
        </a:p>
        <a:p>
          <a:pPr algn="l" rtl="0">
            <a:defRPr sz="1000"/>
          </a:pPr>
          <a:r>
            <a:rPr lang="en-US" sz="1400" b="0" i="0" u="none" strike="noStrike" baseline="0">
              <a:solidFill>
                <a:srgbClr val="000000"/>
              </a:solidFill>
              <a:latin typeface="Arial"/>
              <a:cs typeface="Arial"/>
            </a:rPr>
            <a:t>TOTAL : 50</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132650C5-ECD5-41CA-9DFD-DE14FE02A2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84C1D2EE-7550-478B-B683-743C2C3109C0}"/>
            </a:ext>
          </a:extLst>
        </xdr:cNvPr>
        <xdr:cNvSpPr txBox="1">
          <a:spLocks noChangeArrowheads="1"/>
        </xdr:cNvSpPr>
      </xdr:nvSpPr>
      <xdr:spPr bwMode="auto">
        <a:xfrm>
          <a:off x="152529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JULI 001</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79AFDBE4-BCA3-4A70-A7C8-A1CD839FADE7}"/>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285329</xdr:colOff>
      <xdr:row>18</xdr:row>
      <xdr:rowOff>136757</xdr:rowOff>
    </xdr:from>
    <xdr:to>
      <xdr:col>6</xdr:col>
      <xdr:colOff>890563</xdr:colOff>
      <xdr:row>18</xdr:row>
      <xdr:rowOff>153379</xdr:rowOff>
    </xdr:to>
    <xdr:cxnSp macro="">
      <xdr:nvCxnSpPr>
        <xdr:cNvPr id="7" name="Straight Connector 6">
          <a:extLst>
            <a:ext uri="{FF2B5EF4-FFF2-40B4-BE49-F238E27FC236}">
              <a16:creationId xmlns:a16="http://schemas.microsoft.com/office/drawing/2014/main" id="{4787F1FB-A3A6-4EB8-9F92-73482D671CDA}"/>
            </a:ext>
          </a:extLst>
        </xdr:cNvPr>
        <xdr:cNvCxnSpPr/>
      </xdr:nvCxnSpPr>
      <xdr:spPr bwMode="auto">
        <a:xfrm flipV="1">
          <a:off x="7429079" y="3089507"/>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230900</xdr:colOff>
      <xdr:row>20</xdr:row>
      <xdr:rowOff>105915</xdr:rowOff>
    </xdr:from>
    <xdr:to>
      <xdr:col>6</xdr:col>
      <xdr:colOff>836134</xdr:colOff>
      <xdr:row>20</xdr:row>
      <xdr:rowOff>122537</xdr:rowOff>
    </xdr:to>
    <xdr:cxnSp macro="">
      <xdr:nvCxnSpPr>
        <xdr:cNvPr id="8" name="Straight Connector 7">
          <a:extLst>
            <a:ext uri="{FF2B5EF4-FFF2-40B4-BE49-F238E27FC236}">
              <a16:creationId xmlns:a16="http://schemas.microsoft.com/office/drawing/2014/main" id="{9C4AC2D1-B58C-48A6-9BEA-32B03F74ED86}"/>
            </a:ext>
          </a:extLst>
        </xdr:cNvPr>
        <xdr:cNvCxnSpPr/>
      </xdr:nvCxnSpPr>
      <xdr:spPr bwMode="auto">
        <a:xfrm flipV="1">
          <a:off x="8032329" y="35984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33</xdr:col>
      <xdr:colOff>2048289</xdr:colOff>
      <xdr:row>9</xdr:row>
      <xdr:rowOff>117929</xdr:rowOff>
    </xdr:from>
    <xdr:to>
      <xdr:col>39</xdr:col>
      <xdr:colOff>431734</xdr:colOff>
      <xdr:row>36</xdr:row>
      <xdr:rowOff>116114</xdr:rowOff>
    </xdr:to>
    <xdr:pic>
      <xdr:nvPicPr>
        <xdr:cNvPr id="9" name="Picture 8">
          <a:extLst>
            <a:ext uri="{FF2B5EF4-FFF2-40B4-BE49-F238E27FC236}">
              <a16:creationId xmlns:a16="http://schemas.microsoft.com/office/drawing/2014/main" id="{1E175722-2F48-4914-8A28-41D47489F1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566218" y="1687286"/>
          <a:ext cx="4923945" cy="5985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184628EE-281E-40D4-BD4D-E860B9F3E7A7}"/>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1016512120 --&gt; ORDER JULI'22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6E1A7331-4F5E-4882-9CF3-B91EB509F784}"/>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JULI 002</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EFC10212-5643-4434-8F02-841AF0FB6073}"/>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9BD7F70F-746D-4ED2-976D-803FF3D0B0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230900</xdr:colOff>
      <xdr:row>20</xdr:row>
      <xdr:rowOff>105915</xdr:rowOff>
    </xdr:from>
    <xdr:to>
      <xdr:col>5</xdr:col>
      <xdr:colOff>836134</xdr:colOff>
      <xdr:row>20</xdr:row>
      <xdr:rowOff>122537</xdr:rowOff>
    </xdr:to>
    <xdr:cxnSp macro="">
      <xdr:nvCxnSpPr>
        <xdr:cNvPr id="6" name="Straight Connector 5">
          <a:extLst>
            <a:ext uri="{FF2B5EF4-FFF2-40B4-BE49-F238E27FC236}">
              <a16:creationId xmlns:a16="http://schemas.microsoft.com/office/drawing/2014/main" id="{9B3A8032-3E68-4EC5-95EA-73FE8D9139DB}"/>
            </a:ext>
          </a:extLst>
        </xdr:cNvPr>
        <xdr:cNvCxnSpPr/>
      </xdr:nvCxnSpPr>
      <xdr:spPr bwMode="auto">
        <a:xfrm flipV="1">
          <a:off x="6707900" y="36746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212758</xdr:colOff>
      <xdr:row>18</xdr:row>
      <xdr:rowOff>118615</xdr:rowOff>
    </xdr:from>
    <xdr:to>
      <xdr:col>5</xdr:col>
      <xdr:colOff>817992</xdr:colOff>
      <xdr:row>18</xdr:row>
      <xdr:rowOff>135237</xdr:rowOff>
    </xdr:to>
    <xdr:cxnSp macro="">
      <xdr:nvCxnSpPr>
        <xdr:cNvPr id="7" name="Straight Connector 6">
          <a:extLst>
            <a:ext uri="{FF2B5EF4-FFF2-40B4-BE49-F238E27FC236}">
              <a16:creationId xmlns:a16="http://schemas.microsoft.com/office/drawing/2014/main" id="{ECA1F07A-E765-40A2-8111-41BC11EE93FD}"/>
            </a:ext>
          </a:extLst>
        </xdr:cNvPr>
        <xdr:cNvCxnSpPr/>
      </xdr:nvCxnSpPr>
      <xdr:spPr bwMode="auto">
        <a:xfrm flipV="1">
          <a:off x="6689758" y="32301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0</xdr:colOff>
      <xdr:row>55</xdr:row>
      <xdr:rowOff>3401</xdr:rowOff>
    </xdr:from>
    <xdr:to>
      <xdr:col>22</xdr:col>
      <xdr:colOff>392206</xdr:colOff>
      <xdr:row>58</xdr:row>
      <xdr:rowOff>0</xdr:rowOff>
    </xdr:to>
    <xdr:sp macro="" textlink="">
      <xdr:nvSpPr>
        <xdr:cNvPr id="2" name="Text Box 14">
          <a:extLst>
            <a:ext uri="{FF2B5EF4-FFF2-40B4-BE49-F238E27FC236}">
              <a16:creationId xmlns:a16="http://schemas.microsoft.com/office/drawing/2014/main" id="{E19BFB07-4D39-49BB-983F-BDBB5BC56E88}"/>
            </a:ext>
          </a:extLst>
        </xdr:cNvPr>
        <xdr:cNvSpPr txBox="1">
          <a:spLocks noChangeArrowheads="1"/>
        </xdr:cNvSpPr>
      </xdr:nvSpPr>
      <xdr:spPr bwMode="auto">
        <a:xfrm>
          <a:off x="254000" y="13909901"/>
          <a:ext cx="168006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1016512121 --&gt; ORDER JULI'22 </a:t>
          </a:r>
        </a:p>
        <a:p>
          <a:pPr algn="l" rtl="0">
            <a:defRPr sz="1000"/>
          </a:pPr>
          <a:r>
            <a:rPr lang="en-US" sz="1400" b="0" i="0" u="none" strike="noStrike" baseline="0">
              <a:solidFill>
                <a:srgbClr val="000000"/>
              </a:solidFill>
              <a:latin typeface="Arial"/>
              <a:cs typeface="Arial"/>
            </a:rPr>
            <a:t>TOTAL : 76</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150A66F9-5E30-45A0-ABAB-A3D3E0F051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254266</xdr:colOff>
      <xdr:row>2</xdr:row>
      <xdr:rowOff>2667</xdr:rowOff>
    </xdr:from>
    <xdr:to>
      <xdr:col>22</xdr:col>
      <xdr:colOff>874593</xdr:colOff>
      <xdr:row>2</xdr:row>
      <xdr:rowOff>247062</xdr:rowOff>
    </xdr:to>
    <xdr:sp macro="" textlink="">
      <xdr:nvSpPr>
        <xdr:cNvPr id="4" name="Text 7">
          <a:extLst>
            <a:ext uri="{FF2B5EF4-FFF2-40B4-BE49-F238E27FC236}">
              <a16:creationId xmlns:a16="http://schemas.microsoft.com/office/drawing/2014/main" id="{B9366EEF-946B-4423-8461-216CDACA39D3}"/>
            </a:ext>
          </a:extLst>
        </xdr:cNvPr>
        <xdr:cNvSpPr txBox="1">
          <a:spLocks noChangeArrowheads="1"/>
        </xdr:cNvSpPr>
      </xdr:nvSpPr>
      <xdr:spPr bwMode="auto">
        <a:xfrm>
          <a:off x="152529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JUNI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37184CC9-E147-4B34-A619-271694C64DE1}"/>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0</xdr:colOff>
      <xdr:row>61</xdr:row>
      <xdr:rowOff>3401</xdr:rowOff>
    </xdr:from>
    <xdr:to>
      <xdr:col>22</xdr:col>
      <xdr:colOff>392206</xdr:colOff>
      <xdr:row>64</xdr:row>
      <xdr:rowOff>0</xdr:rowOff>
    </xdr:to>
    <xdr:sp macro="" textlink="">
      <xdr:nvSpPr>
        <xdr:cNvPr id="2" name="Text Box 14">
          <a:extLst>
            <a:ext uri="{FF2B5EF4-FFF2-40B4-BE49-F238E27FC236}">
              <a16:creationId xmlns:a16="http://schemas.microsoft.com/office/drawing/2014/main" id="{214FAA71-336C-4032-A815-ED0D027982D6}"/>
            </a:ext>
          </a:extLst>
        </xdr:cNvPr>
        <xdr:cNvSpPr txBox="1">
          <a:spLocks noChangeArrowheads="1"/>
        </xdr:cNvSpPr>
      </xdr:nvSpPr>
      <xdr:spPr bwMode="auto">
        <a:xfrm>
          <a:off x="254000" y="12385901"/>
          <a:ext cx="165847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1016512121, 1016512122 --&gt; ORDER JULI'22 </a:t>
          </a:r>
        </a:p>
        <a:p>
          <a:pPr algn="l" rtl="0">
            <a:defRPr sz="1000"/>
          </a:pPr>
          <a:r>
            <a:rPr lang="en-US" sz="1400" b="0" i="0" u="none" strike="noStrike" baseline="0">
              <a:solidFill>
                <a:srgbClr val="000000"/>
              </a:solidFill>
              <a:latin typeface="Arial"/>
              <a:cs typeface="Arial"/>
            </a:rPr>
            <a:t>TOTAL : 60</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1AE582EA-31F3-4C81-BD52-03EA1D4BDF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254266</xdr:colOff>
      <xdr:row>2</xdr:row>
      <xdr:rowOff>2667</xdr:rowOff>
    </xdr:from>
    <xdr:to>
      <xdr:col>22</xdr:col>
      <xdr:colOff>874593</xdr:colOff>
      <xdr:row>2</xdr:row>
      <xdr:rowOff>247062</xdr:rowOff>
    </xdr:to>
    <xdr:sp macro="" textlink="">
      <xdr:nvSpPr>
        <xdr:cNvPr id="4" name="Text 7">
          <a:extLst>
            <a:ext uri="{FF2B5EF4-FFF2-40B4-BE49-F238E27FC236}">
              <a16:creationId xmlns:a16="http://schemas.microsoft.com/office/drawing/2014/main" id="{477AC778-FA95-47E9-A5D7-5A42D433F09A}"/>
            </a:ext>
          </a:extLst>
        </xdr:cNvPr>
        <xdr:cNvSpPr txBox="1">
          <a:spLocks noChangeArrowheads="1"/>
        </xdr:cNvSpPr>
      </xdr:nvSpPr>
      <xdr:spPr bwMode="auto">
        <a:xfrm>
          <a:off x="15037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JUNI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65D59FE4-0EC2-4D80-9EBC-FE31CEE4AEDB}"/>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230900</xdr:colOff>
      <xdr:row>20</xdr:row>
      <xdr:rowOff>105915</xdr:rowOff>
    </xdr:from>
    <xdr:to>
      <xdr:col>5</xdr:col>
      <xdr:colOff>836134</xdr:colOff>
      <xdr:row>20</xdr:row>
      <xdr:rowOff>122537</xdr:rowOff>
    </xdr:to>
    <xdr:cxnSp macro="">
      <xdr:nvCxnSpPr>
        <xdr:cNvPr id="6" name="Straight Connector 5">
          <a:extLst>
            <a:ext uri="{FF2B5EF4-FFF2-40B4-BE49-F238E27FC236}">
              <a16:creationId xmlns:a16="http://schemas.microsoft.com/office/drawing/2014/main" id="{454DE9D9-3810-45B5-9C30-77FF2B14A9CF}"/>
            </a:ext>
          </a:extLst>
        </xdr:cNvPr>
        <xdr:cNvCxnSpPr/>
      </xdr:nvCxnSpPr>
      <xdr:spPr bwMode="auto">
        <a:xfrm flipV="1">
          <a:off x="6707900" y="36746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212758</xdr:colOff>
      <xdr:row>18</xdr:row>
      <xdr:rowOff>118615</xdr:rowOff>
    </xdr:from>
    <xdr:to>
      <xdr:col>5</xdr:col>
      <xdr:colOff>817992</xdr:colOff>
      <xdr:row>18</xdr:row>
      <xdr:rowOff>135237</xdr:rowOff>
    </xdr:to>
    <xdr:cxnSp macro="">
      <xdr:nvCxnSpPr>
        <xdr:cNvPr id="7" name="Straight Connector 6">
          <a:extLst>
            <a:ext uri="{FF2B5EF4-FFF2-40B4-BE49-F238E27FC236}">
              <a16:creationId xmlns:a16="http://schemas.microsoft.com/office/drawing/2014/main" id="{E1DF9365-90B7-4708-A9A0-F9A0FF20F397}"/>
            </a:ext>
          </a:extLst>
        </xdr:cNvPr>
        <xdr:cNvCxnSpPr/>
      </xdr:nvCxnSpPr>
      <xdr:spPr bwMode="auto">
        <a:xfrm flipV="1">
          <a:off x="6689758" y="31793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6.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5BB04F6D-5D85-43C1-91CC-9894559C7D6B}"/>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1016512122 --&gt; ORDER JULI'22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A586EFA0-9C1A-4A24-AD8B-A71A8B2804D2}"/>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JULI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4851E18D-F6C0-44C9-807A-906D7CE1CDCE}"/>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1942E14F-A36A-47A3-ADD2-E008E6BA98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230900</xdr:colOff>
      <xdr:row>20</xdr:row>
      <xdr:rowOff>105915</xdr:rowOff>
    </xdr:from>
    <xdr:to>
      <xdr:col>5</xdr:col>
      <xdr:colOff>836134</xdr:colOff>
      <xdr:row>20</xdr:row>
      <xdr:rowOff>122537</xdr:rowOff>
    </xdr:to>
    <xdr:cxnSp macro="">
      <xdr:nvCxnSpPr>
        <xdr:cNvPr id="6" name="Straight Connector 5">
          <a:extLst>
            <a:ext uri="{FF2B5EF4-FFF2-40B4-BE49-F238E27FC236}">
              <a16:creationId xmlns:a16="http://schemas.microsoft.com/office/drawing/2014/main" id="{52AD569B-BCB8-4C33-B6DF-369C8085320D}"/>
            </a:ext>
          </a:extLst>
        </xdr:cNvPr>
        <xdr:cNvCxnSpPr/>
      </xdr:nvCxnSpPr>
      <xdr:spPr bwMode="auto">
        <a:xfrm flipV="1">
          <a:off x="6707900" y="36746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212758</xdr:colOff>
      <xdr:row>18</xdr:row>
      <xdr:rowOff>118615</xdr:rowOff>
    </xdr:from>
    <xdr:to>
      <xdr:col>5</xdr:col>
      <xdr:colOff>817992</xdr:colOff>
      <xdr:row>18</xdr:row>
      <xdr:rowOff>135237</xdr:rowOff>
    </xdr:to>
    <xdr:cxnSp macro="">
      <xdr:nvCxnSpPr>
        <xdr:cNvPr id="7" name="Straight Connector 6">
          <a:extLst>
            <a:ext uri="{FF2B5EF4-FFF2-40B4-BE49-F238E27FC236}">
              <a16:creationId xmlns:a16="http://schemas.microsoft.com/office/drawing/2014/main" id="{95676E3A-2309-4DCA-9CCC-6542AC3DCAE5}"/>
            </a:ext>
          </a:extLst>
        </xdr:cNvPr>
        <xdr:cNvCxnSpPr/>
      </xdr:nvCxnSpPr>
      <xdr:spPr bwMode="auto">
        <a:xfrm flipV="1">
          <a:off x="6689758" y="31793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7.xml><?xml version="1.0" encoding="utf-8"?>
<xdr:wsDr xmlns:xdr="http://schemas.openxmlformats.org/drawingml/2006/spreadsheetDrawing" xmlns:a="http://schemas.openxmlformats.org/drawingml/2006/main">
  <xdr:twoCellAnchor>
    <xdr:from>
      <xdr:col>1</xdr:col>
      <xdr:colOff>0</xdr:colOff>
      <xdr:row>61</xdr:row>
      <xdr:rowOff>3401</xdr:rowOff>
    </xdr:from>
    <xdr:to>
      <xdr:col>22</xdr:col>
      <xdr:colOff>392206</xdr:colOff>
      <xdr:row>64</xdr:row>
      <xdr:rowOff>0</xdr:rowOff>
    </xdr:to>
    <xdr:sp macro="" textlink="">
      <xdr:nvSpPr>
        <xdr:cNvPr id="2" name="Text Box 14">
          <a:extLst>
            <a:ext uri="{FF2B5EF4-FFF2-40B4-BE49-F238E27FC236}">
              <a16:creationId xmlns:a16="http://schemas.microsoft.com/office/drawing/2014/main" id="{EBB498DD-108A-46CB-8EA0-78818EEAAB32}"/>
            </a:ext>
          </a:extLst>
        </xdr:cNvPr>
        <xdr:cNvSpPr txBox="1">
          <a:spLocks noChangeArrowheads="1"/>
        </xdr:cNvSpPr>
      </xdr:nvSpPr>
      <xdr:spPr bwMode="auto">
        <a:xfrm>
          <a:off x="254000" y="13909901"/>
          <a:ext cx="165847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1016512121 --&gt; ORDER JULI'22 </a:t>
          </a:r>
        </a:p>
        <a:p>
          <a:pPr algn="l" rtl="0">
            <a:defRPr sz="1000"/>
          </a:pPr>
          <a:r>
            <a:rPr lang="en-US" sz="1400" b="0" i="0" u="none" strike="noStrike" baseline="0">
              <a:solidFill>
                <a:srgbClr val="000000"/>
              </a:solidFill>
              <a:latin typeface="Arial"/>
              <a:cs typeface="Arial"/>
            </a:rPr>
            <a:t>TOTAL : 74</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CE2703BB-B20A-405C-978C-1A91EE7210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254266</xdr:colOff>
      <xdr:row>2</xdr:row>
      <xdr:rowOff>2667</xdr:rowOff>
    </xdr:from>
    <xdr:to>
      <xdr:col>22</xdr:col>
      <xdr:colOff>874593</xdr:colOff>
      <xdr:row>2</xdr:row>
      <xdr:rowOff>247062</xdr:rowOff>
    </xdr:to>
    <xdr:sp macro="" textlink="">
      <xdr:nvSpPr>
        <xdr:cNvPr id="4" name="Text 7">
          <a:extLst>
            <a:ext uri="{FF2B5EF4-FFF2-40B4-BE49-F238E27FC236}">
              <a16:creationId xmlns:a16="http://schemas.microsoft.com/office/drawing/2014/main" id="{07F873B5-B5F3-4FFC-B48D-12C326B9370D}"/>
            </a:ext>
          </a:extLst>
        </xdr:cNvPr>
        <xdr:cNvSpPr txBox="1">
          <a:spLocks noChangeArrowheads="1"/>
        </xdr:cNvSpPr>
      </xdr:nvSpPr>
      <xdr:spPr bwMode="auto">
        <a:xfrm>
          <a:off x="15037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JUNI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F9FC5F49-36A2-42B0-A521-FEAB65B03DF7}"/>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xdr:col>
      <xdr:colOff>0</xdr:colOff>
      <xdr:row>53</xdr:row>
      <xdr:rowOff>3401</xdr:rowOff>
    </xdr:from>
    <xdr:to>
      <xdr:col>22</xdr:col>
      <xdr:colOff>392206</xdr:colOff>
      <xdr:row>56</xdr:row>
      <xdr:rowOff>0</xdr:rowOff>
    </xdr:to>
    <xdr:sp macro="" textlink="">
      <xdr:nvSpPr>
        <xdr:cNvPr id="2" name="Text Box 14">
          <a:extLst>
            <a:ext uri="{FF2B5EF4-FFF2-40B4-BE49-F238E27FC236}">
              <a16:creationId xmlns:a16="http://schemas.microsoft.com/office/drawing/2014/main" id="{B2E932B0-BBBF-4EBA-9B19-9BE1CE89E6B1}"/>
            </a:ext>
          </a:extLst>
        </xdr:cNvPr>
        <xdr:cNvSpPr txBox="1">
          <a:spLocks noChangeArrowheads="1"/>
        </xdr:cNvSpPr>
      </xdr:nvSpPr>
      <xdr:spPr bwMode="auto">
        <a:xfrm>
          <a:off x="254000" y="13909901"/>
          <a:ext cx="165847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1016567578 --&gt; ORDER AGUSTUS'22 </a:t>
          </a:r>
        </a:p>
        <a:p>
          <a:pPr algn="l" rtl="0">
            <a:defRPr sz="1000"/>
          </a:pPr>
          <a:r>
            <a:rPr lang="en-US" sz="1400" b="0" i="0" u="none" strike="noStrike" baseline="0">
              <a:solidFill>
                <a:srgbClr val="000000"/>
              </a:solidFill>
              <a:latin typeface="Arial"/>
              <a:cs typeface="Arial"/>
            </a:rPr>
            <a:t>TOTAL : 47</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664D8A3B-2AC7-498D-A89F-C5CEA5271C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254266</xdr:colOff>
      <xdr:row>2</xdr:row>
      <xdr:rowOff>2667</xdr:rowOff>
    </xdr:from>
    <xdr:to>
      <xdr:col>22</xdr:col>
      <xdr:colOff>874593</xdr:colOff>
      <xdr:row>2</xdr:row>
      <xdr:rowOff>247062</xdr:rowOff>
    </xdr:to>
    <xdr:sp macro="" textlink="">
      <xdr:nvSpPr>
        <xdr:cNvPr id="4" name="Text 7">
          <a:extLst>
            <a:ext uri="{FF2B5EF4-FFF2-40B4-BE49-F238E27FC236}">
              <a16:creationId xmlns:a16="http://schemas.microsoft.com/office/drawing/2014/main" id="{F4D4969D-76C4-49EA-9B12-0AC902BEEFA1}"/>
            </a:ext>
          </a:extLst>
        </xdr:cNvPr>
        <xdr:cNvSpPr txBox="1">
          <a:spLocks noChangeArrowheads="1"/>
        </xdr:cNvSpPr>
      </xdr:nvSpPr>
      <xdr:spPr bwMode="auto">
        <a:xfrm>
          <a:off x="15037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AGUSTUS 001</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FB6852BD-2B5A-412C-BEDC-DE921E879E22}"/>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149257</xdr:colOff>
      <xdr:row>20</xdr:row>
      <xdr:rowOff>140679</xdr:rowOff>
    </xdr:from>
    <xdr:to>
      <xdr:col>5</xdr:col>
      <xdr:colOff>671286</xdr:colOff>
      <xdr:row>20</xdr:row>
      <xdr:rowOff>145143</xdr:rowOff>
    </xdr:to>
    <xdr:cxnSp macro="">
      <xdr:nvCxnSpPr>
        <xdr:cNvPr id="6" name="Straight Connector 5">
          <a:extLst>
            <a:ext uri="{FF2B5EF4-FFF2-40B4-BE49-F238E27FC236}">
              <a16:creationId xmlns:a16="http://schemas.microsoft.com/office/drawing/2014/main" id="{98A00531-CA8A-4EB4-8FE4-7C908679B394}"/>
            </a:ext>
          </a:extLst>
        </xdr:cNvPr>
        <xdr:cNvCxnSpPr/>
      </xdr:nvCxnSpPr>
      <xdr:spPr bwMode="auto">
        <a:xfrm>
          <a:off x="7288471" y="3633179"/>
          <a:ext cx="522029" cy="4464"/>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212758</xdr:colOff>
      <xdr:row>18</xdr:row>
      <xdr:rowOff>153379</xdr:rowOff>
    </xdr:from>
    <xdr:to>
      <xdr:col>5</xdr:col>
      <xdr:colOff>662215</xdr:colOff>
      <xdr:row>18</xdr:row>
      <xdr:rowOff>154213</xdr:rowOff>
    </xdr:to>
    <xdr:cxnSp macro="">
      <xdr:nvCxnSpPr>
        <xdr:cNvPr id="7" name="Straight Connector 6">
          <a:extLst>
            <a:ext uri="{FF2B5EF4-FFF2-40B4-BE49-F238E27FC236}">
              <a16:creationId xmlns:a16="http://schemas.microsoft.com/office/drawing/2014/main" id="{B03A610C-4AD4-4AC5-9804-6E69E2FBCEF7}"/>
            </a:ext>
          </a:extLst>
        </xdr:cNvPr>
        <xdr:cNvCxnSpPr/>
      </xdr:nvCxnSpPr>
      <xdr:spPr bwMode="auto">
        <a:xfrm>
          <a:off x="7351972" y="3137879"/>
          <a:ext cx="449457" cy="834"/>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49.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6CEDC0BD-D4E6-44F6-8B65-3A2BFD4D30B7}"/>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1016512122 --&gt; ORDER JULI'22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01B6A357-9DA9-4A38-81EB-C87B463932CB}"/>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AGUSTUS 002</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2B8FAAB1-12EB-42EE-8DB6-54D80F2B5DC3}"/>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CF9BBAFD-0A31-4E84-8336-5B68F2612B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230900</xdr:colOff>
      <xdr:row>20</xdr:row>
      <xdr:rowOff>105915</xdr:rowOff>
    </xdr:from>
    <xdr:to>
      <xdr:col>5</xdr:col>
      <xdr:colOff>836134</xdr:colOff>
      <xdr:row>20</xdr:row>
      <xdr:rowOff>122537</xdr:rowOff>
    </xdr:to>
    <xdr:cxnSp macro="">
      <xdr:nvCxnSpPr>
        <xdr:cNvPr id="6" name="Straight Connector 5">
          <a:extLst>
            <a:ext uri="{FF2B5EF4-FFF2-40B4-BE49-F238E27FC236}">
              <a16:creationId xmlns:a16="http://schemas.microsoft.com/office/drawing/2014/main" id="{9B00A703-E43D-48BF-B8A0-14DD89B4DACA}"/>
            </a:ext>
          </a:extLst>
        </xdr:cNvPr>
        <xdr:cNvCxnSpPr/>
      </xdr:nvCxnSpPr>
      <xdr:spPr bwMode="auto">
        <a:xfrm flipV="1">
          <a:off x="6707900" y="36746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185542</xdr:colOff>
      <xdr:row>22</xdr:row>
      <xdr:rowOff>136758</xdr:rowOff>
    </xdr:from>
    <xdr:to>
      <xdr:col>5</xdr:col>
      <xdr:colOff>790776</xdr:colOff>
      <xdr:row>22</xdr:row>
      <xdr:rowOff>153380</xdr:rowOff>
    </xdr:to>
    <xdr:cxnSp macro="">
      <xdr:nvCxnSpPr>
        <xdr:cNvPr id="7" name="Straight Connector 6">
          <a:extLst>
            <a:ext uri="{FF2B5EF4-FFF2-40B4-BE49-F238E27FC236}">
              <a16:creationId xmlns:a16="http://schemas.microsoft.com/office/drawing/2014/main" id="{C24FF375-D7BC-4F96-9B27-5B4105903639}"/>
            </a:ext>
          </a:extLst>
        </xdr:cNvPr>
        <xdr:cNvCxnSpPr/>
      </xdr:nvCxnSpPr>
      <xdr:spPr bwMode="auto">
        <a:xfrm flipV="1">
          <a:off x="6662542" y="4264258"/>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0.xml><?xml version="1.0" encoding="utf-8"?>
<xdr:wsDr xmlns:xdr="http://schemas.openxmlformats.org/drawingml/2006/spreadsheetDrawing" xmlns:a="http://schemas.openxmlformats.org/drawingml/2006/main">
  <xdr:twoCellAnchor>
    <xdr:from>
      <xdr:col>1</xdr:col>
      <xdr:colOff>0</xdr:colOff>
      <xdr:row>53</xdr:row>
      <xdr:rowOff>3401</xdr:rowOff>
    </xdr:from>
    <xdr:to>
      <xdr:col>22</xdr:col>
      <xdr:colOff>392206</xdr:colOff>
      <xdr:row>56</xdr:row>
      <xdr:rowOff>0</xdr:rowOff>
    </xdr:to>
    <xdr:sp macro="" textlink="">
      <xdr:nvSpPr>
        <xdr:cNvPr id="2" name="Text Box 14">
          <a:extLst>
            <a:ext uri="{FF2B5EF4-FFF2-40B4-BE49-F238E27FC236}">
              <a16:creationId xmlns:a16="http://schemas.microsoft.com/office/drawing/2014/main" id="{D4A284F2-B967-4540-A361-2A8FB2DF9D34}"/>
            </a:ext>
          </a:extLst>
        </xdr:cNvPr>
        <xdr:cNvSpPr txBox="1">
          <a:spLocks noChangeArrowheads="1"/>
        </xdr:cNvSpPr>
      </xdr:nvSpPr>
      <xdr:spPr bwMode="auto">
        <a:xfrm>
          <a:off x="254000" y="12843101"/>
          <a:ext cx="1734035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1016567579 --&gt; ORDER AGUSTUS'22 </a:t>
          </a:r>
        </a:p>
        <a:p>
          <a:pPr algn="l" rtl="0">
            <a:defRPr sz="1000"/>
          </a:pPr>
          <a:r>
            <a:rPr lang="en-US" sz="1400" b="0" i="0" u="none" strike="noStrike" baseline="0">
              <a:solidFill>
                <a:srgbClr val="000000"/>
              </a:solidFill>
              <a:latin typeface="Arial"/>
              <a:cs typeface="Arial"/>
            </a:rPr>
            <a:t>TOTAL : 48</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BEBB0D9E-1260-4F22-B37E-F4AD83365B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254266</xdr:colOff>
      <xdr:row>2</xdr:row>
      <xdr:rowOff>2667</xdr:rowOff>
    </xdr:from>
    <xdr:to>
      <xdr:col>22</xdr:col>
      <xdr:colOff>874593</xdr:colOff>
      <xdr:row>2</xdr:row>
      <xdr:rowOff>247062</xdr:rowOff>
    </xdr:to>
    <xdr:sp macro="" textlink="">
      <xdr:nvSpPr>
        <xdr:cNvPr id="4" name="Text 7">
          <a:extLst>
            <a:ext uri="{FF2B5EF4-FFF2-40B4-BE49-F238E27FC236}">
              <a16:creationId xmlns:a16="http://schemas.microsoft.com/office/drawing/2014/main" id="{2F9E16BD-7AEE-49CF-A0B4-B786BFB81AA4}"/>
            </a:ext>
          </a:extLst>
        </xdr:cNvPr>
        <xdr:cNvSpPr txBox="1">
          <a:spLocks noChangeArrowheads="1"/>
        </xdr:cNvSpPr>
      </xdr:nvSpPr>
      <xdr:spPr bwMode="auto">
        <a:xfrm>
          <a:off x="1579271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AGUSTUS 003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A82244D8-B53F-4630-957A-E548C4D93557}"/>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158329</xdr:colOff>
      <xdr:row>20</xdr:row>
      <xdr:rowOff>96843</xdr:rowOff>
    </xdr:from>
    <xdr:to>
      <xdr:col>5</xdr:col>
      <xdr:colOff>763563</xdr:colOff>
      <xdr:row>20</xdr:row>
      <xdr:rowOff>113465</xdr:rowOff>
    </xdr:to>
    <xdr:cxnSp macro="">
      <xdr:nvCxnSpPr>
        <xdr:cNvPr id="6" name="Straight Connector 5">
          <a:extLst>
            <a:ext uri="{FF2B5EF4-FFF2-40B4-BE49-F238E27FC236}">
              <a16:creationId xmlns:a16="http://schemas.microsoft.com/office/drawing/2014/main" id="{EFB1A308-9414-44A3-929C-580FA2800F31}"/>
            </a:ext>
          </a:extLst>
        </xdr:cNvPr>
        <xdr:cNvCxnSpPr/>
      </xdr:nvCxnSpPr>
      <xdr:spPr bwMode="auto">
        <a:xfrm flipV="1">
          <a:off x="8057729" y="3557593"/>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131115</xdr:colOff>
      <xdr:row>18</xdr:row>
      <xdr:rowOff>136758</xdr:rowOff>
    </xdr:from>
    <xdr:to>
      <xdr:col>5</xdr:col>
      <xdr:colOff>736349</xdr:colOff>
      <xdr:row>18</xdr:row>
      <xdr:rowOff>153380</xdr:rowOff>
    </xdr:to>
    <xdr:cxnSp macro="">
      <xdr:nvCxnSpPr>
        <xdr:cNvPr id="7" name="Straight Connector 6">
          <a:extLst>
            <a:ext uri="{FF2B5EF4-FFF2-40B4-BE49-F238E27FC236}">
              <a16:creationId xmlns:a16="http://schemas.microsoft.com/office/drawing/2014/main" id="{10BDE5EB-3148-49C4-A2EE-4DE99D8A09F0}"/>
            </a:ext>
          </a:extLst>
        </xdr:cNvPr>
        <xdr:cNvCxnSpPr/>
      </xdr:nvCxnSpPr>
      <xdr:spPr bwMode="auto">
        <a:xfrm flipV="1">
          <a:off x="7270329" y="3121258"/>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1.xml><?xml version="1.0" encoding="utf-8"?>
<xdr:wsDr xmlns:xdr="http://schemas.openxmlformats.org/drawingml/2006/spreadsheetDrawing" xmlns:a="http://schemas.openxmlformats.org/drawingml/2006/main">
  <xdr:twoCellAnchor>
    <xdr:from>
      <xdr:col>1</xdr:col>
      <xdr:colOff>0</xdr:colOff>
      <xdr:row>61</xdr:row>
      <xdr:rowOff>3401</xdr:rowOff>
    </xdr:from>
    <xdr:to>
      <xdr:col>22</xdr:col>
      <xdr:colOff>392206</xdr:colOff>
      <xdr:row>64</xdr:row>
      <xdr:rowOff>0</xdr:rowOff>
    </xdr:to>
    <xdr:sp macro="" textlink="">
      <xdr:nvSpPr>
        <xdr:cNvPr id="2" name="Text Box 14">
          <a:extLst>
            <a:ext uri="{FF2B5EF4-FFF2-40B4-BE49-F238E27FC236}">
              <a16:creationId xmlns:a16="http://schemas.microsoft.com/office/drawing/2014/main" id="{D1544CC7-3AF3-44C7-AA66-939ECDEB100F}"/>
            </a:ext>
          </a:extLst>
        </xdr:cNvPr>
        <xdr:cNvSpPr txBox="1">
          <a:spLocks noChangeArrowheads="1"/>
        </xdr:cNvSpPr>
      </xdr:nvSpPr>
      <xdr:spPr bwMode="auto">
        <a:xfrm>
          <a:off x="254000" y="13097101"/>
          <a:ext cx="165847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1016567578, 1016567579, 1016567580 --&gt; ORDER AGUSTUS'22 </a:t>
          </a:r>
        </a:p>
        <a:p>
          <a:pPr algn="l" rtl="0">
            <a:defRPr sz="1000"/>
          </a:pPr>
          <a:r>
            <a:rPr lang="en-US" sz="1400" b="0" i="0" u="none" strike="noStrike" baseline="0">
              <a:solidFill>
                <a:srgbClr val="000000"/>
              </a:solidFill>
              <a:latin typeface="Arial"/>
              <a:cs typeface="Arial"/>
            </a:rPr>
            <a:t>TOTAL : 55</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D5DAA916-6E5D-42A3-B381-096DAEF0C0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254266</xdr:colOff>
      <xdr:row>2</xdr:row>
      <xdr:rowOff>2667</xdr:rowOff>
    </xdr:from>
    <xdr:to>
      <xdr:col>22</xdr:col>
      <xdr:colOff>874593</xdr:colOff>
      <xdr:row>2</xdr:row>
      <xdr:rowOff>247062</xdr:rowOff>
    </xdr:to>
    <xdr:sp macro="" textlink="">
      <xdr:nvSpPr>
        <xdr:cNvPr id="4" name="Text 7">
          <a:extLst>
            <a:ext uri="{FF2B5EF4-FFF2-40B4-BE49-F238E27FC236}">
              <a16:creationId xmlns:a16="http://schemas.microsoft.com/office/drawing/2014/main" id="{9C2220FA-30C0-4782-B847-2786963C5236}"/>
            </a:ext>
          </a:extLst>
        </xdr:cNvPr>
        <xdr:cNvSpPr txBox="1">
          <a:spLocks noChangeArrowheads="1"/>
        </xdr:cNvSpPr>
      </xdr:nvSpPr>
      <xdr:spPr bwMode="auto">
        <a:xfrm>
          <a:off x="15037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AGUSTUS 004</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4E584902-3361-460C-BA44-6167C446044C}"/>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140186</xdr:colOff>
      <xdr:row>20</xdr:row>
      <xdr:rowOff>151272</xdr:rowOff>
    </xdr:from>
    <xdr:to>
      <xdr:col>5</xdr:col>
      <xdr:colOff>745420</xdr:colOff>
      <xdr:row>20</xdr:row>
      <xdr:rowOff>167894</xdr:rowOff>
    </xdr:to>
    <xdr:cxnSp macro="">
      <xdr:nvCxnSpPr>
        <xdr:cNvPr id="6" name="Straight Connector 5">
          <a:extLst>
            <a:ext uri="{FF2B5EF4-FFF2-40B4-BE49-F238E27FC236}">
              <a16:creationId xmlns:a16="http://schemas.microsoft.com/office/drawing/2014/main" id="{FBEFFF71-1A5B-4EE1-84A9-CD7EE4AE61FF}"/>
            </a:ext>
          </a:extLst>
        </xdr:cNvPr>
        <xdr:cNvCxnSpPr/>
      </xdr:nvCxnSpPr>
      <xdr:spPr bwMode="auto">
        <a:xfrm flipV="1">
          <a:off x="7279400" y="3643772"/>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183728</xdr:colOff>
      <xdr:row>18</xdr:row>
      <xdr:rowOff>104100</xdr:rowOff>
    </xdr:from>
    <xdr:to>
      <xdr:col>5</xdr:col>
      <xdr:colOff>788962</xdr:colOff>
      <xdr:row>18</xdr:row>
      <xdr:rowOff>120722</xdr:rowOff>
    </xdr:to>
    <xdr:cxnSp macro="">
      <xdr:nvCxnSpPr>
        <xdr:cNvPr id="7" name="Straight Connector 6">
          <a:extLst>
            <a:ext uri="{FF2B5EF4-FFF2-40B4-BE49-F238E27FC236}">
              <a16:creationId xmlns:a16="http://schemas.microsoft.com/office/drawing/2014/main" id="{BABB854C-7488-4ED4-8E57-EC0F0E7C09A2}"/>
            </a:ext>
          </a:extLst>
        </xdr:cNvPr>
        <xdr:cNvCxnSpPr/>
      </xdr:nvCxnSpPr>
      <xdr:spPr bwMode="auto">
        <a:xfrm flipV="1">
          <a:off x="7322942" y="3088600"/>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0</xdr:colOff>
      <xdr:row>51</xdr:row>
      <xdr:rowOff>3401</xdr:rowOff>
    </xdr:from>
    <xdr:to>
      <xdr:col>22</xdr:col>
      <xdr:colOff>392206</xdr:colOff>
      <xdr:row>54</xdr:row>
      <xdr:rowOff>0</xdr:rowOff>
    </xdr:to>
    <xdr:sp macro="" textlink="">
      <xdr:nvSpPr>
        <xdr:cNvPr id="2" name="Text Box 14">
          <a:extLst>
            <a:ext uri="{FF2B5EF4-FFF2-40B4-BE49-F238E27FC236}">
              <a16:creationId xmlns:a16="http://schemas.microsoft.com/office/drawing/2014/main" id="{58AC9C12-959C-4C8B-93C9-C08637FE31DC}"/>
            </a:ext>
          </a:extLst>
        </xdr:cNvPr>
        <xdr:cNvSpPr txBox="1">
          <a:spLocks noChangeArrowheads="1"/>
        </xdr:cNvSpPr>
      </xdr:nvSpPr>
      <xdr:spPr bwMode="auto">
        <a:xfrm>
          <a:off x="254000" y="11827101"/>
          <a:ext cx="165847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1016567581, 1016567580  --&gt; ORDER AGUSTUS'22 </a:t>
          </a:r>
        </a:p>
        <a:p>
          <a:pPr algn="l" rtl="0">
            <a:defRPr sz="1000"/>
          </a:pPr>
          <a:r>
            <a:rPr lang="en-US" sz="1400" b="0" i="0" u="none" strike="noStrike" baseline="0">
              <a:solidFill>
                <a:srgbClr val="000000"/>
              </a:solidFill>
              <a:latin typeface="Arial"/>
              <a:cs typeface="Arial"/>
            </a:rPr>
            <a:t>TOTAL : 43</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2CDADADD-8FDF-4A86-A793-8B10B9E140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254266</xdr:colOff>
      <xdr:row>2</xdr:row>
      <xdr:rowOff>2667</xdr:rowOff>
    </xdr:from>
    <xdr:to>
      <xdr:col>22</xdr:col>
      <xdr:colOff>874593</xdr:colOff>
      <xdr:row>2</xdr:row>
      <xdr:rowOff>247062</xdr:rowOff>
    </xdr:to>
    <xdr:sp macro="" textlink="">
      <xdr:nvSpPr>
        <xdr:cNvPr id="4" name="Text 7">
          <a:extLst>
            <a:ext uri="{FF2B5EF4-FFF2-40B4-BE49-F238E27FC236}">
              <a16:creationId xmlns:a16="http://schemas.microsoft.com/office/drawing/2014/main" id="{B441215D-450C-4BD2-8C3D-713D33D2FCBF}"/>
            </a:ext>
          </a:extLst>
        </xdr:cNvPr>
        <xdr:cNvSpPr txBox="1">
          <a:spLocks noChangeArrowheads="1"/>
        </xdr:cNvSpPr>
      </xdr:nvSpPr>
      <xdr:spPr bwMode="auto">
        <a:xfrm>
          <a:off x="15037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AGUSTUS 005</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C4000D15-5A95-4519-9C70-DA40FF78BB47}"/>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140186</xdr:colOff>
      <xdr:row>20</xdr:row>
      <xdr:rowOff>151272</xdr:rowOff>
    </xdr:from>
    <xdr:to>
      <xdr:col>5</xdr:col>
      <xdr:colOff>745420</xdr:colOff>
      <xdr:row>20</xdr:row>
      <xdr:rowOff>167894</xdr:rowOff>
    </xdr:to>
    <xdr:cxnSp macro="">
      <xdr:nvCxnSpPr>
        <xdr:cNvPr id="6" name="Straight Connector 5">
          <a:extLst>
            <a:ext uri="{FF2B5EF4-FFF2-40B4-BE49-F238E27FC236}">
              <a16:creationId xmlns:a16="http://schemas.microsoft.com/office/drawing/2014/main" id="{5F88B353-97F3-4717-8776-8AF642859AF0}"/>
            </a:ext>
          </a:extLst>
        </xdr:cNvPr>
        <xdr:cNvCxnSpPr/>
      </xdr:nvCxnSpPr>
      <xdr:spPr bwMode="auto">
        <a:xfrm flipV="1">
          <a:off x="7283936" y="3612022"/>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183728</xdr:colOff>
      <xdr:row>18</xdr:row>
      <xdr:rowOff>104100</xdr:rowOff>
    </xdr:from>
    <xdr:to>
      <xdr:col>5</xdr:col>
      <xdr:colOff>788962</xdr:colOff>
      <xdr:row>18</xdr:row>
      <xdr:rowOff>120722</xdr:rowOff>
    </xdr:to>
    <xdr:cxnSp macro="">
      <xdr:nvCxnSpPr>
        <xdr:cNvPr id="8" name="Straight Connector 7">
          <a:extLst>
            <a:ext uri="{FF2B5EF4-FFF2-40B4-BE49-F238E27FC236}">
              <a16:creationId xmlns:a16="http://schemas.microsoft.com/office/drawing/2014/main" id="{C9C6455B-036C-4E4B-8EF8-01CAB0AC1194}"/>
            </a:ext>
          </a:extLst>
        </xdr:cNvPr>
        <xdr:cNvCxnSpPr/>
      </xdr:nvCxnSpPr>
      <xdr:spPr bwMode="auto">
        <a:xfrm flipV="1">
          <a:off x="7322942" y="3088600"/>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3.xml><?xml version="1.0" encoding="utf-8"?>
<xdr:wsDr xmlns:xdr="http://schemas.openxmlformats.org/drawingml/2006/spreadsheetDrawing" xmlns:a="http://schemas.openxmlformats.org/drawingml/2006/main">
  <xdr:twoCellAnchor>
    <xdr:from>
      <xdr:col>1</xdr:col>
      <xdr:colOff>0</xdr:colOff>
      <xdr:row>36</xdr:row>
      <xdr:rowOff>3400</xdr:rowOff>
    </xdr:from>
    <xdr:to>
      <xdr:col>22</xdr:col>
      <xdr:colOff>392206</xdr:colOff>
      <xdr:row>38</xdr:row>
      <xdr:rowOff>291353</xdr:rowOff>
    </xdr:to>
    <xdr:sp macro="" textlink="">
      <xdr:nvSpPr>
        <xdr:cNvPr id="2" name="Text Box 14">
          <a:extLst>
            <a:ext uri="{FF2B5EF4-FFF2-40B4-BE49-F238E27FC236}">
              <a16:creationId xmlns:a16="http://schemas.microsoft.com/office/drawing/2014/main" id="{D90BE38B-BE2C-4013-A43F-538D238760D1}"/>
            </a:ext>
          </a:extLst>
        </xdr:cNvPr>
        <xdr:cNvSpPr txBox="1">
          <a:spLocks noChangeArrowheads="1"/>
        </xdr:cNvSpPr>
      </xdr:nvSpPr>
      <xdr:spPr bwMode="auto">
        <a:xfrm>
          <a:off x="215900" y="7185250"/>
          <a:ext cx="16406906" cy="64355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600" b="0" i="0" u="none" strike="noStrike" baseline="0">
              <a:solidFill>
                <a:srgbClr val="000000"/>
              </a:solidFill>
              <a:latin typeface="Arial"/>
              <a:cs typeface="Arial"/>
            </a:rPr>
            <a:t>PO : 1016659457 --&gt; ORDER SEPTEMBER'22 </a:t>
          </a:r>
        </a:p>
        <a:p>
          <a:pPr algn="l" rtl="0">
            <a:defRPr sz="1000"/>
          </a:pPr>
          <a:endParaRPr lang="en-US" sz="16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16</xdr:col>
      <xdr:colOff>145678</xdr:colOff>
      <xdr:row>1</xdr:row>
      <xdr:rowOff>132869</xdr:rowOff>
    </xdr:from>
    <xdr:to>
      <xdr:col>22</xdr:col>
      <xdr:colOff>710772</xdr:colOff>
      <xdr:row>3</xdr:row>
      <xdr:rowOff>11206</xdr:rowOff>
    </xdr:to>
    <xdr:sp macro="" textlink="">
      <xdr:nvSpPr>
        <xdr:cNvPr id="3" name="Text 7">
          <a:extLst>
            <a:ext uri="{FF2B5EF4-FFF2-40B4-BE49-F238E27FC236}">
              <a16:creationId xmlns:a16="http://schemas.microsoft.com/office/drawing/2014/main" id="{8CF01226-3FAC-4A63-9018-988B55B0435F}"/>
            </a:ext>
          </a:extLst>
        </xdr:cNvPr>
        <xdr:cNvSpPr txBox="1">
          <a:spLocks noChangeArrowheads="1"/>
        </xdr:cNvSpPr>
      </xdr:nvSpPr>
      <xdr:spPr bwMode="auto">
        <a:xfrm>
          <a:off x="14712578" y="310669"/>
          <a:ext cx="2228794" cy="24663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SEPTEMBER 001</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516DBD0A-3BE2-42BB-B2B0-347EF2387DE7}"/>
            </a:ext>
          </a:extLst>
        </xdr:cNvPr>
        <xdr:cNvSpPr txBox="1">
          <a:spLocks noChangeArrowheads="1"/>
        </xdr:cNvSpPr>
      </xdr:nvSpPr>
      <xdr:spPr bwMode="auto">
        <a:xfrm>
          <a:off x="222703" y="464910"/>
          <a:ext cx="4616450" cy="1474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0</xdr:col>
      <xdr:colOff>27215</xdr:colOff>
      <xdr:row>0</xdr:row>
      <xdr:rowOff>0</xdr:rowOff>
    </xdr:from>
    <xdr:to>
      <xdr:col>2</xdr:col>
      <xdr:colOff>436472</xdr:colOff>
      <xdr:row>2</xdr:row>
      <xdr:rowOff>4995</xdr:rowOff>
    </xdr:to>
    <xdr:pic>
      <xdr:nvPicPr>
        <xdr:cNvPr id="5" name="Picture 15">
          <a:extLst>
            <a:ext uri="{FF2B5EF4-FFF2-40B4-BE49-F238E27FC236}">
              <a16:creationId xmlns:a16="http://schemas.microsoft.com/office/drawing/2014/main" id="{6E0BBF5F-69C3-4BC4-9CC6-9A315C60B6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7215" y="0"/>
          <a:ext cx="1590357" cy="373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230900</xdr:colOff>
      <xdr:row>20</xdr:row>
      <xdr:rowOff>105915</xdr:rowOff>
    </xdr:from>
    <xdr:to>
      <xdr:col>5</xdr:col>
      <xdr:colOff>836134</xdr:colOff>
      <xdr:row>20</xdr:row>
      <xdr:rowOff>122537</xdr:rowOff>
    </xdr:to>
    <xdr:cxnSp macro="">
      <xdr:nvCxnSpPr>
        <xdr:cNvPr id="6" name="Straight Connector 5">
          <a:extLst>
            <a:ext uri="{FF2B5EF4-FFF2-40B4-BE49-F238E27FC236}">
              <a16:creationId xmlns:a16="http://schemas.microsoft.com/office/drawing/2014/main" id="{45590D0F-5B1F-4C68-AE55-9E4E72B00F1D}"/>
            </a:ext>
          </a:extLst>
        </xdr:cNvPr>
        <xdr:cNvCxnSpPr/>
      </xdr:nvCxnSpPr>
      <xdr:spPr bwMode="auto">
        <a:xfrm flipV="1">
          <a:off x="6707900" y="3674615"/>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244929</xdr:colOff>
      <xdr:row>65</xdr:row>
      <xdr:rowOff>21543</xdr:rowOff>
    </xdr:from>
    <xdr:to>
      <xdr:col>22</xdr:col>
      <xdr:colOff>383135</xdr:colOff>
      <xdr:row>69</xdr:row>
      <xdr:rowOff>9071</xdr:rowOff>
    </xdr:to>
    <xdr:sp macro="" textlink="">
      <xdr:nvSpPr>
        <xdr:cNvPr id="2" name="Text Box 14">
          <a:extLst>
            <a:ext uri="{FF2B5EF4-FFF2-40B4-BE49-F238E27FC236}">
              <a16:creationId xmlns:a16="http://schemas.microsoft.com/office/drawing/2014/main" id="{13DF4F04-B9A5-4DFA-9D7D-0F9BB382F8B5}"/>
            </a:ext>
          </a:extLst>
        </xdr:cNvPr>
        <xdr:cNvSpPr txBox="1">
          <a:spLocks noChangeArrowheads="1"/>
        </xdr:cNvSpPr>
      </xdr:nvSpPr>
      <xdr:spPr bwMode="auto">
        <a:xfrm>
          <a:off x="244929" y="14535829"/>
          <a:ext cx="16593777" cy="64067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1016659457  --&gt; ORDER SEPTEMBER'22 </a:t>
          </a:r>
        </a:p>
        <a:p>
          <a:pPr algn="l" rtl="0">
            <a:defRPr sz="1000"/>
          </a:pPr>
          <a:r>
            <a:rPr lang="en-US" sz="1400" b="0" i="0" u="none" strike="noStrike" baseline="0">
              <a:solidFill>
                <a:srgbClr val="000000"/>
              </a:solidFill>
              <a:latin typeface="Arial"/>
              <a:cs typeface="Arial"/>
            </a:rPr>
            <a:t>TOTAL : 74</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4C3B9875-E7C7-4C33-9C0B-55E159EB37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254266</xdr:colOff>
      <xdr:row>2</xdr:row>
      <xdr:rowOff>2667</xdr:rowOff>
    </xdr:from>
    <xdr:to>
      <xdr:col>22</xdr:col>
      <xdr:colOff>874593</xdr:colOff>
      <xdr:row>2</xdr:row>
      <xdr:rowOff>247062</xdr:rowOff>
    </xdr:to>
    <xdr:sp macro="" textlink="">
      <xdr:nvSpPr>
        <xdr:cNvPr id="4" name="Text 7">
          <a:extLst>
            <a:ext uri="{FF2B5EF4-FFF2-40B4-BE49-F238E27FC236}">
              <a16:creationId xmlns:a16="http://schemas.microsoft.com/office/drawing/2014/main" id="{A908D121-1230-4AE5-AD92-A60CAC2DD277}"/>
            </a:ext>
          </a:extLst>
        </xdr:cNvPr>
        <xdr:cNvSpPr txBox="1">
          <a:spLocks noChangeArrowheads="1"/>
        </xdr:cNvSpPr>
      </xdr:nvSpPr>
      <xdr:spPr bwMode="auto">
        <a:xfrm>
          <a:off x="15037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SEPTEMBER 002</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782D00C7-6F2A-4B33-8571-47D26BADD916}"/>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1</xdr:col>
      <xdr:colOff>0</xdr:colOff>
      <xdr:row>38</xdr:row>
      <xdr:rowOff>3401</xdr:rowOff>
    </xdr:from>
    <xdr:to>
      <xdr:col>22</xdr:col>
      <xdr:colOff>392206</xdr:colOff>
      <xdr:row>41</xdr:row>
      <xdr:rowOff>0</xdr:rowOff>
    </xdr:to>
    <xdr:sp macro="" textlink="">
      <xdr:nvSpPr>
        <xdr:cNvPr id="2" name="Text Box 14">
          <a:extLst>
            <a:ext uri="{FF2B5EF4-FFF2-40B4-BE49-F238E27FC236}">
              <a16:creationId xmlns:a16="http://schemas.microsoft.com/office/drawing/2014/main" id="{F52C8E41-E3A2-4FF3-A29C-BD363C94A484}"/>
            </a:ext>
          </a:extLst>
        </xdr:cNvPr>
        <xdr:cNvSpPr txBox="1">
          <a:spLocks noChangeArrowheads="1"/>
        </xdr:cNvSpPr>
      </xdr:nvSpPr>
      <xdr:spPr bwMode="auto">
        <a:xfrm>
          <a:off x="254000" y="11319101"/>
          <a:ext cx="16584706" cy="8538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TOTAL : 1</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45D62C73-4B7E-4199-B146-D82F25E5F8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254266</xdr:colOff>
      <xdr:row>2</xdr:row>
      <xdr:rowOff>2667</xdr:rowOff>
    </xdr:from>
    <xdr:to>
      <xdr:col>22</xdr:col>
      <xdr:colOff>874593</xdr:colOff>
      <xdr:row>2</xdr:row>
      <xdr:rowOff>247062</xdr:rowOff>
    </xdr:to>
    <xdr:sp macro="" textlink="">
      <xdr:nvSpPr>
        <xdr:cNvPr id="4" name="Text 7">
          <a:extLst>
            <a:ext uri="{FF2B5EF4-FFF2-40B4-BE49-F238E27FC236}">
              <a16:creationId xmlns:a16="http://schemas.microsoft.com/office/drawing/2014/main" id="{3D7DE8DD-8A94-406B-91B5-E7C9528EEDAD}"/>
            </a:ext>
          </a:extLst>
        </xdr:cNvPr>
        <xdr:cNvSpPr txBox="1">
          <a:spLocks noChangeArrowheads="1"/>
        </xdr:cNvSpPr>
      </xdr:nvSpPr>
      <xdr:spPr bwMode="auto">
        <a:xfrm>
          <a:off x="15037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SEPTEMBER 001</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171BB8BE-1238-465E-BD21-1A15D9998879}"/>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0</xdr:col>
      <xdr:colOff>244929</xdr:colOff>
      <xdr:row>63</xdr:row>
      <xdr:rowOff>21543</xdr:rowOff>
    </xdr:from>
    <xdr:to>
      <xdr:col>22</xdr:col>
      <xdr:colOff>383135</xdr:colOff>
      <xdr:row>67</xdr:row>
      <xdr:rowOff>9071</xdr:rowOff>
    </xdr:to>
    <xdr:sp macro="" textlink="">
      <xdr:nvSpPr>
        <xdr:cNvPr id="2" name="Text Box 14">
          <a:extLst>
            <a:ext uri="{FF2B5EF4-FFF2-40B4-BE49-F238E27FC236}">
              <a16:creationId xmlns:a16="http://schemas.microsoft.com/office/drawing/2014/main" id="{A46A0717-A5D5-4906-8334-3974A6CB2FE0}"/>
            </a:ext>
          </a:extLst>
        </xdr:cNvPr>
        <xdr:cNvSpPr txBox="1">
          <a:spLocks noChangeArrowheads="1"/>
        </xdr:cNvSpPr>
      </xdr:nvSpPr>
      <xdr:spPr bwMode="auto">
        <a:xfrm>
          <a:off x="244929" y="14353493"/>
          <a:ext cx="16584706" cy="62252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1016659459,1016659457  --&gt; ORDER SEPTEMBER'22 </a:t>
          </a:r>
        </a:p>
        <a:p>
          <a:pPr algn="l" rtl="0">
            <a:defRPr sz="1000"/>
          </a:pPr>
          <a:r>
            <a:rPr lang="en-US" sz="1400" b="0" i="0" u="none" strike="noStrike" baseline="0">
              <a:solidFill>
                <a:srgbClr val="000000"/>
              </a:solidFill>
              <a:latin typeface="Arial"/>
              <a:cs typeface="Arial"/>
            </a:rPr>
            <a:t>TOTAL : 75</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D3261EED-F78B-4568-974D-27051F5738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254266</xdr:colOff>
      <xdr:row>2</xdr:row>
      <xdr:rowOff>2667</xdr:rowOff>
    </xdr:from>
    <xdr:to>
      <xdr:col>22</xdr:col>
      <xdr:colOff>874593</xdr:colOff>
      <xdr:row>2</xdr:row>
      <xdr:rowOff>247062</xdr:rowOff>
    </xdr:to>
    <xdr:sp macro="" textlink="">
      <xdr:nvSpPr>
        <xdr:cNvPr id="4" name="Text 7">
          <a:extLst>
            <a:ext uri="{FF2B5EF4-FFF2-40B4-BE49-F238E27FC236}">
              <a16:creationId xmlns:a16="http://schemas.microsoft.com/office/drawing/2014/main" id="{EBCB1099-25F9-4AFC-94EC-676313A558C7}"/>
            </a:ext>
          </a:extLst>
        </xdr:cNvPr>
        <xdr:cNvSpPr txBox="1">
          <a:spLocks noChangeArrowheads="1"/>
        </xdr:cNvSpPr>
      </xdr:nvSpPr>
      <xdr:spPr bwMode="auto">
        <a:xfrm>
          <a:off x="15037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SEPTEMBER 004</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EFEBB0D0-6752-4F7A-97AE-7AB9C734E181}"/>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5</xdr:col>
      <xdr:colOff>112971</xdr:colOff>
      <xdr:row>18</xdr:row>
      <xdr:rowOff>114987</xdr:rowOff>
    </xdr:from>
    <xdr:to>
      <xdr:col>5</xdr:col>
      <xdr:colOff>718205</xdr:colOff>
      <xdr:row>18</xdr:row>
      <xdr:rowOff>131609</xdr:rowOff>
    </xdr:to>
    <xdr:cxnSp macro="">
      <xdr:nvCxnSpPr>
        <xdr:cNvPr id="6" name="Straight Connector 5">
          <a:extLst>
            <a:ext uri="{FF2B5EF4-FFF2-40B4-BE49-F238E27FC236}">
              <a16:creationId xmlns:a16="http://schemas.microsoft.com/office/drawing/2014/main" id="{AC8EC505-E442-478C-BA72-87A7AAEAD3F4}"/>
            </a:ext>
          </a:extLst>
        </xdr:cNvPr>
        <xdr:cNvCxnSpPr/>
      </xdr:nvCxnSpPr>
      <xdr:spPr bwMode="auto">
        <a:xfrm flipV="1">
          <a:off x="7252185" y="3099487"/>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138371</xdr:colOff>
      <xdr:row>20</xdr:row>
      <xdr:rowOff>140387</xdr:rowOff>
    </xdr:from>
    <xdr:to>
      <xdr:col>5</xdr:col>
      <xdr:colOff>743605</xdr:colOff>
      <xdr:row>20</xdr:row>
      <xdr:rowOff>157009</xdr:rowOff>
    </xdr:to>
    <xdr:cxnSp macro="">
      <xdr:nvCxnSpPr>
        <xdr:cNvPr id="7" name="Straight Connector 6">
          <a:extLst>
            <a:ext uri="{FF2B5EF4-FFF2-40B4-BE49-F238E27FC236}">
              <a16:creationId xmlns:a16="http://schemas.microsoft.com/office/drawing/2014/main" id="{DAA3BF94-6016-4770-8AE0-44C771C6A49F}"/>
            </a:ext>
          </a:extLst>
        </xdr:cNvPr>
        <xdr:cNvCxnSpPr/>
      </xdr:nvCxnSpPr>
      <xdr:spPr bwMode="auto">
        <a:xfrm flipV="1">
          <a:off x="7277585" y="3632887"/>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244929</xdr:colOff>
      <xdr:row>52</xdr:row>
      <xdr:rowOff>21543</xdr:rowOff>
    </xdr:from>
    <xdr:to>
      <xdr:col>23</xdr:col>
      <xdr:colOff>383135</xdr:colOff>
      <xdr:row>56</xdr:row>
      <xdr:rowOff>9071</xdr:rowOff>
    </xdr:to>
    <xdr:sp macro="" textlink="">
      <xdr:nvSpPr>
        <xdr:cNvPr id="2" name="Text Box 14">
          <a:extLst>
            <a:ext uri="{FF2B5EF4-FFF2-40B4-BE49-F238E27FC236}">
              <a16:creationId xmlns:a16="http://schemas.microsoft.com/office/drawing/2014/main" id="{B65320F0-858D-4197-B75F-918517AA36E6}"/>
            </a:ext>
          </a:extLst>
        </xdr:cNvPr>
        <xdr:cNvSpPr txBox="1">
          <a:spLocks noChangeArrowheads="1"/>
        </xdr:cNvSpPr>
      </xdr:nvSpPr>
      <xdr:spPr bwMode="auto">
        <a:xfrm>
          <a:off x="244929" y="13915343"/>
          <a:ext cx="16584706" cy="62252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1016659460  --&gt; ORDER SEPTEMBER'22 </a:t>
          </a:r>
        </a:p>
        <a:p>
          <a:pPr algn="l" rtl="0">
            <a:defRPr sz="1000"/>
          </a:pPr>
          <a:r>
            <a:rPr lang="en-US" sz="1400" b="0" i="0" u="none" strike="noStrike" baseline="0">
              <a:solidFill>
                <a:srgbClr val="000000"/>
              </a:solidFill>
              <a:latin typeface="Arial"/>
              <a:cs typeface="Arial"/>
            </a:rPr>
            <a:t>TOTAL : 51</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DFDD9620-0709-465D-A050-D39599AB3E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86EF824E-86EC-4360-8943-9C62C9DE1271}"/>
            </a:ext>
          </a:extLst>
        </xdr:cNvPr>
        <xdr:cNvSpPr txBox="1">
          <a:spLocks noChangeArrowheads="1"/>
        </xdr:cNvSpPr>
      </xdr:nvSpPr>
      <xdr:spPr bwMode="auto">
        <a:xfrm>
          <a:off x="15037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SEPTEMBER 005</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DBE5E585-6834-4E89-91B0-0C7CEB308259}"/>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112971</xdr:colOff>
      <xdr:row>18</xdr:row>
      <xdr:rowOff>114987</xdr:rowOff>
    </xdr:from>
    <xdr:to>
      <xdr:col>6</xdr:col>
      <xdr:colOff>718205</xdr:colOff>
      <xdr:row>18</xdr:row>
      <xdr:rowOff>131609</xdr:rowOff>
    </xdr:to>
    <xdr:cxnSp macro="">
      <xdr:nvCxnSpPr>
        <xdr:cNvPr id="6" name="Straight Connector 5">
          <a:extLst>
            <a:ext uri="{FF2B5EF4-FFF2-40B4-BE49-F238E27FC236}">
              <a16:creationId xmlns:a16="http://schemas.microsoft.com/office/drawing/2014/main" id="{4665B20B-593E-4A05-A032-E28A64968B92}"/>
            </a:ext>
          </a:extLst>
        </xdr:cNvPr>
        <xdr:cNvCxnSpPr/>
      </xdr:nvCxnSpPr>
      <xdr:spPr bwMode="auto">
        <a:xfrm flipV="1">
          <a:off x="7256721" y="3067737"/>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138371</xdr:colOff>
      <xdr:row>20</xdr:row>
      <xdr:rowOff>140387</xdr:rowOff>
    </xdr:from>
    <xdr:to>
      <xdr:col>6</xdr:col>
      <xdr:colOff>743605</xdr:colOff>
      <xdr:row>20</xdr:row>
      <xdr:rowOff>157009</xdr:rowOff>
    </xdr:to>
    <xdr:cxnSp macro="">
      <xdr:nvCxnSpPr>
        <xdr:cNvPr id="7" name="Straight Connector 6">
          <a:extLst>
            <a:ext uri="{FF2B5EF4-FFF2-40B4-BE49-F238E27FC236}">
              <a16:creationId xmlns:a16="http://schemas.microsoft.com/office/drawing/2014/main" id="{9FE5904C-E68A-4F2B-8911-C503A598D142}"/>
            </a:ext>
          </a:extLst>
        </xdr:cNvPr>
        <xdr:cNvCxnSpPr/>
      </xdr:nvCxnSpPr>
      <xdr:spPr bwMode="auto">
        <a:xfrm flipV="1">
          <a:off x="7282121" y="3601137"/>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244929</xdr:colOff>
      <xdr:row>45</xdr:row>
      <xdr:rowOff>21543</xdr:rowOff>
    </xdr:from>
    <xdr:to>
      <xdr:col>23</xdr:col>
      <xdr:colOff>383135</xdr:colOff>
      <xdr:row>49</xdr:row>
      <xdr:rowOff>9071</xdr:rowOff>
    </xdr:to>
    <xdr:sp macro="" textlink="">
      <xdr:nvSpPr>
        <xdr:cNvPr id="2" name="Text Box 14">
          <a:extLst>
            <a:ext uri="{FF2B5EF4-FFF2-40B4-BE49-F238E27FC236}">
              <a16:creationId xmlns:a16="http://schemas.microsoft.com/office/drawing/2014/main" id="{BD808DFF-A074-46A2-B7DD-1B39CA633E88}"/>
            </a:ext>
          </a:extLst>
        </xdr:cNvPr>
        <xdr:cNvSpPr txBox="1">
          <a:spLocks noChangeArrowheads="1"/>
        </xdr:cNvSpPr>
      </xdr:nvSpPr>
      <xdr:spPr bwMode="auto">
        <a:xfrm>
          <a:off x="244929" y="13407343"/>
          <a:ext cx="16584706" cy="62252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1016659460  --&gt; ORDER SEPTEMBER'22 </a:t>
          </a:r>
        </a:p>
        <a:p>
          <a:pPr algn="l" rtl="0">
            <a:defRPr sz="1000"/>
          </a:pPr>
          <a:r>
            <a:rPr lang="en-US" sz="1400" b="0" i="0" u="none" strike="noStrike" baseline="0">
              <a:solidFill>
                <a:srgbClr val="000000"/>
              </a:solidFill>
              <a:latin typeface="Arial"/>
              <a:cs typeface="Arial"/>
            </a:rPr>
            <a:t>TOTAL : 47</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82A91A12-8C2B-40CB-82A4-7DD7004FB0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1AE27682-B83C-4969-AAEA-12C4E9F49589}"/>
            </a:ext>
          </a:extLst>
        </xdr:cNvPr>
        <xdr:cNvSpPr txBox="1">
          <a:spLocks noChangeArrowheads="1"/>
        </xdr:cNvSpPr>
      </xdr:nvSpPr>
      <xdr:spPr bwMode="auto">
        <a:xfrm>
          <a:off x="15037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SEPTEMBER 005</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3CAD403B-7F23-4BDD-BECF-DB025C3F3B11}"/>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112971</xdr:colOff>
      <xdr:row>18</xdr:row>
      <xdr:rowOff>114987</xdr:rowOff>
    </xdr:from>
    <xdr:to>
      <xdr:col>6</xdr:col>
      <xdr:colOff>718205</xdr:colOff>
      <xdr:row>18</xdr:row>
      <xdr:rowOff>131609</xdr:rowOff>
    </xdr:to>
    <xdr:cxnSp macro="">
      <xdr:nvCxnSpPr>
        <xdr:cNvPr id="8" name="Straight Connector 7">
          <a:extLst>
            <a:ext uri="{FF2B5EF4-FFF2-40B4-BE49-F238E27FC236}">
              <a16:creationId xmlns:a16="http://schemas.microsoft.com/office/drawing/2014/main" id="{9093F40B-A2EE-4F92-8048-52C1841555D6}"/>
            </a:ext>
          </a:extLst>
        </xdr:cNvPr>
        <xdr:cNvCxnSpPr/>
      </xdr:nvCxnSpPr>
      <xdr:spPr bwMode="auto">
        <a:xfrm flipV="1">
          <a:off x="7252185" y="3099487"/>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138371</xdr:colOff>
      <xdr:row>20</xdr:row>
      <xdr:rowOff>140387</xdr:rowOff>
    </xdr:from>
    <xdr:to>
      <xdr:col>6</xdr:col>
      <xdr:colOff>743605</xdr:colOff>
      <xdr:row>20</xdr:row>
      <xdr:rowOff>157009</xdr:rowOff>
    </xdr:to>
    <xdr:cxnSp macro="">
      <xdr:nvCxnSpPr>
        <xdr:cNvPr id="9" name="Straight Connector 8">
          <a:extLst>
            <a:ext uri="{FF2B5EF4-FFF2-40B4-BE49-F238E27FC236}">
              <a16:creationId xmlns:a16="http://schemas.microsoft.com/office/drawing/2014/main" id="{E9E60138-193C-4D8A-B4B5-10AFE6E6000F}"/>
            </a:ext>
          </a:extLst>
        </xdr:cNvPr>
        <xdr:cNvCxnSpPr/>
      </xdr:nvCxnSpPr>
      <xdr:spPr bwMode="auto">
        <a:xfrm flipV="1">
          <a:off x="7277585" y="3632887"/>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244929</xdr:colOff>
      <xdr:row>50</xdr:row>
      <xdr:rowOff>21543</xdr:rowOff>
    </xdr:from>
    <xdr:to>
      <xdr:col>23</xdr:col>
      <xdr:colOff>383135</xdr:colOff>
      <xdr:row>54</xdr:row>
      <xdr:rowOff>9071</xdr:rowOff>
    </xdr:to>
    <xdr:sp macro="" textlink="">
      <xdr:nvSpPr>
        <xdr:cNvPr id="2" name="Text Box 14">
          <a:extLst>
            <a:ext uri="{FF2B5EF4-FFF2-40B4-BE49-F238E27FC236}">
              <a16:creationId xmlns:a16="http://schemas.microsoft.com/office/drawing/2014/main" id="{53D298CD-20E2-42C7-8C19-C13E6F08A3FA}"/>
            </a:ext>
          </a:extLst>
        </xdr:cNvPr>
        <xdr:cNvSpPr txBox="1">
          <a:spLocks noChangeArrowheads="1"/>
        </xdr:cNvSpPr>
      </xdr:nvSpPr>
      <xdr:spPr bwMode="auto">
        <a:xfrm>
          <a:off x="244929" y="13407343"/>
          <a:ext cx="16584706" cy="62252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 1016659461  --&gt; ORDER SEPTEMBER'22 </a:t>
          </a:r>
        </a:p>
        <a:p>
          <a:pPr algn="l" rtl="0">
            <a:defRPr sz="1000"/>
          </a:pPr>
          <a:r>
            <a:rPr lang="en-US" sz="1400" b="0" i="0" u="none" strike="noStrike" baseline="0">
              <a:solidFill>
                <a:srgbClr val="000000"/>
              </a:solidFill>
              <a:latin typeface="Arial"/>
              <a:cs typeface="Arial"/>
            </a:rPr>
            <a:t>TOTAL : 39</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editAs="oneCell">
    <xdr:from>
      <xdr:col>1</xdr:col>
      <xdr:colOff>0</xdr:colOff>
      <xdr:row>0</xdr:row>
      <xdr:rowOff>45358</xdr:rowOff>
    </xdr:from>
    <xdr:to>
      <xdr:col>2</xdr:col>
      <xdr:colOff>637828</xdr:colOff>
      <xdr:row>1</xdr:row>
      <xdr:rowOff>136265</xdr:rowOff>
    </xdr:to>
    <xdr:pic>
      <xdr:nvPicPr>
        <xdr:cNvPr id="3" name="Picture 15">
          <a:extLst>
            <a:ext uri="{FF2B5EF4-FFF2-40B4-BE49-F238E27FC236}">
              <a16:creationId xmlns:a16="http://schemas.microsoft.com/office/drawing/2014/main" id="{56B3957E-D0C5-4C77-B17C-2CD7B7B49B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254000" y="45358"/>
          <a:ext cx="1603028"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254266</xdr:colOff>
      <xdr:row>2</xdr:row>
      <xdr:rowOff>2667</xdr:rowOff>
    </xdr:from>
    <xdr:to>
      <xdr:col>23</xdr:col>
      <xdr:colOff>874593</xdr:colOff>
      <xdr:row>2</xdr:row>
      <xdr:rowOff>247062</xdr:rowOff>
    </xdr:to>
    <xdr:sp macro="" textlink="">
      <xdr:nvSpPr>
        <xdr:cNvPr id="4" name="Text 7">
          <a:extLst>
            <a:ext uri="{FF2B5EF4-FFF2-40B4-BE49-F238E27FC236}">
              <a16:creationId xmlns:a16="http://schemas.microsoft.com/office/drawing/2014/main" id="{EAAAF13D-1CB5-4AAF-9820-481621F4738F}"/>
            </a:ext>
          </a:extLst>
        </xdr:cNvPr>
        <xdr:cNvSpPr txBox="1">
          <a:spLocks noChangeArrowheads="1"/>
        </xdr:cNvSpPr>
      </xdr:nvSpPr>
      <xdr:spPr bwMode="auto">
        <a:xfrm>
          <a:off x="15037066" y="447167"/>
          <a:ext cx="22840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2022 SEPTEMBER 005</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5" name="Text Box 16">
          <a:extLst>
            <a:ext uri="{FF2B5EF4-FFF2-40B4-BE49-F238E27FC236}">
              <a16:creationId xmlns:a16="http://schemas.microsoft.com/office/drawing/2014/main" id="{02E28E54-6424-42A2-A661-34F78A05B7C7}"/>
            </a:ext>
          </a:extLst>
        </xdr:cNvPr>
        <xdr:cNvSpPr txBox="1">
          <a:spLocks noChangeArrowheads="1"/>
        </xdr:cNvSpPr>
      </xdr:nvSpPr>
      <xdr:spPr bwMode="auto">
        <a:xfrm>
          <a:off x="260803" y="541110"/>
          <a:ext cx="535940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6</xdr:col>
      <xdr:colOff>112971</xdr:colOff>
      <xdr:row>18</xdr:row>
      <xdr:rowOff>114987</xdr:rowOff>
    </xdr:from>
    <xdr:to>
      <xdr:col>6</xdr:col>
      <xdr:colOff>718205</xdr:colOff>
      <xdr:row>18</xdr:row>
      <xdr:rowOff>131609</xdr:rowOff>
    </xdr:to>
    <xdr:cxnSp macro="">
      <xdr:nvCxnSpPr>
        <xdr:cNvPr id="6" name="Straight Connector 5">
          <a:extLst>
            <a:ext uri="{FF2B5EF4-FFF2-40B4-BE49-F238E27FC236}">
              <a16:creationId xmlns:a16="http://schemas.microsoft.com/office/drawing/2014/main" id="{7CA05F3D-4324-4221-A297-B326D0BD81BC}"/>
            </a:ext>
          </a:extLst>
        </xdr:cNvPr>
        <xdr:cNvCxnSpPr/>
      </xdr:nvCxnSpPr>
      <xdr:spPr bwMode="auto">
        <a:xfrm flipV="1">
          <a:off x="7256721" y="3067737"/>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183729</xdr:colOff>
      <xdr:row>20</xdr:row>
      <xdr:rowOff>122244</xdr:rowOff>
    </xdr:from>
    <xdr:to>
      <xdr:col>6</xdr:col>
      <xdr:colOff>788963</xdr:colOff>
      <xdr:row>20</xdr:row>
      <xdr:rowOff>138866</xdr:rowOff>
    </xdr:to>
    <xdr:cxnSp macro="">
      <xdr:nvCxnSpPr>
        <xdr:cNvPr id="7" name="Straight Connector 6">
          <a:extLst>
            <a:ext uri="{FF2B5EF4-FFF2-40B4-BE49-F238E27FC236}">
              <a16:creationId xmlns:a16="http://schemas.microsoft.com/office/drawing/2014/main" id="{0CB4FD74-A496-4A14-AB25-D4817CBE8B60}"/>
            </a:ext>
          </a:extLst>
        </xdr:cNvPr>
        <xdr:cNvCxnSpPr/>
      </xdr:nvCxnSpPr>
      <xdr:spPr bwMode="auto">
        <a:xfrm flipV="1">
          <a:off x="7322943" y="3614744"/>
          <a:ext cx="605234" cy="1662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tm\data\My%20Documents\Klien\kons20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Users\Folder%20Group\F1%2012000\Quarter\1Q_9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iska\Data%20Umum\SISKA\COMMO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My%20Documents\&#65422;&#65437;&#65395;&#65396;&#65394;&#38306;&#20418;\SCB&#38283;&#30330;&#35336;&#30011;\&#38283;&#30330;&#35336;&#30011;&#26360;\YMMI\Hendra_P\Budget\BUDGET183-03-Revised06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My%20Documents\&#65422;&#65437;&#65395;&#65396;&#65394;&#38306;&#20418;\SCB&#38283;&#30330;&#35336;&#30011;\&#38283;&#30330;&#35336;&#30011;&#26360;\YMMI\Hendra_P\Budget\BUDGET183-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fs01.home.yamaha.com/Users/453787/AppData/Local/Microsoft/Windows/Temporary%20Internet%20Files/Content.Outlook/S1P6WMCZ/pointer/Business%20Dev/jland/data%20klien/DATA/Accounting/Finance/PAJAK/Salary%20April%2020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fs01.home.yamaha.com/Users/453787/AppData/Local/Microsoft/Windows/Temporary%20Internet%20Files/Content.Outlook/S1P6WMCZ/DOCUME~1/Deploy/LOCALS~1/Temp/notesFD2C40/FS%20PAS-0301%20(FIN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pckrm06a\finance\Documents%20and%20Settings\millerh1\Local%20Settings\Temporary%20Internet%20Files\OLK4\2004%20Plan%20F-X%20Rat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Ykfiler\deptdata\My%20Documents\APO\APO%20YK\001%20Kemble%20Reques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ile-server\file%20sharing%20(cost%20control)\Monthly%20report%20185\monthly%20Cost%20185%20ok.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Ofd2"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ining\Data%20Umum\A_tauhid\data%20umum\Data%20Confidential\TAUHID\YCJ\Cons%202004-05\Forecast%20at%20end%20of%20Q3\DcaForE%20-%20Q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tikah\Data%20Umum\Data%20Confidential\TAUHID\YCJ\Cons%202005-06\Forecast%20at%20end%20of%20Q1-182\DcaForE%20@%20end%20of%20Q1-18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ARYASANTARA\ACCT_FIN\ACT&amp;FIN\Hanny's\Miscellaneous\Analysis\GM%20ANALYSIS%2020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L:\SHARED\Clients\I-L\kyocera\2000%20CITR\Marshall-Kyocera%20fina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EMP\2Q_2000.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Gamen3"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Oper5"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TABLE.XLT"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BACKUP\TABLE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Sugeng\Data%20Umum\Documents%20and%20Settings\shige-i\My%20Documents\Excel%20temp\PA-CD-PJ\&#35211;&#31309;&#12426;\ASSY&#35211;&#31309;\EMX\MTR\AW16G&#22679;&#35430;&#12471;&#12540;&#12488;&#21152;&#24037;&#26178;&#38291;&#35211;&#31309;&#2636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s2\Documents%20and%20Settings\moriuchi\My%20Documents\&#25216;&#34899;&#36039;&#26009;\&#12450;&#12489;&#12458;&#12531;&#38283;&#30330;\&#38306;&#38651;&#65289;&#22806;&#37096;&#35373;&#35336;&#12502;&#12521;&#12531;&#12463;&#12501;&#12457;&#12540;&#12512;&#65288;IPO).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Togis_3dev\user\ZAIMU\2_&#26032;&#36001;&#21209;\&#38283;&#30330;DOC\90UNYOU\STANDARD\DOC_SAMP\&#20181;&#27096;&#26360;PG.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mi_filesrv01\public\WINDOWS\TEMP\D1BOX&#35211;&#31309;&#12426;&#24773;&#22577;10.6&#30495;&#19968;&#12373;&#12435;(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Ntsspt1\sapr3\WINDOWS\TEMP\~005658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S2\FS-Produksi\5-%20Meeting%20Produksi\REPORT%20WEEKLY%20196\Ie-srv\newdb\YMMA%232729&#20225;&#30011;&#35211;&#31309;&#12426;\%23272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mix-filesrv01\home\My%20Documents\&#21407;&#20385;&#27083;&#25104;\&#65332;&#65337;\PSR240\PSR240&#21407;&#20385;&#27083;&#25104;&#20225;&#3001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Romi1\Downloads\KTIKET%2016%20SIA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worksheet"/>
      <sheetName val="equity"/>
      <sheetName val="cashflow"/>
      <sheetName val="comparative"/>
      <sheetName val="perGrup"/>
      <sheetName val="koran-ind"/>
      <sheetName val="koran-ingg"/>
      <sheetName val="pph-tangguhan"/>
      <sheetName val="def-tax-rec"/>
      <sheetName val="ws-valuation"/>
      <sheetName val="adj-entry"/>
      <sheetName val="DETIL"/>
      <sheetName val="社員リスト"/>
      <sheetName val="A"/>
      <sheetName val="7.LB After Plan"/>
      <sheetName val="MAIN時間見積り"/>
      <sheetName val="OT Juli 2019"/>
      <sheetName val="DT  Juli 2019"/>
      <sheetName val="REFUND"/>
      <sheetName val="オーダー管理 (4)"/>
      <sheetName val="処理機能記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urrent"/>
      <sheetName val="PL"/>
      <sheetName val="Input"/>
      <sheetName val="PRASS99"/>
      <sheetName val="Résultats"/>
      <sheetName val="tb1"/>
      <sheetName val="table"/>
      <sheetName val="0220"/>
      <sheetName val="FRN"/>
      <sheetName val="K-5"/>
      <sheetName val="#REF"/>
      <sheetName val="Ex_Rate"/>
      <sheetName val="Sub Acc"/>
      <sheetName val="社員リスト"/>
      <sheetName val="worksheet"/>
      <sheetName val="9"/>
      <sheetName val="1Q_97"/>
      <sheetName val="Region Code"/>
      <sheetName val="Product Group Code"/>
      <sheetName val="書換え条件"/>
      <sheetName val="SD"/>
      <sheetName val="Sch 16.1"/>
      <sheetName val="Sch 17.1"/>
      <sheetName val="Sch 14.2"/>
      <sheetName val="Sch 22.2"/>
      <sheetName val="Sch 22.4"/>
      <sheetName val="Sch 3.1"/>
      <sheetName val="BEP"/>
      <sheetName val="Art 23"/>
      <sheetName val="Module2"/>
      <sheetName val="A u g"/>
      <sheetName val="Marshal"/>
      <sheetName val="data"/>
      <sheetName val="corp tax"/>
      <sheetName val="U-3.1.1 telephone"/>
      <sheetName val="Tax Rate 2012"/>
      <sheetName val="Premi Iuran"/>
      <sheetName val="Q-PC1"/>
      <sheetName val="Q-PC2"/>
      <sheetName val="Approved SUMMARY-2013"/>
      <sheetName val="IntBalheet"/>
      <sheetName val="Revenue"/>
      <sheetName val="Assum"/>
      <sheetName val="Vendors"/>
      <sheetName val="BS+PL"/>
      <sheetName val="VC.4"/>
      <sheetName val="G.3.2.1 Rekon PPN In Premix"/>
      <sheetName val="REKAP PPH 21"/>
      <sheetName val="Art_23"/>
      <sheetName val="BQMP"/>
      <sheetName val="Art_231"/>
      <sheetName val="Sub_Acc"/>
      <sheetName val="Dropdown"/>
      <sheetName val="Ex-Rate"/>
      <sheetName val="WP"/>
      <sheetName val="SA2"/>
      <sheetName val="Premi_Iuran"/>
      <sheetName val="Sch_16_1"/>
      <sheetName val="Sch_17_1"/>
      <sheetName val="Sch_14_2"/>
      <sheetName val="Sch_22_2"/>
      <sheetName val="Sch_22_4"/>
      <sheetName val="Sch_3_1"/>
      <sheetName val="A_u_g"/>
      <sheetName val="corp_tax"/>
      <sheetName val="Tax_Rate_2012"/>
      <sheetName val="U-3_1_1_telephone"/>
      <sheetName val="7123885"/>
      <sheetName val="WBS1"/>
      <sheetName val="Master Cost Center"/>
      <sheetName val="OLDMAP"/>
      <sheetName val="Individual Gross Profit J - Aug"/>
      <sheetName val="PL (MONTHLY)"/>
      <sheetName val="DATA WP"/>
      <sheetName val="TSGAR"/>
      <sheetName val="Budget BS"/>
      <sheetName val="NAMA PERUSAHAAN"/>
      <sheetName val="CSG Overhead"/>
      <sheetName val="Plant Overhead"/>
      <sheetName val="C1 NOV"/>
      <sheetName val="Alokasi Rutin"/>
      <sheetName val="Sheet1"/>
      <sheetName val="10c. Mapping UP GP PE OK"/>
      <sheetName val="Sub_Acc1"/>
      <sheetName val="corp_tax1"/>
      <sheetName val="U-3_1_1_telephone1"/>
      <sheetName val="Sub_Acc2"/>
      <sheetName val="Art_232"/>
      <sheetName val="corp_tax2"/>
      <sheetName val="U-3_1_1_telephone2"/>
      <sheetName val="Biaya"/>
      <sheetName val="FKT_PJK"/>
      <sheetName val="ShareCapital "/>
      <sheetName val="Inventories"/>
      <sheetName val="CH_FL_QUAR"/>
      <sheetName val="PDPC0908"/>
      <sheetName val="Compare to competitor ratio-BI"/>
      <sheetName val="당월(1)"/>
      <sheetName val="PLN Mar"/>
      <sheetName val="PK HJ  HP"/>
      <sheetName val="Reaperdist"/>
      <sheetName val="Renc.Prod"/>
      <sheetName val="PLN Des"/>
      <sheetName val="Biaya Tot PLN"/>
      <sheetName val="PLN Okt"/>
      <sheetName val="PLN Jan"/>
      <sheetName val="PLN Mei"/>
      <sheetName val="PLN Nov"/>
      <sheetName val="PLN Jun"/>
      <sheetName val="PLN Jul"/>
      <sheetName val="PLN Feb"/>
      <sheetName val="PLN Ags"/>
      <sheetName val="PLN Sep"/>
      <sheetName val="PLN Apr"/>
      <sheetName val="CY_CRS"/>
      <sheetName val="LS_CRS"/>
      <sheetName val="EMISI"/>
      <sheetName val="HEAT"/>
      <sheetName val="Biaya Tot PLN TDL 2003"/>
      <sheetName val="Renc.Semen Keluar prod kantong"/>
      <sheetName val="Tabel Kode"/>
      <sheetName val="Art_233"/>
      <sheetName val="PLN_Mar"/>
      <sheetName val="PK_HJ__HP"/>
      <sheetName val="Renc_Prod"/>
      <sheetName val="PLN_Des"/>
      <sheetName val="Biaya_Tot_PLN"/>
      <sheetName val="PLN_Okt"/>
      <sheetName val="PLN_Jan"/>
      <sheetName val="PLN_Mei"/>
      <sheetName val="PLN_Nov"/>
      <sheetName val="PLN_Jun"/>
      <sheetName val="PLN_Jul"/>
      <sheetName val="PLN_Feb"/>
      <sheetName val="PLN_Ags"/>
      <sheetName val="PLN_Sep"/>
      <sheetName val="PLN_Apr"/>
      <sheetName val="Biaya_Tot_PLN_TDL_2003"/>
      <sheetName val="Renc_Semen_Keluar_prod_kantong"/>
      <sheetName val="Tabel_Kode"/>
      <sheetName val="GROWTH"/>
      <sheetName val="Journal Template"/>
      <sheetName val="dataPS"/>
      <sheetName val="laporan"/>
      <sheetName val="KODING"/>
      <sheetName val="Kode"/>
      <sheetName val="F1771-II"/>
      <sheetName val="F1771-III"/>
      <sheetName val="koding_komposisi"/>
      <sheetName val="KODINGharga"/>
      <sheetName val="BASE"/>
      <sheetName val="data (2)"/>
      <sheetName val="TB after Reval-Server"/>
      <sheetName val="DATA LIST"/>
      <sheetName val="EX RATE"/>
      <sheetName val="SE"/>
      <sheetName val="Note"/>
      <sheetName val="TB2003"/>
      <sheetName val="Trading Statement"/>
      <sheetName val="DPS OK"/>
      <sheetName val="Non-Statistical Sampling"/>
      <sheetName val="DETAIL"/>
      <sheetName val="AKUN"/>
      <sheetName val="EXPO PER BUYER"/>
      <sheetName val="GRIR"/>
      <sheetName val="lm7-11"/>
      <sheetName val="Permanent info"/>
      <sheetName val="DAF.INVEN U.O"/>
      <sheetName val="Auxiliary"/>
      <sheetName val="Penebusan"/>
      <sheetName val="Angs.B.Group"/>
      <sheetName val="IMPUT PENERIMAAN BULK WB"/>
      <sheetName val="HUTANG PER VENDOR 09"/>
      <sheetName val="IMPUT PENERIMAAN BAG PRODUKSI"/>
      <sheetName val="PEMAKAIAN BY PRODUKSI"/>
      <sheetName val="GeneralInfo"/>
      <sheetName val="FE-1771-I"/>
      <sheetName val="Tc"/>
      <sheetName val="Sumber Hidup"/>
      <sheetName val="UI - Brands"/>
      <sheetName val="AFFIRM"/>
      <sheetName val="UI - Pat Dyn"/>
      <sheetName val="Affirm Retrieve"/>
      <sheetName val="UI - Additional"/>
      <sheetName val="Main Title"/>
      <sheetName val="達成729"/>
      <sheetName val="上野ﾌｫｰﾑ台当たり"/>
      <sheetName val="AJE"/>
      <sheetName val="VC_4"/>
      <sheetName val="G_3_2_1_Rekon_PPN_In_Premix"/>
      <sheetName val="REKAP_PPH_21"/>
      <sheetName val="Approved_SUMMARY-2013"/>
      <sheetName val="Local"/>
      <sheetName val="ocean voyage"/>
      <sheetName val="PPH 23 - 26"/>
      <sheetName val="pm"/>
      <sheetName val="PPN-Januari-02"/>
      <sheetName val="Income S"/>
      <sheetName val="balance sheet"/>
      <sheetName val="Menu"/>
      <sheetName val="D"/>
      <sheetName val="aktdit(WP)"/>
      <sheetName val="SE-C"/>
      <sheetName val="TelkomInfra - Revenue Monthly"/>
      <sheetName val="Sheet2"/>
      <sheetName val="summary-1"/>
      <sheetName val="BSHO Report"/>
      <sheetName val="Front"/>
      <sheetName val="Check Sheet"/>
      <sheetName val="PLHO Report"/>
      <sheetName val="PLHOENG"/>
      <sheetName val="NAMA PT"/>
      <sheetName val="TB avicena"/>
      <sheetName val="JenisTransaksi"/>
      <sheetName val="DaftarBank"/>
      <sheetName val="Form"/>
      <sheetName val="DL_13"/>
      <sheetName val="FIXASS"/>
      <sheetName val="Premi_Iuran1"/>
      <sheetName val="A_u_g1"/>
      <sheetName val="Tax_Rate_20121"/>
      <sheetName val="VC_41"/>
      <sheetName val="G_3_2_1_Rekon_PPN_In_Premix1"/>
      <sheetName val="REKAP_PPH_211"/>
      <sheetName val="Approved_SUMMARY-20131"/>
      <sheetName val="Art_234"/>
      <sheetName val="Sub_Acc3"/>
      <sheetName val="Premi_Iuran2"/>
      <sheetName val="A_u_g2"/>
      <sheetName val="Tax_Rate_20122"/>
      <sheetName val="VC_42"/>
      <sheetName val="G_3_2_1_Rekon_PPN_In_Premix2"/>
      <sheetName val="REKAP_PPH_212"/>
      <sheetName val="Approved_SUMMARY-20132"/>
      <sheetName val="4334-Summary"/>
      <sheetName val="Cetak BG"/>
      <sheetName val="Art_235"/>
      <sheetName val="Sub_Acc4"/>
      <sheetName val="Premi_Iuran3"/>
      <sheetName val="A_u_g3"/>
      <sheetName val="corp_tax3"/>
      <sheetName val="U-3_1_1_telephone3"/>
      <sheetName val="Tax_Rate_20123"/>
      <sheetName val="VC_43"/>
      <sheetName val="G_3_2_1_Rekon_PPN_In_Premix3"/>
      <sheetName val="REKAP_PPH_213"/>
      <sheetName val="Approved_SUMMARY-20133"/>
      <sheetName val="Sch_16_11"/>
      <sheetName val="Sch_17_11"/>
      <sheetName val="Sch_14_21"/>
      <sheetName val="Sch_22_21"/>
      <sheetName val="Sch_22_41"/>
      <sheetName val="Sch_3_11"/>
      <sheetName val="kary21"/>
      <sheetName val="WIL13"/>
      <sheetName val="WIL21"/>
      <sheetName val="Input Yield"/>
      <sheetName val="PH Data"/>
      <sheetName val="WBS2"/>
      <sheetName val="PROGRESS"/>
      <sheetName val="ACM0131(GT)"/>
      <sheetName val="BBM-03"/>
      <sheetName val=""/>
      <sheetName val="NERACA"/>
      <sheetName val="STN2006"/>
      <sheetName val="SC_FLDCOST_2004"/>
      <sheetName val="損益計算書(PL)"/>
      <sheetName val="Data_Umum"/>
      <sheetName val="A Grade Hiten - Local"/>
      <sheetName val="Petunjuk"/>
      <sheetName val="12"/>
      <sheetName val="Instructions"/>
      <sheetName val="FE-1770-I"/>
      <sheetName val="FE-1770.P1"/>
      <sheetName val="FE-1770-II"/>
      <sheetName val="RUPS"/>
      <sheetName val="EXC-R"/>
      <sheetName val="PIK_QUO"/>
      <sheetName val="Atur"/>
      <sheetName val="capacity"/>
      <sheetName val="Man power"/>
      <sheetName val="RP"/>
      <sheetName val="RJE"/>
      <sheetName val="WPL"/>
      <sheetName val="Karet"/>
      <sheetName val="Sales Report MKTG"/>
      <sheetName val="Journal_Template"/>
      <sheetName val="Journal_Template1"/>
      <sheetName val="Journal_Template2"/>
      <sheetName val="Journal_Template3"/>
      <sheetName val="pvt"/>
      <sheetName val="LEDGER 2019"/>
      <sheetName val="LEDGER 2020"/>
      <sheetName val="E-faktur (FP)"/>
      <sheetName val="RECAP (TIDAK ADA DI GL VAT)"/>
      <sheetName val="look up"/>
      <sheetName val="July19"/>
      <sheetName val="Major assumption"/>
      <sheetName val="Msn-2"/>
      <sheetName val="ren.kerj 2014"/>
      <sheetName val="ANNUAL CJ20"/>
      <sheetName val="ANNUAL DM2"/>
      <sheetName val="r.tanam"/>
      <sheetName val="RATOON CJ20"/>
      <sheetName val="RATOON DM2"/>
      <sheetName val="EDP"/>
      <sheetName val="Map"/>
      <sheetName val="Sheet3"/>
      <sheetName val="AHSbj"/>
      <sheetName val="BQ-E20-02(Rp)"/>
      <sheetName val="Realisasi Acc Exp - BP"/>
      <sheetName val="New Ref"/>
      <sheetName val="Client AJE"/>
      <sheetName val="ESCON"/>
      <sheetName val="TB"/>
      <sheetName val="bs"/>
      <sheetName val="BKKAS"/>
      <sheetName val="RESIDU-3"/>
      <sheetName val="POTO MAC"/>
      <sheetName val="ekui"/>
      <sheetName val="MOTO"/>
      <sheetName val="基準ﾘｽﾄ"/>
      <sheetName val="software wp"/>
      <sheetName val="Div&amp;Grade List"/>
      <sheetName val="&quot;Specific&quot; COA List"/>
      <sheetName val="Source Sumsel"/>
      <sheetName val="Sheet8"/>
      <sheetName val="O-5 Tax 23 Prepaid"/>
      <sheetName val="COGS"/>
      <sheetName val="TBM"/>
      <sheetName val="1. TB-MUTASI-DC"/>
      <sheetName val="Isolasi Luar Dalam"/>
      <sheetName val="Isolasi Luar"/>
      <sheetName val="FINANCIAL ASSUMPTION"/>
      <sheetName val="DATA MASTER"/>
      <sheetName val="NARF_bs"/>
      <sheetName val="kriteria"/>
      <sheetName val="130"/>
      <sheetName val="020a"/>
      <sheetName val="020b"/>
      <sheetName val="150"/>
      <sheetName val="160"/>
      <sheetName val="175"/>
      <sheetName val="180"/>
      <sheetName val="185"/>
      <sheetName val="190"/>
      <sheetName val="196"/>
      <sheetName val="200"/>
      <sheetName val="230"/>
      <sheetName val="250"/>
      <sheetName val="020c"/>
      <sheetName val="300"/>
      <sheetName val="320"/>
      <sheetName val="340"/>
      <sheetName val="350"/>
      <sheetName val="355"/>
      <sheetName val="360"/>
      <sheetName val="375"/>
      <sheetName val="380"/>
      <sheetName val="390"/>
      <sheetName val="395"/>
      <sheetName val="020e"/>
      <sheetName val="399"/>
      <sheetName val="400"/>
      <sheetName val="420"/>
      <sheetName val="425"/>
      <sheetName val="430"/>
      <sheetName val="450"/>
      <sheetName val="500"/>
      <sheetName val="550"/>
      <sheetName val="560"/>
      <sheetName val="600"/>
      <sheetName val="100"/>
      <sheetName val="700"/>
      <sheetName val="840.01"/>
      <sheetName val="840.02"/>
      <sheetName val="120"/>
      <sheetName val="125"/>
      <sheetName val="135"/>
      <sheetName val="140"/>
      <sheetName val="Account Code"/>
      <sheetName val="OFF"/>
      <sheetName val="dasang1"/>
      <sheetName val="Final"/>
      <sheetName val="(40)G&amp;A"/>
      <sheetName val="C"/>
      <sheetName val="KU-Ajt'03"/>
      <sheetName val="Glossary-Index"/>
      <sheetName val="PK"/>
      <sheetName val="Individual_Gross_Profit_J_-_Aug"/>
      <sheetName val="PL_(MONTHLY)"/>
      <sheetName val="NAMA_PERUSAHAAN"/>
      <sheetName val="Budget_BS"/>
      <sheetName val="Master_Cost_Center"/>
      <sheetName val="DATA_LIST"/>
      <sheetName val="C1_NOV"/>
      <sheetName val="ShareCapital_"/>
      <sheetName val="CSG_Overhead"/>
      <sheetName val="Plant_Overhead"/>
      <sheetName val="DATA_WP"/>
      <sheetName val="Alokasi_Rutin"/>
      <sheetName val="Trading_Statement"/>
      <sheetName val="Compare_to_competitor_ratio-BI"/>
      <sheetName val="PLN_Mar1"/>
      <sheetName val="PK_HJ__HP1"/>
      <sheetName val="Renc_Prod1"/>
      <sheetName val="PLN_Des1"/>
      <sheetName val="Biaya_Tot_PLN1"/>
      <sheetName val="PLN_Okt1"/>
      <sheetName val="PLN_Jan1"/>
      <sheetName val="PLN_Mei1"/>
      <sheetName val="PLN_Nov1"/>
      <sheetName val="PLN_Jun1"/>
      <sheetName val="PLN_Jul1"/>
      <sheetName val="PLN_Feb1"/>
      <sheetName val="PLN_Ags1"/>
      <sheetName val="PLN_Sep1"/>
      <sheetName val="PLN_Apr1"/>
      <sheetName val="Biaya_Tot_PLN_TDL_20031"/>
      <sheetName val="Renc_Semen_Keluar_prod_kantong1"/>
      <sheetName val="Tabel_Kode1"/>
      <sheetName val="TelkomInfra_-_Revenue_Monthly"/>
      <sheetName val="data_(2)"/>
      <sheetName val="TB_after_Reval-Server"/>
      <sheetName val="Permanent_info"/>
      <sheetName val="DPS_OK"/>
      <sheetName val="Angs_B_Group"/>
      <sheetName val="IMPUT_PENERIMAAN_BULK_WB"/>
      <sheetName val="HUTANG_PER_VENDOR_09"/>
      <sheetName val="IMPUT_PENERIMAAN_BAG_PRODUKSI"/>
      <sheetName val="PEMAKAIAN_BY_PRODUKSI"/>
      <sheetName val="UI_-_Brands"/>
      <sheetName val="UI_-_Pat_Dyn"/>
      <sheetName val="Affirm_Retrieve"/>
      <sheetName val="UI_-_Additional"/>
      <sheetName val="Main_Title"/>
      <sheetName val="DAF_INVEN_U_O"/>
      <sheetName val="Non-Statistical_Sampling"/>
      <sheetName val="Sumber_Hidup"/>
      <sheetName val="ocean_voyage"/>
      <sheetName val="TB_avicena"/>
      <sheetName val="Input_Yield"/>
      <sheetName val="PH_Data"/>
      <sheetName val="A_Grade_Hiten_-_Local"/>
      <sheetName val="NAMA_PT"/>
      <sheetName val="EXPO_PER_BUYER"/>
      <sheetName val="FE-1770_P1"/>
      <sheetName val="BUDGET_1999"/>
      <sheetName val="FA Movement"/>
      <sheetName val="Param"/>
      <sheetName val="MATERIALFINAL"/>
      <sheetName val="DAF-2"/>
      <sheetName val="I-ME"/>
      <sheetName val="70_qual_2"/>
      <sheetName val="Plan Prod"/>
      <sheetName val="CS"/>
      <sheetName val="Actual EWH_PA_UA"/>
      <sheetName val="PRO_COAL"/>
      <sheetName val="PS"/>
      <sheetName val="Summary"/>
      <sheetName val="DBASE"/>
      <sheetName val="_SAF 02"/>
      <sheetName val="Art_22"/>
      <sheetName val="Bukubesar"/>
      <sheetName val="Control"/>
      <sheetName val="Built"/>
      <sheetName val="Validasi"/>
      <sheetName val="Art_236"/>
      <sheetName val="Sub_Acc5"/>
      <sheetName val="Premi_Iuran4"/>
      <sheetName val="Sch_16_12"/>
      <sheetName val="Sch_17_12"/>
      <sheetName val="Sch_14_22"/>
      <sheetName val="Sch_22_22"/>
      <sheetName val="Sch_22_42"/>
      <sheetName val="Sch_3_12"/>
      <sheetName val="corp_tax4"/>
      <sheetName val="U-3_1_1_telephone4"/>
      <sheetName val="A_u_g4"/>
      <sheetName val="Tax_Rate_20124"/>
      <sheetName val="VC_44"/>
      <sheetName val="G_3_2_1_Rekon_PPN_In_Premix4"/>
      <sheetName val="REKAP_PPH_214"/>
      <sheetName val="Approved_SUMMARY-20134"/>
      <sheetName val="Source_Sumsel"/>
      <sheetName val="FINANCIAL_ASSUMPTION"/>
      <sheetName val="Cetak_BG"/>
      <sheetName val="DATA_MASTER"/>
      <sheetName val="Sales_Report_MKTG"/>
      <sheetName val="PPH_23_-_26"/>
      <sheetName val="Income_S"/>
      <sheetName val="balance_sheet"/>
      <sheetName val="lookups"/>
      <sheetName val="Terak-Real"/>
      <sheetName val="Cover"/>
      <sheetName val="Output"/>
      <sheetName val="Matrix"/>
      <sheetName val="Sens Out"/>
      <sheetName val="W"/>
      <sheetName val="Engine"/>
      <sheetName val="Inputs"/>
      <sheetName val="Calcs"/>
      <sheetName val="Semen"/>
      <sheetName val="nr4.mj"/>
      <sheetName val="Company Asset Class Pivot"/>
      <sheetName val="Asset Class List"/>
      <sheetName val="gl"/>
      <sheetName val="R�sultats"/>
      <sheetName val="Listen"/>
      <sheetName val="JSiar"/>
      <sheetName val="Individual_Gross_Profit_J_-_Au1"/>
      <sheetName val="PL_(MONTHLY)1"/>
      <sheetName val="DATA_WP1"/>
      <sheetName val="ocean_voyage1"/>
      <sheetName val="PPH_23_-_261"/>
      <sheetName val="Permanent_info1"/>
      <sheetName val="Income_S1"/>
      <sheetName val="balance_sheet1"/>
      <sheetName val="CSG_Overhead1"/>
      <sheetName val="Plant_Overhead1"/>
      <sheetName val="DIRECT COST"/>
      <sheetName val="WP PASIVA"/>
      <sheetName val="WP LABA RUGI"/>
      <sheetName val="PREPMT"/>
      <sheetName val="Volumes"/>
      <sheetName val="Cash Flow"/>
      <sheetName val="kkp"/>
      <sheetName val="Identitas"/>
      <sheetName val="CA Sheet"/>
      <sheetName val="PX Graph"/>
      <sheetName val="WS 1219"/>
      <sheetName val="Profit &amp; Loss"/>
      <sheetName val="cuti besar"/>
      <sheetName val="payroll"/>
      <sheetName val="sorb planning"/>
      <sheetName val="Other charges (income)"/>
      <sheetName val="BEFORE ALLOCATION"/>
      <sheetName val="XG PU"/>
      <sheetName val="1106-M&amp;E"/>
      <sheetName val="1105-B&amp;I-OK"/>
      <sheetName val="Neraca detail per book"/>
      <sheetName val="1997"/>
      <sheetName val=" SPT 1771 FY 2010 FINAL.xlsx"/>
      <sheetName val="Individual_Gross_Profit_J_-_Au2"/>
      <sheetName val="PL_(MONTHLY)2"/>
      <sheetName val="Sch_16_13"/>
      <sheetName val="Sch_17_13"/>
      <sheetName val="Sch_14_23"/>
      <sheetName val="Sch_22_23"/>
      <sheetName val="Sch_22_43"/>
      <sheetName val="Sch_3_13"/>
      <sheetName val="DATA_WP2"/>
      <sheetName val="ocean_voyage2"/>
      <sheetName val="PPH_23_-_262"/>
      <sheetName val="CSG_Overhead2"/>
      <sheetName val="Plant_Overhead2"/>
      <sheetName val="Income_S2"/>
      <sheetName val="balance_sheet2"/>
      <sheetName val="Permanent_info2"/>
      <sheetName val="DAF_INVEN_U_O1"/>
      <sheetName val="ShareCapital_1"/>
      <sheetName val="Master_Cost_Center1"/>
      <sheetName val="Budget_BS1"/>
      <sheetName val="NAMA_PERUSAHAAN1"/>
      <sheetName val="Alokasi_Rutin1"/>
      <sheetName val="C1_NOV1"/>
      <sheetName val="Trading_Statement1"/>
      <sheetName val="data_(2)1"/>
      <sheetName val="PLN_Mar2"/>
      <sheetName val="PK_HJ__HP2"/>
      <sheetName val="Renc_Prod2"/>
      <sheetName val="PLN_Des2"/>
      <sheetName val="Biaya_Tot_PLN2"/>
      <sheetName val="PLN_Okt2"/>
      <sheetName val="PLN_Jan2"/>
      <sheetName val="PLN_Mei2"/>
      <sheetName val="PLN_Nov2"/>
      <sheetName val="PLN_Jun2"/>
      <sheetName val="PLN_Jul2"/>
      <sheetName val="PLN_Feb2"/>
      <sheetName val="PLN_Ags2"/>
      <sheetName val="PLN_Sep2"/>
      <sheetName val="PLN_Apr2"/>
      <sheetName val="Biaya_Tot_PLN_TDL_20032"/>
      <sheetName val="Renc_Semen_Keluar_prod_kantong2"/>
      <sheetName val="Tabel_Kode2"/>
      <sheetName val="Compare_to_competitor_ratio-BI1"/>
      <sheetName val="TB_avicena1"/>
      <sheetName val="NAMA_PT1"/>
      <sheetName val="EXPO_PER_BUYER1"/>
      <sheetName val="DATA_LIST1"/>
      <sheetName val="Individual_Gross_Profit_J_-_Au3"/>
      <sheetName val="PL_(MONTHLY)3"/>
      <sheetName val="corp_tax5"/>
      <sheetName val="U-3_1_1_telephone5"/>
      <sheetName val="Sch_16_14"/>
      <sheetName val="Sch_17_14"/>
      <sheetName val="Sch_14_24"/>
      <sheetName val="Sch_22_24"/>
      <sheetName val="Sch_22_44"/>
      <sheetName val="Sch_3_14"/>
      <sheetName val="DATA_WP3"/>
      <sheetName val="ocean_voyage3"/>
      <sheetName val="PPH_23_-_263"/>
      <sheetName val="CSG_Overhead3"/>
      <sheetName val="Plant_Overhead3"/>
      <sheetName val="Income_S3"/>
      <sheetName val="balance_sheet3"/>
      <sheetName val="Permanent_info3"/>
      <sheetName val="DAF_INVEN_U_O2"/>
      <sheetName val="ShareCapital_2"/>
      <sheetName val="Master_Cost_Center2"/>
      <sheetName val="Budget_BS2"/>
      <sheetName val="NAMA_PERUSAHAAN2"/>
      <sheetName val="Alokasi_Rutin2"/>
      <sheetName val="C1_NOV2"/>
      <sheetName val="Trading_Statement2"/>
      <sheetName val="data_(2)2"/>
      <sheetName val="PLN_Mar3"/>
      <sheetName val="PK_HJ__HP3"/>
      <sheetName val="Renc_Prod3"/>
      <sheetName val="PLN_Des3"/>
      <sheetName val="Biaya_Tot_PLN3"/>
      <sheetName val="PLN_Okt3"/>
      <sheetName val="PLN_Jan3"/>
      <sheetName val="PLN_Mei3"/>
      <sheetName val="PLN_Nov3"/>
      <sheetName val="PLN_Jun3"/>
      <sheetName val="PLN_Jul3"/>
      <sheetName val="PLN_Feb3"/>
      <sheetName val="PLN_Ags3"/>
      <sheetName val="PLN_Sep3"/>
      <sheetName val="PLN_Apr3"/>
      <sheetName val="Biaya_Tot_PLN_TDL_20033"/>
      <sheetName val="Renc_Semen_Keluar_prod_kantong3"/>
      <sheetName val="Tabel_Kode3"/>
      <sheetName val="Compare_to_competitor_ratio-BI2"/>
      <sheetName val="TB_avicena2"/>
      <sheetName val="NAMA_PT2"/>
      <sheetName val="EXPO_PER_BUYER2"/>
      <sheetName val="DATA_LIST2"/>
      <sheetName val="TB_after_Reval-Server1"/>
      <sheetName val="DPS_OK1"/>
      <sheetName val="Non-Statistical_Sampling1"/>
      <sheetName val="SW1"/>
      <sheetName val="MACHINE"/>
      <sheetName val="Family"/>
      <sheetName val="Rumus"/>
      <sheetName val="Pengalaman Per"/>
      <sheetName val="Harvest'CostQ01"/>
      <sheetName val="MatureManuring"/>
      <sheetName val="MatureMandays"/>
      <sheetName val="ManDay_2004"/>
      <sheetName val="BUD_vs_PROJ"/>
      <sheetName val="BAL"/>
      <sheetName val="Syarat"/>
      <sheetName val="DPS_OK2"/>
      <sheetName val="TB_after_Reval-Server2"/>
      <sheetName val="corp_tax6"/>
      <sheetName val="U-3_1_1_telephone6"/>
      <sheetName val="Art_237"/>
      <sheetName val="Sub_Acc6"/>
      <sheetName val="Master_Cost_Center3"/>
      <sheetName val="Budget_BS3"/>
      <sheetName val="NAMA_PERUSAHAAN3"/>
      <sheetName val="C1_NOV3"/>
      <sheetName val="ShareCapital_3"/>
      <sheetName val="Alokasi_Rutin3"/>
      <sheetName val="Compare_to_competitor_ratio-BI3"/>
      <sheetName val="DPS_OK3"/>
      <sheetName val="data_(2)3"/>
      <sheetName val="DATA_LIST3"/>
      <sheetName val="PLN_Mar4"/>
      <sheetName val="PK_HJ__HP4"/>
      <sheetName val="Renc_Prod4"/>
      <sheetName val="PLN_Des4"/>
      <sheetName val="Biaya_Tot_PLN4"/>
      <sheetName val="PLN_Okt4"/>
      <sheetName val="PLN_Jan4"/>
      <sheetName val="PLN_Mei4"/>
      <sheetName val="PLN_Nov4"/>
      <sheetName val="PLN_Jun4"/>
      <sheetName val="PLN_Jul4"/>
      <sheetName val="PLN_Feb4"/>
      <sheetName val="PLN_Ags4"/>
      <sheetName val="PLN_Sep4"/>
      <sheetName val="PLN_Apr4"/>
      <sheetName val="Biaya_Tot_PLN_TDL_20034"/>
      <sheetName val="Renc_Semen_Keluar_prod_kantong4"/>
      <sheetName val="Tabel_Kode4"/>
      <sheetName val="TB_after_Reval-Server3"/>
      <sheetName val="Sch_16_15"/>
      <sheetName val="Sch_17_15"/>
      <sheetName val="Sch_14_25"/>
      <sheetName val="Sch_22_25"/>
      <sheetName val="Sch_22_45"/>
      <sheetName val="Sch_3_15"/>
      <sheetName val="corp_tax7"/>
      <sheetName val="U-3_1_1_telephone7"/>
      <sheetName val="Art_238"/>
      <sheetName val="Sub_Acc7"/>
      <sheetName val="A_u_g5"/>
      <sheetName val="Tax_Rate_20125"/>
      <sheetName val="Premi_Iuran5"/>
      <sheetName val="Master_Cost_Center4"/>
      <sheetName val="Individual_Gross_Profit_J_-_Au4"/>
      <sheetName val="PL_(MONTHLY)4"/>
      <sheetName val="Budget_BS4"/>
      <sheetName val="NAMA_PERUSAHAAN4"/>
      <sheetName val="C1_NOV4"/>
      <sheetName val="CSG_Overhead4"/>
      <sheetName val="Plant_Overhead4"/>
      <sheetName val="DATA_WP4"/>
      <sheetName val="ShareCapital_4"/>
      <sheetName val="Alokasi_Rutin4"/>
      <sheetName val="Compare_to_competitor_ratio-BI4"/>
      <sheetName val="Permanent_info4"/>
      <sheetName val="DPS_OK4"/>
      <sheetName val="data_(2)4"/>
      <sheetName val="DATA_LIST4"/>
      <sheetName val="PLN_Mar5"/>
      <sheetName val="PK_HJ__HP5"/>
      <sheetName val="Renc_Prod5"/>
      <sheetName val="PLN_Des5"/>
      <sheetName val="Biaya_Tot_PLN5"/>
      <sheetName val="PLN_Okt5"/>
      <sheetName val="PLN_Jan5"/>
      <sheetName val="PLN_Mei5"/>
      <sheetName val="PLN_Nov5"/>
      <sheetName val="PLN_Jun5"/>
      <sheetName val="PLN_Jul5"/>
      <sheetName val="PLN_Feb5"/>
      <sheetName val="PLN_Ags5"/>
      <sheetName val="PLN_Sep5"/>
      <sheetName val="PLN_Apr5"/>
      <sheetName val="Biaya_Tot_PLN_TDL_20035"/>
      <sheetName val="Renc_Semen_Keluar_prod_kantong5"/>
      <sheetName val="Tabel_Kode5"/>
      <sheetName val="Journal_Template4"/>
      <sheetName val="TB_after_Reval-Server4"/>
      <sheetName val="Sch_16_16"/>
      <sheetName val="Sch_17_16"/>
      <sheetName val="Sch_14_26"/>
      <sheetName val="Sch_22_26"/>
      <sheetName val="Sch_22_46"/>
      <sheetName val="Sch_3_16"/>
      <sheetName val="corp_tax8"/>
      <sheetName val="U-3_1_1_telephone8"/>
      <sheetName val="Art_239"/>
      <sheetName val="Sub_Acc8"/>
      <sheetName val="A_u_g6"/>
      <sheetName val="Tax_Rate_20126"/>
      <sheetName val="Premi_Iuran6"/>
      <sheetName val="VC_45"/>
      <sheetName val="G_3_2_1_Rekon_PPN_In_Premix5"/>
      <sheetName val="REKAP_PPH_215"/>
      <sheetName val="Approved_SUMMARY-20135"/>
      <sheetName val="Master_Cost_Center5"/>
      <sheetName val="Individual_Gross_Profit_J_-_Au5"/>
      <sheetName val="PL_(MONTHLY)5"/>
      <sheetName val="Budget_BS5"/>
      <sheetName val="NAMA_PERUSAHAAN5"/>
      <sheetName val="C1_NOV5"/>
      <sheetName val="CSG_Overhead5"/>
      <sheetName val="Plant_Overhead5"/>
      <sheetName val="DATA_WP5"/>
      <sheetName val="ShareCapital_5"/>
      <sheetName val="Alokasi_Rutin5"/>
      <sheetName val="Compare_to_competitor_ratio-BI5"/>
      <sheetName val="Permanent_info5"/>
      <sheetName val="DPS_OK5"/>
      <sheetName val="data_(2)5"/>
      <sheetName val="DATA_LIST5"/>
      <sheetName val="PLN_Mar6"/>
      <sheetName val="PK_HJ__HP6"/>
      <sheetName val="Renc_Prod6"/>
      <sheetName val="PLN_Des6"/>
      <sheetName val="Biaya_Tot_PLN6"/>
      <sheetName val="PLN_Okt6"/>
      <sheetName val="PLN_Jan6"/>
      <sheetName val="PLN_Mei6"/>
      <sheetName val="PLN_Nov6"/>
      <sheetName val="PLN_Jun6"/>
      <sheetName val="PLN_Jul6"/>
      <sheetName val="PLN_Feb6"/>
      <sheetName val="PLN_Ags6"/>
      <sheetName val="PLN_Sep6"/>
      <sheetName val="PLN_Apr6"/>
      <sheetName val="Biaya_Tot_PLN_TDL_20036"/>
      <sheetName val="Renc_Semen_Keluar_prod_kantong6"/>
      <sheetName val="Tabel_Kode6"/>
      <sheetName val="Journal_Template5"/>
      <sheetName val="TB_after_Reval-Server5"/>
      <sheetName val="des"/>
      <sheetName val="Sketch Page"/>
      <sheetName val="KKP 01 Audit"/>
      <sheetName val="Lap. Keuangan Des "/>
      <sheetName val="RATE"/>
      <sheetName val="data-hujan"/>
      <sheetName val="Curah hujan"/>
      <sheetName val="MGR-12"/>
      <sheetName val="keb-bbm"/>
      <sheetName val="BSHO_Report"/>
      <sheetName val="Check_Sheet"/>
      <sheetName val="PLHO_Report"/>
      <sheetName val="Man_power"/>
      <sheetName val="Salesdata01-10 2004"/>
      <sheetName val="RumusTB 1 bln"/>
      <sheetName val="EE-PROP"/>
      <sheetName val="KRPPT.03"/>
      <sheetName val="DRAFT"/>
      <sheetName val="NEW-PANEL"/>
      <sheetName val="Cip"/>
      <sheetName val="tr-28202"/>
      <sheetName val="chemcal"/>
      <sheetName val="STAT&quot;D&quot;"/>
      <sheetName val="T.B"/>
      <sheetName val="G.200 - Depreciation exp"/>
      <sheetName val="G-300 - Allocation of dep"/>
      <sheetName val="cilandak payroll"/>
      <sheetName val="B"/>
      <sheetName val="SUM-IN"/>
      <sheetName val="AIN"/>
      <sheetName val="ARG"/>
      <sheetName val="ADR"/>
      <sheetName val="TB3889"/>
      <sheetName val="PL1"/>
      <sheetName val="AQL"/>
      <sheetName val="SJY"/>
      <sheetName val="SLW"/>
      <sheetName val="Asumsi"/>
      <sheetName val="Perhitungan"/>
      <sheetName val="BOM"/>
      <sheetName val="Input CM"/>
      <sheetName val="Solar,Cal V"/>
      <sheetName val="Stok9"/>
      <sheetName val="Input Kiln"/>
      <sheetName val="Listrik"/>
      <sheetName val="Input RM"/>
      <sheetName val="Input_Rerestok"/>
      <sheetName val="Input SGG"/>
      <sheetName val="Stock1+TB"/>
      <sheetName val="Stok23"/>
      <sheetName val="Stok4"/>
      <sheetName val="Stok5"/>
      <sheetName val="RKAP"/>
      <sheetName val="WCrestated"/>
      <sheetName val="M"/>
      <sheetName val="Sumber_Hidup1"/>
      <sheetName val="Angs_B_Group1"/>
      <sheetName val="IMPUT_PENERIMAAN_BULK_WB1"/>
      <sheetName val="HUTANG_PER_VENDOR_091"/>
      <sheetName val="IMPUT_PENERIMAAN_BAG_PRODUKSI1"/>
      <sheetName val="PEMAKAIAN_BY_PRODUKSI1"/>
      <sheetName val="UI_-_Brands1"/>
      <sheetName val="UI_-_Pat_Dyn1"/>
      <sheetName val="Affirm_Retrieve1"/>
      <sheetName val="UI_-_Additional1"/>
      <sheetName val="Main_Title1"/>
      <sheetName val="TelkomInfra_-_Revenue_Monthly1"/>
      <sheetName val="A_Grade_Hiten_-_Local1"/>
      <sheetName val="O-5_Tax_23_Prepaid"/>
      <sheetName val="Cetak_BG1"/>
      <sheetName val="Sales_Report_MKTG1"/>
      <sheetName val="LEDGER_2019"/>
      <sheetName val="LEDGER_2020"/>
      <sheetName val="E-faktur_(FP)"/>
      <sheetName val="RECAP_(TIDAK_ADA_DI_GL_VAT)"/>
      <sheetName val="look_up"/>
      <sheetName val="840_01"/>
      <sheetName val="840_02"/>
      <sheetName val="Account_Code"/>
      <sheetName val="Region_Code"/>
      <sheetName val="Product_Group_Code"/>
      <sheetName val="software_wp"/>
      <sheetName val="Div&amp;Grade_List"/>
      <sheetName val="&quot;Specific&quot;_COA_List"/>
      <sheetName val="Source_Sumsel1"/>
      <sheetName val="ren_kerj_2014"/>
      <sheetName val="ANNUAL_CJ20"/>
      <sheetName val="ANNUAL_DM2"/>
      <sheetName val="r_tanam"/>
      <sheetName val="RATOON_CJ20"/>
      <sheetName val="RATOON_DM2"/>
      <sheetName val="WS_1219"/>
      <sheetName val="Realisasi_Acc_Exp_-_BP"/>
      <sheetName val="New_Ref"/>
      <sheetName val="Client_AJE"/>
      <sheetName val="Cash_Flow"/>
      <sheetName val="FA_Movement"/>
      <sheetName val="Plan_Prod"/>
      <sheetName val="Actual_EWH_PA_UA"/>
      <sheetName val="_SAF_02"/>
      <sheetName val="Isolasi_Luar_Dalam"/>
      <sheetName val="Isolasi_Luar"/>
      <sheetName val="FINANCIAL_ASSUMPTION1"/>
      <sheetName val="DATA_MASTER1"/>
      <sheetName val="WS-December'98"/>
      <sheetName val="Noodles (assumptions)"/>
      <sheetName val="Fixset"/>
      <sheetName val="11b"/>
      <sheetName val="CRITERIA3"/>
    </sheetNames>
    <sheetDataSet>
      <sheetData sheetId="0" refreshError="1">
        <row r="5">
          <cell r="D5" t="str">
            <v>SEPARATE SOFTWARE</v>
          </cell>
          <cell r="E5">
            <v>0</v>
          </cell>
          <cell r="F5">
            <v>0</v>
          </cell>
          <cell r="G5" t="str">
            <v>File name</v>
          </cell>
        </row>
        <row r="6">
          <cell r="D6" t="str">
            <v>Commercial reports - Actual</v>
          </cell>
          <cell r="E6">
            <v>0</v>
          </cell>
          <cell r="F6">
            <v>0</v>
          </cell>
          <cell r="G6" t="str">
            <v>PCDM91</v>
          </cell>
        </row>
        <row r="7">
          <cell r="D7" t="str">
            <v>Commercial reports - Budget</v>
          </cell>
          <cell r="E7">
            <v>0</v>
          </cell>
          <cell r="F7">
            <v>0</v>
          </cell>
          <cell r="G7" t="str">
            <v>PCQP</v>
          </cell>
        </row>
        <row r="8">
          <cell r="D8" t="str">
            <v>Operational reports (ERG)</v>
          </cell>
          <cell r="E8">
            <v>0</v>
          </cell>
          <cell r="F8">
            <v>0</v>
          </cell>
          <cell r="G8" t="str">
            <v>C: SDS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refreshError="1"/>
      <sheetData sheetId="281" refreshError="1"/>
      <sheetData sheetId="282" refreshError="1"/>
      <sheetData sheetId="283" refreshError="1"/>
      <sheetData sheetId="284"/>
      <sheetData sheetId="285" refreshError="1"/>
      <sheetData sheetId="286" refreshError="1"/>
      <sheetData sheetId="287"/>
      <sheetData sheetId="288"/>
      <sheetData sheetId="289"/>
      <sheetData sheetId="290" refreshError="1"/>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sheetData sheetId="804"/>
      <sheetData sheetId="805"/>
      <sheetData sheetId="806"/>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refreshError="1"/>
      <sheetData sheetId="899" refreshError="1"/>
      <sheetData sheetId="900" refreshError="1"/>
      <sheetData sheetId="901" refreshError="1"/>
      <sheetData sheetId="90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員リスト"/>
      <sheetName val="商品リスト"/>
      <sheetName val="表紙"/>
      <sheetName val="確認書"/>
      <sheetName val="IPO"/>
      <sheetName val="汎用M"/>
      <sheetName val="ﾃﾞｰﾀ項目"/>
      <sheetName val="編集"/>
      <sheetName val="画面遷移"/>
      <sheetName val="画面レ"/>
      <sheetName val="画面機能"/>
      <sheetName val="画面項目"/>
      <sheetName val="UT"/>
      <sheetName val="UTﾊﾟﾀｰﾝ"/>
      <sheetName val="別紙用"/>
      <sheetName val="別紙用 (2)"/>
      <sheetName val="Sheet2"/>
      <sheetName val="Sheet1"/>
      <sheetName val="Sheet3"/>
      <sheetName val="TABLE"/>
      <sheetName val="機能"/>
      <sheetName val="処理概要図"/>
      <sheetName val="IF-FILE"/>
      <sheetName val="IF(FILE-R3）(1)"/>
      <sheetName val="IF(FILE-R3）(2)"/>
      <sheetName val="IF(FILE-R3）(3)"/>
      <sheetName val="R3関連画面 (1)"/>
      <sheetName val="R3関連画面 (2)"/>
      <sheetName val="R3関連画面 (3)"/>
      <sheetName val="R3関連画面 (4)"/>
      <sheetName val="R3関連画面 (5)"/>
      <sheetName val="R3関連画面 (6)"/>
      <sheetName val="表紙 (2)"/>
      <sheetName val="IPO(旧版)"/>
      <sheetName val="IPO (最新版)"/>
      <sheetName val="ﾒｯｾｰｼﾞ"/>
      <sheetName val="補足"/>
      <sheetName val="処理フロー"/>
      <sheetName val="変更履歴"/>
      <sheetName val="機能構造図"/>
      <sheetName val="SP(条件指定検索)"/>
      <sheetName val="SP(発注人略称明細)"/>
      <sheetName val="SP(ｱｲﾃﾑNo明細)"/>
      <sheetName val="SP(ｱｲﾃﾑｵｰﾀﾞ明細)"/>
      <sheetName val="SP(相手先ｵｰﾀﾞ明細)"/>
      <sheetName val="SP(納入船積表示)"/>
      <sheetName val="IPO(指定条件検索)"/>
      <sheetName val="IPO(発注人略称)"/>
      <sheetName val="IPO(ｱｲﾃﾑNo)"/>
      <sheetName val="IPO(ｱｲﾃﾑｵｰﾀﾞ)"/>
      <sheetName val="IPO(相手先ｵｰﾀﾞ)"/>
      <sheetName val="IPO(納入船積表示)"/>
      <sheetName val="UT (指定条件検索)"/>
      <sheetName val="UT (発注人略称)"/>
      <sheetName val="UT (ｱｲﾃﾑNo)"/>
      <sheetName val="UT (ｱｲﾃﾑｵｰﾀﾞ)"/>
      <sheetName val="UT (相手先ｵｰﾀﾞ)"/>
      <sheetName val="UT (納入船積表示)"/>
      <sheetName val="UTﾊﾟﾀｰﾝ(初期画面)"/>
      <sheetName val="UTﾊﾟﾀｰﾝ(検索結果)"/>
      <sheetName val="ﾌﾛｰ "/>
      <sheetName val="MSG定義"/>
      <sheetName val="入力ﾁｪｯｸ (指定条件検索)"/>
      <sheetName val="入力ﾁｪｯｸ (品番明細)"/>
      <sheetName val="画面レ(指定条件検索)"/>
      <sheetName val="画面項目（指定条件検索）"/>
      <sheetName val="画面レ(発注人略称)"/>
      <sheetName val="画面項目(発注人略称)"/>
      <sheetName val="画面レ(ｱｲﾃﾑNo)"/>
      <sheetName val="画面項目(ｱｲﾃﾑNo)"/>
      <sheetName val="画面レ(ｱｲﾃﾑｵｰﾀﾞ)"/>
      <sheetName val="画面項目(ｱｲﾃﾑｵｰﾀﾞ)"/>
      <sheetName val="画面レ(相手先ｵｰﾀﾞ)"/>
      <sheetName val="画面項目(相手先ｵｰﾀﾞ)"/>
      <sheetName val="画面レ(納入船積表示)"/>
      <sheetName val="画面項目(納入船積表示)"/>
      <sheetName val="編集 (PO表示)"/>
      <sheetName val="編集 (発注人略称明細)"/>
      <sheetName val="編集 (ｱｲﾃﾑNo明細)"/>
      <sheetName val="編集 (ｱｲﾃﾑｵｰﾀﾞ明細)"/>
      <sheetName val="編集 (相手先ｵｰﾀﾞ明細)"/>
      <sheetName val="編集 (納入船積表示)"/>
      <sheetName val="編集 (発注人略称CSV)"/>
      <sheetName val="編集 (ｱｲﾃﾑNo CSV)"/>
      <sheetName val="編集 (ｱｲﾃﾑｵｰﾀﾞCSV)"/>
      <sheetName val="編集 (相手先ｵｰﾀﾞCSV)"/>
      <sheetName val="編集 (納入船積表示CSV)"/>
      <sheetName val="画面機能（条件指定検索）"/>
      <sheetName val="画面機能（品番明細）"/>
      <sheetName val="画面機能(納入船積表示)"/>
      <sheetName val="ｵﾌﾞｼﾞｪｸﾄ"/>
      <sheetName val="編集 (ｴﾗｰ情報)"/>
      <sheetName val="別紙）ｱﾌﾟﾘﾛｸﾞ定義書"/>
      <sheetName val="SP"/>
      <sheetName val="画面項目 (一覧出力)"/>
      <sheetName val="編集 (取引NO一覧)"/>
      <sheetName val="編集 (一覧出力)"/>
      <sheetName val="編集 (一覧出力CSV)"/>
      <sheetName val="入力ﾁｪｯｸ"/>
      <sheetName val="COMMON"/>
      <sheetName val="(ﾍｯﾀﾞ)"/>
      <sheetName val="kna1"/>
      <sheetName val="knb1"/>
      <sheetName val="テストデータ記述2"/>
      <sheetName val="Employee Info"/>
      <sheetName val="Product and Service Catalog"/>
      <sheetName val="品目DB"/>
      <sheetName val="#REF"/>
      <sheetName val="レポートレイアウト"/>
      <sheetName val="ドキュメント一覧・変更履歴"/>
      <sheetName val="日付ﾃｰﾌﾞﾙ"/>
      <sheetName val="ÐõXg"/>
      <sheetName val="全般の記載ルール"/>
      <sheetName val="PCLパターン一覧"/>
      <sheetName val="1.選択条件画面レイアウト"/>
      <sheetName val="2-1.入力チェック(通常項目)"/>
      <sheetName val="3-1.データ抽出(前提条件無)"/>
      <sheetName val="3-2.データチェック（必須チェック）"/>
      <sheetName val="3-3-1.データチェック(存在チェック)"/>
      <sheetName val="3-3-1.データチェック(存在チェック2)"/>
      <sheetName val="3-3-1.データチェック(存在チェック3)"/>
      <sheetName val="3-3-1.データチェック(その他)"/>
      <sheetName val="3-3-1.データチェック(演算)"/>
      <sheetName val="3-3-2.更新処理-出力処理"/>
      <sheetName val="6.出力ファイルレイアウト"/>
      <sheetName val="7.更新結果(YMAK0390)"/>
      <sheetName val="7.更新結果(YMAK0450)"/>
      <sheetName val="7.更新結果(バッチインプット)"/>
      <sheetName val="10.終了処理"/>
      <sheetName val="出力結果添付1(終了処理)"/>
      <sheetName val="出力結果添付2(EDI処理)"/>
      <sheetName val="出力結果添付3(更新結果)"/>
      <sheetName val="出力結果添付4(入力データ)"/>
      <sheetName val="EKKO"/>
      <sheetName val="EKPO"/>
      <sheetName val="MARC"/>
      <sheetName val="MDBS"/>
      <sheetName val="EKET"/>
      <sheetName val="2.入力チェック"/>
      <sheetName val="3-1.データ抽出(前提条件無)20050203追加"/>
      <sheetName val="3-2.データ抽出(前提条件有)"/>
      <sheetName val="4.データ集約・集計"/>
      <sheetName val="5.その他出力項目の抽出"/>
      <sheetName val="6.データ更新"/>
      <sheetName val="7.標準原価の少数点以下5桁対応"/>
      <sheetName val="テスト結果添付 2004.12.9"/>
      <sheetName val="テスト結果添付 2004.12.14"/>
      <sheetName val="テスト結果添付1 2005.02.03"/>
      <sheetName val="出力結果添付2 2005.02.03"/>
      <sheetName val="１．InfoCube (YKCH0010) 案２"/>
      <sheetName val="１．InfoCube (YKCH0010)案１"/>
      <sheetName val="工数Worksheet"/>
      <sheetName val="Program List"/>
      <sheetName val="ŽÐˆõƒŠƒXƒg"/>
      <sheetName val="28 Des'17"/>
      <sheetName val="Grafik GP Des'17"/>
      <sheetName val="31 Jan'18"/>
      <sheetName val="Grafik GP Jan'18"/>
      <sheetName val="28 Feb'18"/>
      <sheetName val="Grafik GP Feb'18"/>
      <sheetName val="28 Mar'18"/>
      <sheetName val="Grafik GP Mar'18"/>
      <sheetName val="30 Apr"/>
      <sheetName val="Grafik GP Apr'18"/>
      <sheetName val="31 May"/>
      <sheetName val="Grafik GP May"/>
      <sheetName val="29 Jun"/>
      <sheetName val="Grafik GP Jun"/>
      <sheetName val="31 Jul"/>
      <sheetName val="Grafik GP Jul"/>
      <sheetName val="31 Agst"/>
      <sheetName val="Grafik GP Agst"/>
      <sheetName val="28 Sept"/>
      <sheetName val="Grafik GP Sept"/>
      <sheetName val="31 Okt"/>
      <sheetName val="Grafik GP Okt"/>
      <sheetName val="30 Nov"/>
      <sheetName val="Grafik GP Nov"/>
      <sheetName val="28 Des"/>
      <sheetName val="Grafik GP Des"/>
      <sheetName val="31 Jan"/>
      <sheetName val="Grafik GP Jan"/>
      <sheetName val="28 Feb"/>
      <sheetName val="Grafik GP Feb"/>
      <sheetName val="28 Mar"/>
      <sheetName val="Grafik GP Mar"/>
      <sheetName val="30 Apr19"/>
      <sheetName val="Grafik GP Apr"/>
      <sheetName val="30 May'19"/>
      <sheetName val="Grafik GP May19"/>
      <sheetName val="28 Jun'19"/>
      <sheetName val="Grafik GP Jun'19"/>
      <sheetName val="31 Jul'19"/>
      <sheetName val="Grafik GP Jul'19"/>
      <sheetName val="31 Agst'19"/>
      <sheetName val="Grafik GP Agst'19"/>
      <sheetName val="27 Sept'19"/>
      <sheetName val="Grafik GP Sept'19"/>
      <sheetName val="31 Okt'19"/>
      <sheetName val="Grafik GP Okt'19"/>
      <sheetName val="30 Nov'19"/>
      <sheetName val="Grafik GP Nov'19"/>
      <sheetName val="1 Des'19"/>
      <sheetName val="2 Des'19"/>
      <sheetName val="3 Des'19"/>
      <sheetName val="4 Des'19"/>
      <sheetName val="5 Des'19"/>
      <sheetName val="6 Des'19"/>
      <sheetName val="7 Des'19"/>
      <sheetName val="9 Des'19"/>
      <sheetName val="10 Des'19"/>
      <sheetName val="11 Des'19"/>
      <sheetName val="12 Des'19"/>
      <sheetName val="13 Des'19"/>
      <sheetName val="14 Des'19"/>
      <sheetName val="16 Des'19"/>
      <sheetName val="17 Des'19"/>
      <sheetName val="18 Des'19"/>
      <sheetName val="19 Des'19"/>
      <sheetName val="20 Des'19"/>
      <sheetName val="21 Des'19"/>
      <sheetName val="23 Des'19"/>
      <sheetName val="24 Des'19"/>
      <sheetName val="26 Des'19"/>
      <sheetName val="27 Des'19"/>
      <sheetName val="28 Des'19"/>
      <sheetName val="Grafik GP Des'19"/>
      <sheetName val="31 Jan'20"/>
      <sheetName val="Grafik GP Jan'20"/>
      <sheetName val="3 Feb'20"/>
      <sheetName val="4 Feb'20"/>
      <sheetName val="5 Feb'20"/>
      <sheetName val="6 Feb'20"/>
      <sheetName val="7 Feb'20"/>
      <sheetName val="8 Feb'20"/>
      <sheetName val="10 Feb'20"/>
      <sheetName val="11 Feb'20"/>
      <sheetName val="12 Feb'20"/>
      <sheetName val="13 Feb'20"/>
      <sheetName val="14 Feb'20"/>
      <sheetName val="15 Feb'20"/>
      <sheetName val="17 Feb'20"/>
      <sheetName val="18 Feb'20"/>
      <sheetName val="19 Feb'20"/>
      <sheetName val="20 Feb'20"/>
      <sheetName val="21 Feb'20"/>
      <sheetName val="22 Feb'20"/>
      <sheetName val="24 Feb'20"/>
      <sheetName val="25 Feb'20"/>
      <sheetName val="26 Feb'20"/>
      <sheetName val="27 Feb'20"/>
      <sheetName val="28 Feb'20"/>
      <sheetName val="Grafik GP Feb'20"/>
      <sheetName val="2 Mar'20"/>
      <sheetName val="3 Mar'20"/>
      <sheetName val="4 Mar'20"/>
      <sheetName val="5 Mar'20"/>
      <sheetName val="6 Mar'20"/>
      <sheetName val="7 Mar'20"/>
      <sheetName val="9 Mar'20"/>
      <sheetName val="10 Mar'20"/>
      <sheetName val="11 Mar'20"/>
      <sheetName val="12 Mar'20"/>
      <sheetName val="13 Mar'20"/>
      <sheetName val="14 Mar'20"/>
      <sheetName val="16 Mar'20"/>
      <sheetName val="17 Mar'20"/>
      <sheetName val="18 Mar'20"/>
      <sheetName val="19 Mar'20"/>
      <sheetName val="20 Mar'20"/>
      <sheetName val="21 Mar'20"/>
      <sheetName val="23 Mar'20"/>
      <sheetName val="24 Mar'20"/>
      <sheetName val="25 Mar'20"/>
      <sheetName val="26 Mar'20"/>
      <sheetName val="27 Mar'20"/>
      <sheetName val="28 Mar'20"/>
      <sheetName val="30 Mar'20"/>
      <sheetName val="Grafik GP Mar'20"/>
      <sheetName val="MAIN時間見積り"/>
      <sheetName val="185 New"/>
      <sheetName val="GRAPH"/>
      <sheetName val="work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chBest"/>
      <sheetName val="DataBest"/>
      <sheetName val="Sales"/>
      <sheetName val="AG"/>
      <sheetName val="EG"/>
      <sheetName val="WP"/>
      <sheetName val="G.AMP"/>
      <sheetName val="REC"/>
      <sheetName val="JD"/>
      <sheetName val="DMP"/>
      <sheetName val="Prod.Cost"/>
      <sheetName val="FIXED ASSETS"/>
      <sheetName val="EXP-IDR"/>
      <sheetName val="EXP-USD"/>
      <sheetName val="EXPENSE"/>
      <sheetName val="P.L"/>
      <sheetName val="Purch.Plan"/>
      <sheetName val="Movement"/>
      <sheetName val="Fund"/>
      <sheetName val="B.S"/>
      <sheetName val="B.S Monthly"/>
      <sheetName val="Analisys"/>
      <sheetName val="C.F"/>
      <sheetName val="GRAPH"/>
      <sheetName val="BS_PL_SS_Inventory_Employ"/>
      <sheetName val="CF_Invest_R&amp;D"/>
      <sheetName val="CR"/>
      <sheetName val="SalesGroup"/>
      <sheetName val="Cost_of_Sales"/>
      <sheetName val="社員リスト"/>
      <sheetName val="Data Harian"/>
      <sheetName val="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D3">
            <v>890468.96000000008</v>
          </cell>
          <cell r="E3">
            <v>1148513.4899999998</v>
          </cell>
          <cell r="F3">
            <v>1180511.1099999999</v>
          </cell>
          <cell r="G3">
            <v>1220310.6499999999</v>
          </cell>
          <cell r="H3">
            <v>1303321.75</v>
          </cell>
          <cell r="I3">
            <v>1260832.48</v>
          </cell>
          <cell r="J3">
            <v>1193589.94</v>
          </cell>
          <cell r="K3">
            <v>1202070.0899999999</v>
          </cell>
          <cell r="L3">
            <v>1065540.04</v>
          </cell>
          <cell r="M3">
            <v>1140377.0299999998</v>
          </cell>
          <cell r="N3">
            <v>1044999.1999999998</v>
          </cell>
          <cell r="O3">
            <v>1055578.6099999999</v>
          </cell>
        </row>
        <row r="4">
          <cell r="D4">
            <v>93266.389999999898</v>
          </cell>
          <cell r="E4">
            <v>208896.77000000025</v>
          </cell>
          <cell r="F4">
            <v>229696.86000000034</v>
          </cell>
          <cell r="G4">
            <v>219250.98000000021</v>
          </cell>
          <cell r="H4">
            <v>282872.29000000004</v>
          </cell>
          <cell r="I4">
            <v>238767.22999999998</v>
          </cell>
          <cell r="J4">
            <v>63294.040000000037</v>
          </cell>
          <cell r="K4">
            <v>222837.42000000016</v>
          </cell>
          <cell r="L4">
            <v>150717.99</v>
          </cell>
          <cell r="M4">
            <v>9612.7200000002049</v>
          </cell>
          <cell r="N4">
            <v>105263.18000000005</v>
          </cell>
          <cell r="O4">
            <v>132777.12000000011</v>
          </cell>
        </row>
        <row r="6">
          <cell r="D6" t="str">
            <v>APR</v>
          </cell>
          <cell r="E6" t="str">
            <v>MAY</v>
          </cell>
          <cell r="F6" t="str">
            <v>JUN</v>
          </cell>
          <cell r="G6" t="str">
            <v>JUL</v>
          </cell>
          <cell r="H6" t="str">
            <v>AUG</v>
          </cell>
          <cell r="I6" t="str">
            <v>SEP</v>
          </cell>
          <cell r="J6" t="str">
            <v>OKT</v>
          </cell>
          <cell r="K6" t="str">
            <v>NOV</v>
          </cell>
          <cell r="L6" t="str">
            <v>DEC</v>
          </cell>
          <cell r="M6" t="str">
            <v>JAN</v>
          </cell>
          <cell r="N6" t="str">
            <v>FEB</v>
          </cell>
          <cell r="O6" t="str">
            <v>MAR</v>
          </cell>
        </row>
        <row r="8">
          <cell r="D8">
            <v>376342.98</v>
          </cell>
          <cell r="E8">
            <v>436037.96000000008</v>
          </cell>
          <cell r="F8">
            <v>585963.38</v>
          </cell>
          <cell r="G8">
            <v>666847.24999999988</v>
          </cell>
          <cell r="H8">
            <v>736057.12</v>
          </cell>
          <cell r="I8">
            <v>718378.72999999986</v>
          </cell>
          <cell r="J8">
            <v>737169.14</v>
          </cell>
          <cell r="K8">
            <v>496390.61</v>
          </cell>
          <cell r="L8">
            <v>460042.73</v>
          </cell>
          <cell r="M8">
            <v>510981.55999999994</v>
          </cell>
          <cell r="N8">
            <v>379926.28</v>
          </cell>
          <cell r="O8">
            <v>278380.17000000004</v>
          </cell>
        </row>
        <row r="9">
          <cell r="D9">
            <v>-18268.059999999998</v>
          </cell>
          <cell r="E9">
            <v>-17400.120000000054</v>
          </cell>
          <cell r="F9">
            <v>11025.410000000033</v>
          </cell>
          <cell r="G9">
            <v>34076.260000000126</v>
          </cell>
          <cell r="H9">
            <v>99460.920000000042</v>
          </cell>
          <cell r="I9">
            <v>128219.38000000012</v>
          </cell>
          <cell r="J9">
            <v>58023.329999999958</v>
          </cell>
          <cell r="K9">
            <v>29891.560000000056</v>
          </cell>
          <cell r="L9">
            <v>20126.460000000021</v>
          </cell>
          <cell r="M9">
            <v>-15372.0799999999</v>
          </cell>
          <cell r="N9">
            <v>-721.40000000002328</v>
          </cell>
          <cell r="O9">
            <v>-24492.600000000064</v>
          </cell>
        </row>
        <row r="11">
          <cell r="D11" t="str">
            <v>APR</v>
          </cell>
          <cell r="E11" t="str">
            <v>MAY</v>
          </cell>
          <cell r="F11" t="str">
            <v>JUN</v>
          </cell>
          <cell r="G11" t="str">
            <v>JUL</v>
          </cell>
          <cell r="H11" t="str">
            <v>AUG</v>
          </cell>
          <cell r="I11" t="str">
            <v>SEP</v>
          </cell>
          <cell r="J11" t="str">
            <v>OKT</v>
          </cell>
          <cell r="K11" t="str">
            <v>NOV</v>
          </cell>
          <cell r="L11" t="str">
            <v>DEC</v>
          </cell>
          <cell r="M11" t="str">
            <v>JAN</v>
          </cell>
          <cell r="N11" t="str">
            <v>FEB</v>
          </cell>
          <cell r="O11" t="str">
            <v>MAR</v>
          </cell>
        </row>
        <row r="13">
          <cell r="D13">
            <v>24231.73000000001</v>
          </cell>
          <cell r="E13">
            <v>13359.440000000002</v>
          </cell>
          <cell r="F13">
            <v>5962.5100000000093</v>
          </cell>
          <cell r="G13">
            <v>10923.73000000001</v>
          </cell>
          <cell r="H13">
            <v>5185.3800000000047</v>
          </cell>
          <cell r="I13">
            <v>12289.26999999999</v>
          </cell>
          <cell r="J13">
            <v>44684.820000000007</v>
          </cell>
          <cell r="K13">
            <v>7692.8699999999953</v>
          </cell>
          <cell r="L13">
            <v>19192.26999999999</v>
          </cell>
          <cell r="M13">
            <v>40417.449999999983</v>
          </cell>
          <cell r="N13">
            <v>25020.739999999991</v>
          </cell>
          <cell r="O13">
            <v>22686.350000000006</v>
          </cell>
        </row>
        <row r="14">
          <cell r="D14">
            <v>178.26999999998952</v>
          </cell>
          <cell r="E14">
            <v>11050.559999999998</v>
          </cell>
          <cell r="F14">
            <v>18447.489999999991</v>
          </cell>
          <cell r="G14">
            <v>13486.26999999999</v>
          </cell>
          <cell r="H14">
            <v>19224.619999999995</v>
          </cell>
          <cell r="I14">
            <v>12120.73000000001</v>
          </cell>
          <cell r="J14">
            <v>-20274.820000000007</v>
          </cell>
          <cell r="K14">
            <v>16717.130000000005</v>
          </cell>
          <cell r="L14">
            <v>5217.7300000000105</v>
          </cell>
          <cell r="M14">
            <v>-16007.449999999983</v>
          </cell>
          <cell r="N14">
            <v>-610.73999999999069</v>
          </cell>
          <cell r="O14">
            <v>1723.6499999999942</v>
          </cell>
        </row>
        <row r="16">
          <cell r="D16" t="str">
            <v>APR</v>
          </cell>
          <cell r="E16" t="str">
            <v>MAY</v>
          </cell>
          <cell r="F16" t="str">
            <v>JUN</v>
          </cell>
          <cell r="G16" t="str">
            <v>JUL</v>
          </cell>
          <cell r="H16" t="str">
            <v>AUG</v>
          </cell>
          <cell r="I16" t="str">
            <v>SEP</v>
          </cell>
          <cell r="J16" t="str">
            <v>OKT</v>
          </cell>
          <cell r="K16" t="str">
            <v>NOV</v>
          </cell>
          <cell r="L16" t="str">
            <v>DEC</v>
          </cell>
          <cell r="M16" t="str">
            <v>JAN</v>
          </cell>
          <cell r="N16" t="str">
            <v>FEB</v>
          </cell>
          <cell r="O16" t="str">
            <v>MAR</v>
          </cell>
        </row>
        <row r="18">
          <cell r="D18">
            <v>12673.73</v>
          </cell>
          <cell r="E18">
            <v>12673.73</v>
          </cell>
          <cell r="F18">
            <v>12673.73</v>
          </cell>
          <cell r="G18">
            <v>12673.73</v>
          </cell>
          <cell r="H18">
            <v>12673.73</v>
          </cell>
          <cell r="I18">
            <v>12673.73</v>
          </cell>
          <cell r="J18">
            <v>12673.73</v>
          </cell>
          <cell r="K18">
            <v>12673.73</v>
          </cell>
          <cell r="L18">
            <v>12673.73</v>
          </cell>
          <cell r="M18">
            <v>12673.73</v>
          </cell>
          <cell r="N18">
            <v>12673.73</v>
          </cell>
          <cell r="O18">
            <v>12673.73</v>
          </cell>
        </row>
        <row r="19">
          <cell r="D19">
            <v>836.26000000000022</v>
          </cell>
          <cell r="E19">
            <v>836.26000000000022</v>
          </cell>
          <cell r="F19">
            <v>836.26000000000022</v>
          </cell>
          <cell r="G19">
            <v>836.26000000000022</v>
          </cell>
          <cell r="H19">
            <v>836.26000000000022</v>
          </cell>
          <cell r="I19">
            <v>836.26000000000022</v>
          </cell>
          <cell r="J19">
            <v>836.26000000000022</v>
          </cell>
          <cell r="K19">
            <v>836.26000000000022</v>
          </cell>
          <cell r="L19">
            <v>836.26000000000022</v>
          </cell>
          <cell r="M19">
            <v>836.26000000000022</v>
          </cell>
          <cell r="N19">
            <v>836.26000000000022</v>
          </cell>
          <cell r="O19">
            <v>836.26000000000022</v>
          </cell>
        </row>
        <row r="21">
          <cell r="D21" t="str">
            <v>APR</v>
          </cell>
          <cell r="E21" t="str">
            <v>MAY</v>
          </cell>
          <cell r="F21" t="str">
            <v>JUN</v>
          </cell>
          <cell r="G21" t="str">
            <v>JUL</v>
          </cell>
          <cell r="H21" t="str">
            <v>AUG</v>
          </cell>
          <cell r="I21" t="str">
            <v>SEP</v>
          </cell>
          <cell r="J21" t="str">
            <v>OKT</v>
          </cell>
          <cell r="K21" t="str">
            <v>NOV</v>
          </cell>
          <cell r="L21" t="str">
            <v>DEC</v>
          </cell>
          <cell r="M21" t="str">
            <v>JAN</v>
          </cell>
          <cell r="N21" t="str">
            <v>FEB</v>
          </cell>
          <cell r="O21" t="str">
            <v>MAR</v>
          </cell>
        </row>
        <row r="23">
          <cell r="D23">
            <v>0</v>
          </cell>
          <cell r="E23">
            <v>0</v>
          </cell>
          <cell r="F23">
            <v>0</v>
          </cell>
          <cell r="G23">
            <v>0</v>
          </cell>
          <cell r="H23">
            <v>0</v>
          </cell>
          <cell r="I23">
            <v>0</v>
          </cell>
          <cell r="J23">
            <v>0</v>
          </cell>
          <cell r="K23">
            <v>0</v>
          </cell>
          <cell r="L23">
            <v>0</v>
          </cell>
          <cell r="M23">
            <v>0</v>
          </cell>
          <cell r="N23">
            <v>0</v>
          </cell>
          <cell r="O23">
            <v>0</v>
          </cell>
        </row>
        <row r="24">
          <cell r="D24">
            <v>0</v>
          </cell>
          <cell r="E24">
            <v>0</v>
          </cell>
          <cell r="F24">
            <v>0</v>
          </cell>
          <cell r="G24">
            <v>0</v>
          </cell>
          <cell r="H24">
            <v>0</v>
          </cell>
          <cell r="I24">
            <v>0</v>
          </cell>
          <cell r="J24">
            <v>0</v>
          </cell>
          <cell r="K24">
            <v>0</v>
          </cell>
          <cell r="L24">
            <v>0</v>
          </cell>
          <cell r="M24">
            <v>0</v>
          </cell>
          <cell r="N24">
            <v>0</v>
          </cell>
          <cell r="O24">
            <v>0</v>
          </cell>
        </row>
        <row r="26">
          <cell r="D26" t="str">
            <v>APR</v>
          </cell>
          <cell r="E26" t="str">
            <v>MAY</v>
          </cell>
          <cell r="F26" t="str">
            <v>JUN</v>
          </cell>
          <cell r="G26" t="str">
            <v>JUL</v>
          </cell>
          <cell r="H26" t="str">
            <v>AUG</v>
          </cell>
          <cell r="I26" t="str">
            <v>SEP</v>
          </cell>
          <cell r="J26" t="str">
            <v>OKT</v>
          </cell>
          <cell r="K26" t="str">
            <v>NOV</v>
          </cell>
          <cell r="L26" t="str">
            <v>DEC</v>
          </cell>
          <cell r="M26" t="str">
            <v>JAN</v>
          </cell>
          <cell r="N26" t="str">
            <v>FEB</v>
          </cell>
          <cell r="O26" t="str">
            <v>MAR</v>
          </cell>
        </row>
        <row r="28">
          <cell r="D28">
            <v>578210.92000000004</v>
          </cell>
          <cell r="E28">
            <v>603122.35</v>
          </cell>
          <cell r="F28">
            <v>658419.5</v>
          </cell>
          <cell r="G28">
            <v>643209.5</v>
          </cell>
          <cell r="H28">
            <v>584683.9</v>
          </cell>
          <cell r="I28">
            <v>604609.68000000005</v>
          </cell>
          <cell r="J28">
            <v>595826.09</v>
          </cell>
          <cell r="K28">
            <v>522752.71000000008</v>
          </cell>
          <cell r="L28">
            <v>451964.03</v>
          </cell>
          <cell r="M28">
            <v>469408.1</v>
          </cell>
          <cell r="N28">
            <v>353588.69</v>
          </cell>
          <cell r="O28">
            <v>325983.21000000002</v>
          </cell>
        </row>
        <row r="29">
          <cell r="D29">
            <v>-29358.690000000061</v>
          </cell>
          <cell r="E29">
            <v>-8570.1899999999441</v>
          </cell>
          <cell r="F29">
            <v>338.8399999999674</v>
          </cell>
          <cell r="G29">
            <v>27959</v>
          </cell>
          <cell r="H29">
            <v>31261.339999999967</v>
          </cell>
          <cell r="I29">
            <v>54748.829999999958</v>
          </cell>
          <cell r="J29">
            <v>36466.439999999944</v>
          </cell>
          <cell r="K29">
            <v>36176.609999999986</v>
          </cell>
          <cell r="L29">
            <v>24072.270000000019</v>
          </cell>
          <cell r="M29">
            <v>5951.3300000000163</v>
          </cell>
          <cell r="N29">
            <v>-3522.5</v>
          </cell>
          <cell r="O29">
            <v>-10882.850000000035</v>
          </cell>
        </row>
        <row r="31">
          <cell r="D31" t="str">
            <v>APR</v>
          </cell>
          <cell r="E31" t="str">
            <v>MAY</v>
          </cell>
          <cell r="F31" t="str">
            <v>JUN</v>
          </cell>
          <cell r="G31" t="str">
            <v>JUL</v>
          </cell>
          <cell r="H31" t="str">
            <v>AUG</v>
          </cell>
          <cell r="I31" t="str">
            <v>SEP</v>
          </cell>
          <cell r="J31" t="str">
            <v>OKT</v>
          </cell>
          <cell r="K31" t="str">
            <v>NOV</v>
          </cell>
          <cell r="L31" t="str">
            <v>DEC</v>
          </cell>
          <cell r="M31" t="str">
            <v>JAN</v>
          </cell>
          <cell r="N31" t="str">
            <v>FEB</v>
          </cell>
          <cell r="O31" t="str">
            <v>MAR</v>
          </cell>
        </row>
        <row r="33">
          <cell r="D33">
            <v>221256.59</v>
          </cell>
          <cell r="E33">
            <v>252336.55000000002</v>
          </cell>
          <cell r="F33">
            <v>248779.68000000002</v>
          </cell>
          <cell r="G33">
            <v>296232.81000000006</v>
          </cell>
          <cell r="H33">
            <v>301145.96000000008</v>
          </cell>
          <cell r="I33">
            <v>272654.67000000004</v>
          </cell>
          <cell r="J33">
            <v>276538.53000000003</v>
          </cell>
          <cell r="K33">
            <v>259963.48999999996</v>
          </cell>
          <cell r="L33">
            <v>247713.73</v>
          </cell>
          <cell r="M33">
            <v>240742.44000000003</v>
          </cell>
          <cell r="N33">
            <v>223897.82000000004</v>
          </cell>
          <cell r="O33">
            <v>215083.07000000004</v>
          </cell>
        </row>
        <row r="34">
          <cell r="D34">
            <v>7520.9199999999837</v>
          </cell>
          <cell r="E34">
            <v>9022.5799999999872</v>
          </cell>
          <cell r="F34">
            <v>14638.089999999997</v>
          </cell>
          <cell r="G34">
            <v>14620.069999999949</v>
          </cell>
          <cell r="H34">
            <v>2808.6999999999534</v>
          </cell>
          <cell r="I34">
            <v>8460.1899999999441</v>
          </cell>
          <cell r="J34">
            <v>-228.14000000001397</v>
          </cell>
          <cell r="K34">
            <v>1571.5800000000454</v>
          </cell>
          <cell r="L34">
            <v>-13386.739999999991</v>
          </cell>
          <cell r="M34">
            <v>-14629.99000000002</v>
          </cell>
          <cell r="N34">
            <v>-17431.690000000061</v>
          </cell>
          <cell r="O34">
            <v>-9046.4000000000233</v>
          </cell>
        </row>
        <row r="36">
          <cell r="D36" t="str">
            <v>APR</v>
          </cell>
          <cell r="E36" t="str">
            <v>MAY</v>
          </cell>
          <cell r="F36" t="str">
            <v>JUN</v>
          </cell>
          <cell r="G36" t="str">
            <v>JUL</v>
          </cell>
          <cell r="H36" t="str">
            <v>AUG</v>
          </cell>
          <cell r="I36" t="str">
            <v>SEP</v>
          </cell>
          <cell r="J36" t="str">
            <v>OKT</v>
          </cell>
          <cell r="K36" t="str">
            <v>NOV</v>
          </cell>
          <cell r="L36" t="str">
            <v>DEC</v>
          </cell>
          <cell r="M36" t="str">
            <v>JAN</v>
          </cell>
          <cell r="N36" t="str">
            <v>FEB</v>
          </cell>
          <cell r="O36" t="str">
            <v>MAR</v>
          </cell>
        </row>
        <row r="38">
          <cell r="D38">
            <v>2103184.91</v>
          </cell>
          <cell r="E38">
            <v>2466043.5199999996</v>
          </cell>
          <cell r="F38">
            <v>2692309.91</v>
          </cell>
          <cell r="G38">
            <v>2850197.67</v>
          </cell>
          <cell r="H38">
            <v>2943067.8400000008</v>
          </cell>
          <cell r="I38">
            <v>2881438.56</v>
          </cell>
          <cell r="J38">
            <v>2860482.25</v>
          </cell>
          <cell r="K38">
            <v>2501543.5</v>
          </cell>
          <cell r="L38">
            <v>2257126.5299999998</v>
          </cell>
          <cell r="M38">
            <v>2414600.3099999996</v>
          </cell>
          <cell r="N38">
            <v>2040106.46</v>
          </cell>
          <cell r="O38">
            <v>1910385.14</v>
          </cell>
        </row>
        <row r="39">
          <cell r="D39">
            <v>54175.089999999807</v>
          </cell>
          <cell r="E39">
            <v>203835.86000000025</v>
          </cell>
          <cell r="F39">
            <v>274982.9500000003</v>
          </cell>
          <cell r="G39">
            <v>310228.84000000032</v>
          </cell>
          <cell r="H39">
            <v>436464.13</v>
          </cell>
          <cell r="I39">
            <v>443152.62</v>
          </cell>
          <cell r="J39">
            <v>138117.10999999993</v>
          </cell>
          <cell r="K39">
            <v>308030.56000000029</v>
          </cell>
          <cell r="L39">
            <v>187583.97000000006</v>
          </cell>
          <cell r="M39">
            <v>-29609.209999999679</v>
          </cell>
          <cell r="N39">
            <v>83813.109999999971</v>
          </cell>
          <cell r="O39">
            <v>90915.179999999978</v>
          </cell>
        </row>
        <row r="41">
          <cell r="D41" t="str">
            <v>APR</v>
          </cell>
          <cell r="E41" t="str">
            <v>MAY</v>
          </cell>
          <cell r="F41" t="str">
            <v>JUN</v>
          </cell>
          <cell r="G41" t="str">
            <v>JUL</v>
          </cell>
          <cell r="H41" t="str">
            <v>AUG</v>
          </cell>
          <cell r="I41" t="str">
            <v>SEP</v>
          </cell>
          <cell r="J41" t="str">
            <v>OKT</v>
          </cell>
          <cell r="K41" t="str">
            <v>NOV</v>
          </cell>
          <cell r="L41" t="str">
            <v>DEC</v>
          </cell>
          <cell r="M41" t="str">
            <v>JAN</v>
          </cell>
          <cell r="N41" t="str">
            <v>FEB</v>
          </cell>
          <cell r="O41" t="str">
            <v>MAR</v>
          </cell>
        </row>
        <row r="43">
          <cell r="D43">
            <v>2103184.9099999997</v>
          </cell>
          <cell r="E43">
            <v>2466043.5199999991</v>
          </cell>
          <cell r="F43">
            <v>2692309.9099999997</v>
          </cell>
          <cell r="G43">
            <v>2850197.67</v>
          </cell>
          <cell r="H43">
            <v>2943067.84</v>
          </cell>
          <cell r="I43">
            <v>2881438.56</v>
          </cell>
          <cell r="J43">
            <v>2860482.25</v>
          </cell>
          <cell r="K43">
            <v>2501543.4999999995</v>
          </cell>
          <cell r="L43">
            <v>2257126.5299999998</v>
          </cell>
          <cell r="M43">
            <v>2414600.31</v>
          </cell>
          <cell r="N43">
            <v>2040106.4600000004</v>
          </cell>
          <cell r="O43">
            <v>1910385.14</v>
          </cell>
        </row>
        <row r="44">
          <cell r="D44">
            <v>275076.09165000002</v>
          </cell>
          <cell r="E44">
            <v>284010.76980000001</v>
          </cell>
          <cell r="F44">
            <v>320719.38134999998</v>
          </cell>
          <cell r="G44">
            <v>337544.20179999998</v>
          </cell>
          <cell r="H44">
            <v>326283.82584999996</v>
          </cell>
          <cell r="I44">
            <v>337593.51540000003</v>
          </cell>
          <cell r="J44">
            <v>373172.16735</v>
          </cell>
          <cell r="K44">
            <v>291463.48824999999</v>
          </cell>
          <cell r="L44">
            <v>315085.60139999999</v>
          </cell>
          <cell r="M44">
            <v>384871.03104999999</v>
          </cell>
          <cell r="N44">
            <v>275370.29149999999</v>
          </cell>
          <cell r="O44">
            <v>303192.64109999995</v>
          </cell>
        </row>
      </sheetData>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chBest"/>
      <sheetName val="DataBest"/>
      <sheetName val="Sales"/>
      <sheetName val="AG"/>
      <sheetName val="EG"/>
      <sheetName val="WP"/>
      <sheetName val="G.AMP"/>
      <sheetName val="REC"/>
      <sheetName val="JD"/>
      <sheetName val="DMP"/>
      <sheetName val="Prod.Cost"/>
      <sheetName val="FIXED ASSETS"/>
      <sheetName val="EXP-IDR"/>
      <sheetName val="EXP-USD"/>
      <sheetName val="EXPENSE"/>
      <sheetName val="P.L"/>
      <sheetName val="Purch.Plan"/>
      <sheetName val="Movement"/>
      <sheetName val="Fund"/>
      <sheetName val="B.S"/>
      <sheetName val="B.S Monthly"/>
      <sheetName val="Analisys"/>
      <sheetName val="C.F"/>
      <sheetName val="GRAPH"/>
      <sheetName val="BS_PL_SS_Inventory_Employ"/>
      <sheetName val="CF_Invest_R&amp;D"/>
      <sheetName val="CR"/>
      <sheetName val="SalesGroup"/>
      <sheetName val="Cost_of_Sales"/>
      <sheetName val="社員リスト"/>
      <sheetName val="処理機能記述"/>
      <sheetName val="MAIN時間見積り"/>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H1298S"/>
      <sheetName val="sal april"/>
      <sheetName val="lab paced"/>
      <sheetName val="index"/>
      <sheetName val="Unit"/>
    </sheetNames>
    <sheetDataSet>
      <sheetData sheetId="0" refreshError="1">
        <row r="7">
          <cell r="A7">
            <v>1</v>
          </cell>
        </row>
        <row r="8">
          <cell r="A8">
            <v>2</v>
          </cell>
        </row>
        <row r="9">
          <cell r="A9">
            <v>3</v>
          </cell>
        </row>
        <row r="10">
          <cell r="A10">
            <v>4</v>
          </cell>
        </row>
        <row r="11">
          <cell r="A11">
            <v>5</v>
          </cell>
        </row>
        <row r="12">
          <cell r="A12">
            <v>6</v>
          </cell>
        </row>
        <row r="13">
          <cell r="A13">
            <v>7</v>
          </cell>
        </row>
        <row r="14">
          <cell r="A14">
            <v>8</v>
          </cell>
        </row>
        <row r="15">
          <cell r="A15">
            <v>9</v>
          </cell>
        </row>
        <row r="16">
          <cell r="A16">
            <v>10</v>
          </cell>
        </row>
        <row r="17">
          <cell r="A17">
            <v>11</v>
          </cell>
        </row>
        <row r="18">
          <cell r="A18">
            <v>12</v>
          </cell>
        </row>
        <row r="19">
          <cell r="A19">
            <v>13</v>
          </cell>
        </row>
        <row r="20">
          <cell r="A20">
            <v>14</v>
          </cell>
        </row>
        <row r="21">
          <cell r="A21">
            <v>15</v>
          </cell>
        </row>
        <row r="22">
          <cell r="A22">
            <v>16</v>
          </cell>
        </row>
        <row r="23">
          <cell r="A23">
            <v>17</v>
          </cell>
        </row>
        <row r="24">
          <cell r="A24">
            <v>18</v>
          </cell>
        </row>
        <row r="25">
          <cell r="A25">
            <v>19</v>
          </cell>
        </row>
        <row r="26">
          <cell r="A26">
            <v>20</v>
          </cell>
        </row>
        <row r="27">
          <cell r="A27">
            <v>21</v>
          </cell>
        </row>
        <row r="28">
          <cell r="A28">
            <v>22</v>
          </cell>
        </row>
        <row r="29">
          <cell r="A29">
            <v>23</v>
          </cell>
        </row>
        <row r="30">
          <cell r="A30">
            <v>24</v>
          </cell>
        </row>
        <row r="31">
          <cell r="A31">
            <v>25</v>
          </cell>
        </row>
        <row r="32">
          <cell r="A32">
            <v>26</v>
          </cell>
        </row>
        <row r="33">
          <cell r="A33">
            <v>27</v>
          </cell>
        </row>
        <row r="34">
          <cell r="A34">
            <v>28</v>
          </cell>
        </row>
      </sheetData>
      <sheetData sheetId="1" refreshError="1"/>
      <sheetData sheetId="2" refreshError="1"/>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0)G&amp;A"/>
      <sheetName val="00000"/>
      <sheetName val="Forexposure"/>
      <sheetName val="CF DATA"/>
      <sheetName val="Direction"/>
      <sheetName val="CHK LIST"/>
      <sheetName val="Recl. Entries"/>
      <sheetName val="Sales-VAT"/>
      <sheetName val="WP"/>
      <sheetName val="(A)Cash"/>
      <sheetName val="(B)STI"/>
      <sheetName val="(C)AR"/>
      <sheetName val="(D)DFA-CA"/>
      <sheetName val="(E)ARO"/>
      <sheetName val="(F)INV"/>
      <sheetName val="(G)ADV"/>
      <sheetName val="(H)P.EXP&amp;TAX"/>
      <sheetName val="(J)DFA-LT"/>
      <sheetName val="(L)FA"/>
      <sheetName val="(AA)STL"/>
      <sheetName val="(BB)AP"/>
      <sheetName val="(CC)DTA-CA"/>
      <sheetName val="(DD)APO"/>
      <sheetName val="(EE)TAX.PAY."/>
      <sheetName val="(FF)ACC.EXP."/>
      <sheetName val="(GG)LTD"/>
      <sheetName val="(HH)DTA-LT"/>
      <sheetName val="(10)Sales"/>
      <sheetName val="(20)COGS"/>
      <sheetName val="(30)SE"/>
      <sheetName val="(50)Eq. Coy"/>
      <sheetName val="(60)Fin.Cost"/>
      <sheetName val="(70)Forex"/>
      <sheetName val="(80)Int.Inc."/>
      <sheetName val="PPH1298S"/>
      <sheetName val="為替レート"/>
      <sheetName val="lab pac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Sept"/>
      <sheetName val="(40)G&amp;A"/>
      <sheetName val="RK1"/>
      <sheetName val="原単位"/>
      <sheetName val="基本設計寸法"/>
      <sheetName val="PPH1298S"/>
      <sheetName val="#REF!"/>
      <sheetName val="Data Harian"/>
      <sheetName val="LPP"/>
      <sheetName val="HARVEST02"/>
      <sheetName val="#REF"/>
      <sheetName val="CF RECONCILE - 1"/>
      <sheetName val="4)Rate"/>
      <sheetName val="Sheet1"/>
      <sheetName val="Sheet8"/>
      <sheetName val="BackUp1"/>
      <sheetName val="Matrix G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nstants"/>
      <sheetName val="Sheet2"/>
      <sheetName val="Sheet3"/>
      <sheetName val="Data Harian"/>
      <sheetName val="書換え条件"/>
      <sheetName val="社員リスト"/>
      <sheetName val="STD labor"/>
      <sheetName val="Template "/>
      <sheetName val="TBDec03"/>
      <sheetName val="D1BOX原価表"/>
      <sheetName val="125円ﾃﾞｰﾀ"/>
      <sheetName val="レポートレイアウト"/>
      <sheetName val="#REF!"/>
    </sheetNames>
    <sheetDataSet>
      <sheetData sheetId="0" refreshError="1"/>
      <sheetData sheetId="1" refreshError="1">
        <row r="2">
          <cell r="B2">
            <v>38749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 of Pack GA "/>
      <sheetName val="Graph of Pack UP "/>
      <sheetName val="paint cost control (new) 18 "/>
      <sheetName val="mat'l in 185"/>
      <sheetName val="Dead stock"/>
      <sheetName val="repair &amp; maint"/>
      <sheetName val="fac. supplies"/>
      <sheetName val="constools"/>
      <sheetName val="FREIGHT"/>
      <sheetName val="Pengendalian GA "/>
      <sheetName val="Standart Pack GA "/>
      <sheetName val="Pengendalian UP "/>
      <sheetName val="Standart Pack UP "/>
      <sheetName val="paint consumption (new) 185 "/>
      <sheetName val="limbah"/>
      <sheetName val="rental truk"/>
      <sheetName val="ACC_Pemb Lok_"/>
      <sheetName val="purchase mat'l"/>
      <sheetName val="prod upright"/>
      <sheetName val="Prod GP1"/>
      <sheetName val="_ Reject GP"/>
      <sheetName val="_ Reject up"/>
      <sheetName val="TOOLCONS"/>
      <sheetName val="fact"/>
      <sheetName val="Submatttl "/>
      <sheetName val="paint cost control (new) 18 (4)"/>
      <sheetName val="paint consumption (new) 185 (5)"/>
      <sheetName val="Pengendalian GA"/>
      <sheetName val="Standart Pack GA"/>
      <sheetName val="Graph of Pack GA"/>
      <sheetName val="Pengendalian UP"/>
      <sheetName val="Standart Pack UP"/>
      <sheetName val="Graph of Pack UP"/>
      <sheetName val="02DB"/>
      <sheetName val="#REF!"/>
      <sheetName val="Constants"/>
      <sheetName val="Data Harian"/>
      <sheetName val="SUMMARY"/>
      <sheetName val="SURABAYA"/>
      <sheetName val="SEWA FINAL_GEDUNG_"/>
      <sheetName val="オーダー管理 (4)"/>
      <sheetName val="General"/>
      <sheetName val="UGDK 2005"/>
      <sheetName val="レポートレイアウ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PT. YAMAHA INDONESIA</v>
          </cell>
        </row>
        <row r="5">
          <cell r="A5" t="str">
            <v>MONITORING BIAYA FREIGHT &amp; HANDLING 185</v>
          </cell>
        </row>
        <row r="6">
          <cell r="A6">
            <v>40015</v>
          </cell>
          <cell r="B6" t="str">
            <v>US $</v>
          </cell>
        </row>
        <row r="7">
          <cell r="A7" t="str">
            <v>DESCRIPTION</v>
          </cell>
          <cell r="B7" t="str">
            <v>APR</v>
          </cell>
          <cell r="C7" t="str">
            <v>MEI</v>
          </cell>
          <cell r="D7" t="str">
            <v>JUN</v>
          </cell>
          <cell r="E7" t="str">
            <v>JUL</v>
          </cell>
          <cell r="F7" t="str">
            <v>AGUST</v>
          </cell>
          <cell r="G7" t="str">
            <v>SEP</v>
          </cell>
          <cell r="H7" t="str">
            <v>OKT</v>
          </cell>
          <cell r="I7" t="str">
            <v>NOP</v>
          </cell>
          <cell r="J7" t="str">
            <v>DES</v>
          </cell>
          <cell r="K7" t="str">
            <v>JAN'09</v>
          </cell>
          <cell r="L7" t="str">
            <v>FEB'09</v>
          </cell>
          <cell r="M7" t="str">
            <v>MAR'09</v>
          </cell>
          <cell r="N7" t="str">
            <v>TOTAL</v>
          </cell>
          <cell r="O7" t="str">
            <v>@185</v>
          </cell>
        </row>
        <row r="8">
          <cell r="A8" t="str">
            <v>RENTAL FORKLIFT</v>
          </cell>
          <cell r="B8">
            <v>5403.0595638494087</v>
          </cell>
          <cell r="C8">
            <v>703.92029456356943</v>
          </cell>
          <cell r="D8">
            <v>13649.119982828934</v>
          </cell>
          <cell r="E8">
            <v>4693.7669376693766</v>
          </cell>
          <cell r="F8">
            <v>6174.5996929151133</v>
          </cell>
          <cell r="G8">
            <v>6041.7349502895222</v>
          </cell>
          <cell r="H8">
            <v>5310.3007037747921</v>
          </cell>
          <cell r="I8">
            <v>1500.6821282401093</v>
          </cell>
          <cell r="J8">
            <v>4098.4281129125175</v>
          </cell>
          <cell r="K8">
            <v>6054.7945205479455</v>
          </cell>
          <cell r="L8">
            <v>8110.9643328929988</v>
          </cell>
          <cell r="M8">
            <v>0</v>
          </cell>
          <cell r="N8">
            <v>61741.371220484289</v>
          </cell>
          <cell r="O8">
            <v>5145.1142683736907</v>
          </cell>
        </row>
        <row r="9">
          <cell r="A9" t="str">
            <v>RENTAL TRUCK</v>
          </cell>
          <cell r="B9">
            <v>277.88</v>
          </cell>
          <cell r="C9">
            <v>614.01815681178255</v>
          </cell>
          <cell r="D9">
            <v>882.04378622021898</v>
          </cell>
          <cell r="E9">
            <v>957.64704607046076</v>
          </cell>
          <cell r="F9">
            <v>550.6592454485633</v>
          </cell>
          <cell r="G9">
            <v>1926.2218944608326</v>
          </cell>
          <cell r="H9">
            <v>357.24610791213479</v>
          </cell>
          <cell r="I9">
            <v>138.50313778990451</v>
          </cell>
          <cell r="J9">
            <v>521.9306229939923</v>
          </cell>
          <cell r="K9">
            <v>0</v>
          </cell>
          <cell r="L9">
            <v>0</v>
          </cell>
          <cell r="M9">
            <v>24.780884808013354</v>
          </cell>
          <cell r="N9">
            <v>6250.9308825159023</v>
          </cell>
          <cell r="O9">
            <v>520.91090687632516</v>
          </cell>
        </row>
        <row r="10">
          <cell r="A10" t="str">
            <v>BENSIN</v>
          </cell>
          <cell r="B10">
            <v>0</v>
          </cell>
          <cell r="C10">
            <v>0</v>
          </cell>
          <cell r="D10">
            <v>0</v>
          </cell>
          <cell r="E10">
            <v>0</v>
          </cell>
          <cell r="F10">
            <v>0</v>
          </cell>
          <cell r="G10">
            <v>0</v>
          </cell>
          <cell r="H10">
            <v>0</v>
          </cell>
          <cell r="I10">
            <v>0</v>
          </cell>
          <cell r="J10">
            <v>0</v>
          </cell>
          <cell r="K10">
            <v>0</v>
          </cell>
          <cell r="L10">
            <v>0</v>
          </cell>
          <cell r="M10">
            <v>0</v>
          </cell>
          <cell r="N10">
            <v>0</v>
          </cell>
          <cell r="O10">
            <v>0</v>
          </cell>
        </row>
        <row r="11">
          <cell r="A11" t="str">
            <v>SOLAR</v>
          </cell>
          <cell r="B11">
            <v>7343.5595096018224</v>
          </cell>
          <cell r="C11">
            <v>139.70110461338533</v>
          </cell>
          <cell r="D11">
            <v>17862.098304357158</v>
          </cell>
          <cell r="E11">
            <v>335.01355013550136</v>
          </cell>
          <cell r="F11">
            <v>9854.3862689186226</v>
          </cell>
          <cell r="G11">
            <v>679.10706872063804</v>
          </cell>
          <cell r="H11">
            <v>7070.8040093836635</v>
          </cell>
          <cell r="I11">
            <v>187.81264211005004</v>
          </cell>
          <cell r="J11">
            <v>4448.9079088140898</v>
          </cell>
          <cell r="K11">
            <v>72.922374429223751</v>
          </cell>
          <cell r="L11">
            <v>3562.320391897842</v>
          </cell>
          <cell r="M11">
            <v>404.95000000000005</v>
          </cell>
          <cell r="N11">
            <v>51961.583132981992</v>
          </cell>
          <cell r="O11">
            <v>4330.131927748499</v>
          </cell>
        </row>
        <row r="12">
          <cell r="A12" t="str">
            <v>OTHER</v>
          </cell>
          <cell r="B12">
            <v>2846.0399262232831</v>
          </cell>
          <cell r="C12">
            <v>55.338964695689839</v>
          </cell>
          <cell r="D12">
            <v>147.80081562567074</v>
          </cell>
          <cell r="E12">
            <v>167.90547425474256</v>
          </cell>
          <cell r="F12">
            <v>109.11603421803026</v>
          </cell>
          <cell r="G12">
            <v>302.90341964383265</v>
          </cell>
          <cell r="H12">
            <v>2106.5008125399872</v>
          </cell>
          <cell r="I12">
            <v>64.815552523874487</v>
          </cell>
          <cell r="J12">
            <v>84.663566784626781</v>
          </cell>
          <cell r="K12">
            <v>31.324200913242009</v>
          </cell>
          <cell r="L12">
            <v>144.51783355350065</v>
          </cell>
          <cell r="M12">
            <v>85.85</v>
          </cell>
          <cell r="N12">
            <v>6146.77660097648</v>
          </cell>
          <cell r="O12">
            <v>512.23138341470667</v>
          </cell>
        </row>
        <row r="13">
          <cell r="A13" t="str">
            <v>TOTAL</v>
          </cell>
          <cell r="B13">
            <v>15870.538999674514</v>
          </cell>
          <cell r="C13">
            <v>1512.9785206844272</v>
          </cell>
          <cell r="D13">
            <v>32541.062889031979</v>
          </cell>
          <cell r="E13">
            <v>6154.333008130081</v>
          </cell>
          <cell r="F13">
            <v>16688.761241500331</v>
          </cell>
          <cell r="G13">
            <v>8949.967333114826</v>
          </cell>
          <cell r="H13">
            <v>14844.851633610579</v>
          </cell>
          <cell r="I13">
            <v>1891.8134606639383</v>
          </cell>
          <cell r="J13">
            <v>9153.9302115052269</v>
          </cell>
          <cell r="K13">
            <v>6159.0410958904113</v>
          </cell>
          <cell r="L13">
            <v>11817.802558344341</v>
          </cell>
          <cell r="M13">
            <v>515.58088480801337</v>
          </cell>
          <cell r="N13">
            <v>126100.66183695866</v>
          </cell>
          <cell r="O13">
            <v>10508.388486413221</v>
          </cell>
        </row>
        <row r="16">
          <cell r="A16" t="str">
            <v>DESCRIPTION</v>
          </cell>
          <cell r="B16" t="str">
            <v>APR</v>
          </cell>
          <cell r="C16" t="str">
            <v>MEI</v>
          </cell>
          <cell r="D16" t="str">
            <v>JUN</v>
          </cell>
          <cell r="E16" t="str">
            <v>JUL</v>
          </cell>
          <cell r="F16" t="str">
            <v>AGUST</v>
          </cell>
          <cell r="G16" t="str">
            <v>SEP</v>
          </cell>
          <cell r="H16" t="str">
            <v>OKT</v>
          </cell>
          <cell r="I16" t="str">
            <v>NOP</v>
          </cell>
          <cell r="J16" t="str">
            <v>DES</v>
          </cell>
          <cell r="K16" t="str">
            <v>JAN'08</v>
          </cell>
          <cell r="L16" t="str">
            <v>FEB'08</v>
          </cell>
          <cell r="M16" t="str">
            <v>MAR'08</v>
          </cell>
          <cell r="N16" t="str">
            <v>TOTAL</v>
          </cell>
        </row>
        <row r="17">
          <cell r="A17">
            <v>185</v>
          </cell>
          <cell r="B17">
            <v>15870.538999674514</v>
          </cell>
          <cell r="C17">
            <v>1512.9785206844272</v>
          </cell>
          <cell r="D17">
            <v>32541.062889031979</v>
          </cell>
          <cell r="E17">
            <v>6154.333008130081</v>
          </cell>
          <cell r="F17">
            <v>16688.761241500331</v>
          </cell>
          <cell r="G17">
            <v>8949.967333114826</v>
          </cell>
          <cell r="H17">
            <v>14844.851633610579</v>
          </cell>
          <cell r="I17">
            <v>1891.8134606639383</v>
          </cell>
          <cell r="J17">
            <v>9153.9302115052269</v>
          </cell>
          <cell r="K17">
            <v>6159.0410958904113</v>
          </cell>
          <cell r="L17">
            <v>11817.802558344341</v>
          </cell>
          <cell r="M17">
            <v>515.58088480801337</v>
          </cell>
          <cell r="N17">
            <v>126100.66183695868</v>
          </cell>
        </row>
        <row r="18">
          <cell r="A18">
            <v>184</v>
          </cell>
          <cell r="B18">
            <v>11053.414564597499</v>
          </cell>
          <cell r="C18">
            <v>18999.207444389664</v>
          </cell>
          <cell r="D18">
            <v>5758.9338468509286</v>
          </cell>
          <cell r="E18">
            <v>14609.265297106251</v>
          </cell>
          <cell r="F18">
            <v>11158.27922926192</v>
          </cell>
          <cell r="G18">
            <v>9551.6594048884162</v>
          </cell>
          <cell r="H18">
            <v>8503.244500383058</v>
          </cell>
          <cell r="I18">
            <v>4945.3519301329234</v>
          </cell>
          <cell r="J18">
            <v>12747.078391638226</v>
          </cell>
          <cell r="K18">
            <v>6415.6386028240795</v>
          </cell>
          <cell r="L18">
            <v>9900.9453234312768</v>
          </cell>
          <cell r="M18">
            <v>9161.7604684565249</v>
          </cell>
          <cell r="N18">
            <v>105955.43334970798</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d2"/>
      <sheetName val="Sheet1"/>
      <sheetName val="GeneralInfo"/>
      <sheetName val="選択項目一覧"/>
      <sheetName val="Region Code"/>
      <sheetName val="Product Group Code"/>
      <sheetName val="Perioden"/>
      <sheetName val="オーダー管理 (4)"/>
      <sheetName val="Company Code"/>
      <sheetName val="sapactivexlhiddensheet"/>
      <sheetName val="Trial"/>
      <sheetName val="社員リスト"/>
      <sheetName val="FREIGHT"/>
      <sheetName val="Constants"/>
      <sheetName val="Data Harian"/>
      <sheetName val="D1BOX原価表"/>
      <sheetName val="#REF!"/>
      <sheetName val="monthly budget"/>
      <sheetName val="April"/>
      <sheetName val="Mei "/>
      <sheetName val="Juni"/>
      <sheetName val="Juli"/>
      <sheetName val=" Repair Juli"/>
      <sheetName val="Agustus"/>
      <sheetName val="Sept 19"/>
      <sheetName val="Okt 19"/>
      <sheetName val="Kapasitas seasening"/>
      <sheetName val="Culture of Empowerment"/>
      <sheetName val="notes"/>
      <sheetName val="TBM"/>
      <sheetName val="PPH1298S"/>
      <sheetName val="(40)G&amp;A"/>
      <sheetName val="書換え条件"/>
      <sheetName val="STD labor"/>
      <sheetName val="SUMMARYPPH21_23"/>
      <sheetName val="(Global Parameters)"/>
      <sheetName val=" 184期185期台数金額資料"/>
    </sheetNames>
    <definedNames>
      <definedName name="Select_ACat1"/>
      <definedName name="Select_ACat2"/>
      <definedName name="Select_ACat3"/>
      <definedName name="Select_FCat1"/>
      <definedName name="Select_FCat2"/>
      <definedName name="Select_FCat3"/>
      <definedName name="Select_OCat1"/>
      <definedName name="Select_OCat2"/>
      <definedName name="Select_OCat3"/>
      <definedName name="Select_RefAct1"/>
      <definedName name="Select_RefAct2"/>
      <definedName name="Select_RefAct3"/>
      <definedName name="Select_RefObj1"/>
      <definedName name="Select_RefObj2"/>
      <definedName name="Update_Act"/>
      <definedName name="Update_Flow"/>
      <definedName name="Update_Layer"/>
      <definedName name="Update_Obj"/>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y Code"/>
      <sheetName val="Internal Account Code"/>
      <sheetName val="month"/>
      <sheetName val="STD labor"/>
      <sheetName val="FREIGHT"/>
      <sheetName val="Constants"/>
      <sheetName val="#REF!"/>
      <sheetName val="Account Code (Sales, Purchase)"/>
      <sheetName val="2"/>
      <sheetName val="Submission"/>
      <sheetName val="書換え条件"/>
      <sheetName val="D1BOX原価表"/>
      <sheetName val="125円ﾃﾞｰﾀ"/>
      <sheetName val="Permanent info"/>
      <sheetName val="Data Hari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
      <sheetName val="common modules"/>
      <sheetName val="general functions"/>
      <sheetName val="messages"/>
      <sheetName val="month"/>
      <sheetName val="1BS_PL_CR_SS_Inventory_Employee"/>
      <sheetName val="2CF_Invest_R&amp;D"/>
      <sheetName val="3Sales"/>
      <sheetName val="4InterCo_Transaction"/>
      <sheetName val="5For_2_Segment_Co"/>
      <sheetName val="Company Code"/>
      <sheetName val="Product Group Code"/>
      <sheetName val="Region Code"/>
      <sheetName val="Internal Account Code"/>
      <sheetName val="FREIGHT"/>
      <sheetName val="Submission"/>
      <sheetName val="GeneralInfo"/>
      <sheetName val="Account Code (Sales, Purchase)"/>
      <sheetName val="#REF!"/>
    </sheetNames>
    <sheetDataSet>
      <sheetData sheetId="0"/>
      <sheetData sheetId="1"/>
      <sheetData sheetId="2"/>
      <sheetData sheetId="3"/>
      <sheetData sheetId="4"/>
      <sheetData sheetId="5"/>
      <sheetData sheetId="6"/>
      <sheetData sheetId="7"/>
      <sheetData sheetId="8"/>
      <sheetData sheetId="9"/>
      <sheetData sheetId="10"/>
      <sheetData sheetId="11" refreshError="1">
        <row r="2">
          <cell r="B2" t="str">
            <v>001</v>
          </cell>
          <cell r="C2" t="str">
            <v>Piano</v>
          </cell>
          <cell r="D2" t="str">
            <v>Yamaha Piano</v>
          </cell>
          <cell r="E2" t="str">
            <v>Yamaha Electric Piano</v>
          </cell>
          <cell r="F2" t="str">
            <v>1</v>
          </cell>
        </row>
        <row r="3">
          <cell r="C3">
            <v>0</v>
          </cell>
          <cell r="D3" t="str">
            <v>Disckavier Unit</v>
          </cell>
          <cell r="E3" t="str">
            <v>Disklavier Soft</v>
          </cell>
        </row>
        <row r="4">
          <cell r="C4">
            <v>0</v>
          </cell>
          <cell r="D4" t="str">
            <v>Yamaha Organ</v>
          </cell>
          <cell r="E4" t="str">
            <v>Grand Touch Piano</v>
          </cell>
        </row>
        <row r="5">
          <cell r="C5">
            <v>0</v>
          </cell>
          <cell r="D5" t="str">
            <v>Piano Accessories</v>
          </cell>
        </row>
        <row r="6">
          <cell r="B6" t="str">
            <v>018</v>
          </cell>
          <cell r="C6" t="str">
            <v>Portable Key Board</v>
          </cell>
          <cell r="D6" t="str">
            <v>Yamaha Regular Key Board</v>
          </cell>
          <cell r="E6" t="str">
            <v>Yamaha Mini-Key Board</v>
          </cell>
          <cell r="F6" t="str">
            <v>1</v>
          </cell>
        </row>
        <row r="7">
          <cell r="B7" t="str">
            <v>521</v>
          </cell>
          <cell r="C7" t="str">
            <v>Clavinova</v>
          </cell>
          <cell r="D7" t="str">
            <v>Yamaha Clavinova</v>
          </cell>
          <cell r="E7" t="str">
            <v>Yamaha Expander Module</v>
          </cell>
          <cell r="F7" t="str">
            <v>1</v>
          </cell>
        </row>
        <row r="8">
          <cell r="B8" t="str">
            <v>514</v>
          </cell>
          <cell r="C8" t="str">
            <v>Synthesizer</v>
          </cell>
          <cell r="D8" t="str">
            <v>Yamaha Digital Cbx</v>
          </cell>
          <cell r="E8" t="str">
            <v>Yamaha Combo Key-Board</v>
          </cell>
        </row>
        <row r="9">
          <cell r="B9" t="str">
            <v>003</v>
          </cell>
          <cell r="C9" t="str">
            <v>Electone</v>
          </cell>
          <cell r="D9" t="str">
            <v>Yamaha Electone</v>
          </cell>
          <cell r="F9" t="str">
            <v>1</v>
          </cell>
        </row>
        <row r="10">
          <cell r="B10" t="str">
            <v>IBO</v>
          </cell>
          <cell r="C10" t="str">
            <v>Band, Orchestra &amp; Educational Instruments</v>
          </cell>
          <cell r="D10" t="str">
            <v>Yamaha Educational Musical Instrument</v>
          </cell>
          <cell r="F10" t="str">
            <v>1</v>
          </cell>
        </row>
        <row r="11">
          <cell r="C11">
            <v>0</v>
          </cell>
          <cell r="D11" t="str">
            <v>Yamaha Harmonica</v>
          </cell>
          <cell r="E11" t="str">
            <v>Yamaha Accordion</v>
          </cell>
        </row>
        <row r="12">
          <cell r="C12">
            <v>0</v>
          </cell>
          <cell r="D12" t="str">
            <v>Yamaha Pianica</v>
          </cell>
          <cell r="E12" t="str">
            <v>Yamaha Recorder</v>
          </cell>
        </row>
        <row r="13">
          <cell r="C13">
            <v>0</v>
          </cell>
          <cell r="D13" t="str">
            <v>Yamaha Band &amp; Orchestra</v>
          </cell>
          <cell r="E13" t="str">
            <v>Band Accessories</v>
          </cell>
        </row>
        <row r="14">
          <cell r="B14" t="str">
            <v>017</v>
          </cell>
          <cell r="C14" t="str">
            <v>String/Percussion</v>
          </cell>
          <cell r="D14" t="str">
            <v xml:space="preserve">Yamaha Marimba </v>
          </cell>
          <cell r="E14" t="str">
            <v>Yamaha Timpani</v>
          </cell>
        </row>
        <row r="15">
          <cell r="C15">
            <v>0</v>
          </cell>
          <cell r="D15" t="str">
            <v>Yamaha Xylophone</v>
          </cell>
          <cell r="E15" t="str">
            <v>Yamaha Silent Violin / Cello</v>
          </cell>
        </row>
        <row r="16">
          <cell r="C16">
            <v>0</v>
          </cell>
          <cell r="D16" t="str">
            <v>Yamaha Acoustic Violin</v>
          </cell>
        </row>
        <row r="17">
          <cell r="B17" t="str">
            <v>IGD</v>
          </cell>
          <cell r="C17" t="str">
            <v>Guitar</v>
          </cell>
          <cell r="D17" t="str">
            <v>Yamaha Guitar</v>
          </cell>
          <cell r="E17" t="str">
            <v>Yamaha Effector</v>
          </cell>
        </row>
        <row r="18">
          <cell r="C18">
            <v>0</v>
          </cell>
          <cell r="D18" t="str">
            <v>Yamaha Guitar Amplifier</v>
          </cell>
        </row>
        <row r="19">
          <cell r="B19" t="str">
            <v>011</v>
          </cell>
          <cell r="C19" t="str">
            <v>Drums</v>
          </cell>
          <cell r="D19" t="str">
            <v>Yamaha Drum</v>
          </cell>
          <cell r="E19" t="str">
            <v>Yamaha Silent Drum</v>
          </cell>
        </row>
        <row r="20">
          <cell r="B20" t="str">
            <v>513</v>
          </cell>
          <cell r="C20" t="str">
            <v>Pro Audio</v>
          </cell>
          <cell r="D20" t="str">
            <v>Yamaha Pro Audio</v>
          </cell>
        </row>
        <row r="21">
          <cell r="B21" t="str">
            <v>563</v>
          </cell>
          <cell r="C21" t="str">
            <v>K.D. Parts-Ekb</v>
          </cell>
          <cell r="D21" t="str">
            <v>Electronic Musical Instrument K.D.</v>
          </cell>
          <cell r="E21" t="str">
            <v>(YMPI K.D.)</v>
          </cell>
        </row>
        <row r="22">
          <cell r="B22" t="str">
            <v>KDG</v>
          </cell>
          <cell r="C22" t="str">
            <v>K.D. Parts-Gad</v>
          </cell>
          <cell r="D22" t="str">
            <v>Gad K.D.Parts</v>
          </cell>
          <cell r="E22">
            <v>0</v>
          </cell>
        </row>
        <row r="23">
          <cell r="B23" t="str">
            <v>IPO</v>
          </cell>
          <cell r="C23" t="str">
            <v>Parts(Musical Instruments)</v>
          </cell>
          <cell r="D23" t="str">
            <v xml:space="preserve">Service Parts &amp; Spare Parts For Yamaha Musical Instruments </v>
          </cell>
          <cell r="E23">
            <v>0</v>
          </cell>
        </row>
        <row r="24">
          <cell r="B24" t="str">
            <v>058</v>
          </cell>
          <cell r="C24" t="str">
            <v>Sound Proof</v>
          </cell>
          <cell r="D24" t="str">
            <v>Silent Room</v>
          </cell>
          <cell r="E24">
            <v>0</v>
          </cell>
        </row>
        <row r="25">
          <cell r="B25" t="str">
            <v>026</v>
          </cell>
          <cell r="C25" t="str">
            <v>Music School</v>
          </cell>
          <cell r="D25" t="str">
            <v>Music School Text Books</v>
          </cell>
          <cell r="E25">
            <v>0</v>
          </cell>
        </row>
        <row r="26">
          <cell r="B26" t="str">
            <v>545</v>
          </cell>
          <cell r="C26" t="str">
            <v>English School</v>
          </cell>
          <cell r="D26" t="str">
            <v>English School Text Books</v>
          </cell>
          <cell r="E26">
            <v>0</v>
          </cell>
        </row>
        <row r="27">
          <cell r="B27" t="str">
            <v>IOM</v>
          </cell>
          <cell r="C27" t="str">
            <v>Other Musical Instruments</v>
          </cell>
          <cell r="D27" t="str">
            <v>Steinberg Products</v>
          </cell>
        </row>
        <row r="28">
          <cell r="D28" t="str">
            <v>Sound Cards</v>
          </cell>
          <cell r="E28" t="str">
            <v>Other Musical Instruments</v>
          </cell>
        </row>
        <row r="29">
          <cell r="B29" t="str">
            <v>012</v>
          </cell>
          <cell r="C29" t="str">
            <v>Audio</v>
          </cell>
          <cell r="D29" t="str">
            <v>Audio</v>
          </cell>
          <cell r="E29" t="str">
            <v>PC Audio</v>
          </cell>
        </row>
        <row r="30">
          <cell r="B30" t="str">
            <v>066</v>
          </cell>
          <cell r="C30" t="str">
            <v>Communication Materials</v>
          </cell>
          <cell r="D30" t="str">
            <v>Remote Router</v>
          </cell>
          <cell r="E30">
            <v>0</v>
          </cell>
        </row>
        <row r="31">
          <cell r="B31" t="str">
            <v>ASP</v>
          </cell>
          <cell r="C31" t="str">
            <v>Parts(Av/It Pruducts)</v>
          </cell>
          <cell r="D31" t="str">
            <v>Service Parts &amp; Spare Parts For Yamaha Av/It Products</v>
          </cell>
          <cell r="E31">
            <v>0</v>
          </cell>
        </row>
        <row r="32">
          <cell r="B32" t="str">
            <v>ILI</v>
          </cell>
          <cell r="C32" t="str">
            <v>Living Goods</v>
          </cell>
          <cell r="D32" t="str">
            <v>Living Goods</v>
          </cell>
          <cell r="E32" t="str">
            <v>Furniture</v>
          </cell>
        </row>
        <row r="33">
          <cell r="B33" t="str">
            <v>078</v>
          </cell>
          <cell r="C33" t="str">
            <v>L.S.I.</v>
          </cell>
          <cell r="D33" t="str">
            <v>L.S.I.</v>
          </cell>
          <cell r="E33">
            <v>0</v>
          </cell>
        </row>
        <row r="34">
          <cell r="B34" t="str">
            <v>060</v>
          </cell>
          <cell r="C34" t="str">
            <v>Electronic Metals</v>
          </cell>
          <cell r="D34" t="str">
            <v>Metal Products</v>
          </cell>
          <cell r="E34">
            <v>0</v>
          </cell>
        </row>
        <row r="35">
          <cell r="B35" t="str">
            <v>IRE</v>
          </cell>
          <cell r="C35" t="str">
            <v>Recreation</v>
          </cell>
          <cell r="D35" t="str">
            <v>Resort Business</v>
          </cell>
          <cell r="E35">
            <v>0</v>
          </cell>
        </row>
        <row r="36">
          <cell r="B36" t="str">
            <v>ISP</v>
          </cell>
          <cell r="C36" t="str">
            <v>Sporting Goods</v>
          </cell>
          <cell r="D36" t="str">
            <v>Yamaha Golf Club</v>
          </cell>
        </row>
        <row r="37">
          <cell r="B37" t="str">
            <v>571</v>
          </cell>
          <cell r="C37" t="str">
            <v>Car Parts</v>
          </cell>
          <cell r="D37" t="str">
            <v>Car Parts</v>
          </cell>
        </row>
        <row r="38">
          <cell r="B38" t="str">
            <v>DIV</v>
          </cell>
          <cell r="C38" t="str">
            <v>Others</v>
          </cell>
          <cell r="D38" t="str">
            <v>Yamaha Fine Technologies Products</v>
          </cell>
        </row>
        <row r="39">
          <cell r="B39" t="str">
            <v>HZ1</v>
          </cell>
          <cell r="C39" t="str">
            <v>Work In Process</v>
          </cell>
          <cell r="D39" t="str">
            <v>All Stock Of Goods In Process</v>
          </cell>
        </row>
        <row r="40">
          <cell r="B40" t="str">
            <v>HZ3</v>
          </cell>
          <cell r="C40" t="str">
            <v>Parts &amp; Raw Materials</v>
          </cell>
          <cell r="D40" t="str">
            <v xml:space="preserve">All Stock Of Parts &amp; Raw Materials </v>
          </cell>
        </row>
      </sheetData>
      <sheetData sheetId="12" refreshError="1">
        <row r="2">
          <cell r="A2" t="str">
            <v>R1</v>
          </cell>
          <cell r="B2" t="str">
            <v>JAPAN</v>
          </cell>
        </row>
        <row r="3">
          <cell r="A3" t="str">
            <v>R2</v>
          </cell>
          <cell r="B3" t="str">
            <v>NORTH AMERICA</v>
          </cell>
        </row>
        <row r="4">
          <cell r="A4" t="str">
            <v>R3</v>
          </cell>
          <cell r="B4" t="str">
            <v>EUROPE</v>
          </cell>
        </row>
        <row r="5">
          <cell r="A5" t="str">
            <v>R4</v>
          </cell>
          <cell r="B5" t="str">
            <v>OTHER EXPORT</v>
          </cell>
        </row>
      </sheetData>
      <sheetData sheetId="13"/>
      <sheetData sheetId="14" refreshError="1"/>
      <sheetData sheetId="15" refreshError="1"/>
      <sheetData sheetId="16" refreshError="1"/>
      <sheetData sheetId="17" refreshError="1"/>
      <sheetData sheetId="1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Chart2"/>
      <sheetName val="total cost"/>
      <sheetName val="base"/>
      <sheetName val="SUMMARY"/>
      <sheetName val="100"/>
      <sheetName val="110"/>
      <sheetName val="130"/>
      <sheetName val="135"/>
      <sheetName val="136"/>
      <sheetName val="140"/>
      <sheetName val="145"/>
      <sheetName val="146"/>
      <sheetName val="150"/>
      <sheetName val="160"/>
      <sheetName val="165"/>
      <sheetName val="175"/>
      <sheetName val="180"/>
      <sheetName val="Marshal"/>
      <sheetName val="MTD_Flash_Report"/>
      <sheetName val="Power"/>
      <sheetName val="MSC Product Characteristics"/>
      <sheetName val="Monat"/>
      <sheetName val="Orders"/>
      <sheetName val="Control"/>
      <sheetName val="MSC-L5"/>
      <sheetName val="AN_EL(16.0)"/>
      <sheetName val="input sheet"/>
      <sheetName val="70 China (actual incl Optimor)"/>
      <sheetName val="MASTER"/>
      <sheetName val="Trial"/>
      <sheetName val="CVR"/>
      <sheetName val="STOCKHAM TAX DATA_RAW"/>
      <sheetName val="TB"/>
      <sheetName val="BTS-L4-L5-1C"/>
      <sheetName val="GM ANALYSIS 2001"/>
      <sheetName val="KAS $"/>
      <sheetName val="Macro5"/>
      <sheetName val="Table Array"/>
      <sheetName val="monthly"/>
      <sheetName val="LIST 99"/>
      <sheetName val="DFR CT"/>
      <sheetName val="Permanent info"/>
      <sheetName val="BSliRp"/>
      <sheetName val="Input"/>
      <sheetName val="INDEX"/>
      <sheetName val="社員リスト"/>
      <sheetName val="Region Code"/>
      <sheetName val="Product Group Code"/>
      <sheetName val="Company Code"/>
      <sheetName val="Internal Account Code"/>
      <sheetName val="month"/>
      <sheetName val="#REF!"/>
      <sheetName val="Verteil.schlüssel"/>
      <sheetName val="LOOKUP"/>
      <sheetName val="Instr + GQL ORM"/>
      <sheetName val="total_cost"/>
      <sheetName val="Ex-Rate"/>
      <sheetName val="FE_1770_P1"/>
      <sheetName val="NAP"/>
      <sheetName val="IS"/>
      <sheetName val="fiscal depr(E)"/>
      <sheetName val="TAX SUMMARY"/>
      <sheetName val="ledger02"/>
      <sheetName val="GeneralInfo"/>
      <sheetName val="cov"/>
      <sheetName val="Sheet1"/>
      <sheetName val="RATE"/>
      <sheetName val="AccountChart"/>
      <sheetName val="WMSO.3"/>
      <sheetName val="WMSO.7"/>
      <sheetName val="WMSO.1"/>
      <sheetName val="Cover - Flash"/>
      <sheetName val="Parameter"/>
      <sheetName val="MSC_Product_Characteristics"/>
      <sheetName val="70_China_(actual_incl_Optimor)"/>
      <sheetName val="DFR_CT"/>
      <sheetName val="STOCKHAM_TAX_DATA_RAW"/>
      <sheetName val="AN_EL(16_0)"/>
      <sheetName val="input_sheet"/>
      <sheetName val="Permanent_info"/>
      <sheetName val="GM_ANALYSIS_2001"/>
      <sheetName val="KAS_$"/>
      <sheetName val="Table_Array"/>
      <sheetName val="Ex_Rate"/>
      <sheetName val="data (2)"/>
      <sheetName val="DATA"/>
      <sheetName val="Type"/>
      <sheetName val="PL"/>
      <sheetName val="Day"/>
      <sheetName val="KRM Cashflows by mth"/>
      <sheetName val="F1771-IV"/>
      <sheetName val="F1771-V"/>
      <sheetName val="2-asi-00"/>
      <sheetName val="Sheet2"/>
      <sheetName val="11-12"/>
      <sheetName val="Sales - Ind. Life"/>
      <sheetName val="PEMAKAIAN PAKAN &amp; OBAT"/>
      <sheetName val="DIST"/>
      <sheetName val="NCastalone"/>
      <sheetName val="TaxDat"/>
      <sheetName val="STD labor"/>
      <sheetName val="FREIGHT"/>
      <sheetName val="0220"/>
      <sheetName val="Opening"/>
      <sheetName val="TAX LIST"/>
      <sheetName val="JAN 2001"/>
      <sheetName val="OpsHighlite"/>
      <sheetName val="MPO Shit Rota"/>
      <sheetName val="All_Table"/>
      <sheetName val="Metals"/>
      <sheetName val="CA"/>
      <sheetName val="total_cost1"/>
      <sheetName val="70_China_(actual_incl_Optimor)1"/>
      <sheetName val="DFR_CT1"/>
      <sheetName val="STOCKHAM_TAX_DATA_RAW1"/>
      <sheetName val="AN_EL(16_0)1"/>
      <sheetName val="MSC_Product_Characteristics1"/>
      <sheetName val="input_sheet1"/>
      <sheetName val="Permanent_info1"/>
      <sheetName val="GM_ANALYSIS_20011"/>
      <sheetName val="KAS_$1"/>
      <sheetName val="Table_Array1"/>
      <sheetName val="TAX_SUMMARY"/>
      <sheetName val="LIST_99"/>
      <sheetName val="Instr_+_GQL_ORM"/>
      <sheetName val="fiscal_depr(E)"/>
      <sheetName val="WMSO_3"/>
      <sheetName val="WMSO_7"/>
      <sheetName val="WMSO_1"/>
      <sheetName val="Cover_-_Flash"/>
      <sheetName val="국산화"/>
      <sheetName val="Macro1"/>
      <sheetName val="BTR"/>
      <sheetName val="BGR"/>
      <sheetName val="BKS"/>
      <sheetName val="data_(2)"/>
      <sheetName val="Konstanta"/>
      <sheetName val="d_com"/>
      <sheetName val="LBR-LBRN"/>
      <sheetName val="MONTHLY PROJ GP - MAY 2004"/>
      <sheetName val="MBOPEX09 YTD"/>
      <sheetName val="M"/>
      <sheetName val="TIRE DIVISION"/>
      <sheetName val="ocean voyage"/>
      <sheetName val="Sheet5"/>
      <sheetName val="Lookup Lists"/>
      <sheetName val="Detail_FA"/>
      <sheetName val="Links"/>
      <sheetName val="Lead"/>
      <sheetName val="Movements"/>
      <sheetName val="StockCodes"/>
      <sheetName val="Irregular Income"/>
      <sheetName val="FE-1770.P1"/>
      <sheetName val="FAKTOR"/>
      <sheetName val="Mar"/>
      <sheetName val="オーダー管理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Info"/>
      <sheetName val="Marshal"/>
      <sheetName val="Depreciation-Ind"/>
      <sheetName val="Depreciation-Eng"/>
      <sheetName val="Disposal-after 95"/>
      <sheetName val="Disposal-before 1995"/>
      <sheetName val="Penambahan"/>
      <sheetName val="Addition"/>
      <sheetName val="Lampiran"/>
      <sheetName val="Attachment"/>
      <sheetName val="Art. 21"/>
      <sheetName val="Exit fiscal"/>
      <sheetName val="Entertainment"/>
      <sheetName val="Cover"/>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Company Code"/>
      <sheetName val="Internal Account Code"/>
      <sheetName val="month"/>
      <sheetName val="mat_l stock ratio store"/>
      <sheetName val="SUMMARY"/>
      <sheetName val="Region Code"/>
      <sheetName val="Product Group Code"/>
      <sheetName val="185 New"/>
      <sheetName val="#REF!"/>
      <sheetName val="Permanent info"/>
      <sheetName val="lists"/>
      <sheetName val="TP-MARKET"/>
      <sheetName val="HUB"/>
      <sheetName val="TP"/>
      <sheetName val="Ex-Rate"/>
      <sheetName val="ACT Cashflow"/>
      <sheetName val="RATE-NEW"/>
      <sheetName val="note_defect"/>
      <sheetName val="TB"/>
      <sheetName val="Account Code"/>
      <sheetName val="CH-OV"/>
      <sheetName val="Balance Sheet"/>
      <sheetName val="Income Statement"/>
      <sheetName val="Marshal -1"/>
      <sheetName val="HO Use"/>
      <sheetName val="Sheet3"/>
      <sheetName val="8-Liabilities"/>
      <sheetName val="Dbase"/>
      <sheetName val="書換え条件"/>
      <sheetName val="D1BOX原価表"/>
      <sheetName val="Sheet2"/>
      <sheetName val="corp tax"/>
      <sheetName val="6510200"/>
      <sheetName val="OH"/>
      <sheetName val="total GA per dept"/>
      <sheetName val="9"/>
      <sheetName val="CFS US-Canada CAD"/>
      <sheetName val="CFS AP-NZD (Trade Bills)"/>
      <sheetName val="Notes to BS"/>
      <sheetName val="Marshall-Kyocera final"/>
      <sheetName val="SEWA FINAL_GEDUNG_"/>
      <sheetName val="CL-SWITZ"/>
      <sheetName val="オーダー管理 (4)"/>
    </sheetNames>
    <sheetDataSet>
      <sheetData sheetId="0" refreshError="1">
        <row r="5">
          <cell r="I5" t="str">
            <v>PT KYOCERA INDONESIA</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sheetName val="Work"/>
      <sheetName val="FS"/>
      <sheetName val="Cost"/>
      <sheetName val="Asset "/>
      <sheetName val="Budget"/>
      <sheetName val="CMAdraft"/>
      <sheetName val="CMA "/>
      <sheetName val="Profit Loss"/>
      <sheetName val="Balance Sheet"/>
      <sheetName val="General Exp"/>
      <sheetName val="Analysis"/>
      <sheetName val="Present"/>
      <sheetName val="Comments"/>
      <sheetName val="TBM"/>
      <sheetName val="SUMMARY"/>
      <sheetName val="Company Code"/>
      <sheetName val="Internal Account Code"/>
      <sheetName val="month"/>
      <sheetName val="Region Code"/>
      <sheetName val="Product Group Code"/>
      <sheetName val="sapactivexlhiddensheet"/>
      <sheetName val="Parameter"/>
      <sheetName val="GeneralInfo"/>
      <sheetName val="#REF!"/>
      <sheetName val="Monthly report"/>
      <sheetName val="125円ﾃﾞｰﾀ"/>
      <sheetName val="YMP生産計画"/>
      <sheetName val="185 New"/>
      <sheetName val="オーダー管理 (4)"/>
      <sheetName val="PL"/>
      <sheetName val="FREI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業務コード"/>
      <sheetName val="表紙"/>
      <sheetName val="概要"/>
      <sheetName val="PGM処理ﾌﾛｰ"/>
      <sheetName val="業務フロー図"/>
      <sheetName val="検証"/>
      <sheetName val="選択画面定義"/>
      <sheetName val="入力画面定義"/>
      <sheetName val="出力ﾚｲｱｳﾄ定義"/>
      <sheetName val="出力項目"/>
      <sheetName val="出力項目 (2)"/>
      <sheetName val="出力項目 (3)"/>
      <sheetName val="テーブル編集要領"/>
      <sheetName val="テーブル編集要領 (2)"/>
      <sheetName val="補足資料"/>
      <sheetName val="補足資料 (2)"/>
      <sheetName val="補足資料 (3)"/>
      <sheetName val="R3⇔外部ｼｽﾃﾑ定義"/>
      <sheetName val=" I P O"/>
      <sheetName val="フリー（縦）"/>
      <sheetName val="フリー（横）"/>
      <sheetName val="Gamen3"/>
      <sheetName val="Permanent info"/>
      <sheetName val="社員リスト"/>
      <sheetName val="A"/>
      <sheetName val="Marshal"/>
      <sheetName val="worksheet"/>
      <sheetName val="選択項目一覧"/>
      <sheetName val="#REF!"/>
      <sheetName val="#REF"/>
      <sheetName val="Trial"/>
      <sheetName val="GeneralInfo"/>
      <sheetName val="SUMMARY"/>
      <sheetName val="書換え条件"/>
      <sheetName val="monthly budget"/>
      <sheetName val="処理機能記述"/>
      <sheetName val="(40)G&amp;A"/>
      <sheetName val="sapactivexlhiddensheet"/>
      <sheetName val="Company Code"/>
      <sheetName val="Internal Account Code"/>
      <sheetName val="month"/>
    </sheetNames>
    <definedNames>
      <definedName name="Select_Cat1"/>
      <definedName name="Select_Cat2"/>
      <definedName name="Select_Cat3"/>
      <definedName name="Select_RefAct"/>
      <definedName name="Select_RefOitm"/>
      <definedName name="Select_RefTbl"/>
      <definedName name="SelFileGExp"/>
      <definedName name="Update_Game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r5"/>
      <sheetName val="Input"/>
      <sheetName val="125円ﾃﾞｰﾀ"/>
      <sheetName val="Culture of Empowerment"/>
      <sheetName val="Company Code"/>
      <sheetName val="Internal Account Code"/>
      <sheetName val="month"/>
      <sheetName val="Region Code"/>
      <sheetName val="Product Group Code"/>
      <sheetName val="GeneralInfo"/>
      <sheetName val="SUMMARY"/>
      <sheetName val="Trial"/>
      <sheetName val="Final"/>
      <sheetName val="FREIGHT"/>
      <sheetName val="#REF!"/>
      <sheetName val="#REF"/>
      <sheetName val="monthly budget"/>
      <sheetName val="worksheet"/>
      <sheetName val="社員リスト"/>
      <sheetName val="オーダー管理 (4)"/>
      <sheetName val="TBM"/>
      <sheetName val="書換え条件"/>
      <sheetName val="Constants"/>
      <sheetName val="Permanent info"/>
      <sheetName val="Marshal"/>
    </sheetNames>
    <definedNames>
      <definedName name="Select_CCat1"/>
      <definedName name="Select_CCat2"/>
      <definedName name="Select_CCat3"/>
      <definedName name="Select_RefEve"/>
      <definedName name="Select_RefGamen"/>
      <definedName name="Select_RefObj"/>
      <definedName name="Select_RefOpe1"/>
      <definedName name="Select_RefOpe2"/>
      <definedName name="Select_RefOpe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heetName val="C1 NOV"/>
      <sheetName val="Trial"/>
      <sheetName val="オーダー管理 (4)"/>
      <sheetName val="GeneralInfo"/>
      <sheetName val="Culture of Empowerment"/>
      <sheetName val="#REF"/>
      <sheetName val="SUMMARY"/>
      <sheetName val="FREIGHT"/>
      <sheetName val="#REF!"/>
      <sheetName val="社員リスト"/>
      <sheetName val="MAIN時間見積り"/>
      <sheetName val="FE-1771$.P1"/>
      <sheetName val="Sheet2"/>
    </sheetNames>
    <definedNames>
      <definedName name="Select_RefTblI"/>
      <definedName name="SelFileTblExp"/>
      <definedName name="Update_Table"/>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Global Parameters)"/>
      <sheetName val="sapactivexlhiddensheet"/>
      <sheetName val="課題表"/>
      <sheetName val="Culture of Empowerment"/>
      <sheetName val="GeneralInfo"/>
      <sheetName val="#REF!"/>
      <sheetName val="#REF"/>
      <sheetName val="April"/>
      <sheetName val="Mei "/>
      <sheetName val="Juni"/>
      <sheetName val="Juli"/>
      <sheetName val=" Repair Juli"/>
      <sheetName val="Agustus"/>
      <sheetName val="SUMMARY"/>
      <sheetName val="look_up_val"/>
      <sheetName val="Trial"/>
      <sheetName val="社員リスト"/>
      <sheetName val="monthly budget"/>
    </sheetNames>
    <definedNames>
      <definedName name="Select_TBL"/>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ｼｰﾄASSY見積 "/>
      <sheetName val="SMT見積"/>
      <sheetName val="MAIN時間見積り表紙 (台瑞）"/>
      <sheetName val="MAIN時間見積り"/>
      <sheetName val="SUB時間見積り2表紙（海外）"/>
      <sheetName val="SUB時間見積り２"/>
      <sheetName val="PN時間見積り３表紙(海外）"/>
      <sheetName val="PN時間見積り３"/>
      <sheetName val="社員リスト"/>
      <sheetName val="TB"/>
      <sheetName val="課題表"/>
      <sheetName val="185 N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外部設計確認書"/>
      <sheetName val="処理概要"/>
      <sheetName val="処理機能記述"/>
      <sheetName val="別紙(IPO)"/>
      <sheetName val="別紙①"/>
      <sheetName val="別紙&lt;1&gt;"/>
      <sheetName val="画面遷移図"/>
      <sheetName val="画面レイアウト"/>
      <sheetName val="画面機能定義"/>
      <sheetName val="画面項目定義"/>
      <sheetName val="帳票レイアウト"/>
      <sheetName val="帳票項目定義"/>
      <sheetName val="関電）外部設計ブランクフォーム（IPO)"/>
      <sheetName val="Monthly report"/>
      <sheetName val="Trial"/>
      <sheetName val="TB"/>
      <sheetName val="MAIN時間見積り"/>
      <sheetName val="April"/>
      <sheetName val="Mei "/>
      <sheetName val="Juni"/>
      <sheetName val="Juli"/>
      <sheetName val=" Repair Juli"/>
      <sheetName val="Agustu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選択項目一覧"/>
      <sheetName val="Marshal"/>
      <sheetName val="Constants"/>
      <sheetName val="F1771-II"/>
      <sheetName val="F1771-III"/>
      <sheetName val="課題表"/>
      <sheetName val="仕様書PG"/>
      <sheetName val="Trial"/>
      <sheetName val="処理機能記述"/>
      <sheetName val="Basic"/>
      <sheetName val="入力規則リスト"/>
      <sheetName val="Valuation test"/>
      <sheetName val="基礎表（新工場）"/>
      <sheetName val="SUMMARY"/>
      <sheetName val="MAIN時間見積り"/>
      <sheetName val="#REF!"/>
      <sheetName val="A"/>
      <sheetName val="前期売上在庫"/>
      <sheetName val="使用物質"/>
      <sheetName val="報告書表紙"/>
      <sheetName val="DD96.1.18"/>
    </sheetNames>
    <sheetDataSet>
      <sheetData sheetId="0" refreshError="1">
        <row r="1">
          <cell r="A1" t="str">
            <v>汎用ﾓｼﾞｭｰﾙ</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1BOX原価表"/>
      <sheetName val="MAIN時間見積り"/>
      <sheetName val="選択項目一覧"/>
      <sheetName val="125円ﾃﾞｰﾀ"/>
      <sheetName val="SUMMARY"/>
      <sheetName val="A"/>
      <sheetName val="#REF!"/>
      <sheetName val="レポートレイアウト"/>
      <sheetName val="数量"/>
      <sheetName val="生産部"/>
      <sheetName val="書換え条件"/>
      <sheetName val=" 184期185期台数金額資料"/>
      <sheetName val="_184期185期台数金額資料"/>
      <sheetName val="side base"/>
      <sheetName val="lem"/>
      <sheetName val="Trial"/>
      <sheetName val="開発計画品番リスト"/>
      <sheetName val="PPH1298S"/>
      <sheetName val="表"/>
      <sheetName val="入力リスト"/>
      <sheetName val="使用物質"/>
      <sheetName val="Sheet1 (4)"/>
      <sheetName val="マスター検証内容"/>
    </sheetNames>
    <sheetDataSet>
      <sheetData sheetId="0" refreshError="1">
        <row r="6">
          <cell r="C6">
            <v>118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6">
          <cell r="C6">
            <v>210</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レポートレイアウト"/>
      <sheetName val="５月作業計画"/>
      <sheetName val="ﾍｯﾀﾞ"/>
      <sheetName val="001"/>
      <sheetName val="002"/>
      <sheetName val="表紙"/>
      <sheetName val="TABLE"/>
      <sheetName val="確認書"/>
      <sheetName val="機能 (3)"/>
      <sheetName val="機能"/>
      <sheetName val="機能 (2)"/>
      <sheetName val="遷移図"/>
      <sheetName val="IPO"/>
      <sheetName val="画面レ"/>
      <sheetName val="画面項目"/>
      <sheetName val="帳票ﾚA4"/>
      <sheetName val="帳票項目"/>
      <sheetName val="ﾃﾞｰﾀ構造図(ﾄﾘｶﾞｰ)"/>
      <sheetName val="ﾃﾞｰﾀ項目(ﾄﾘｶﾞｰ)"/>
      <sheetName val="ﾃﾞｰﾀ構造図(搬入場所)"/>
      <sheetName val="ﾃﾞｰﾀ項目(搬入場所)"/>
      <sheetName val="別紙①"/>
      <sheetName val="別紙②"/>
      <sheetName val="概要処理ﾌﾛｰ (ZJPMM078)"/>
      <sheetName val="概要処理ﾌﾛｰ (ZJPMM079)"/>
      <sheetName val="R3関連補足(ZJPMM079)"/>
      <sheetName val="概要処理ﾌﾛｰ(ZJPMM080)"/>
      <sheetName val="R3関連補足(ZJPMM080)"/>
      <sheetName val="概要処理ﾌﾛｰ (ZJPMM081) "/>
      <sheetName val="概要処理ﾌﾛｰ (ZJPMM083)"/>
      <sheetName val="概要処理ﾌﾛｰ(ZJPMM084)"/>
      <sheetName val="R3関連補足(ZJPMM084)"/>
      <sheetName val="概要処理ﾌﾛｰ(ZJPMM085)"/>
      <sheetName val="R3関連補足(ZJPMM085)"/>
      <sheetName val="概要処理ﾌﾛｰZJPMM086)"/>
      <sheetName val="概要処理ﾌﾛｰ（ZJPMM137）"/>
      <sheetName val="概要処理ﾌﾛｰ（ZJPMM137） (2)"/>
      <sheetName val="概要処理ﾌﾛｰ（ZJPMM138）"/>
      <sheetName val="概要処理ﾌﾛｰ (ZJPOMM033)"/>
      <sheetName val="R3関連画面（ZJPOMM033）"/>
      <sheetName val="概要処理ﾌﾛｰ (ZJPOMM034)"/>
      <sheetName val="R3関連画面（ZJPOMM034） "/>
      <sheetName val="概要処理ﾌﾛｰ (ZJPOMM035)"/>
      <sheetName val="概要処理ﾌﾛｰ  (ZJPOMM036)"/>
      <sheetName val="概要処理ﾌﾛｰ (ZJPOMM037)"/>
      <sheetName val="概要処理ﾌﾛｰ（ZJPOMM038）"/>
      <sheetName val="R3関連画面（ZJPOMM038）"/>
      <sheetName val="概要処理ﾌﾛｰ（ZJPOMM039）"/>
      <sheetName val="R3関連画面（ZJPOMM039)"/>
      <sheetName val="処理概要図"/>
      <sheetName val="IF-FILE"/>
      <sheetName val="IF(FILE-R3）(1)"/>
      <sheetName val="IF(FILE-R3）(2)"/>
      <sheetName val="IF(FILE-R3）(3)"/>
      <sheetName val="R3関連画面 (1)"/>
      <sheetName val="R3関連画面 (2)"/>
      <sheetName val="R3関連画面 (3)"/>
      <sheetName val="R3関連画面 (4)"/>
      <sheetName val="R3関連画面 (5)"/>
      <sheetName val="R3関連画面 (6)"/>
      <sheetName val="表紙 (2)"/>
      <sheetName val="IPO(旧版)"/>
      <sheetName val="IPO (最新版)"/>
      <sheetName val="ﾒｯｾｰｼﾞ"/>
      <sheetName val="補足"/>
      <sheetName val="処理フロー"/>
      <sheetName val="変更履歴"/>
      <sheetName val="機能構造図"/>
      <sheetName val="SP(条件指定検索)"/>
      <sheetName val="SP(発注人略称明細)"/>
      <sheetName val="SP(ｱｲﾃﾑNo明細)"/>
      <sheetName val="SP(ｱｲﾃﾑｵｰﾀﾞ明細)"/>
      <sheetName val="SP(相手先ｵｰﾀﾞ明細)"/>
      <sheetName val="SP(納入船積表示)"/>
      <sheetName val="IPO(指定条件検索)"/>
      <sheetName val="IPO(発注人略称)"/>
      <sheetName val="IPO(ｱｲﾃﾑNo)"/>
      <sheetName val="IPO(ｱｲﾃﾑｵｰﾀﾞ)"/>
      <sheetName val="IPO(相手先ｵｰﾀﾞ)"/>
      <sheetName val="IPO(納入船積表示)"/>
      <sheetName val="UT (指定条件検索)"/>
      <sheetName val="UT (発注人略称)"/>
      <sheetName val="UT (ｱｲﾃﾑNo)"/>
      <sheetName val="UT (ｱｲﾃﾑｵｰﾀﾞ)"/>
      <sheetName val="UT (相手先ｵｰﾀﾞ)"/>
      <sheetName val="UT (納入船積表示)"/>
      <sheetName val="UTﾊﾟﾀｰﾝ(初期画面)"/>
      <sheetName val="UTﾊﾟﾀｰﾝ(検索結果)"/>
      <sheetName val="ﾌﾛｰ "/>
      <sheetName val="MSG定義"/>
      <sheetName val="入力ﾁｪｯｸ (指定条件検索)"/>
      <sheetName val="入力ﾁｪｯｸ (品番明細)"/>
      <sheetName val="画面レ(指定条件検索)"/>
      <sheetName val="画面項目（指定条件検索）"/>
      <sheetName val="画面レ(発注人略称)"/>
      <sheetName val="画面項目(発注人略称)"/>
      <sheetName val="画面レ(ｱｲﾃﾑNo)"/>
      <sheetName val="画面項目(ｱｲﾃﾑNo)"/>
      <sheetName val="画面レ(ｱｲﾃﾑｵｰﾀﾞ)"/>
      <sheetName val="画面項目(ｱｲﾃﾑｵｰﾀﾞ)"/>
      <sheetName val="画面レ(相手先ｵｰﾀﾞ)"/>
      <sheetName val="画面項目(相手先ｵｰﾀﾞ)"/>
      <sheetName val="画面レ(納入船積表示)"/>
      <sheetName val="画面項目(納入船積表示)"/>
      <sheetName val="編集 (PO表示)"/>
      <sheetName val="編集 (発注人略称明細)"/>
      <sheetName val="編集 (ｱｲﾃﾑNo明細)"/>
      <sheetName val="編集 (ｱｲﾃﾑｵｰﾀﾞ明細)"/>
      <sheetName val="編集 (相手先ｵｰﾀﾞ明細)"/>
      <sheetName val="編集 (納入船積表示)"/>
      <sheetName val="編集 (発注人略称CSV)"/>
      <sheetName val="編集 (ｱｲﾃﾑNo CSV)"/>
      <sheetName val="編集 (ｱｲﾃﾑｵｰﾀﾞCSV)"/>
      <sheetName val="編集 (相手先ｵｰﾀﾞCSV)"/>
      <sheetName val="編集 (納入船積表示CSV)"/>
      <sheetName val="画面機能（条件指定検索）"/>
      <sheetName val="画面機能（品番明細）"/>
      <sheetName val="画面機能(納入船積表示)"/>
      <sheetName val="画面遷移"/>
      <sheetName val="ｵﾌﾞｼﾞｪｸﾄ"/>
      <sheetName val="編集 (ｴﾗｰ情報)"/>
      <sheetName val="別紙）ｱﾌﾟﾘﾛｸﾞ定義書"/>
      <sheetName val="SP"/>
      <sheetName val="画面項目 (一覧出力)"/>
      <sheetName val="編集 (取引NO一覧)"/>
      <sheetName val="編集 (一覧出力)"/>
      <sheetName val="編集 (一覧出力CSV)"/>
      <sheetName val="UT"/>
      <sheetName val="UTﾊﾟﾀｰﾝ"/>
      <sheetName val="入力ﾁｪｯｸ"/>
      <sheetName val="画面機能"/>
      <sheetName val="文書履歴"/>
      <sheetName val="画面フロー"/>
      <sheetName val="入出力定義"/>
      <sheetName val="エラー処理定義"/>
      <sheetName val="メッセージ一覧"/>
      <sheetName val="権限制御定義"/>
      <sheetName val="画面定義"/>
      <sheetName val="画面レイアウト"/>
      <sheetName val="補足事項"/>
      <sheetName val="補足事項区分"/>
      <sheetName val="kna1"/>
      <sheetName val="knb1"/>
      <sheetName val="テストデータ記述2"/>
      <sheetName val="Sheet1"/>
      <sheetName val="Sheet2"/>
      <sheetName val="Sheet3"/>
      <sheetName val="販売"/>
      <sheetName val="物流"/>
      <sheetName val="購買"/>
      <sheetName val="生産1"/>
      <sheetName val="生産2"/>
      <sheetName val="テスト仕様書"/>
      <sheetName val="棚卸資産記入帳実績明細テーブル"/>
      <sheetName val="預け預り品記入帳実績明細テーブル"/>
      <sheetName val="【最新】テストコンディションシート"/>
      <sheetName val="参考1"/>
      <sheetName val="テスト対象機能一覧（参照用）"/>
      <sheetName val="テスト対象プロセス一覧（参照用）"/>
      <sheetName val="【旧】テストコンディションシート"/>
      <sheetName val="F00_機能表紙"/>
      <sheetName val="F02_基本仕様"/>
      <sheetName val="F03_アドオン機能詳細"/>
      <sheetName val="F06_画面・帳票遷移"/>
      <sheetName val="F07_帳票レイアウト(000)"/>
      <sheetName val="F07_帳票レイアウト(001-1)"/>
      <sheetName val="F08_帳票項目定義(001-1)"/>
      <sheetName val="F13_補足説明"/>
      <sheetName val="F16_汎用モジュール定義"/>
      <sheetName val="TìÆvæ"/>
      <sheetName val="|_gCAEg"/>
      <sheetName val="表紙  "/>
      <sheetName val="承認票"/>
      <sheetName val="単体ﾃｽﾄ定義書"/>
      <sheetName val="ヘッダー"/>
      <sheetName val="統合決定表"/>
      <sheetName val="cdhdr.einkbeleg.2005.12.12.aa"/>
      <sheetName val="CDPOS.1"/>
      <sheetName val="Sheet4"/>
      <sheetName val="ekpo"/>
      <sheetName val="‚TŒŽì‹ÆŒv‰æ"/>
      <sheetName val="ƒŒƒ|_ƒgƒŒƒCƒAƒEƒg"/>
      <sheetName val="|[gCAEg"/>
      <sheetName val="ƒŒƒ|[ƒgƒŒƒCƒAƒEƒg"/>
      <sheetName val="ocean voyage"/>
      <sheetName val="Trial"/>
      <sheetName val="9"/>
      <sheetName val="MAIN時間見積り"/>
      <sheetName val="A"/>
      <sheetName val="選択項目一覧"/>
      <sheetName val="SUMMARY"/>
      <sheetName val="入力規則リスト"/>
      <sheetName val="表紙 "/>
      <sheetName val="更新履歴"/>
      <sheetName val="共通定義"/>
      <sheetName val="ﾕｰｻﾞEXIT(1)"/>
      <sheetName val="(ﾍｯﾀﾞ)"/>
      <sheetName val="(概要)"/>
      <sheetName val="(ﾕｰｻﾞ文書)"/>
      <sheetName val="(ｷｰﾜｰﾄﾞ)"/>
      <sheetName val="(その他)"/>
      <sheetName val="必要トランザクション一覧"/>
      <sheetName val="捺印用表紙"/>
      <sheetName val="改訂履歴"/>
      <sheetName val="作成物管理表"/>
      <sheetName val="機能概要"/>
      <sheetName val="機能補足"/>
      <sheetName val="画面項目定義"/>
      <sheetName val="帳票レイアウト(132)"/>
      <sheetName val="SVF・RM帳票出力定義"/>
      <sheetName val="帳票レイアウト"/>
      <sheetName val="帳票項目定義"/>
      <sheetName val="処理記述"/>
      <sheetName val="補足説明"/>
      <sheetName val="翻訳"/>
      <sheetName val="ヘッダ"/>
      <sheetName val="3_ステージング機能定義書（処理概要）"/>
      <sheetName val="4_ステージング機能定義書（処理フロー）"/>
      <sheetName val="6_ステージング機能定義書（項目対比表）"/>
      <sheetName val="エビデンス(単一価格データ)"/>
      <sheetName val="job一覧"/>
      <sheetName val="原紙"/>
      <sheetName val="SHOT(001)"/>
      <sheetName val="SHOT(002)"/>
      <sheetName val="SHOT(003)"/>
      <sheetName val="SHOT(004)"/>
      <sheetName val="SHOT(005)"/>
      <sheetName val="SHOT(006)"/>
      <sheetName val="SHOT(007)"/>
      <sheetName val="SHOT(008)"/>
      <sheetName val="SHOT(009)"/>
      <sheetName val="SHOT(010)"/>
      <sheetName val="SHOT(011)"/>
      <sheetName val="SHOT(012)"/>
      <sheetName val="SHOT(013)"/>
      <sheetName val="SHOT(014)"/>
      <sheetName val="SHOT(015)"/>
      <sheetName val="SHOT(016)"/>
      <sheetName val="SHOT(017)"/>
      <sheetName val="SHOT(018)"/>
      <sheetName val="SHOT(019)"/>
      <sheetName val="SHOT(020)"/>
      <sheetName val="SHOT(021)"/>
      <sheetName val="SHOT(022)"/>
      <sheetName val="SHOT(023)"/>
      <sheetName val="SHOT(024)"/>
      <sheetName val="SHOT(025)"/>
      <sheetName val="SHOT(026)"/>
      <sheetName val="SHOT(027)"/>
      <sheetName val="SHOT(028)"/>
      <sheetName val="SHOT(029)"/>
      <sheetName val="SHOT(030)"/>
      <sheetName val="SHOT(031)"/>
      <sheetName val="SHOT(032)"/>
      <sheetName val="SHOT(033)"/>
      <sheetName val="SHOT(034)"/>
      <sheetName val="SHOT(035)"/>
      <sheetName val="ヘッダ (2)"/>
      <sheetName val="SHOT(036)"/>
      <sheetName val="SHOT(037)"/>
      <sheetName val="SHOT(038)"/>
      <sheetName val="SHOT(039)"/>
      <sheetName val="SHOT(040)"/>
      <sheetName val="SHOT(041)"/>
      <sheetName val="SHOT(042)"/>
      <sheetName val="SHOT(043)"/>
      <sheetName val="SHOT(044)"/>
      <sheetName val="SHOT(45)"/>
      <sheetName val="SHOT(046)"/>
      <sheetName val="SHOT(047)"/>
      <sheetName val="SHOT(048)"/>
      <sheetName val="SHOT(049)"/>
      <sheetName val="SHOT(050-1)"/>
      <sheetName val="SHOT(050-2)"/>
      <sheetName val="SHOT(050-3)"/>
      <sheetName val="SHOT(051)"/>
      <sheetName val="SHOT(052)"/>
      <sheetName val="ヘッダ (3)"/>
      <sheetName val="SHOT(053)"/>
      <sheetName val="SHOT(054)"/>
      <sheetName val="SHOT(055)"/>
      <sheetName val="SHOT(056)"/>
      <sheetName val="SHOT(057)"/>
      <sheetName val="SHOT(058)"/>
      <sheetName val="ヘッダ (4)"/>
      <sheetName val="内部機能定義"/>
      <sheetName val="IPOﾀﾞｲｱｸﾞﾗﾑ"/>
      <sheetName val="（ﾍｯﾀﾞ）"/>
      <sheetName val="(20021209退避)内部機能定義"/>
      <sheetName val="(20021209退避)IPOﾀﾞｲｱｸﾞﾗﾑ"/>
      <sheetName val="画面定義 (2)"/>
      <sheetName val="画面レイアウト (2)"/>
      <sheetName val="改版履歴"/>
      <sheetName val="データ項目一覧"/>
      <sheetName val="ネーミング"/>
      <sheetName val="コントロール"/>
      <sheetName val="リストデータ設定シート"/>
      <sheetName val="レポートレイアウ⃈"/>
      <sheetName val="現行"/>
      <sheetName val="改善案"/>
      <sheetName val="画面"/>
      <sheetName val="TSBFTPF"/>
      <sheetName val="開始送信"/>
      <sheetName val="終了送信"/>
      <sheetName val="停止送信"/>
      <sheetName val="終了取得"/>
      <sheetName val="処理概要"/>
      <sheetName val="処理詳細"/>
      <sheetName val="項目移送"/>
      <sheetName val="生産部"/>
      <sheetName val="従業員元データ"/>
      <sheetName val="課題表"/>
      <sheetName val="Constants"/>
      <sheetName val="処理機能記述"/>
      <sheetName val="社員リスト"/>
      <sheetName val="#REF!"/>
      <sheetName val="?????????"/>
      <sheetName val="_________"/>
      <sheetName val="185 New"/>
      <sheetName val="FE-1770-I"/>
      <sheetName val="FE-1770.P1"/>
      <sheetName val="FE-1770-II"/>
      <sheetName val="FREIGHT"/>
      <sheetName val="General"/>
      <sheetName val="SEWA FINAL_GEDUNG_"/>
      <sheetName val="brand cost"/>
      <sheetName val="Performance I"/>
      <sheetName val="Performance II"/>
      <sheetName val="Marsh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refreshError="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書換え条件"/>
      <sheetName val="Chess単価入力"/>
      <sheetName val="未設定単価"/>
      <sheetName val="加工工数入力"/>
      <sheetName val="書換え構成"/>
      <sheetName val="SMILE構成"/>
      <sheetName val="Chess単価"/>
      <sheetName val="処理"/>
      <sheetName val="工数"/>
      <sheetName val="単価"/>
      <sheetName val="ﾏﾆｭｱﾙ"/>
      <sheetName val="レポートレイアウト"/>
      <sheetName val="125円ﾃﾞｰﾀ"/>
      <sheetName val="D1BOX原価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5円ﾃﾞｰﾀ"/>
      <sheetName val="選択項目一覧"/>
      <sheetName val="MAIN時間見積り"/>
      <sheetName val="レポートレイアウト"/>
      <sheetName val="処理機能記述"/>
      <sheetName val="生産部"/>
      <sheetName val="従業員元データ"/>
      <sheetName val="入力規則リスト"/>
      <sheetName val="数量"/>
      <sheetName val="業務コード"/>
      <sheetName val="Sheet1"/>
      <sheetName val="業務計画"/>
      <sheetName val="DD96.1.18"/>
      <sheetName val="使用物質"/>
    </sheetNames>
    <sheetDataSet>
      <sheetData sheetId="0" refreshError="1">
        <row r="119">
          <cell r="E119">
            <v>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TIKET 16 SIANG"/>
    </sheetNames>
    <sheetDataSet>
      <sheetData sheetId="0">
        <row r="1">
          <cell r="A1" t="str">
            <v>GMC</v>
          </cell>
          <cell r="B1" t="str">
            <v>Item Name</v>
          </cell>
          <cell r="C1" t="str">
            <v>Stock Place</v>
          </cell>
          <cell r="D1" t="str">
            <v>Stock</v>
          </cell>
        </row>
        <row r="2">
          <cell r="A2" t="str">
            <v>VAH6640</v>
          </cell>
          <cell r="B2" t="str">
            <v>DCIN KD PACKING 208EX</v>
          </cell>
          <cell r="C2" t="str">
            <v>EF02</v>
          </cell>
          <cell r="D2">
            <v>0</v>
          </cell>
        </row>
        <row r="3">
          <cell r="A3" t="str">
            <v>VAM4430</v>
          </cell>
          <cell r="B3" t="str">
            <v>FALL BOARD VP 1410 X 196.5 X 69</v>
          </cell>
          <cell r="C3" t="str">
            <v>EF02</v>
          </cell>
          <cell r="D3">
            <v>0</v>
          </cell>
        </row>
        <row r="4">
          <cell r="A4" t="str">
            <v>VCE6410</v>
          </cell>
          <cell r="B4" t="str">
            <v>BENCH NO.900 PWH//YI</v>
          </cell>
          <cell r="C4" t="str">
            <v>EF02</v>
          </cell>
          <cell r="D4">
            <v>0</v>
          </cell>
        </row>
        <row r="5">
          <cell r="A5" t="str">
            <v>VDG6190</v>
          </cell>
          <cell r="B5" t="str">
            <v>SIDE ARM MDF BACKER ,U1 42X455X430</v>
          </cell>
          <cell r="C5" t="str">
            <v>EF02</v>
          </cell>
          <cell r="D5">
            <v>0</v>
          </cell>
        </row>
        <row r="6">
          <cell r="A6" t="str">
            <v>VDG6200</v>
          </cell>
          <cell r="B6" t="str">
            <v>SIDE ARM MDF BACKER YUS5 45X470X400</v>
          </cell>
          <cell r="C6" t="str">
            <v>EF02</v>
          </cell>
          <cell r="D6">
            <v>0</v>
          </cell>
        </row>
        <row r="7">
          <cell r="A7" t="str">
            <v>VDG6210</v>
          </cell>
          <cell r="B7" t="str">
            <v>SIDE ARM MDF BACKER U3YUS13 42X480X360</v>
          </cell>
          <cell r="C7" t="str">
            <v>EF02</v>
          </cell>
          <cell r="D7">
            <v>0</v>
          </cell>
        </row>
        <row r="8">
          <cell r="A8" t="str">
            <v>VDG6220</v>
          </cell>
          <cell r="B8" t="str">
            <v>S.ARM UP MDF BACKER N2 30X385X220</v>
          </cell>
          <cell r="C8" t="str">
            <v>EF02</v>
          </cell>
          <cell r="D8">
            <v>0</v>
          </cell>
        </row>
        <row r="9">
          <cell r="A9" t="str">
            <v>VDG6230</v>
          </cell>
          <cell r="B9" t="str">
            <v>S.ARM LOW MDF BACKER N2 33X545X290</v>
          </cell>
          <cell r="C9" t="str">
            <v>EF02</v>
          </cell>
          <cell r="D9">
            <v>0</v>
          </cell>
        </row>
        <row r="10">
          <cell r="A10" t="str">
            <v>VDG6240</v>
          </cell>
          <cell r="B10" t="str">
            <v>MUSIC SHELF MDF GC1-C7 27X400X295</v>
          </cell>
          <cell r="C10" t="str">
            <v>EF02</v>
          </cell>
          <cell r="D10">
            <v>0</v>
          </cell>
        </row>
        <row r="11">
          <cell r="A11" t="str">
            <v>VDG6260</v>
          </cell>
          <cell r="B11" t="str">
            <v>MUSIC SHELF MDF GC1-C7 27x1150x295</v>
          </cell>
          <cell r="C11" t="str">
            <v>EF02</v>
          </cell>
          <cell r="D11">
            <v>0</v>
          </cell>
        </row>
        <row r="12">
          <cell r="A12" t="str">
            <v>VDT0480</v>
          </cell>
          <cell r="B12" t="str">
            <v>SIDE ARM MDF BACKER YF101 42X455X430</v>
          </cell>
          <cell r="C12" t="str">
            <v>EF02</v>
          </cell>
          <cell r="D12">
            <v>0</v>
          </cell>
        </row>
        <row r="13">
          <cell r="A13" t="str">
            <v>VFA1020</v>
          </cell>
          <cell r="B13" t="str">
            <v>BENCH NO.210 SM//YI</v>
          </cell>
          <cell r="C13" t="str">
            <v>EF02</v>
          </cell>
          <cell r="D13">
            <v>0</v>
          </cell>
        </row>
        <row r="14">
          <cell r="A14" t="str">
            <v>VFK302Z</v>
          </cell>
          <cell r="B14" t="str">
            <v>KEYBOARD ASSY /PWSP YU1 YE121 YI</v>
          </cell>
          <cell r="C14" t="str">
            <v>EF02</v>
          </cell>
          <cell r="D14">
            <v>0</v>
          </cell>
        </row>
        <row r="15">
          <cell r="A15" t="str">
            <v>VFK670Z</v>
          </cell>
          <cell r="B15" t="str">
            <v>AC ADAPTOR HOLDER ASSY KD PACKING</v>
          </cell>
          <cell r="C15" t="str">
            <v>EF02</v>
          </cell>
          <cell r="D15">
            <v>30</v>
          </cell>
        </row>
        <row r="16">
          <cell r="A16" t="str">
            <v>WE94850</v>
          </cell>
          <cell r="B16" t="str">
            <v>FALL BOARD YU121C PE(V/P)</v>
          </cell>
          <cell r="C16" t="str">
            <v>EF02</v>
          </cell>
          <cell r="D16">
            <v>0</v>
          </cell>
        </row>
        <row r="17">
          <cell r="A17" t="str">
            <v>WF43400</v>
          </cell>
          <cell r="B17" t="str">
            <v>FALL BOARD YU121C PM(V/P)</v>
          </cell>
          <cell r="C17" t="str">
            <v>EF02</v>
          </cell>
          <cell r="D17">
            <v>0</v>
          </cell>
        </row>
        <row r="18">
          <cell r="A18" t="str">
            <v>WS23920</v>
          </cell>
          <cell r="B18" t="str">
            <v>LEG ROUGH P660QA</v>
          </cell>
          <cell r="C18" t="str">
            <v>EF02</v>
          </cell>
          <cell r="D18">
            <v>0</v>
          </cell>
        </row>
        <row r="19">
          <cell r="A19" t="str">
            <v>WS23930</v>
          </cell>
          <cell r="B19" t="str">
            <v>LEG ROUGH P660S</v>
          </cell>
          <cell r="C19" t="str">
            <v>EF02</v>
          </cell>
          <cell r="D19">
            <v>0</v>
          </cell>
        </row>
        <row r="20">
          <cell r="A20" t="str">
            <v>WS36780</v>
          </cell>
          <cell r="B20" t="str">
            <v>BENCH LEG ROUGH M560QAP660QA</v>
          </cell>
          <cell r="C20" t="str">
            <v>EF02</v>
          </cell>
          <cell r="D20">
            <v>0</v>
          </cell>
        </row>
        <row r="21">
          <cell r="A21" t="str">
            <v>WS42690</v>
          </cell>
          <cell r="B21" t="str">
            <v>BENCH LEG ROUGH M560H</v>
          </cell>
          <cell r="C21" t="str">
            <v>EF02</v>
          </cell>
          <cell r="D21">
            <v>0</v>
          </cell>
        </row>
        <row r="22">
          <cell r="A22" t="str">
            <v>WS42700</v>
          </cell>
          <cell r="B22" t="str">
            <v>LEG ROUGH M560H</v>
          </cell>
          <cell r="C22" t="str">
            <v>EF02</v>
          </cell>
          <cell r="D22">
            <v>0</v>
          </cell>
        </row>
        <row r="23">
          <cell r="A23" t="str">
            <v>WS44160</v>
          </cell>
          <cell r="B23" t="str">
            <v>BENCH LEG ROUGH M560S/P660S</v>
          </cell>
          <cell r="C23" t="str">
            <v>EF02</v>
          </cell>
          <cell r="D23">
            <v>0</v>
          </cell>
        </row>
        <row r="24">
          <cell r="A24" t="str">
            <v>WT49150</v>
          </cell>
          <cell r="B24" t="str">
            <v>FALLBOARD YU118DN PM(V/P)</v>
          </cell>
          <cell r="C24" t="str">
            <v>EF02</v>
          </cell>
          <cell r="D24">
            <v>0</v>
          </cell>
        </row>
        <row r="25">
          <cell r="A25" t="str">
            <v>WV87770</v>
          </cell>
          <cell r="B25" t="str">
            <v>WOODEN PANEL FOR PIANO 1000X1220X12 CARB</v>
          </cell>
          <cell r="C25" t="str">
            <v>EF02</v>
          </cell>
          <cell r="D25">
            <v>0</v>
          </cell>
        </row>
        <row r="26">
          <cell r="A26" t="str">
            <v>WV87780</v>
          </cell>
          <cell r="B26" t="str">
            <v>WOODEN PANEL FOR PIANO 1430X1220X12 CARB</v>
          </cell>
          <cell r="C26" t="str">
            <v>EF02</v>
          </cell>
          <cell r="D26">
            <v>0</v>
          </cell>
        </row>
        <row r="27">
          <cell r="A27" t="str">
            <v>WW08280</v>
          </cell>
          <cell r="B27" t="str">
            <v>UPPER SILL YC131D</v>
          </cell>
          <cell r="C27" t="str">
            <v>EF02</v>
          </cell>
          <cell r="D27">
            <v>0</v>
          </cell>
        </row>
        <row r="28">
          <cell r="A28" t="str">
            <v>WW08930</v>
          </cell>
          <cell r="B28" t="str">
            <v>TOE BLOCK LEFT YI YU11-U1-YUS1-YUS5</v>
          </cell>
          <cell r="C28" t="str">
            <v>EF02</v>
          </cell>
          <cell r="D28">
            <v>700</v>
          </cell>
        </row>
        <row r="29">
          <cell r="A29" t="str">
            <v>WW08960</v>
          </cell>
          <cell r="B29" t="str">
            <v>TOE BLOCK RIGHT YI YU11-U1-YUS1-YUS5</v>
          </cell>
          <cell r="C29" t="str">
            <v>EF02</v>
          </cell>
          <cell r="D29">
            <v>700</v>
          </cell>
        </row>
        <row r="30">
          <cell r="A30" t="str">
            <v>WW08970</v>
          </cell>
          <cell r="B30" t="str">
            <v>TOE BLOCK RIGHT YI  U3-YUS3</v>
          </cell>
          <cell r="C30" t="str">
            <v>EF02</v>
          </cell>
          <cell r="D30">
            <v>250</v>
          </cell>
        </row>
        <row r="31">
          <cell r="A31" t="str">
            <v>WW08990</v>
          </cell>
          <cell r="B31" t="str">
            <v>TOE BLOCK LEFT YI  U3-YUS3</v>
          </cell>
          <cell r="C31" t="str">
            <v>EF02</v>
          </cell>
          <cell r="D31">
            <v>250</v>
          </cell>
        </row>
        <row r="32">
          <cell r="A32" t="str">
            <v>WW09060</v>
          </cell>
          <cell r="B32" t="str">
            <v>TOE BLOCK RIGHT YI YC1SG</v>
          </cell>
          <cell r="C32" t="str">
            <v>EF02</v>
          </cell>
          <cell r="D32">
            <v>0</v>
          </cell>
        </row>
        <row r="33">
          <cell r="A33" t="str">
            <v>WW09070</v>
          </cell>
          <cell r="B33" t="str">
            <v>TOE BLOCK LEFT YI YC1SG</v>
          </cell>
          <cell r="C33" t="str">
            <v>EF02</v>
          </cell>
          <cell r="D33">
            <v>0</v>
          </cell>
        </row>
        <row r="34">
          <cell r="A34" t="str">
            <v>WW09120</v>
          </cell>
          <cell r="B34" t="str">
            <v>LEG L YUS1</v>
          </cell>
          <cell r="C34" t="str">
            <v>EF02</v>
          </cell>
          <cell r="D34">
            <v>900</v>
          </cell>
        </row>
        <row r="35">
          <cell r="A35" t="str">
            <v>WW09130</v>
          </cell>
          <cell r="B35" t="str">
            <v>LEG R YUS1</v>
          </cell>
          <cell r="C35" t="str">
            <v>EF02</v>
          </cell>
          <cell r="D35">
            <v>900</v>
          </cell>
        </row>
        <row r="36">
          <cell r="A36" t="str">
            <v>WY71980</v>
          </cell>
          <cell r="B36" t="str">
            <v>FALL BOARD GP.A1 SURFACER W/ YAMAHA LOGO</v>
          </cell>
          <cell r="C36" t="str">
            <v>EF02</v>
          </cell>
          <cell r="D36">
            <v>20</v>
          </cell>
        </row>
        <row r="37">
          <cell r="A37" t="str">
            <v>WY72000</v>
          </cell>
          <cell r="B37" t="str">
            <v>FALL BOARD GP.C6 SURFACER W/ YAMAHA LOGO</v>
          </cell>
          <cell r="C37" t="str">
            <v>EF02</v>
          </cell>
          <cell r="D37">
            <v>0</v>
          </cell>
        </row>
        <row r="38">
          <cell r="A38" t="str">
            <v>ZA34830</v>
          </cell>
          <cell r="B38" t="str">
            <v>PEDAL ASSY GP PARTS</v>
          </cell>
          <cell r="C38" t="str">
            <v>EF02</v>
          </cell>
          <cell r="D38">
            <v>60</v>
          </cell>
        </row>
        <row r="39">
          <cell r="A39" t="str">
            <v>ZA34840</v>
          </cell>
          <cell r="B39" t="str">
            <v>KEY BLOCK GP PARTS</v>
          </cell>
          <cell r="C39" t="str">
            <v>EF02</v>
          </cell>
          <cell r="D39">
            <v>100</v>
          </cell>
        </row>
        <row r="40">
          <cell r="A40" t="str">
            <v>ZC59730</v>
          </cell>
          <cell r="B40" t="str">
            <v>BENCH NO.900 PE//YI</v>
          </cell>
          <cell r="C40" t="str">
            <v>EF02</v>
          </cell>
          <cell r="D40">
            <v>0</v>
          </cell>
        </row>
        <row r="41">
          <cell r="A41" t="str">
            <v>ZC59740</v>
          </cell>
          <cell r="B41" t="str">
            <v>BENCH NO.900 PM//YI</v>
          </cell>
          <cell r="C41" t="str">
            <v>EF02</v>
          </cell>
          <cell r="D41">
            <v>0</v>
          </cell>
        </row>
        <row r="42">
          <cell r="A42" t="str">
            <v>ZC59750</v>
          </cell>
          <cell r="B42" t="str">
            <v>BENCH NO.900 PW//YI</v>
          </cell>
          <cell r="C42" t="str">
            <v>EF02</v>
          </cell>
          <cell r="D42">
            <v>0</v>
          </cell>
        </row>
        <row r="43">
          <cell r="A43" t="str">
            <v>ZC59760</v>
          </cell>
          <cell r="B43" t="str">
            <v>BENCH NO.110 PM//YI</v>
          </cell>
          <cell r="C43" t="str">
            <v>EF02</v>
          </cell>
          <cell r="D43">
            <v>0</v>
          </cell>
        </row>
        <row r="44">
          <cell r="A44" t="str">
            <v>ZC59790</v>
          </cell>
          <cell r="B44" t="str">
            <v>BENCH NO.300 CP SDW//YI</v>
          </cell>
          <cell r="C44" t="str">
            <v>EF02</v>
          </cell>
          <cell r="D44">
            <v>0</v>
          </cell>
        </row>
        <row r="45">
          <cell r="A45" t="str">
            <v>ZC59800</v>
          </cell>
          <cell r="B45" t="str">
            <v>BENCH NO.3 PE//YI U1J</v>
          </cell>
          <cell r="C45" t="str">
            <v>EF02</v>
          </cell>
          <cell r="D45">
            <v>0</v>
          </cell>
        </row>
        <row r="46">
          <cell r="A46" t="str">
            <v>ZC59810</v>
          </cell>
          <cell r="B46" t="str">
            <v>BENCH NO.3 PWH//YI</v>
          </cell>
          <cell r="C46" t="str">
            <v>EF02</v>
          </cell>
          <cell r="D46">
            <v>0</v>
          </cell>
        </row>
        <row r="47">
          <cell r="A47" t="str">
            <v>ZC59830</v>
          </cell>
          <cell r="B47" t="str">
            <v>BENCH GB1G//YI</v>
          </cell>
          <cell r="C47" t="str">
            <v>EF02</v>
          </cell>
          <cell r="D47">
            <v>0</v>
          </cell>
        </row>
        <row r="48">
          <cell r="A48" t="str">
            <v>ZF36340</v>
          </cell>
          <cell r="B48" t="str">
            <v>PEDAL ASSY C3TD GP PARTS</v>
          </cell>
          <cell r="C48" t="str">
            <v>EF02</v>
          </cell>
          <cell r="D48">
            <v>0</v>
          </cell>
        </row>
        <row r="49">
          <cell r="A49" t="str">
            <v>ZF67080</v>
          </cell>
          <cell r="B49" t="str">
            <v>LEG R YM5 YC1SH</v>
          </cell>
          <cell r="C49" t="str">
            <v>EF02</v>
          </cell>
          <cell r="D49">
            <v>0</v>
          </cell>
        </row>
        <row r="50">
          <cell r="A50" t="str">
            <v>ZF67090</v>
          </cell>
          <cell r="B50" t="str">
            <v>LEG L YM5 YC1SH</v>
          </cell>
          <cell r="C50" t="str">
            <v>EF02</v>
          </cell>
          <cell r="D50">
            <v>0</v>
          </cell>
        </row>
        <row r="51">
          <cell r="A51" t="str">
            <v>ZG74800</v>
          </cell>
          <cell r="B51" t="str">
            <v>FALL BACK U1.YUS1 PE UNFINISHED CARB</v>
          </cell>
          <cell r="C51" t="str">
            <v>EF02</v>
          </cell>
          <cell r="D51">
            <v>750</v>
          </cell>
        </row>
        <row r="52">
          <cell r="A52" t="str">
            <v>ZG74810</v>
          </cell>
          <cell r="B52" t="str">
            <v>BOTTOM SILL YI U1,YUS1,S5</v>
          </cell>
          <cell r="C52" t="str">
            <v>EF02</v>
          </cell>
          <cell r="D52">
            <v>150</v>
          </cell>
        </row>
        <row r="53">
          <cell r="A53" t="str">
            <v>ZH87930</v>
          </cell>
          <cell r="B53" t="str">
            <v>FALL BOARD C1-C5 SF YAMAHA LOGO STAINLES</v>
          </cell>
          <cell r="C53" t="str">
            <v>EF02</v>
          </cell>
          <cell r="D53">
            <v>0</v>
          </cell>
        </row>
        <row r="54">
          <cell r="A54" t="str">
            <v>ZJ22000</v>
          </cell>
          <cell r="B54" t="str">
            <v>BENCH NO.600 SW//YI</v>
          </cell>
          <cell r="C54" t="str">
            <v>EF02</v>
          </cell>
          <cell r="D54">
            <v>0</v>
          </cell>
        </row>
        <row r="55">
          <cell r="A55" t="str">
            <v>ZJ41300</v>
          </cell>
          <cell r="B55" t="str">
            <v>TOP FRAME BACK YUS5</v>
          </cell>
          <cell r="C55" t="str">
            <v>EF02</v>
          </cell>
          <cell r="D55">
            <v>100</v>
          </cell>
        </row>
        <row r="56">
          <cell r="A56" t="str">
            <v>ZJ41310</v>
          </cell>
          <cell r="B56" t="str">
            <v>TOP FRAME BACK YUS5 UNFINISH</v>
          </cell>
          <cell r="C56" t="str">
            <v>EF02</v>
          </cell>
          <cell r="D56">
            <v>0</v>
          </cell>
        </row>
        <row r="57">
          <cell r="A57" t="str">
            <v>ZJ90820</v>
          </cell>
          <cell r="B57" t="str">
            <v>UP BOTTOM FRAME KNOB PWH</v>
          </cell>
          <cell r="C57" t="str">
            <v>EF02</v>
          </cell>
          <cell r="D57">
            <v>0</v>
          </cell>
        </row>
        <row r="58">
          <cell r="A58" t="str">
            <v>ZU47130</v>
          </cell>
          <cell r="B58" t="str">
            <v>BENCH LEG NO. 3I</v>
          </cell>
          <cell r="C58" t="str">
            <v>EF02</v>
          </cell>
          <cell r="D58">
            <v>0</v>
          </cell>
        </row>
        <row r="59">
          <cell r="A59" t="str">
            <v>ZV07600</v>
          </cell>
          <cell r="B59" t="str">
            <v>BENCH NO.3 PWH//YI..JZ</v>
          </cell>
          <cell r="C59" t="str">
            <v>EF02</v>
          </cell>
          <cell r="D59">
            <v>1</v>
          </cell>
        </row>
        <row r="60">
          <cell r="A60" t="str">
            <v>ZV07610</v>
          </cell>
          <cell r="B60" t="str">
            <v>BENCH NO.110 PM//YI..JZ</v>
          </cell>
          <cell r="C60" t="str">
            <v>EF02</v>
          </cell>
          <cell r="D60">
            <v>1</v>
          </cell>
        </row>
        <row r="61">
          <cell r="A61" t="str">
            <v>ZV87970</v>
          </cell>
          <cell r="B61" t="str">
            <v>LOW/FRO BOARD UNFIN U1-YU33 TOKU</v>
          </cell>
          <cell r="C61" t="str">
            <v>EF02</v>
          </cell>
          <cell r="D61">
            <v>0</v>
          </cell>
        </row>
        <row r="62">
          <cell r="A62" t="str">
            <v>ZV87980</v>
          </cell>
          <cell r="B62" t="str">
            <v>LOW/FRO BOARD UNFIN YUS1-S5 TOKU</v>
          </cell>
          <cell r="C62" t="str">
            <v>EF02</v>
          </cell>
          <cell r="D62">
            <v>0</v>
          </cell>
        </row>
        <row r="63">
          <cell r="A63" t="str">
            <v>ZV87990</v>
          </cell>
          <cell r="B63" t="str">
            <v>S/ARM BLOCK F UNFIN YUS5 TOKU</v>
          </cell>
          <cell r="C63" t="str">
            <v>EF02</v>
          </cell>
          <cell r="D63">
            <v>0</v>
          </cell>
        </row>
        <row r="64">
          <cell r="A64" t="str">
            <v>ZV88000</v>
          </cell>
          <cell r="B64" t="str">
            <v>S/ARM BLOCK F UNFIN YUS1-S3 TOKU</v>
          </cell>
          <cell r="C64" t="str">
            <v>EF02</v>
          </cell>
          <cell r="D64">
            <v>0</v>
          </cell>
        </row>
        <row r="65">
          <cell r="A65" t="str">
            <v>ZV88010</v>
          </cell>
          <cell r="B65" t="str">
            <v>UP/FRO BOARD UNFIN U1-YU11 TOKU</v>
          </cell>
          <cell r="C65" t="str">
            <v>EF02</v>
          </cell>
          <cell r="D65">
            <v>0</v>
          </cell>
        </row>
        <row r="66">
          <cell r="A66" t="str">
            <v>ZV88060</v>
          </cell>
          <cell r="B66" t="str">
            <v>TOP BOARD F UNFIN U1-YU11 TOKU</v>
          </cell>
          <cell r="C66" t="str">
            <v>EF02</v>
          </cell>
          <cell r="D66">
            <v>0</v>
          </cell>
        </row>
        <row r="67">
          <cell r="A67" t="str">
            <v>ZV88070</v>
          </cell>
          <cell r="B67" t="str">
            <v>TOP BOARD R UNFIN U1.U3 TOKU</v>
          </cell>
          <cell r="C67" t="str">
            <v>EF02</v>
          </cell>
          <cell r="D67">
            <v>0</v>
          </cell>
        </row>
        <row r="68">
          <cell r="A68" t="str">
            <v>ZV88080</v>
          </cell>
          <cell r="B68" t="str">
            <v>FALL BOARD W/K UNFIN U1 TOKU</v>
          </cell>
          <cell r="C68" t="str">
            <v>EF02</v>
          </cell>
          <cell r="D68">
            <v>0</v>
          </cell>
        </row>
        <row r="69">
          <cell r="A69" t="str">
            <v>ZV88090</v>
          </cell>
          <cell r="B69" t="str">
            <v>FALL BOARD UNFIN YU11 TOKU</v>
          </cell>
          <cell r="C69" t="str">
            <v>EF02</v>
          </cell>
          <cell r="D69">
            <v>0</v>
          </cell>
        </row>
        <row r="70">
          <cell r="A70" t="str">
            <v>ZV88100</v>
          </cell>
          <cell r="B70" t="str">
            <v>FALL BOARD W/K UNFIN U3 TOKU</v>
          </cell>
          <cell r="C70" t="str">
            <v>EF02</v>
          </cell>
          <cell r="D70">
            <v>0</v>
          </cell>
        </row>
        <row r="71">
          <cell r="A71" t="str">
            <v>ZV88110</v>
          </cell>
          <cell r="B71" t="str">
            <v>FALL BOARD UNFIN YU33 TOKU</v>
          </cell>
          <cell r="C71" t="str">
            <v>EF02</v>
          </cell>
          <cell r="D71">
            <v>0</v>
          </cell>
        </row>
        <row r="72">
          <cell r="A72" t="str">
            <v>ZV88120</v>
          </cell>
          <cell r="B72" t="str">
            <v>FALL BOARD W/K UNFIN YUS1-S3 TOKU</v>
          </cell>
          <cell r="C72" t="str">
            <v>EF02</v>
          </cell>
          <cell r="D72">
            <v>0</v>
          </cell>
        </row>
        <row r="73">
          <cell r="A73" t="str">
            <v>ZV88130</v>
          </cell>
          <cell r="B73" t="str">
            <v>FALL BOARD W/K UNFIN YUS5 TOKU</v>
          </cell>
          <cell r="C73" t="str">
            <v>EF02</v>
          </cell>
          <cell r="D73">
            <v>0</v>
          </cell>
        </row>
        <row r="74">
          <cell r="A74" t="str">
            <v>ZV88140</v>
          </cell>
          <cell r="B74" t="str">
            <v>FALL FLAP YC1SH BLAA</v>
          </cell>
          <cell r="C74" t="str">
            <v>EF02</v>
          </cell>
          <cell r="D74">
            <v>0</v>
          </cell>
        </row>
        <row r="75">
          <cell r="A75" t="str">
            <v>ZV88150</v>
          </cell>
          <cell r="B75" t="str">
            <v>FALL BOARD FLAT YC1SH BLAA</v>
          </cell>
          <cell r="C75" t="str">
            <v>EF02</v>
          </cell>
          <cell r="D75">
            <v>0</v>
          </cell>
        </row>
        <row r="76">
          <cell r="A76" t="str">
            <v>ZV88160</v>
          </cell>
          <cell r="B76" t="str">
            <v>LOWER FRONT BOARD SU7 BLAA</v>
          </cell>
          <cell r="C76" t="str">
            <v>EF02</v>
          </cell>
          <cell r="D76">
            <v>0</v>
          </cell>
        </row>
        <row r="77">
          <cell r="A77" t="str">
            <v>ZV88170</v>
          </cell>
          <cell r="B77" t="str">
            <v>LOWER FRONT BOARD YC1SH BLAA</v>
          </cell>
          <cell r="C77" t="str">
            <v>EF02</v>
          </cell>
          <cell r="D77">
            <v>0</v>
          </cell>
        </row>
        <row r="78">
          <cell r="A78" t="str">
            <v>ZV88180</v>
          </cell>
          <cell r="B78" t="str">
            <v>LOWER FRONT BOARD U1-YU33 BLAA</v>
          </cell>
          <cell r="C78" t="str">
            <v>EF02</v>
          </cell>
          <cell r="D78">
            <v>240</v>
          </cell>
        </row>
        <row r="79">
          <cell r="A79" t="str">
            <v>ZV88190</v>
          </cell>
          <cell r="B79" t="str">
            <v>LOWER FRONT BOARD YUS1-S5 BLAA</v>
          </cell>
          <cell r="C79" t="str">
            <v>EF02</v>
          </cell>
          <cell r="D79">
            <v>200</v>
          </cell>
        </row>
        <row r="80">
          <cell r="A80" t="str">
            <v>ZV88200</v>
          </cell>
          <cell r="B80" t="str">
            <v>SIDE ARM BLOCK F SU7 BLAA</v>
          </cell>
          <cell r="C80" t="str">
            <v>EF02</v>
          </cell>
          <cell r="D80">
            <v>0</v>
          </cell>
        </row>
        <row r="81">
          <cell r="A81" t="str">
            <v>ZV88210</v>
          </cell>
          <cell r="B81" t="str">
            <v>UPPER FRONT BOARD U1-YU11 BLAA</v>
          </cell>
          <cell r="C81" t="str">
            <v>EF02</v>
          </cell>
          <cell r="D81">
            <v>480</v>
          </cell>
        </row>
        <row r="82">
          <cell r="A82" t="str">
            <v>ZV88230</v>
          </cell>
          <cell r="B82" t="str">
            <v>TOP BOARD FRONT U1-YU11 BLAA</v>
          </cell>
          <cell r="C82" t="str">
            <v>EF02</v>
          </cell>
          <cell r="D82">
            <v>189</v>
          </cell>
        </row>
        <row r="83">
          <cell r="A83" t="str">
            <v>ZV88240</v>
          </cell>
          <cell r="B83" t="str">
            <v>TOP BOARD REAR U1-YU33 BLAA</v>
          </cell>
          <cell r="C83" t="str">
            <v>EF02</v>
          </cell>
          <cell r="D83">
            <v>441</v>
          </cell>
        </row>
        <row r="84">
          <cell r="A84" t="str">
            <v>ZV88250</v>
          </cell>
          <cell r="B84" t="str">
            <v>FALL BOARD W/K U1 BLAA</v>
          </cell>
          <cell r="C84" t="str">
            <v>EF02</v>
          </cell>
          <cell r="D84">
            <v>0</v>
          </cell>
        </row>
        <row r="85">
          <cell r="A85" t="str">
            <v>ZV88260</v>
          </cell>
          <cell r="B85" t="str">
            <v>FALL BOARD YU11 BLAA</v>
          </cell>
          <cell r="C85" t="str">
            <v>EF02</v>
          </cell>
          <cell r="D85">
            <v>64</v>
          </cell>
        </row>
        <row r="86">
          <cell r="A86" t="str">
            <v>ZV88270</v>
          </cell>
          <cell r="B86" t="str">
            <v>FALL BOARD W/K U3 BLAA</v>
          </cell>
          <cell r="C86" t="str">
            <v>EF02</v>
          </cell>
          <cell r="D86">
            <v>0</v>
          </cell>
        </row>
        <row r="87">
          <cell r="A87" t="str">
            <v>ZV88280</v>
          </cell>
          <cell r="B87" t="str">
            <v>FALL BOARD YU33 BLAA</v>
          </cell>
          <cell r="C87" t="str">
            <v>EF02</v>
          </cell>
          <cell r="D87">
            <v>0</v>
          </cell>
        </row>
        <row r="88">
          <cell r="A88" t="str">
            <v>ZV88290</v>
          </cell>
          <cell r="B88" t="str">
            <v>FALL BOARD W/K YUS1-S3 BLAA</v>
          </cell>
          <cell r="C88" t="str">
            <v>EF02</v>
          </cell>
          <cell r="D88">
            <v>0</v>
          </cell>
        </row>
        <row r="89">
          <cell r="A89" t="str">
            <v>ZV88300</v>
          </cell>
          <cell r="B89" t="str">
            <v>FALL BOARD W/K YUS5 BLAA</v>
          </cell>
          <cell r="C89" t="str">
            <v>EF02</v>
          </cell>
          <cell r="D89">
            <v>0</v>
          </cell>
        </row>
        <row r="90">
          <cell r="A90" t="str">
            <v>ZV88310</v>
          </cell>
          <cell r="B90" t="str">
            <v>FALL BOARD W/K SU7 BLAA</v>
          </cell>
          <cell r="C90" t="str">
            <v>EF02</v>
          </cell>
          <cell r="D90">
            <v>0</v>
          </cell>
        </row>
        <row r="91">
          <cell r="A91" t="str">
            <v>ZW26710</v>
          </cell>
          <cell r="B91" t="str">
            <v>BENCH NO3I BLAA NO3I BLAA YI</v>
          </cell>
          <cell r="C91" t="str">
            <v>EF02</v>
          </cell>
          <cell r="D91">
            <v>273</v>
          </cell>
        </row>
        <row r="92">
          <cell r="A92" t="str">
            <v>ZX16710</v>
          </cell>
          <cell r="B92" t="str">
            <v>H SENSOR UNIT GP-SH/TA-C3 KIT</v>
          </cell>
          <cell r="C92" t="str">
            <v>EF02</v>
          </cell>
          <cell r="D92">
            <v>25</v>
          </cell>
        </row>
        <row r="93">
          <cell r="A93" t="str">
            <v>ZX16730</v>
          </cell>
          <cell r="B93" t="str">
            <v>KEY SENSOR SH-TA</v>
          </cell>
          <cell r="C93" t="str">
            <v>EF02</v>
          </cell>
          <cell r="D93">
            <v>0</v>
          </cell>
        </row>
        <row r="94">
          <cell r="A94" t="str">
            <v>ZX27780</v>
          </cell>
          <cell r="B94" t="str">
            <v>BENCH NO.600 SE//YI</v>
          </cell>
          <cell r="C94" t="str">
            <v>EF02</v>
          </cell>
          <cell r="D94">
            <v>0</v>
          </cell>
        </row>
        <row r="95">
          <cell r="A95" t="str">
            <v>ZX39160</v>
          </cell>
          <cell r="B95" t="str">
            <v>H SENSOR UNIT GP-SH/TA-C6 KIT</v>
          </cell>
          <cell r="C95" t="str">
            <v>EF02</v>
          </cell>
          <cell r="D95">
            <v>0</v>
          </cell>
        </row>
        <row r="96">
          <cell r="A96" t="str">
            <v>ZX39170</v>
          </cell>
          <cell r="B96" t="str">
            <v>H SENSOR UNIT GP-SH/TA-C1 KIT</v>
          </cell>
          <cell r="C96" t="str">
            <v>EF02</v>
          </cell>
          <cell r="D96">
            <v>16</v>
          </cell>
        </row>
        <row r="97">
          <cell r="A97" t="str">
            <v>ZX95770</v>
          </cell>
          <cell r="B97" t="str">
            <v>BENCH NO.3 PM//PJ USE ONLY</v>
          </cell>
          <cell r="C97" t="str">
            <v>EF02</v>
          </cell>
          <cell r="D97">
            <v>0</v>
          </cell>
        </row>
        <row r="98">
          <cell r="A98" t="str">
            <v>ZX95780</v>
          </cell>
          <cell r="B98" t="str">
            <v>BENCH NO.3 PAW//PJ USE ONLY</v>
          </cell>
          <cell r="C98" t="str">
            <v>EF02</v>
          </cell>
          <cell r="D98">
            <v>0</v>
          </cell>
        </row>
        <row r="99">
          <cell r="A99" t="str">
            <v>ZY42470</v>
          </cell>
          <cell r="B99" t="str">
            <v>MUSIC  RACK YC1</v>
          </cell>
          <cell r="C99" t="str">
            <v>EF02</v>
          </cell>
          <cell r="D99">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indexed="14"/>
  </sheetPr>
  <dimension ref="A1:U59"/>
  <sheetViews>
    <sheetView view="pageBreakPreview" topLeftCell="A14" zoomScale="75" zoomScaleNormal="75" workbookViewId="0">
      <selection activeCell="B31" sqref="B31"/>
    </sheetView>
  </sheetViews>
  <sheetFormatPr defaultColWidth="9.1796875" defaultRowHeight="12.5"/>
  <cols>
    <col min="1" max="1" width="10.1796875" style="4" customWidth="1"/>
    <col min="2" max="2" width="25.54296875" style="4" customWidth="1"/>
    <col min="3" max="3" width="10.81640625" style="4" customWidth="1"/>
    <col min="4" max="4" width="10.1796875" style="4" customWidth="1"/>
    <col min="5" max="5" width="10.81640625" style="4" customWidth="1"/>
    <col min="6" max="6" width="11.453125" style="65" customWidth="1"/>
    <col min="7" max="7" width="13.54296875" style="65" customWidth="1"/>
    <col min="8" max="8" width="7.453125" style="4" customWidth="1"/>
    <col min="9" max="9" width="11.54296875" style="4" customWidth="1"/>
    <col min="10" max="10" width="12" style="65" customWidth="1"/>
    <col min="11" max="11" width="11.54296875" style="65" customWidth="1"/>
    <col min="12" max="12" width="0.1796875" style="4" hidden="1" customWidth="1"/>
    <col min="13" max="13" width="8.81640625" style="4" customWidth="1"/>
    <col min="14" max="14" width="2.54296875" style="4" customWidth="1"/>
    <col min="15" max="15" width="4.81640625" style="4" hidden="1" customWidth="1"/>
    <col min="16" max="16" width="8.81640625" style="4" customWidth="1"/>
    <col min="17" max="17" width="2.54296875" style="4" customWidth="1"/>
    <col min="18" max="18" width="5.81640625" style="4" hidden="1" customWidth="1"/>
    <col min="19" max="19" width="13" style="4" customWidth="1"/>
    <col min="20" max="20" width="9.1796875" style="4" hidden="1" customWidth="1"/>
    <col min="21" max="21" width="10.81640625" style="5" customWidth="1"/>
    <col min="22" max="22" width="9.1796875" style="4" bestFit="1"/>
    <col min="23" max="16384" width="9.1796875" style="4"/>
  </cols>
  <sheetData>
    <row r="1" spans="1:21" hidden="1">
      <c r="A1" s="3"/>
      <c r="B1" s="3"/>
    </row>
    <row r="2" spans="1:21" hidden="1"/>
    <row r="3" spans="1:21" ht="20" hidden="1">
      <c r="A3" s="6" t="s">
        <v>41</v>
      </c>
      <c r="B3" s="6"/>
      <c r="C3" s="6"/>
      <c r="D3" s="6"/>
      <c r="E3" s="6"/>
      <c r="F3" s="66"/>
      <c r="G3" s="66"/>
      <c r="H3" s="6"/>
      <c r="I3" s="6"/>
      <c r="J3" s="66"/>
      <c r="K3" s="66"/>
      <c r="L3" s="6"/>
      <c r="M3" s="6"/>
      <c r="N3" s="6"/>
      <c r="O3" s="6"/>
      <c r="P3" s="6"/>
      <c r="Q3" s="6"/>
      <c r="R3" s="6"/>
      <c r="S3" s="6"/>
      <c r="T3" s="6"/>
      <c r="U3" s="7"/>
    </row>
    <row r="4" spans="1:21" ht="3.75" hidden="1" customHeight="1"/>
    <row r="5" spans="1:21" hidden="1">
      <c r="A5" s="4" t="s">
        <v>42</v>
      </c>
      <c r="H5" s="8" t="s">
        <v>43</v>
      </c>
      <c r="I5" s="9">
        <f ca="1">TODAY()</f>
        <v>44826</v>
      </c>
      <c r="J5" s="79"/>
      <c r="K5" s="72"/>
      <c r="L5" s="8"/>
      <c r="M5" s="8"/>
      <c r="N5" s="8"/>
      <c r="O5" s="8"/>
      <c r="P5" s="8"/>
      <c r="Q5" s="8"/>
      <c r="R5" s="8"/>
      <c r="S5" s="8"/>
      <c r="T5" s="8"/>
    </row>
    <row r="6" spans="1:21" ht="13" hidden="1">
      <c r="A6" s="10" t="s">
        <v>44</v>
      </c>
      <c r="B6" s="11"/>
      <c r="C6" s="12"/>
      <c r="D6" s="10"/>
      <c r="E6" s="11"/>
      <c r="F6" s="80" t="s">
        <v>45</v>
      </c>
      <c r="G6" s="73"/>
      <c r="H6" s="13" t="s">
        <v>46</v>
      </c>
      <c r="I6" s="14"/>
      <c r="J6" s="80" t="s">
        <v>47</v>
      </c>
      <c r="K6" s="73"/>
      <c r="L6" s="15"/>
      <c r="M6" s="15"/>
      <c r="N6" s="16"/>
      <c r="O6" s="15"/>
      <c r="P6" s="15"/>
      <c r="Q6" s="15"/>
      <c r="R6" s="15"/>
      <c r="S6" s="17"/>
      <c r="T6" s="17"/>
      <c r="U6" s="18"/>
    </row>
    <row r="7" spans="1:21" ht="13" hidden="1">
      <c r="A7" s="26"/>
      <c r="B7" s="20"/>
      <c r="C7" s="21"/>
      <c r="D7" s="22" t="s">
        <v>48</v>
      </c>
      <c r="E7" s="23"/>
      <c r="F7" s="81" t="s">
        <v>49</v>
      </c>
      <c r="G7" s="67"/>
      <c r="H7" s="22" t="s">
        <v>50</v>
      </c>
      <c r="I7" s="24"/>
      <c r="J7" s="81" t="s">
        <v>51</v>
      </c>
      <c r="K7" s="67"/>
      <c r="L7" s="23"/>
      <c r="M7" s="23"/>
      <c r="N7" s="22" t="s">
        <v>52</v>
      </c>
      <c r="O7" s="23"/>
      <c r="P7" s="23"/>
      <c r="Q7" s="23"/>
      <c r="R7" s="23"/>
      <c r="S7" s="23"/>
      <c r="T7" s="23"/>
      <c r="U7" s="25"/>
    </row>
    <row r="8" spans="1:21" hidden="1">
      <c r="A8" s="26"/>
      <c r="B8" s="20"/>
      <c r="C8" s="21"/>
      <c r="D8" s="19"/>
      <c r="E8" s="20"/>
      <c r="F8" s="82"/>
      <c r="G8" s="68"/>
      <c r="H8" s="19"/>
      <c r="I8" s="21"/>
      <c r="J8" s="82"/>
      <c r="K8" s="74"/>
      <c r="L8" s="20"/>
      <c r="M8" s="12"/>
      <c r="N8" s="20"/>
      <c r="O8" s="20"/>
      <c r="P8" s="20"/>
      <c r="Q8" s="20"/>
      <c r="R8" s="20"/>
      <c r="S8" s="27"/>
      <c r="T8" s="27"/>
      <c r="U8" s="28"/>
    </row>
    <row r="9" spans="1:21" hidden="1">
      <c r="A9" s="26"/>
      <c r="B9" s="20"/>
      <c r="C9" s="21"/>
      <c r="D9" s="19" t="s">
        <v>53</v>
      </c>
      <c r="E9" s="20"/>
      <c r="F9" s="82" t="s">
        <v>54</v>
      </c>
      <c r="G9" s="68"/>
      <c r="H9" s="19" t="s">
        <v>55</v>
      </c>
      <c r="I9" s="21"/>
      <c r="J9" s="82" t="s">
        <v>56</v>
      </c>
      <c r="K9" s="75"/>
      <c r="L9" s="20"/>
      <c r="M9" s="21"/>
      <c r="N9" s="20" t="s">
        <v>57</v>
      </c>
      <c r="O9" s="20"/>
      <c r="P9" s="20"/>
      <c r="Q9" s="20"/>
      <c r="R9" s="20"/>
      <c r="S9" s="20"/>
      <c r="T9" s="20"/>
      <c r="U9" s="29"/>
    </row>
    <row r="10" spans="1:21" hidden="1">
      <c r="A10" s="26"/>
      <c r="B10" s="20"/>
      <c r="C10" s="21"/>
      <c r="D10" s="19" t="s">
        <v>58</v>
      </c>
      <c r="E10" s="20"/>
      <c r="F10" s="82"/>
      <c r="G10" s="68"/>
      <c r="H10" s="30"/>
      <c r="I10" s="31"/>
      <c r="J10" s="82"/>
      <c r="K10" s="75"/>
      <c r="L10" s="20"/>
      <c r="M10" s="21"/>
      <c r="N10" s="20"/>
      <c r="O10" s="20"/>
      <c r="P10" s="20"/>
      <c r="Q10" s="20"/>
      <c r="R10" s="20"/>
      <c r="S10" s="20"/>
      <c r="T10" s="20"/>
      <c r="U10" s="29"/>
    </row>
    <row r="11" spans="1:21" ht="13" hidden="1">
      <c r="A11" s="26"/>
      <c r="B11" s="20"/>
      <c r="C11" s="21"/>
      <c r="D11" s="32"/>
      <c r="E11" s="33"/>
      <c r="F11" s="82" t="s">
        <v>59</v>
      </c>
      <c r="G11" s="68"/>
      <c r="H11" s="19" t="s">
        <v>60</v>
      </c>
      <c r="I11" s="21"/>
      <c r="J11" s="82" t="s">
        <v>61</v>
      </c>
      <c r="K11" s="75"/>
      <c r="L11" s="20"/>
      <c r="M11" s="21"/>
      <c r="N11" s="20" t="s">
        <v>62</v>
      </c>
      <c r="O11" s="20"/>
      <c r="P11" s="20"/>
      <c r="Q11" s="20"/>
      <c r="R11" s="20"/>
      <c r="S11" s="20"/>
      <c r="T11" s="20"/>
      <c r="U11" s="29"/>
    </row>
    <row r="12" spans="1:21" hidden="1">
      <c r="A12" s="34" t="s">
        <v>63</v>
      </c>
      <c r="B12" s="20"/>
      <c r="C12" s="21"/>
      <c r="D12" s="19" t="s">
        <v>64</v>
      </c>
      <c r="E12" s="20"/>
      <c r="F12" s="82"/>
      <c r="G12" s="68"/>
      <c r="H12" s="19"/>
      <c r="I12" s="21"/>
      <c r="J12" s="82"/>
      <c r="K12" s="75"/>
      <c r="L12" s="20"/>
      <c r="M12" s="21"/>
      <c r="N12" s="20"/>
      <c r="O12" s="20"/>
      <c r="P12" s="20"/>
      <c r="Q12" s="20"/>
      <c r="R12" s="20"/>
      <c r="S12" s="20"/>
      <c r="T12" s="20"/>
      <c r="U12" s="29"/>
    </row>
    <row r="13" spans="1:21" hidden="1">
      <c r="A13" s="19"/>
      <c r="B13" s="20"/>
      <c r="C13" s="21"/>
      <c r="D13" s="19" t="s">
        <v>65</v>
      </c>
      <c r="E13" s="20"/>
      <c r="F13" s="82"/>
      <c r="G13" s="68"/>
      <c r="H13" s="19"/>
      <c r="I13" s="21"/>
      <c r="J13" s="82"/>
      <c r="K13" s="75"/>
      <c r="L13" s="20"/>
      <c r="M13" s="21"/>
      <c r="N13" s="20"/>
      <c r="O13" s="20"/>
      <c r="P13" s="20"/>
      <c r="Q13" s="20"/>
      <c r="R13" s="20"/>
      <c r="S13" s="20"/>
      <c r="T13" s="20"/>
      <c r="U13" s="29"/>
    </row>
    <row r="14" spans="1:21">
      <c r="A14" s="131"/>
      <c r="B14" s="132"/>
      <c r="C14" s="132"/>
      <c r="D14" s="133"/>
      <c r="E14" s="133"/>
      <c r="F14" s="134"/>
      <c r="G14" s="134"/>
      <c r="H14" s="133"/>
      <c r="I14" s="133"/>
      <c r="J14" s="134"/>
      <c r="K14" s="134"/>
      <c r="L14" s="131"/>
      <c r="M14" s="131"/>
      <c r="N14" s="131"/>
      <c r="O14" s="131"/>
      <c r="P14" s="131"/>
      <c r="Q14" s="131"/>
      <c r="R14" s="131"/>
      <c r="S14" s="131"/>
      <c r="T14" s="131"/>
      <c r="U14" s="135"/>
    </row>
    <row r="15" spans="1:21">
      <c r="A15" s="1030" t="s">
        <v>66</v>
      </c>
      <c r="B15" s="1030"/>
      <c r="C15" s="136"/>
      <c r="D15" s="133"/>
      <c r="E15" s="133"/>
      <c r="F15" s="134"/>
      <c r="G15" s="134"/>
      <c r="H15" s="133"/>
      <c r="I15" s="133"/>
      <c r="J15" s="134"/>
      <c r="K15" s="134"/>
      <c r="L15" s="131"/>
      <c r="M15" s="131"/>
      <c r="N15" s="131"/>
      <c r="O15" s="131"/>
      <c r="P15" s="131"/>
      <c r="Q15" s="131"/>
      <c r="R15" s="131"/>
      <c r="S15" s="131"/>
      <c r="T15" s="131"/>
      <c r="U15" s="135"/>
    </row>
    <row r="16" spans="1:21" ht="14">
      <c r="A16" s="1031"/>
      <c r="B16" s="1030"/>
      <c r="C16" s="139"/>
      <c r="D16" s="138"/>
      <c r="E16" s="138"/>
      <c r="F16" s="140"/>
      <c r="G16" s="140"/>
      <c r="H16" s="138"/>
      <c r="I16" s="138"/>
      <c r="J16" s="140"/>
      <c r="K16" s="140"/>
      <c r="L16" s="138"/>
      <c r="M16" s="138"/>
      <c r="N16" s="138"/>
      <c r="O16" s="138"/>
      <c r="P16" s="138"/>
      <c r="Q16" s="138"/>
      <c r="R16" s="138"/>
      <c r="S16" s="138"/>
      <c r="T16" s="138"/>
      <c r="U16" s="137"/>
    </row>
    <row r="17" spans="1:21" ht="15.5">
      <c r="A17" s="118"/>
      <c r="B17" s="142" t="s">
        <v>67</v>
      </c>
      <c r="C17" s="153" t="s">
        <v>68</v>
      </c>
      <c r="D17" s="154" t="s">
        <v>69</v>
      </c>
      <c r="E17" s="105"/>
      <c r="F17" s="150" t="s">
        <v>70</v>
      </c>
      <c r="G17" s="150" t="s">
        <v>71</v>
      </c>
      <c r="H17" s="151" t="s">
        <v>72</v>
      </c>
      <c r="I17" s="119"/>
      <c r="J17" s="146" t="s">
        <v>73</v>
      </c>
      <c r="K17" s="147" t="s">
        <v>74</v>
      </c>
      <c r="L17" s="121"/>
      <c r="M17" s="122"/>
      <c r="N17" s="122"/>
      <c r="O17" s="122"/>
      <c r="P17" s="122"/>
      <c r="Q17" s="122"/>
      <c r="R17" s="122"/>
      <c r="S17" s="121"/>
      <c r="T17" s="121"/>
      <c r="U17" s="144" t="s">
        <v>75</v>
      </c>
    </row>
    <row r="18" spans="1:21" ht="14">
      <c r="A18" s="90"/>
      <c r="B18" s="141"/>
      <c r="C18" s="145" t="str">
        <f>IF(D18="","",VLOOKUP(B18,Data!$B$5:$L$319,2,FALSE))</f>
        <v/>
      </c>
      <c r="D18" s="152"/>
      <c r="E18" s="92"/>
      <c r="F18" s="145" t="str">
        <f>IF(D18="","",VLOOKUP(B18,Data!$B$5:$L$319,11,FALSE))</f>
        <v/>
      </c>
      <c r="G18" s="148" t="str">
        <f t="shared" ref="G18:G47" si="0">IF(D18&gt;0,D18*F18,"-")</f>
        <v>-</v>
      </c>
      <c r="H18" s="149" t="str">
        <f>IF(D18="","",VLOOKUP(B18,Data!$B$5:$D$319,3,FALSE))</f>
        <v/>
      </c>
      <c r="I18" s="93" t="str">
        <f>IF(D18="","",VLOOKUP(B18,Data!$B$5:$M$319,12,FALSE))</f>
        <v/>
      </c>
      <c r="J18" s="145" t="str">
        <f>IF(D18="","",VLOOKUP(B18,Data!$B$5:$E$319,4,FALSE)*D18)</f>
        <v/>
      </c>
      <c r="K18" s="145" t="str">
        <f>IF(D18="","",VLOOKUP(B18,Data!$B$5:$F$319,5,FALSE)*D18)</f>
        <v/>
      </c>
      <c r="L18" s="95" t="e">
        <f>IF(B18=Data!B15,Data!G15,(IF(B18=Data!B17,Data!G17,(IF(B18=Data!B20,Data!G20,(IF(B18=Data!B26,Data!G26,(IF(B18=Data!B28,Data!G28,(IF(B18=Data!B48,Data!G48,(IF(B18=Data!B50,Data!G50,(IF(B18=Data!#REF!,Data!#REF!,Data!#REF!)))))))))))))))&amp;IF(B18=Data!#REF!,Data!#REF!,(IF(B18=Data!#REF!,Data!#REF!,(IF(B18=Data!#REF!,Data!#REF!,(IF(B18=Data!#REF!,Data!#REF!,(IF(B18=Data!#REF!,Data!#REF!,(IF(B18=Data!#REF!,Data!G815,(IF(B18=Data!#REF!,Data!#REF!,(IF(B18=Data!#REF!,Data!#REF!,Data!#REF!)))))))))))))))&amp;IF(B18=Data!#REF!,Data!#REF!,(IF(B18=Data!#REF!,Data!#REF!,(IF(B18=Data!#REF!,Data!#REF!,(IF(B18=Data!#REF!,Data!#REF!,(IF(B18=Data!#REF!,Data!#REF!,Data!#REF!)))))))))</f>
        <v>#REF!</v>
      </c>
      <c r="M18" s="96"/>
      <c r="N18" s="97"/>
      <c r="O18" s="98" t="e">
        <f>IF(B18=Data!B15,Data!H15,(IF(B18=Data!B17,Data!H17,(IF(B18=Data!B20,Data!H20,(IF(B18=Data!B26,Data!H26,(IF(B18=Data!B28,Data!H28,(IF(B18=Data!B48,Data!H48,(IF(B18=Data!B50,Data!H50,(IF(B18=Data!#REF!,Data!#REF!,Data!#REF!)))))))))))))))&amp;IF(B18=Data!#REF!,Data!#REF!,(IF(B18=Data!#REF!,Data!#REF!,(IF(B18=Data!#REF!,Data!#REF!,(IF(B18=Data!#REF!,Data!#REF!,(IF(B18=Data!#REF!,Data!#REF!,(IF(B18=Data!#REF!,Data!H815,(IF(B18=Data!#REF!,Data!#REF!,(IF(B18=Data!#REF!,Data!#REF!,Data!#REF!)))))))))))))))&amp;IF(B18=Data!#REF!,Data!#REF!,(IF(B18=Data!#REF!,Data!#REF!,(IF(B18=Data!#REF!,Data!#REF!,(IF(B18=Data!#REF!,Data!#REF!,(IF(B18=Data!#REF!,Data!#REF!,Data!#REF!)))))))))</f>
        <v>#REF!</v>
      </c>
      <c r="P18" s="97"/>
      <c r="Q18" s="97"/>
      <c r="R18" s="98" t="e">
        <f>IF(B18=Data!B15,Data!I15,(IF(B18=Data!B17,Data!I17,(IF(B18=Data!B20,Data!I20,(IF(B18=Data!B26,Data!I26,(IF(B18=Data!B28,Data!I28,(IF(B18=Data!B48,Data!I48,(IF(B18=Data!B50,Data!I50,(IF(B18=Data!#REF!,Data!#REF!,Data!#REF!)))))))))))))))&amp;IF(B18=Data!#REF!,Data!#REF!,(IF(B18=Data!#REF!,Data!#REF!,(IF(B18=Data!#REF!,Data!#REF!,(IF(B18=Data!#REF!,Data!#REF!,(IF(B18=Data!#REF!,Data!#REF!,(IF(B18=Data!#REF!,Data!I815,(IF(B18=Data!#REF!,Data!#REF!,(IF(B18=Data!#REF!,Data!#REF!,Data!#REF!)))))))))))))))&amp;IF(B18=Data!#REF!,Data!#REF!,(IF(B18=Data!#REF!,Data!#REF!,(IF(B18=Data!#REF!,Data!#REF!,(IF(B18=Data!#REF!,Data!#REF!,(IF(B18=Data!#REF!,Data!#REF!,Data!#REF!)))))))))</f>
        <v>#REF!</v>
      </c>
      <c r="S18" s="99"/>
      <c r="T18" s="98" t="e">
        <f>IF(B18=Data!B15,Data!J15,(IF(B18=Data!B17,Data!J17,(IF(B18=Data!B20,Data!J20,(IF(B18=Data!B26,Data!J26,(IF(B18=Data!B28,Data!J28,(IF(B18=Data!B48,Data!J48,(IF(B18=Data!B50,Data!J50,(IF(B18=Data!#REF!,Data!#REF!,Data!#REF!)))))))))))))))&amp;IF(B18=Data!#REF!,Data!#REF!,(IF(B18=Data!#REF!,Data!#REF!,(IF(B18=Data!#REF!,Data!#REF!,(IF(B18=Data!#REF!,Data!#REF!,(IF(B18=Data!#REF!,Data!#REF!,(IF(B18=Data!#REF!,Data!J815,(IF(B18=Data!#REF!,Data!#REF!,(IF(B18=Data!#REF!,Data!#REF!,Data!#REF!)))))))))))))))&amp;IF(B18=Data!#REF!,Data!#REF!,(IF(B18=Data!#REF!,Data!#REF!,(IF(B18=Data!#REF!,Data!#REF!,(IF(B18=Data!#REF!,Data!#REF!,(IF(B18=Data!#REF!,Data!#REF!,Data!#REF!)))))))))</f>
        <v>#REF!</v>
      </c>
      <c r="U18" s="143" t="str">
        <f>IF(D18="","",VLOOKUP(B18,Data!$B$5:$J$319,9,FALSE)*D18)</f>
        <v/>
      </c>
    </row>
    <row r="19" spans="1:21" ht="14">
      <c r="A19" s="127"/>
      <c r="B19" s="91"/>
      <c r="C19" s="124" t="str">
        <f>IF(D19="","",VLOOKUP(B19,Data!$B$5:$L$319,2,FALSE))</f>
        <v/>
      </c>
      <c r="D19" s="92"/>
      <c r="E19" s="92"/>
      <c r="F19" s="124" t="str">
        <f>IF(D19="","",VLOOKUP(B19,Data!$B$5:$L$319,11,FALSE))</f>
        <v/>
      </c>
      <c r="G19" s="95" t="str">
        <f t="shared" si="0"/>
        <v>-</v>
      </c>
      <c r="H19" s="93" t="str">
        <f>IF(D19="","",VLOOKUP(B19,Data!$B$5:$D$319,3,FALSE))</f>
        <v/>
      </c>
      <c r="I19" s="93" t="str">
        <f>IF(D19="","",VLOOKUP(B19,Data!$B$5:$M$319,12,FALSE))</f>
        <v/>
      </c>
      <c r="J19" s="124" t="str">
        <f>IF(D19="","",VLOOKUP(B19,Data!$B$5:$E$319,4,FALSE)*D19)</f>
        <v/>
      </c>
      <c r="K19" s="124" t="str">
        <f>IF(D19="","",VLOOKUP(B19,Data!$B$5:$F$319,5,FALSE)*D19)</f>
        <v/>
      </c>
      <c r="L19" s="95" t="e">
        <f>IF(B19=Data!B16,Data!G16,(IF(B19=Data!B19,Data!G19,(IF(B19=Data!#REF!,Data!#REF!,(IF(B19=Data!#REF!,Data!#REF!,(IF(B19=Data!#REF!,Data!#REF!,(IF(B19=Data!B49,Data!G49,(IF(B19=Data!#REF!,Data!#REF!,(IF(B19=Data!#REF!,Data!#REF!,Data!#REF!)))))))))))))))&amp;IF(B19=Data!#REF!,Data!#REF!,(IF(B19=Data!#REF!,Data!#REF!,(IF(B19=Data!#REF!,Data!#REF!,(IF(B19=Data!#REF!,Data!#REF!,(IF(B19=Data!#REF!,Data!#REF!,(IF(B19=Data!#REF!,Data!G816,(IF(B19=Data!#REF!,Data!#REF!,(IF(B19=Data!#REF!,Data!#REF!,Data!#REF!)))))))))))))))&amp;IF(B19=Data!#REF!,Data!#REF!,(IF(B19=Data!#REF!,Data!#REF!,(IF(B19=Data!#REF!,Data!#REF!,(IF(B19=Data!#REF!,Data!#REF!,(IF(B19=Data!#REF!,Data!#REF!,Data!#REF!)))))))))</f>
        <v>#REF!</v>
      </c>
      <c r="M19" s="96"/>
      <c r="N19" s="97"/>
      <c r="O19" s="98" t="e">
        <f>IF(B19=Data!B16,Data!H16,(IF(B19=Data!B19,Data!H19,(IF(B19=Data!#REF!,Data!#REF!,(IF(B19=Data!#REF!,Data!#REF!,(IF(B19=Data!#REF!,Data!#REF!,(IF(B19=Data!B49,Data!H49,(IF(B19=Data!#REF!,Data!#REF!,(IF(B19=Data!#REF!,Data!#REF!,Data!#REF!)))))))))))))))&amp;IF(B19=Data!#REF!,Data!#REF!,(IF(B19=Data!#REF!,Data!#REF!,(IF(B19=Data!#REF!,Data!#REF!,(IF(B19=Data!#REF!,Data!#REF!,(IF(B19=Data!#REF!,Data!#REF!,(IF(B19=Data!#REF!,Data!H816,(IF(B19=Data!#REF!,Data!#REF!,(IF(B19=Data!#REF!,Data!#REF!,Data!#REF!)))))))))))))))&amp;IF(B19=Data!#REF!,Data!#REF!,(IF(B19=Data!#REF!,Data!#REF!,(IF(B19=Data!#REF!,Data!#REF!,(IF(B19=Data!#REF!,Data!#REF!,(IF(B19=Data!#REF!,Data!#REF!,Data!#REF!)))))))))</f>
        <v>#REF!</v>
      </c>
      <c r="P19" s="97"/>
      <c r="Q19" s="97"/>
      <c r="R19" s="98" t="e">
        <f>IF(B19=Data!B16,Data!I16,(IF(B19=Data!B19,Data!I19,(IF(B19=Data!#REF!,Data!#REF!,(IF(B19=Data!#REF!,Data!#REF!,(IF(B19=Data!#REF!,Data!#REF!,(IF(B19=Data!B49,Data!I49,(IF(B19=Data!#REF!,Data!#REF!,(IF(B19=Data!#REF!,Data!#REF!,Data!#REF!)))))))))))))))&amp;IF(B19=Data!#REF!,Data!#REF!,(IF(B19=Data!#REF!,Data!#REF!,(IF(B19=Data!#REF!,Data!#REF!,(IF(B19=Data!#REF!,Data!#REF!,(IF(B19=Data!#REF!,Data!#REF!,(IF(B19=Data!#REF!,Data!I816,(IF(B19=Data!#REF!,Data!#REF!,(IF(B19=Data!#REF!,Data!#REF!,Data!#REF!)))))))))))))))&amp;IF(B19=Data!#REF!,Data!#REF!,(IF(B19=Data!#REF!,Data!#REF!,(IF(B19=Data!#REF!,Data!#REF!,(IF(B19=Data!#REF!,Data!#REF!,(IF(B19=Data!#REF!,Data!#REF!,Data!#REF!)))))))))</f>
        <v>#REF!</v>
      </c>
      <c r="S19" s="99"/>
      <c r="T19" s="98" t="e">
        <f>IF(B19=Data!B16,Data!J16,(IF(B19=Data!B19,Data!J19,(IF(B19=Data!#REF!,Data!#REF!,(IF(B19=Data!#REF!,Data!#REF!,(IF(B19=Data!#REF!,Data!#REF!,(IF(B19=Data!B49,Data!J49,(IF(B19=Data!#REF!,Data!#REF!,(IF(B19=Data!#REF!,Data!#REF!,Data!#REF!)))))))))))))))&amp;IF(B19=Data!#REF!,Data!#REF!,(IF(B19=Data!#REF!,Data!#REF!,(IF(B19=Data!#REF!,Data!#REF!,(IF(B19=Data!#REF!,Data!#REF!,(IF(B19=Data!#REF!,Data!#REF!,(IF(B19=Data!#REF!,Data!J816,(IF(B19=Data!#REF!,Data!#REF!,(IF(B19=Data!#REF!,Data!#REF!,Data!#REF!)))))))))))))))&amp;IF(B19=Data!#REF!,Data!#REF!,(IF(B19=Data!#REF!,Data!#REF!,(IF(B19=Data!#REF!,Data!#REF!,(IF(B19=Data!#REF!,Data!#REF!,(IF(B19=Data!#REF!,Data!#REF!,Data!#REF!)))))))))</f>
        <v>#REF!</v>
      </c>
      <c r="U19" s="126" t="str">
        <f>IF(D19="","",VLOOKUP(B19,Data!$B$5:$J$319,9,FALSE)*D19)</f>
        <v/>
      </c>
    </row>
    <row r="20" spans="1:21" ht="14">
      <c r="A20" s="90"/>
      <c r="B20" s="91"/>
      <c r="C20" s="124" t="str">
        <f>IF(D20="","",VLOOKUP(B20,Data!$B$5:$L$319,2,FALSE))</f>
        <v/>
      </c>
      <c r="D20" s="92"/>
      <c r="E20" s="92"/>
      <c r="F20" s="124" t="str">
        <f>IF(D20="","",VLOOKUP(B20,Data!$B$5:$L$319,11,FALSE))</f>
        <v/>
      </c>
      <c r="G20" s="95" t="str">
        <f t="shared" si="0"/>
        <v>-</v>
      </c>
      <c r="H20" s="93" t="str">
        <f>IF(D20="","",VLOOKUP(B20,Data!$B$5:$D$319,3,FALSE))</f>
        <v/>
      </c>
      <c r="I20" s="93" t="str">
        <f>IF(D20="","",VLOOKUP(B20,Data!$B$5:$M$319,12,FALSE))</f>
        <v/>
      </c>
      <c r="J20" s="124" t="str">
        <f>IF(D20="","",VLOOKUP(B20,Data!$B$5:$E$319,4,FALSE)*D20)</f>
        <v/>
      </c>
      <c r="K20" s="124" t="str">
        <f>IF(D20="","",VLOOKUP(B20,Data!$B$5:$F$319,5,FALSE)*D20)</f>
        <v/>
      </c>
      <c r="L20" s="95" t="e">
        <f>IF(B20=Data!B17,Data!G17,(IF(B20=Data!B20,Data!G20,(IF(B20=Data!#REF!,Data!#REF!,(IF(B20=Data!#REF!,Data!#REF!,(IF(B20=Data!#REF!,Data!#REF!,(IF(B20=Data!B50,Data!G50,(IF(B20=Data!#REF!,Data!#REF!,(IF(B20=Data!#REF!,Data!#REF!,Data!#REF!)))))))))))))))&amp;IF(B20=Data!#REF!,Data!#REF!,(IF(B20=Data!#REF!,Data!#REF!,(IF(B20=Data!#REF!,Data!#REF!,(IF(B20=Data!#REF!,Data!#REF!,(IF(B20=Data!#REF!,Data!#REF!,(IF(B20=Data!#REF!,Data!G817,(IF(B20=Data!#REF!,Data!#REF!,(IF(B20=Data!#REF!,Data!#REF!,Data!#REF!)))))))))))))))&amp;IF(B20=Data!#REF!,Data!#REF!,(IF(B20=Data!#REF!,Data!#REF!,(IF(B20=Data!#REF!,Data!#REF!,(IF(B20=Data!#REF!,Data!#REF!,(IF(B20=Data!#REF!,Data!#REF!,Data!#REF!)))))))))</f>
        <v>#REF!</v>
      </c>
      <c r="M20" s="96"/>
      <c r="N20" s="97"/>
      <c r="O20" s="98" t="e">
        <f>IF(B20=Data!B17,Data!H17,(IF(B20=Data!B20,Data!H20,(IF(B20=Data!#REF!,Data!#REF!,(IF(B20=Data!#REF!,Data!#REF!,(IF(B20=Data!#REF!,Data!#REF!,(IF(B20=Data!B50,Data!H50,(IF(B20=Data!#REF!,Data!#REF!,(IF(B20=Data!#REF!,Data!#REF!,Data!#REF!)))))))))))))))&amp;IF(B20=Data!#REF!,Data!#REF!,(IF(B20=Data!#REF!,Data!#REF!,(IF(B20=Data!#REF!,Data!#REF!,(IF(B20=Data!#REF!,Data!#REF!,(IF(B20=Data!#REF!,Data!#REF!,(IF(B20=Data!#REF!,Data!H817,(IF(B20=Data!#REF!,Data!#REF!,(IF(B20=Data!#REF!,Data!#REF!,Data!#REF!)))))))))))))))&amp;IF(B20=Data!#REF!,Data!#REF!,(IF(B20=Data!#REF!,Data!#REF!,(IF(B20=Data!#REF!,Data!#REF!,(IF(B20=Data!#REF!,Data!#REF!,(IF(B20=Data!#REF!,Data!#REF!,Data!#REF!)))))))))</f>
        <v>#REF!</v>
      </c>
      <c r="P20" s="97"/>
      <c r="Q20" s="97"/>
      <c r="R20" s="98" t="e">
        <f>IF(B20=Data!B17,Data!I17,(IF(B20=Data!B20,Data!I20,(IF(B20=Data!#REF!,Data!#REF!,(IF(B20=Data!#REF!,Data!#REF!,(IF(B20=Data!#REF!,Data!#REF!,(IF(B20=Data!B50,Data!I50,(IF(B20=Data!#REF!,Data!#REF!,(IF(B20=Data!#REF!,Data!#REF!,Data!#REF!)))))))))))))))&amp;IF(B20=Data!#REF!,Data!#REF!,(IF(B20=Data!#REF!,Data!#REF!,(IF(B20=Data!#REF!,Data!#REF!,(IF(B20=Data!#REF!,Data!#REF!,(IF(B20=Data!#REF!,Data!#REF!,(IF(B20=Data!#REF!,Data!I817,(IF(B20=Data!#REF!,Data!#REF!,(IF(B20=Data!#REF!,Data!#REF!,Data!#REF!)))))))))))))))&amp;IF(B20=Data!#REF!,Data!#REF!,(IF(B20=Data!#REF!,Data!#REF!,(IF(B20=Data!#REF!,Data!#REF!,(IF(B20=Data!#REF!,Data!#REF!,(IF(B20=Data!#REF!,Data!#REF!,Data!#REF!)))))))))</f>
        <v>#REF!</v>
      </c>
      <c r="S20" s="99"/>
      <c r="T20" s="98" t="e">
        <f>IF(B20=Data!B17,Data!J17,(IF(B20=Data!B20,Data!J20,(IF(B20=Data!#REF!,Data!#REF!,(IF(B20=Data!#REF!,Data!#REF!,(IF(B20=Data!#REF!,Data!#REF!,(IF(B20=Data!B50,Data!J50,(IF(B20=Data!#REF!,Data!#REF!,(IF(B20=Data!#REF!,Data!#REF!,Data!#REF!)))))))))))))))&amp;IF(B20=Data!#REF!,Data!#REF!,(IF(B20=Data!#REF!,Data!#REF!,(IF(B20=Data!#REF!,Data!#REF!,(IF(B20=Data!#REF!,Data!#REF!,(IF(B20=Data!#REF!,Data!#REF!,(IF(B20=Data!#REF!,Data!J817,(IF(B20=Data!#REF!,Data!#REF!,(IF(B20=Data!#REF!,Data!#REF!,Data!#REF!)))))))))))))))&amp;IF(B20=Data!#REF!,Data!#REF!,(IF(B20=Data!#REF!,Data!#REF!,(IF(B20=Data!#REF!,Data!#REF!,(IF(B20=Data!#REF!,Data!#REF!,(IF(B20=Data!#REF!,Data!#REF!,Data!#REF!)))))))))</f>
        <v>#REF!</v>
      </c>
      <c r="U20" s="126" t="str">
        <f>IF(D20="","",VLOOKUP(B20,Data!$B$5:$J$319,9,FALSE)*D20)</f>
        <v/>
      </c>
    </row>
    <row r="21" spans="1:21" ht="14">
      <c r="A21" s="90"/>
      <c r="B21" s="91"/>
      <c r="C21" s="124" t="str">
        <f>IF(D21="","",VLOOKUP(B21,Data!$B$5:$L$319,2,FALSE))</f>
        <v/>
      </c>
      <c r="D21" s="92"/>
      <c r="E21" s="94"/>
      <c r="F21" s="124" t="str">
        <f>IF(D21="","",VLOOKUP(B21,Data!$B$5:$L$319,11,FALSE))</f>
        <v/>
      </c>
      <c r="G21" s="95" t="str">
        <f t="shared" si="0"/>
        <v>-</v>
      </c>
      <c r="H21" s="93" t="str">
        <f>IF(D21="","",VLOOKUP(B21,Data!$B$5:$D$319,3,FALSE))</f>
        <v/>
      </c>
      <c r="I21" s="93" t="str">
        <f>IF(D21="","",VLOOKUP(B21,Data!$B$5:$M$319,12,FALSE))</f>
        <v/>
      </c>
      <c r="J21" s="124" t="str">
        <f>IF(D21="","",VLOOKUP(B21,Data!$B$5:$E$319,4,FALSE)*D21)</f>
        <v/>
      </c>
      <c r="K21" s="124" t="str">
        <f>IF(D21="","",VLOOKUP(B21,Data!$B$5:$F$319,5,FALSE)*D21)</f>
        <v/>
      </c>
      <c r="L21" s="95" t="e">
        <f>IF(B21=Data!B19,Data!G19,(IF(B21=Data!#REF!,Data!#REF!,(IF(B21=Data!B22,Data!G22,(IF(B21=Data!B27,Data!G27,(IF(B21=Data!#REF!,Data!#REF!,(IF(B21=Data!#REF!,Data!#REF!,(IF(B21=Data!B5,Data!G5,(IF(B21=Data!#REF!,Data!#REF!,Data!#REF!)))))))))))))))&amp;IF(B21=Data!#REF!,Data!#REF!,(IF(B21=Data!#REF!,Data!#REF!,(IF(B21=Data!#REF!,Data!#REF!,(IF(B21=Data!#REF!,Data!#REF!,(IF(B21=Data!#REF!,Data!#REF!,(IF(B21=Data!#REF!,Data!G818,(IF(B21=Data!#REF!,Data!#REF!,(IF(B21=Data!#REF!,Data!#REF!,Data!#REF!)))))))))))))))&amp;IF(B21=Data!#REF!,Data!#REF!,(IF(B21=Data!#REF!,Data!#REF!,(IF(B21=Data!#REF!,Data!#REF!,(IF(B21=Data!#REF!,Data!#REF!,(IF(B21=Data!#REF!,Data!#REF!,Data!#REF!)))))))))</f>
        <v>#REF!</v>
      </c>
      <c r="M21" s="96"/>
      <c r="N21" s="97"/>
      <c r="O21" s="98" t="e">
        <f>IF(B21=Data!B19,Data!H19,(IF(B21=Data!#REF!,Data!#REF!,(IF(B21=Data!B22,Data!H22,(IF(B21=Data!B27,Data!H27,(IF(B21=Data!#REF!,Data!#REF!,(IF(B21=Data!#REF!,Data!#REF!,(IF(B21=Data!B5,Data!H5,(IF(B21=Data!#REF!,Data!#REF!,Data!#REF!)))))))))))))))&amp;IF(B21=Data!#REF!,Data!#REF!,(IF(B21=Data!#REF!,Data!#REF!,(IF(B21=Data!#REF!,Data!#REF!,(IF(B21=Data!#REF!,Data!#REF!,(IF(B21=Data!#REF!,Data!#REF!,(IF(B21=Data!#REF!,Data!H818,(IF(B21=Data!#REF!,Data!#REF!,(IF(B21=Data!#REF!,Data!#REF!,Data!#REF!)))))))))))))))&amp;IF(B21=Data!#REF!,Data!#REF!,(IF(B21=Data!#REF!,Data!#REF!,(IF(B21=Data!#REF!,Data!#REF!,(IF(B21=Data!#REF!,Data!#REF!,(IF(B21=Data!#REF!,Data!#REF!,Data!#REF!)))))))))</f>
        <v>#REF!</v>
      </c>
      <c r="P21" s="97"/>
      <c r="Q21" s="97"/>
      <c r="R21" s="98" t="e">
        <f>IF(B21=Data!B19,Data!I19,(IF(B21=Data!#REF!,Data!#REF!,(IF(B21=Data!B22,Data!I22,(IF(B21=Data!B27,Data!I27,(IF(B21=Data!#REF!,Data!#REF!,(IF(B21=Data!#REF!,Data!#REF!,(IF(B21=Data!B5,Data!I5,(IF(B21=Data!#REF!,Data!#REF!,Data!#REF!)))))))))))))))&amp;IF(B21=Data!#REF!,Data!#REF!,(IF(B21=Data!#REF!,Data!#REF!,(IF(B21=Data!#REF!,Data!#REF!,(IF(B21=Data!#REF!,Data!#REF!,(IF(B21=Data!#REF!,Data!#REF!,(IF(B21=Data!#REF!,Data!I818,(IF(B21=Data!#REF!,Data!#REF!,(IF(B21=Data!#REF!,Data!#REF!,Data!#REF!)))))))))))))))&amp;IF(B21=Data!#REF!,Data!#REF!,(IF(B21=Data!#REF!,Data!#REF!,(IF(B21=Data!#REF!,Data!#REF!,(IF(B21=Data!#REF!,Data!#REF!,(IF(B21=Data!#REF!,Data!#REF!,Data!#REF!)))))))))</f>
        <v>#REF!</v>
      </c>
      <c r="S21" s="99"/>
      <c r="T21" s="98" t="e">
        <f>IF(B21=Data!B19,Data!J19,(IF(B21=Data!#REF!,Data!#REF!,(IF(B21=Data!B22,Data!J22,(IF(B21=Data!B27,Data!J27,(IF(B21=Data!#REF!,Data!#REF!,(IF(B21=Data!#REF!,Data!#REF!,(IF(B21=Data!B5,Data!J5,(IF(B21=Data!#REF!,Data!#REF!,Data!#REF!)))))))))))))))&amp;IF(B21=Data!#REF!,Data!#REF!,(IF(B21=Data!#REF!,Data!#REF!,(IF(B21=Data!#REF!,Data!#REF!,(IF(B21=Data!#REF!,Data!#REF!,(IF(B21=Data!#REF!,Data!#REF!,(IF(B21=Data!#REF!,Data!J818,(IF(B21=Data!#REF!,Data!#REF!,(IF(B21=Data!#REF!,Data!#REF!,Data!#REF!)))))))))))))))&amp;IF(B21=Data!#REF!,Data!#REF!,(IF(B21=Data!#REF!,Data!#REF!,(IF(B21=Data!#REF!,Data!#REF!,(IF(B21=Data!#REF!,Data!#REF!,(IF(B21=Data!#REF!,Data!#REF!,Data!#REF!)))))))))</f>
        <v>#REF!</v>
      </c>
      <c r="U21" s="126" t="str">
        <f>IF(D21="","",VLOOKUP(B21,Data!$B$5:$J$319,9,FALSE)*D21)</f>
        <v/>
      </c>
    </row>
    <row r="22" spans="1:21" ht="14">
      <c r="A22" s="90"/>
      <c r="B22" s="91"/>
      <c r="C22" s="124" t="str">
        <f>IF(D22="","",VLOOKUP(B22,Data!$B$5:$L$319,2,FALSE))</f>
        <v/>
      </c>
      <c r="D22" s="92"/>
      <c r="E22" s="94"/>
      <c r="F22" s="124" t="str">
        <f>IF(D22="","",VLOOKUP(B22,Data!$B$5:$L$319,11,FALSE))</f>
        <v/>
      </c>
      <c r="G22" s="95" t="str">
        <f t="shared" si="0"/>
        <v>-</v>
      </c>
      <c r="H22" s="93" t="str">
        <f>IF(D22="","",VLOOKUP(B22,Data!$B$5:$D$319,3,FALSE))</f>
        <v/>
      </c>
      <c r="I22" s="93" t="str">
        <f>IF(D22="","",VLOOKUP(B22,Data!$B$5:$M$319,12,FALSE))</f>
        <v/>
      </c>
      <c r="J22" s="124" t="str">
        <f>IF(D22="","",VLOOKUP(B22,Data!$B$5:$E$319,4,FALSE)*D22)</f>
        <v/>
      </c>
      <c r="K22" s="124" t="str">
        <f>IF(D22="","",VLOOKUP(B22,Data!$B$5:$F$319,5,FALSE)*D22)</f>
        <v/>
      </c>
      <c r="L22" s="95" t="e">
        <f>IF(B22=Data!B20,Data!G20,(IF(B22=Data!#REF!,Data!#REF!,(IF(B22=Data!B23,Data!G23,(IF(B22=Data!B28,Data!G28,(IF(B22=Data!#REF!,Data!#REF!,(IF(B22=Data!#REF!,Data!#REF!,(IF(B22=Data!B6,Data!G6,(IF(B22=Data!#REF!,Data!#REF!,Data!#REF!)))))))))))))))&amp;IF(B22=Data!#REF!,Data!#REF!,(IF(B22=Data!#REF!,Data!#REF!,(IF(B22=Data!#REF!,Data!#REF!,(IF(B22=Data!#REF!,Data!#REF!,(IF(B22=Data!#REF!,Data!#REF!,(IF(B22=Data!B47,Data!G819,(IF(B22=Data!#REF!,Data!#REF!,(IF(B22=Data!#REF!,Data!#REF!,Data!#REF!)))))))))))))))&amp;IF(B22=Data!#REF!,Data!#REF!,(IF(B22=Data!#REF!,Data!#REF!,(IF(B22=Data!#REF!,Data!#REF!,(IF(B22=Data!#REF!,Data!#REF!,(IF(B22=Data!#REF!,Data!#REF!,Data!#REF!)))))))))</f>
        <v>#REF!</v>
      </c>
      <c r="M22" s="96"/>
      <c r="N22" s="97"/>
      <c r="O22" s="98" t="e">
        <f>IF(B22=Data!B20,Data!H20,(IF(B22=Data!#REF!,Data!#REF!,(IF(B22=Data!B23,Data!H23,(IF(B22=Data!B28,Data!H28,(IF(B22=Data!#REF!,Data!#REF!,(IF(B22=Data!#REF!,Data!#REF!,(IF(B22=Data!B6,Data!H6,(IF(B22=Data!#REF!,Data!#REF!,Data!#REF!)))))))))))))))&amp;IF(B22=Data!#REF!,Data!#REF!,(IF(B22=Data!#REF!,Data!#REF!,(IF(B22=Data!#REF!,Data!#REF!,(IF(B22=Data!#REF!,Data!#REF!,(IF(B22=Data!#REF!,Data!#REF!,(IF(B22=Data!B47,Data!H819,(IF(B22=Data!#REF!,Data!#REF!,(IF(B22=Data!#REF!,Data!#REF!,Data!#REF!)))))))))))))))&amp;IF(B22=Data!#REF!,Data!#REF!,(IF(B22=Data!#REF!,Data!#REF!,(IF(B22=Data!#REF!,Data!#REF!,(IF(B22=Data!#REF!,Data!#REF!,(IF(B22=Data!#REF!,Data!#REF!,Data!#REF!)))))))))</f>
        <v>#REF!</v>
      </c>
      <c r="P22" s="97"/>
      <c r="Q22" s="97"/>
      <c r="R22" s="98" t="e">
        <f>IF(B22=Data!B20,Data!I20,(IF(B22=Data!#REF!,Data!#REF!,(IF(B22=Data!B23,Data!I23,(IF(B22=Data!B28,Data!I28,(IF(B22=Data!#REF!,Data!#REF!,(IF(B22=Data!#REF!,Data!#REF!,(IF(B22=Data!B6,Data!I6,(IF(B22=Data!#REF!,Data!#REF!,Data!#REF!)))))))))))))))&amp;IF(B22=Data!#REF!,Data!#REF!,(IF(B22=Data!#REF!,Data!#REF!,(IF(B22=Data!#REF!,Data!#REF!,(IF(B22=Data!#REF!,Data!#REF!,(IF(B22=Data!#REF!,Data!#REF!,(IF(B22=Data!B47,Data!I819,(IF(B22=Data!#REF!,Data!#REF!,(IF(B22=Data!#REF!,Data!#REF!,Data!#REF!)))))))))))))))&amp;IF(B22=Data!#REF!,Data!#REF!,(IF(B22=Data!#REF!,Data!#REF!,(IF(B22=Data!#REF!,Data!#REF!,(IF(B22=Data!#REF!,Data!#REF!,(IF(B22=Data!#REF!,Data!#REF!,Data!#REF!)))))))))</f>
        <v>#REF!</v>
      </c>
      <c r="S22" s="99"/>
      <c r="T22" s="98" t="e">
        <f>IF(B22=Data!B20,Data!J20,(IF(B22=Data!#REF!,Data!#REF!,(IF(B22=Data!B23,Data!J23,(IF(B22=Data!B28,Data!J28,(IF(B22=Data!#REF!,Data!#REF!,(IF(B22=Data!#REF!,Data!#REF!,(IF(B22=Data!B6,Data!J6,(IF(B22=Data!#REF!,Data!#REF!,Data!#REF!)))))))))))))))&amp;IF(B22=Data!#REF!,Data!#REF!,(IF(B22=Data!#REF!,Data!#REF!,(IF(B22=Data!#REF!,Data!#REF!,(IF(B22=Data!#REF!,Data!#REF!,(IF(B22=Data!#REF!,Data!#REF!,(IF(B22=Data!B47,Data!J819,(IF(B22=Data!#REF!,Data!#REF!,(IF(B22=Data!#REF!,Data!#REF!,Data!#REF!)))))))))))))))&amp;IF(B22=Data!#REF!,Data!#REF!,(IF(B22=Data!#REF!,Data!#REF!,(IF(B22=Data!#REF!,Data!#REF!,(IF(B22=Data!#REF!,Data!#REF!,(IF(B22=Data!#REF!,Data!#REF!,Data!#REF!)))))))))</f>
        <v>#REF!</v>
      </c>
      <c r="U22" s="126" t="str">
        <f>IF(D22="","",VLOOKUP(B22,Data!$B$5:$J$319,9,FALSE)*D22)</f>
        <v/>
      </c>
    </row>
    <row r="23" spans="1:21" ht="14">
      <c r="A23" s="90"/>
      <c r="B23" s="130" t="s">
        <v>76</v>
      </c>
      <c r="C23" s="124" t="e">
        <f>IF(D23="","",VLOOKUP(B23,Data!$B$5:$L$319,2,FALSE))</f>
        <v>#N/A</v>
      </c>
      <c r="D23" s="92">
        <v>1</v>
      </c>
      <c r="E23" s="94"/>
      <c r="F23" s="124" t="e">
        <f>IF(D23="","",VLOOKUP(B23,Data!$B$5:$L$319,11,FALSE))</f>
        <v>#N/A</v>
      </c>
      <c r="G23" s="95" t="e">
        <f t="shared" si="0"/>
        <v>#N/A</v>
      </c>
      <c r="H23" s="93" t="e">
        <f>IF(D23="","",VLOOKUP(B23,Data!$B$5:$D$319,3,FALSE))</f>
        <v>#N/A</v>
      </c>
      <c r="I23" s="93" t="e">
        <f>IF(D23="","",VLOOKUP(B23,Data!$B$5:$M$319,12,FALSE))</f>
        <v>#N/A</v>
      </c>
      <c r="J23" s="124" t="e">
        <f>IF(D23="","",VLOOKUP(B23,Data!$B$5:$E$319,4,FALSE)*D23)</f>
        <v>#N/A</v>
      </c>
      <c r="K23" s="124" t="e">
        <f>IF(D23="","",VLOOKUP(B23,Data!$B$5:$F$319,5,FALSE)*D23)</f>
        <v>#N/A</v>
      </c>
      <c r="L23" s="95" t="e">
        <f>IF(B23=Data!#REF!,Data!#REF!,(IF(B23=Data!B22,Data!G22,(IF(B23=Data!B24,Data!G24,(IF(B23=Data!#REF!,Data!#REF!,(IF(B23=Data!#REF!,Data!#REF!,(IF(B23=Data!B5,Data!G5,(IF(B23=Data!B7,Data!G7,(IF(B23=Data!#REF!,Data!#REF!,Data!#REF!)))))))))))))))&amp;IF(B23=Data!#REF!,Data!#REF!,(IF(B23=Data!#REF!,Data!#REF!,(IF(B23=Data!#REF!,Data!#REF!,(IF(B23=Data!#REF!,Data!#REF!,(IF(B23=Data!#REF!,Data!#REF!,(IF(B23=Data!B48,Data!G820,(IF(B23=Data!#REF!,Data!#REF!,(IF(B23=Data!#REF!,Data!#REF!,Data!#REF!)))))))))))))))&amp;IF(B23=Data!#REF!,Data!#REF!,(IF(B23=Data!#REF!,Data!#REF!,(IF(B23=Data!#REF!,Data!#REF!,(IF(B23=Data!#REF!,Data!#REF!,(IF(B23=Data!#REF!,Data!#REF!,Data!#REF!)))))))))</f>
        <v>#REF!</v>
      </c>
      <c r="M23" s="96"/>
      <c r="N23" s="97"/>
      <c r="O23" s="98" t="e">
        <f>IF(B23=Data!#REF!,Data!#REF!,(IF(B23=Data!B22,Data!H22,(IF(B23=Data!B24,Data!H24,(IF(B23=Data!#REF!,Data!#REF!,(IF(B23=Data!#REF!,Data!#REF!,(IF(B23=Data!B5,Data!H5,(IF(B23=Data!B7,Data!H7,(IF(B23=Data!#REF!,Data!#REF!,Data!#REF!)))))))))))))))&amp;IF(B23=Data!#REF!,Data!#REF!,(IF(B23=Data!#REF!,Data!#REF!,(IF(B23=Data!#REF!,Data!#REF!,(IF(B23=Data!#REF!,Data!#REF!,(IF(B23=Data!#REF!,Data!#REF!,(IF(B23=Data!B48,Data!H820,(IF(B23=Data!#REF!,Data!#REF!,(IF(B23=Data!#REF!,Data!#REF!,Data!#REF!)))))))))))))))&amp;IF(B23=Data!#REF!,Data!#REF!,(IF(B23=Data!#REF!,Data!#REF!,(IF(B23=Data!#REF!,Data!#REF!,(IF(B23=Data!#REF!,Data!#REF!,(IF(B23=Data!#REF!,Data!#REF!,Data!#REF!)))))))))</f>
        <v>#REF!</v>
      </c>
      <c r="P23" s="97"/>
      <c r="Q23" s="97"/>
      <c r="R23" s="98" t="e">
        <f>IF(B23=Data!#REF!,Data!#REF!,(IF(B23=Data!B22,Data!I22,(IF(B23=Data!B24,Data!I24,(IF(B23=Data!#REF!,Data!#REF!,(IF(B23=Data!#REF!,Data!#REF!,(IF(B23=Data!B5,Data!I5,(IF(B23=Data!B7,Data!I7,(IF(B23=Data!#REF!,Data!#REF!,Data!#REF!)))))))))))))))&amp;IF(B23=Data!#REF!,Data!#REF!,(IF(B23=Data!#REF!,Data!#REF!,(IF(B23=Data!#REF!,Data!#REF!,(IF(B23=Data!#REF!,Data!#REF!,(IF(B23=Data!#REF!,Data!#REF!,(IF(B23=Data!B48,Data!I820,(IF(B23=Data!#REF!,Data!#REF!,(IF(B23=Data!#REF!,Data!#REF!,Data!#REF!)))))))))))))))&amp;IF(B23=Data!#REF!,Data!#REF!,(IF(B23=Data!#REF!,Data!#REF!,(IF(B23=Data!#REF!,Data!#REF!,(IF(B23=Data!#REF!,Data!#REF!,(IF(B23=Data!#REF!,Data!#REF!,Data!#REF!)))))))))</f>
        <v>#REF!</v>
      </c>
      <c r="S23" s="99"/>
      <c r="T23" s="98" t="e">
        <f>IF(B23=Data!#REF!,Data!#REF!,(IF(B23=Data!B22,Data!J22,(IF(B23=Data!B24,Data!J24,(IF(B23=Data!#REF!,Data!#REF!,(IF(B23=Data!#REF!,Data!#REF!,(IF(B23=Data!B5,Data!J5,(IF(B23=Data!B7,Data!J7,(IF(B23=Data!#REF!,Data!#REF!,Data!#REF!)))))))))))))))&amp;IF(B23=Data!#REF!,Data!#REF!,(IF(B23=Data!#REF!,Data!#REF!,(IF(B23=Data!#REF!,Data!#REF!,(IF(B23=Data!#REF!,Data!#REF!,(IF(B23=Data!#REF!,Data!#REF!,(IF(B23=Data!B48,Data!J820,(IF(B23=Data!#REF!,Data!#REF!,(IF(B23=Data!#REF!,Data!#REF!,Data!#REF!)))))))))))))))&amp;IF(B23=Data!#REF!,Data!#REF!,(IF(B23=Data!#REF!,Data!#REF!,(IF(B23=Data!#REF!,Data!#REF!,(IF(B23=Data!#REF!,Data!#REF!,(IF(B23=Data!#REF!,Data!#REF!,Data!#REF!)))))))))</f>
        <v>#REF!</v>
      </c>
      <c r="U23" s="126" t="e">
        <f>IF(D23="","",VLOOKUP(B23,Data!$B$5:$J$319,9,FALSE)*D23)</f>
        <v>#N/A</v>
      </c>
    </row>
    <row r="24" spans="1:21" ht="14">
      <c r="A24" s="90"/>
      <c r="B24" s="91"/>
      <c r="C24" s="124" t="str">
        <f>IF(D24="","",VLOOKUP(B24,Data!$B$5:$L$319,2,FALSE))</f>
        <v/>
      </c>
      <c r="D24" s="92"/>
      <c r="E24" s="94"/>
      <c r="F24" s="124" t="str">
        <f>IF(D24="","",VLOOKUP(B24,Data!$B$5:$L$319,11,FALSE))</f>
        <v/>
      </c>
      <c r="G24" s="95" t="str">
        <f t="shared" si="0"/>
        <v>-</v>
      </c>
      <c r="H24" s="93" t="str">
        <f>IF(D24="","",VLOOKUP(B24,Data!$B$5:$D$319,3,FALSE))</f>
        <v/>
      </c>
      <c r="I24" s="93" t="str">
        <f>IF(D24="","",VLOOKUP(B24,Data!$B$5:$M$319,12,FALSE))</f>
        <v/>
      </c>
      <c r="J24" s="124" t="str">
        <f>IF(D24="","",VLOOKUP(B24,Data!$B$5:$E$319,4,FALSE)*D24)</f>
        <v/>
      </c>
      <c r="K24" s="124" t="str">
        <f>IF(D24="","",VLOOKUP(B24,Data!$B$5:$F$319,5,FALSE)*D24)</f>
        <v/>
      </c>
      <c r="L24" s="95" t="e">
        <f>IF(B24=Data!#REF!,Data!#REF!,(IF(B24=Data!B23,Data!G23,(IF(B24=Data!B25,Data!G25,(IF(B24=Data!#REF!,Data!#REF!,(IF(B24=Data!#REF!,Data!#REF!,(IF(B24=Data!B6,Data!G6,(IF(B24=Data!#REF!,Data!#REF!,(IF(B24=Data!#REF!,Data!#REF!,Data!#REF!)))))))))))))))&amp;IF(B24=Data!#REF!,Data!#REF!,(IF(B24=Data!#REF!,Data!#REF!,(IF(B24=Data!#REF!,Data!#REF!,(IF(B24=Data!#REF!,Data!#REF!,(IF(B24=Data!B47,Data!G47,(IF(B24=Data!B49,Data!G821,(IF(B24=Data!#REF!,Data!#REF!,(IF(B24=Data!#REF!,Data!#REF!,Data!#REF!)))))))))))))))&amp;IF(B24=Data!#REF!,Data!#REF!,(IF(B24=Data!#REF!,Data!#REF!,(IF(B24=Data!#REF!,Data!#REF!,(IF(B24=Data!#REF!,Data!#REF!,(IF(B24=Data!#REF!,Data!#REF!,Data!#REF!)))))))))</f>
        <v>#REF!</v>
      </c>
      <c r="M24" s="96"/>
      <c r="N24" s="97"/>
      <c r="O24" s="98" t="e">
        <f>IF(B24=Data!#REF!,Data!#REF!,(IF(B24=Data!B23,Data!H23,(IF(B24=Data!B25,Data!H25,(IF(B24=Data!#REF!,Data!#REF!,(IF(B24=Data!#REF!,Data!#REF!,(IF(B24=Data!B6,Data!H6,(IF(B24=Data!#REF!,Data!#REF!,(IF(B24=Data!#REF!,Data!#REF!,Data!#REF!)))))))))))))))&amp;IF(B24=Data!#REF!,Data!#REF!,(IF(B24=Data!#REF!,Data!#REF!,(IF(B24=Data!#REF!,Data!#REF!,(IF(B24=Data!#REF!,Data!#REF!,(IF(B24=Data!B47,Data!H47,(IF(B24=Data!B49,Data!H821,(IF(B24=Data!#REF!,Data!#REF!,(IF(B24=Data!#REF!,Data!#REF!,Data!#REF!)))))))))))))))&amp;IF(B24=Data!#REF!,Data!#REF!,(IF(B24=Data!#REF!,Data!#REF!,(IF(B24=Data!#REF!,Data!#REF!,(IF(B24=Data!#REF!,Data!#REF!,(IF(B24=Data!#REF!,Data!#REF!,Data!#REF!)))))))))</f>
        <v>#REF!</v>
      </c>
      <c r="P24" s="97"/>
      <c r="Q24" s="97"/>
      <c r="R24" s="98" t="e">
        <f>IF(B24=Data!#REF!,Data!#REF!,(IF(B24=Data!B23,Data!I23,(IF(B24=Data!B25,Data!I25,(IF(B24=Data!#REF!,Data!#REF!,(IF(B24=Data!#REF!,Data!#REF!,(IF(B24=Data!B6,Data!I6,(IF(B24=Data!#REF!,Data!#REF!,(IF(B24=Data!#REF!,Data!#REF!,Data!#REF!)))))))))))))))&amp;IF(B24=Data!#REF!,Data!#REF!,(IF(B24=Data!#REF!,Data!#REF!,(IF(B24=Data!#REF!,Data!#REF!,(IF(B24=Data!#REF!,Data!#REF!,(IF(B24=Data!B47,Data!I47,(IF(B24=Data!B49,Data!I821,(IF(B24=Data!#REF!,Data!#REF!,(IF(B24=Data!#REF!,Data!#REF!,Data!#REF!)))))))))))))))&amp;IF(B24=Data!#REF!,Data!#REF!,(IF(B24=Data!#REF!,Data!#REF!,(IF(B24=Data!#REF!,Data!#REF!,(IF(B24=Data!#REF!,Data!#REF!,(IF(B24=Data!#REF!,Data!#REF!,Data!#REF!)))))))))</f>
        <v>#REF!</v>
      </c>
      <c r="S24" s="99"/>
      <c r="T24" s="98" t="e">
        <f>IF(B24=Data!#REF!,Data!#REF!,(IF(B24=Data!B23,Data!J23,(IF(B24=Data!B25,Data!J25,(IF(B24=Data!#REF!,Data!#REF!,(IF(B24=Data!#REF!,Data!#REF!,(IF(B24=Data!B6,Data!J6,(IF(B24=Data!#REF!,Data!#REF!,(IF(B24=Data!#REF!,Data!#REF!,Data!#REF!)))))))))))))))&amp;IF(B24=Data!#REF!,Data!#REF!,(IF(B24=Data!#REF!,Data!#REF!,(IF(B24=Data!#REF!,Data!#REF!,(IF(B24=Data!#REF!,Data!#REF!,(IF(B24=Data!B47,Data!J47,(IF(B24=Data!B49,Data!J821,(IF(B24=Data!#REF!,Data!#REF!,(IF(B24=Data!#REF!,Data!#REF!,Data!#REF!)))))))))))))))&amp;IF(B24=Data!#REF!,Data!#REF!,(IF(B24=Data!#REF!,Data!#REF!,(IF(B24=Data!#REF!,Data!#REF!,(IF(B24=Data!#REF!,Data!#REF!,(IF(B24=Data!#REF!,Data!#REF!,Data!#REF!)))))))))</f>
        <v>#REF!</v>
      </c>
      <c r="U24" s="126" t="str">
        <f>IF(D24="","",VLOOKUP(B24,Data!$B$5:$J$319,9,FALSE)*D24)</f>
        <v/>
      </c>
    </row>
    <row r="25" spans="1:21" ht="14">
      <c r="A25" s="100"/>
      <c r="B25" s="91"/>
      <c r="C25" s="124" t="str">
        <f>IF(D25="","",VLOOKUP(B25,Data!$B$5:$L$319,2,FALSE))</f>
        <v/>
      </c>
      <c r="D25" s="92"/>
      <c r="E25" s="94"/>
      <c r="F25" s="124" t="str">
        <f>IF(D25="","",VLOOKUP(B25,Data!$B$5:$L$319,11,FALSE))</f>
        <v/>
      </c>
      <c r="G25" s="95" t="str">
        <f t="shared" si="0"/>
        <v>-</v>
      </c>
      <c r="H25" s="93" t="str">
        <f>IF(D25="","",VLOOKUP(B25,Data!$B$5:$D$319,3,FALSE))</f>
        <v/>
      </c>
      <c r="I25" s="93" t="str">
        <f>IF(D25="","",VLOOKUP(B25,Data!$B$5:$M$319,12,FALSE))</f>
        <v/>
      </c>
      <c r="J25" s="124" t="str">
        <f>IF(D25="","",VLOOKUP(B25,Data!$B$5:$E$319,4,FALSE)*D25)</f>
        <v/>
      </c>
      <c r="K25" s="124" t="str">
        <f>IF(D25="","",VLOOKUP(B25,Data!$B$5:$F$319,5,FALSE)*D25)</f>
        <v/>
      </c>
      <c r="L25" s="95" t="e">
        <f>IF(B25=Data!B22,Data!G22,(IF(B25=Data!B24,Data!G24,(IF(B25=Data!B26,Data!G26,(IF(B25=Data!#REF!,Data!#REF!,(IF(B25=Data!#REF!,Data!#REF!,(IF(B25=Data!B7,Data!G7,(IF(B25=Data!#REF!,Data!#REF!,(IF(B25=Data!#REF!,Data!#REF!,Data!#REF!)))))))))))))))&amp;IF(B25=Data!#REF!,Data!#REF!,(IF(B25=Data!#REF!,Data!#REF!,(IF(B25=Data!#REF!,Data!#REF!,(IF(B25=Data!B47,Data!G47,(IF(B25=Data!B48,Data!G48,(IF(B25=Data!B50,Data!G822,(IF(B25=Data!#REF!,Data!#REF!,(IF(B25=Data!#REF!,Data!#REF!,Data!#REF!)))))))))))))))&amp;IF(B25=Data!#REF!,Data!#REF!,(IF(B25=Data!#REF!,Data!#REF!,(IF(B25=Data!#REF!,Data!#REF!,(IF(B25=Data!#REF!,Data!#REF!,(IF(B25=Data!#REF!,Data!#REF!,Data!#REF!)))))))))</f>
        <v>#REF!</v>
      </c>
      <c r="M25" s="96"/>
      <c r="N25" s="97"/>
      <c r="O25" s="98" t="e">
        <f>IF(B25=Data!B22,Data!H22,(IF(B25=Data!B24,Data!H24,(IF(B25=Data!B26,Data!H26,(IF(B25=Data!#REF!,Data!#REF!,(IF(B25=Data!#REF!,Data!#REF!,(IF(B25=Data!B7,Data!H7,(IF(B25=Data!#REF!,Data!#REF!,(IF(B25=Data!#REF!,Data!#REF!,Data!#REF!)))))))))))))))&amp;IF(B25=Data!#REF!,Data!#REF!,(IF(B25=Data!#REF!,Data!#REF!,(IF(B25=Data!#REF!,Data!#REF!,(IF(B25=Data!B47,Data!H47,(IF(B25=Data!B48,Data!H48,(IF(B25=Data!B50,Data!H822,(IF(B25=Data!#REF!,Data!#REF!,(IF(B25=Data!#REF!,Data!#REF!,Data!#REF!)))))))))))))))&amp;IF(B25=Data!#REF!,Data!#REF!,(IF(B25=Data!#REF!,Data!#REF!,(IF(B25=Data!#REF!,Data!#REF!,(IF(B25=Data!#REF!,Data!#REF!,(IF(B25=Data!#REF!,Data!#REF!,Data!#REF!)))))))))</f>
        <v>#REF!</v>
      </c>
      <c r="P25" s="97"/>
      <c r="Q25" s="97"/>
      <c r="R25" s="98" t="e">
        <f>IF(B25=Data!B22,Data!I22,(IF(B25=Data!B24,Data!I24,(IF(B25=Data!B26,Data!I26,(IF(B25=Data!#REF!,Data!#REF!,(IF(B25=Data!#REF!,Data!#REF!,(IF(B25=Data!B7,Data!I7,(IF(B25=Data!#REF!,Data!#REF!,(IF(B25=Data!#REF!,Data!#REF!,Data!#REF!)))))))))))))))&amp;IF(B25=Data!#REF!,Data!#REF!,(IF(B25=Data!#REF!,Data!#REF!,(IF(B25=Data!#REF!,Data!#REF!,(IF(B25=Data!B47,Data!I47,(IF(B25=Data!B48,Data!I48,(IF(B25=Data!B50,Data!I822,(IF(B25=Data!#REF!,Data!#REF!,(IF(B25=Data!#REF!,Data!#REF!,Data!#REF!)))))))))))))))&amp;IF(B25=Data!#REF!,Data!#REF!,(IF(B25=Data!#REF!,Data!#REF!,(IF(B25=Data!#REF!,Data!#REF!,(IF(B25=Data!#REF!,Data!#REF!,(IF(B25=Data!#REF!,Data!#REF!,Data!#REF!)))))))))</f>
        <v>#REF!</v>
      </c>
      <c r="S25" s="99"/>
      <c r="T25" s="98" t="e">
        <f>IF(B25=Data!B22,Data!J22,(IF(B25=Data!B24,Data!J24,(IF(B25=Data!B26,Data!J26,(IF(B25=Data!#REF!,Data!#REF!,(IF(B25=Data!#REF!,Data!#REF!,(IF(B25=Data!B7,Data!J7,(IF(B25=Data!#REF!,Data!#REF!,(IF(B25=Data!#REF!,Data!#REF!,Data!#REF!)))))))))))))))&amp;IF(B25=Data!#REF!,Data!#REF!,(IF(B25=Data!#REF!,Data!#REF!,(IF(B25=Data!#REF!,Data!#REF!,(IF(B25=Data!B47,Data!J47,(IF(B25=Data!B48,Data!J48,(IF(B25=Data!B50,Data!J822,(IF(B25=Data!#REF!,Data!#REF!,(IF(B25=Data!#REF!,Data!#REF!,Data!#REF!)))))))))))))))&amp;IF(B25=Data!#REF!,Data!#REF!,(IF(B25=Data!#REF!,Data!#REF!,(IF(B25=Data!#REF!,Data!#REF!,(IF(B25=Data!#REF!,Data!#REF!,(IF(B25=Data!#REF!,Data!#REF!,Data!#REF!)))))))))</f>
        <v>#REF!</v>
      </c>
      <c r="U25" s="126" t="str">
        <f>IF(D25="","",VLOOKUP(B25,Data!$B$5:$J$319,9,FALSE)*D25)</f>
        <v/>
      </c>
    </row>
    <row r="26" spans="1:21" ht="14">
      <c r="A26" s="90"/>
      <c r="B26" s="91"/>
      <c r="C26" s="124" t="str">
        <f>IF(D26="","",VLOOKUP(B26,Data!$B$5:$L$319,2,FALSE))</f>
        <v/>
      </c>
      <c r="D26" s="92"/>
      <c r="E26" s="94"/>
      <c r="F26" s="124" t="str">
        <f>IF(D26="","",VLOOKUP(B26,Data!$B$5:$L$319,11,FALSE))</f>
        <v/>
      </c>
      <c r="G26" s="95" t="str">
        <f t="shared" si="0"/>
        <v>-</v>
      </c>
      <c r="H26" s="93" t="str">
        <f>IF(D26="","",VLOOKUP(B26,Data!$B$5:$D$319,3,FALSE))</f>
        <v/>
      </c>
      <c r="I26" s="93" t="str">
        <f>IF(D26="","",VLOOKUP(B26,Data!$B$5:$M$319,12,FALSE))</f>
        <v/>
      </c>
      <c r="J26" s="124" t="str">
        <f>IF(D26="","",VLOOKUP(B26,Data!$B$5:$E$319,4,FALSE)*D26)</f>
        <v/>
      </c>
      <c r="K26" s="124" t="str">
        <f>IF(D26="","",VLOOKUP(B26,Data!$B$5:$F$319,5,FALSE)*D26)</f>
        <v/>
      </c>
      <c r="L26" s="95" t="e">
        <f>IF(B26=Data!B23,Data!G23,(IF(B26=Data!B25,Data!G25,(IF(B26=Data!#REF!,Data!#REF!,(IF(B26=Data!#REF!,Data!#REF!,(IF(B26=Data!#REF!,Data!#REF!,(IF(B26=Data!#REF!,Data!#REF!,(IF(B26=Data!#REF!,Data!#REF!,(IF(B26=Data!#REF!,Data!#REF!,Data!#REF!)))))))))))))))&amp;IF(B26=Data!#REF!,Data!#REF!,(IF(B26=Data!#REF!,Data!#REF!,(IF(B26=Data!B47,Data!G47,(IF(B26=Data!B48,Data!G48,(IF(B26=Data!B49,Data!G49,(IF(B26=Data!#REF!,Data!G823,(IF(B26=Data!#REF!,Data!#REF!,(IF(B26=Data!#REF!,Data!#REF!,Data!#REF!)))))))))))))))&amp;IF(B26=Data!#REF!,Data!#REF!,(IF(B26=Data!#REF!,Data!#REF!,(IF(B26=Data!#REF!,Data!#REF!,(IF(B26=Data!#REF!,Data!#REF!,(IF(B26=Data!#REF!,Data!#REF!,Data!#REF!)))))))))</f>
        <v>#REF!</v>
      </c>
      <c r="M26" s="96"/>
      <c r="N26" s="97"/>
      <c r="O26" s="98" t="e">
        <f>IF(B26=Data!B23,Data!H23,(IF(B26=Data!B25,Data!H25,(IF(B26=Data!#REF!,Data!#REF!,(IF(B26=Data!#REF!,Data!#REF!,(IF(B26=Data!#REF!,Data!#REF!,(IF(B26=Data!#REF!,Data!#REF!,(IF(B26=Data!#REF!,Data!#REF!,(IF(B26=Data!#REF!,Data!#REF!,Data!#REF!)))))))))))))))&amp;IF(B26=Data!#REF!,Data!#REF!,(IF(B26=Data!#REF!,Data!#REF!,(IF(B26=Data!B47,Data!H47,(IF(B26=Data!B48,Data!H48,(IF(B26=Data!B49,Data!H49,(IF(B26=Data!#REF!,Data!H823,(IF(B26=Data!#REF!,Data!#REF!,(IF(B26=Data!#REF!,Data!#REF!,Data!#REF!)))))))))))))))&amp;IF(B26=Data!#REF!,Data!#REF!,(IF(B26=Data!#REF!,Data!#REF!,(IF(B26=Data!#REF!,Data!#REF!,(IF(B26=Data!#REF!,Data!#REF!,(IF(B26=Data!#REF!,Data!#REF!,Data!#REF!)))))))))</f>
        <v>#REF!</v>
      </c>
      <c r="P26" s="97"/>
      <c r="Q26" s="97"/>
      <c r="R26" s="98" t="e">
        <f>IF(B26=Data!B23,Data!I23,(IF(B26=Data!B25,Data!I25,(IF(B26=Data!#REF!,Data!#REF!,(IF(B26=Data!#REF!,Data!#REF!,(IF(B26=Data!#REF!,Data!#REF!,(IF(B26=Data!#REF!,Data!#REF!,(IF(B26=Data!#REF!,Data!#REF!,(IF(B26=Data!#REF!,Data!#REF!,Data!#REF!)))))))))))))))&amp;IF(B26=Data!#REF!,Data!#REF!,(IF(B26=Data!#REF!,Data!#REF!,(IF(B26=Data!B47,Data!I47,(IF(B26=Data!B48,Data!I48,(IF(B26=Data!B49,Data!I49,(IF(B26=Data!#REF!,Data!I823,(IF(B26=Data!#REF!,Data!#REF!,(IF(B26=Data!#REF!,Data!#REF!,Data!#REF!)))))))))))))))&amp;IF(B26=Data!#REF!,Data!#REF!,(IF(B26=Data!#REF!,Data!#REF!,(IF(B26=Data!#REF!,Data!#REF!,(IF(B26=Data!#REF!,Data!#REF!,(IF(B26=Data!#REF!,Data!#REF!,Data!#REF!)))))))))</f>
        <v>#REF!</v>
      </c>
      <c r="S26" s="99"/>
      <c r="T26" s="98" t="e">
        <f>IF(B26=Data!B23,Data!J23,(IF(B26=Data!B25,Data!J25,(IF(B26=Data!#REF!,Data!#REF!,(IF(B26=Data!#REF!,Data!#REF!,(IF(B26=Data!#REF!,Data!#REF!,(IF(B26=Data!#REF!,Data!#REF!,(IF(B26=Data!#REF!,Data!#REF!,(IF(B26=Data!#REF!,Data!#REF!,Data!#REF!)))))))))))))))&amp;IF(B26=Data!#REF!,Data!#REF!,(IF(B26=Data!#REF!,Data!#REF!,(IF(B26=Data!B47,Data!J47,(IF(B26=Data!B48,Data!J48,(IF(B26=Data!B49,Data!J49,(IF(B26=Data!#REF!,Data!J823,(IF(B26=Data!#REF!,Data!#REF!,(IF(B26=Data!#REF!,Data!#REF!,Data!#REF!)))))))))))))))&amp;IF(B26=Data!#REF!,Data!#REF!,(IF(B26=Data!#REF!,Data!#REF!,(IF(B26=Data!#REF!,Data!#REF!,(IF(B26=Data!#REF!,Data!#REF!,(IF(B26=Data!#REF!,Data!#REF!,Data!#REF!)))))))))</f>
        <v>#REF!</v>
      </c>
      <c r="U26" s="126" t="str">
        <f>IF(D26="","",VLOOKUP(B26,Data!$B$5:$J$319,9,FALSE)*D26)</f>
        <v/>
      </c>
    </row>
    <row r="27" spans="1:21" ht="14">
      <c r="A27" s="100"/>
      <c r="B27" s="91"/>
      <c r="C27" s="124" t="str">
        <f>IF(D27="","",VLOOKUP(B27,Data!$B$5:$L$319,2,FALSE))</f>
        <v/>
      </c>
      <c r="D27" s="92"/>
      <c r="E27" s="94"/>
      <c r="F27" s="124" t="str">
        <f>IF(D27="","",VLOOKUP(B27,Data!$B$5:$L$319,11,FALSE))</f>
        <v/>
      </c>
      <c r="G27" s="95" t="str">
        <f t="shared" si="0"/>
        <v>-</v>
      </c>
      <c r="H27" s="93" t="str">
        <f>IF(D27="","",VLOOKUP(B27,Data!$B$5:$D$319,3,FALSE))</f>
        <v/>
      </c>
      <c r="I27" s="93" t="str">
        <f>IF(D27="","",VLOOKUP(B27,Data!$B$5:$M$319,12,FALSE))</f>
        <v/>
      </c>
      <c r="J27" s="124" t="str">
        <f>IF(D27="","",VLOOKUP(B27,Data!$B$5:$E$319,4,FALSE)*D27)</f>
        <v/>
      </c>
      <c r="K27" s="124" t="str">
        <f>IF(D27="","",VLOOKUP(B27,Data!$B$5:$F$319,5,FALSE)*D27)</f>
        <v/>
      </c>
      <c r="L27" s="95" t="e">
        <f>IF(B27=Data!B24,Data!G24,(IF(B27=Data!B26,Data!G26,(IF(B27=Data!#REF!,Data!#REF!,(IF(B27=Data!#REF!,Data!#REF!,(IF(B27=Data!#REF!,Data!#REF!,(IF(B27=Data!#REF!,Data!#REF!,(IF(B27=Data!#REF!,Data!#REF!,(IF(B27=Data!#REF!,Data!#REF!,Data!#REF!)))))))))))))))&amp;IF(B27=Data!#REF!,Data!#REF!,(IF(B27=Data!#REF!,Data!#REF!,(IF(B27=Data!B48,Data!G48,(IF(B27=Data!B49,Data!G49,(IF(B27=Data!B50,Data!G50,(IF(B27=Data!#REF!,Data!G824,(IF(B27=Data!#REF!,Data!#REF!,(IF(B27=Data!#REF!,Data!#REF!,Data!#REF!)))))))))))))))&amp;IF(B27=Data!#REF!,Data!#REF!,(IF(B27=Data!#REF!,Data!#REF!,(IF(B27=Data!#REF!,Data!#REF!,(IF(B27=Data!#REF!,Data!#REF!,(IF(B27=Data!#REF!,Data!#REF!,Data!#REF!)))))))))</f>
        <v>#REF!</v>
      </c>
      <c r="M27" s="96"/>
      <c r="N27" s="97"/>
      <c r="O27" s="98" t="e">
        <f>IF(B27=Data!B24,Data!H24,(IF(B27=Data!B26,Data!H26,(IF(B27=Data!#REF!,Data!#REF!,(IF(B27=Data!#REF!,Data!#REF!,(IF(B27=Data!#REF!,Data!#REF!,(IF(B27=Data!#REF!,Data!#REF!,(IF(B27=Data!#REF!,Data!#REF!,(IF(B27=Data!#REF!,Data!#REF!,Data!#REF!)))))))))))))))&amp;IF(B27=Data!#REF!,Data!#REF!,(IF(B27=Data!#REF!,Data!#REF!,(IF(B27=Data!B48,Data!H48,(IF(B27=Data!B49,Data!H49,(IF(B27=Data!B50,Data!H50,(IF(B27=Data!#REF!,Data!H824,(IF(B27=Data!#REF!,Data!#REF!,(IF(B27=Data!#REF!,Data!#REF!,Data!#REF!)))))))))))))))&amp;IF(B27=Data!#REF!,Data!#REF!,(IF(B27=Data!#REF!,Data!#REF!,(IF(B27=Data!#REF!,Data!#REF!,(IF(B27=Data!#REF!,Data!#REF!,(IF(B27=Data!#REF!,Data!#REF!,Data!#REF!)))))))))</f>
        <v>#REF!</v>
      </c>
      <c r="P27" s="97"/>
      <c r="Q27" s="97"/>
      <c r="R27" s="98" t="e">
        <f>IF(B27=Data!B24,Data!I24,(IF(B27=Data!B26,Data!I26,(IF(B27=Data!#REF!,Data!#REF!,(IF(B27=Data!#REF!,Data!#REF!,(IF(B27=Data!#REF!,Data!#REF!,(IF(B27=Data!#REF!,Data!#REF!,(IF(B27=Data!#REF!,Data!#REF!,(IF(B27=Data!#REF!,Data!#REF!,Data!#REF!)))))))))))))))&amp;IF(B27=Data!#REF!,Data!#REF!,(IF(B27=Data!#REF!,Data!#REF!,(IF(B27=Data!B48,Data!I48,(IF(B27=Data!B49,Data!I49,(IF(B27=Data!B50,Data!I50,(IF(B27=Data!#REF!,Data!I824,(IF(B27=Data!#REF!,Data!#REF!,(IF(B27=Data!#REF!,Data!#REF!,Data!#REF!)))))))))))))))&amp;IF(B27=Data!#REF!,Data!#REF!,(IF(B27=Data!#REF!,Data!#REF!,(IF(B27=Data!#REF!,Data!#REF!,(IF(B27=Data!#REF!,Data!#REF!,(IF(B27=Data!#REF!,Data!#REF!,Data!#REF!)))))))))</f>
        <v>#REF!</v>
      </c>
      <c r="S27" s="99"/>
      <c r="T27" s="98" t="e">
        <f>IF(B27=Data!B24,Data!J24,(IF(B27=Data!B26,Data!J26,(IF(B27=Data!#REF!,Data!#REF!,(IF(B27=Data!#REF!,Data!#REF!,(IF(B27=Data!#REF!,Data!#REF!,(IF(B27=Data!#REF!,Data!#REF!,(IF(B27=Data!#REF!,Data!#REF!,(IF(B27=Data!#REF!,Data!#REF!,Data!#REF!)))))))))))))))&amp;IF(B27=Data!#REF!,Data!#REF!,(IF(B27=Data!#REF!,Data!#REF!,(IF(B27=Data!B48,Data!J48,(IF(B27=Data!B49,Data!J49,(IF(B27=Data!B50,Data!J50,(IF(B27=Data!#REF!,Data!J824,(IF(B27=Data!#REF!,Data!#REF!,(IF(B27=Data!#REF!,Data!#REF!,Data!#REF!)))))))))))))))&amp;IF(B27=Data!#REF!,Data!#REF!,(IF(B27=Data!#REF!,Data!#REF!,(IF(B27=Data!#REF!,Data!#REF!,(IF(B27=Data!#REF!,Data!#REF!,(IF(B27=Data!#REF!,Data!#REF!,Data!#REF!)))))))))</f>
        <v>#REF!</v>
      </c>
      <c r="U27" s="126" t="str">
        <f>IF(D27="","",VLOOKUP(B27,Data!$B$5:$J$319,9,FALSE)*D27)</f>
        <v/>
      </c>
    </row>
    <row r="28" spans="1:21" ht="14">
      <c r="A28" s="100"/>
      <c r="B28" s="91" t="s">
        <v>77</v>
      </c>
      <c r="C28" s="124" t="e">
        <f>IF(D28="","",VLOOKUP(B28,Data!$B$5:$L$319,2,FALSE))</f>
        <v>#N/A</v>
      </c>
      <c r="D28" s="92">
        <v>100</v>
      </c>
      <c r="E28" s="94"/>
      <c r="F28" s="124" t="e">
        <f>IF(D28="","",VLOOKUP(B28,Data!$B$5:$L$319,11,FALSE))</f>
        <v>#N/A</v>
      </c>
      <c r="G28" s="95" t="e">
        <f t="shared" ref="G28:G35" si="1">IF(D28&gt;0,D28*F28,"-")</f>
        <v>#N/A</v>
      </c>
      <c r="H28" s="93" t="e">
        <f>IF(D28="","",VLOOKUP(B28,Data!$B$5:$D$319,3,FALSE))</f>
        <v>#N/A</v>
      </c>
      <c r="I28" s="93" t="e">
        <f>IF(D28="","",VLOOKUP(B28,Data!$B$5:$M$319,12,FALSE))</f>
        <v>#N/A</v>
      </c>
      <c r="J28" s="124" t="e">
        <f>IF(D28="","",VLOOKUP(B28,Data!$B$5:$E$319,4,FALSE)*D28)</f>
        <v>#N/A</v>
      </c>
      <c r="K28" s="124" t="e">
        <f>IF(D28="","",VLOOKUP(B28,Data!$B$5:$F$319,5,FALSE)*D28)</f>
        <v>#N/A</v>
      </c>
      <c r="L28" s="95" t="e">
        <f>IF(B28=Data!B25,Data!G25,(IF(B28=Data!#REF!,Data!#REF!,(IF(B28=Data!B27,Data!G27,(IF(B28=Data!#REF!,Data!#REF!,(IF(B28=Data!#REF!,Data!#REF!,(IF(B28=Data!#REF!,Data!#REF!,(IF(B28=Data!#REF!,Data!#REF!,(IF(B28=Data!#REF!,Data!#REF!,Data!#REF!)))))))))))))))&amp;IF(B28=Data!#REF!,Data!#REF!,(IF(B28=Data!#REF!,Data!#REF!,(IF(B28=Data!B49,Data!G49,(IF(B28=Data!B50,Data!G50,(IF(B28=Data!#REF!,Data!#REF!,(IF(B28=Data!#REF!,Data!G825,(IF(B28=Data!#REF!,Data!#REF!,(IF(B28=Data!#REF!,Data!#REF!,Data!#REF!)))))))))))))))&amp;IF(B28=Data!#REF!,Data!#REF!,(IF(B28=Data!#REF!,Data!#REF!,(IF(B28=Data!#REF!,Data!#REF!,(IF(B28=Data!#REF!,Data!#REF!,(IF(B28=Data!#REF!,Data!#REF!,Data!#REF!)))))))))</f>
        <v>#REF!</v>
      </c>
      <c r="M28" s="96"/>
      <c r="N28" s="97"/>
      <c r="O28" s="98" t="e">
        <f>IF(B28=Data!B25,Data!H25,(IF(B28=Data!#REF!,Data!#REF!,(IF(B28=Data!B27,Data!H27,(IF(B28=Data!#REF!,Data!#REF!,(IF(B28=Data!#REF!,Data!#REF!,(IF(B28=Data!#REF!,Data!#REF!,(IF(B28=Data!#REF!,Data!#REF!,(IF(B28=Data!#REF!,Data!#REF!,Data!#REF!)))))))))))))))&amp;IF(B28=Data!#REF!,Data!#REF!,(IF(B28=Data!#REF!,Data!#REF!,(IF(B28=Data!B49,Data!H49,(IF(B28=Data!B50,Data!H50,(IF(B28=Data!#REF!,Data!#REF!,(IF(B28=Data!#REF!,Data!H825,(IF(B28=Data!#REF!,Data!#REF!,(IF(B28=Data!#REF!,Data!#REF!,Data!#REF!)))))))))))))))&amp;IF(B28=Data!#REF!,Data!#REF!,(IF(B28=Data!#REF!,Data!#REF!,(IF(B28=Data!#REF!,Data!#REF!,(IF(B28=Data!#REF!,Data!#REF!,(IF(B28=Data!#REF!,Data!#REF!,Data!#REF!)))))))))</f>
        <v>#REF!</v>
      </c>
      <c r="P28" s="97"/>
      <c r="Q28" s="97"/>
      <c r="R28" s="98" t="e">
        <f>IF(B28=Data!B25,Data!I25,(IF(B28=Data!#REF!,Data!#REF!,(IF(B28=Data!B27,Data!I27,(IF(B28=Data!#REF!,Data!#REF!,(IF(B28=Data!#REF!,Data!#REF!,(IF(B28=Data!#REF!,Data!#REF!,(IF(B28=Data!#REF!,Data!#REF!,(IF(B28=Data!#REF!,Data!#REF!,Data!#REF!)))))))))))))))&amp;IF(B28=Data!#REF!,Data!#REF!,(IF(B28=Data!#REF!,Data!#REF!,(IF(B28=Data!B49,Data!I49,(IF(B28=Data!B50,Data!I50,(IF(B28=Data!#REF!,Data!#REF!,(IF(B28=Data!#REF!,Data!I825,(IF(B28=Data!#REF!,Data!#REF!,(IF(B28=Data!#REF!,Data!#REF!,Data!#REF!)))))))))))))))&amp;IF(B28=Data!#REF!,Data!#REF!,(IF(B28=Data!#REF!,Data!#REF!,(IF(B28=Data!#REF!,Data!#REF!,(IF(B28=Data!#REF!,Data!#REF!,(IF(B28=Data!#REF!,Data!#REF!,Data!#REF!)))))))))</f>
        <v>#REF!</v>
      </c>
      <c r="S28" s="99"/>
      <c r="T28" s="98" t="e">
        <f>IF(B28=Data!B25,Data!J25,(IF(B28=Data!#REF!,Data!#REF!,(IF(B28=Data!B27,Data!J27,(IF(B28=Data!#REF!,Data!#REF!,(IF(B28=Data!#REF!,Data!#REF!,(IF(B28=Data!#REF!,Data!#REF!,(IF(B28=Data!#REF!,Data!#REF!,(IF(B28=Data!#REF!,Data!#REF!,Data!#REF!)))))))))))))))&amp;IF(B28=Data!#REF!,Data!#REF!,(IF(B28=Data!#REF!,Data!#REF!,(IF(B28=Data!B49,Data!J49,(IF(B28=Data!B50,Data!J50,(IF(B28=Data!#REF!,Data!#REF!,(IF(B28=Data!#REF!,Data!J825,(IF(B28=Data!#REF!,Data!#REF!,(IF(B28=Data!#REF!,Data!#REF!,Data!#REF!)))))))))))))))&amp;IF(B28=Data!#REF!,Data!#REF!,(IF(B28=Data!#REF!,Data!#REF!,(IF(B28=Data!#REF!,Data!#REF!,(IF(B28=Data!#REF!,Data!#REF!,(IF(B28=Data!#REF!,Data!#REF!,Data!#REF!)))))))))</f>
        <v>#REF!</v>
      </c>
      <c r="U28" s="126" t="e">
        <f>IF(D28="","",VLOOKUP(B28,Data!$B$5:$J$319,9,FALSE)*D28)</f>
        <v>#N/A</v>
      </c>
    </row>
    <row r="29" spans="1:21" ht="14">
      <c r="A29" s="100"/>
      <c r="B29" s="91"/>
      <c r="C29" s="124" t="str">
        <f>IF(D29="","",VLOOKUP(B29,Data!$B$5:$L$319,2,FALSE))</f>
        <v/>
      </c>
      <c r="D29" s="92"/>
      <c r="E29" s="94"/>
      <c r="F29" s="124" t="str">
        <f>IF(D29="","",VLOOKUP(B29,Data!$B$5:$L$319,11,FALSE))</f>
        <v/>
      </c>
      <c r="G29" s="95" t="str">
        <f t="shared" si="1"/>
        <v>-</v>
      </c>
      <c r="H29" s="93" t="str">
        <f>IF(D29="","",VLOOKUP(B29,Data!$B$5:$D$319,3,FALSE))</f>
        <v/>
      </c>
      <c r="I29" s="93" t="str">
        <f>IF(D29="","",VLOOKUP(B29,Data!$B$5:$M$319,12,FALSE))</f>
        <v/>
      </c>
      <c r="J29" s="124" t="str">
        <f>IF(D29="","",VLOOKUP(B29,Data!$B$5:$E$319,4,FALSE)*D29)</f>
        <v/>
      </c>
      <c r="K29" s="124" t="str">
        <f>IF(D29="","",VLOOKUP(B29,Data!$B$5:$F$319,5,FALSE)*D29)</f>
        <v/>
      </c>
      <c r="L29" s="95" t="e">
        <f>IF(B29=Data!B26,Data!G26,(IF(B29=Data!#REF!,Data!#REF!,(IF(B29=Data!B28,Data!G28,(IF(B29=Data!#REF!,Data!#REF!,(IF(B29=Data!#REF!,Data!#REF!,(IF(B29=Data!#REF!,Data!#REF!,(IF(B29=Data!#REF!,Data!#REF!,(IF(B29=Data!#REF!,Data!#REF!,Data!#REF!)))))))))))))))&amp;IF(B29=Data!#REF!,Data!#REF!,(IF(B29=Data!#REF!,Data!#REF!,(IF(B29=Data!B50,Data!G50,(IF(B29=Data!#REF!,Data!#REF!,(IF(B29=Data!#REF!,Data!#REF!,(IF(B29=Data!#REF!,Data!G826,(IF(B29=Data!#REF!,Data!#REF!,(IF(B29=Data!#REF!,Data!#REF!,Data!#REF!)))))))))))))))&amp;IF(B29=Data!#REF!,Data!#REF!,(IF(B29=Data!#REF!,Data!#REF!,(IF(B29=Data!#REF!,Data!#REF!,(IF(B29=Data!#REF!,Data!#REF!,(IF(B29=Data!#REF!,Data!#REF!,Data!#REF!)))))))))</f>
        <v>#REF!</v>
      </c>
      <c r="M29" s="96"/>
      <c r="N29" s="97"/>
      <c r="O29" s="98" t="e">
        <f>IF(B29=Data!B26,Data!H26,(IF(B29=Data!#REF!,Data!#REF!,(IF(B29=Data!B28,Data!H28,(IF(B29=Data!#REF!,Data!#REF!,(IF(B29=Data!#REF!,Data!#REF!,(IF(B29=Data!#REF!,Data!#REF!,(IF(B29=Data!#REF!,Data!#REF!,(IF(B29=Data!#REF!,Data!#REF!,Data!#REF!)))))))))))))))&amp;IF(B29=Data!#REF!,Data!#REF!,(IF(B29=Data!#REF!,Data!#REF!,(IF(B29=Data!B50,Data!H50,(IF(B29=Data!#REF!,Data!#REF!,(IF(B29=Data!#REF!,Data!#REF!,(IF(B29=Data!#REF!,Data!H826,(IF(B29=Data!#REF!,Data!#REF!,(IF(B29=Data!#REF!,Data!#REF!,Data!#REF!)))))))))))))))&amp;IF(B29=Data!#REF!,Data!#REF!,(IF(B29=Data!#REF!,Data!#REF!,(IF(B29=Data!#REF!,Data!#REF!,(IF(B29=Data!#REF!,Data!#REF!,(IF(B29=Data!#REF!,Data!#REF!,Data!#REF!)))))))))</f>
        <v>#REF!</v>
      </c>
      <c r="P29" s="97"/>
      <c r="Q29" s="97"/>
      <c r="R29" s="98" t="e">
        <f>IF(B29=Data!B26,Data!I26,(IF(B29=Data!#REF!,Data!#REF!,(IF(B29=Data!B28,Data!I28,(IF(B29=Data!#REF!,Data!#REF!,(IF(B29=Data!#REF!,Data!#REF!,(IF(B29=Data!#REF!,Data!#REF!,(IF(B29=Data!#REF!,Data!#REF!,(IF(B29=Data!#REF!,Data!#REF!,Data!#REF!)))))))))))))))&amp;IF(B29=Data!#REF!,Data!#REF!,(IF(B29=Data!#REF!,Data!#REF!,(IF(B29=Data!B50,Data!I50,(IF(B29=Data!#REF!,Data!#REF!,(IF(B29=Data!#REF!,Data!#REF!,(IF(B29=Data!#REF!,Data!I826,(IF(B29=Data!#REF!,Data!#REF!,(IF(B29=Data!#REF!,Data!#REF!,Data!#REF!)))))))))))))))&amp;IF(B29=Data!#REF!,Data!#REF!,(IF(B29=Data!#REF!,Data!#REF!,(IF(B29=Data!#REF!,Data!#REF!,(IF(B29=Data!#REF!,Data!#REF!,(IF(B29=Data!#REF!,Data!#REF!,Data!#REF!)))))))))</f>
        <v>#REF!</v>
      </c>
      <c r="S29" s="99"/>
      <c r="T29" s="98" t="e">
        <f>IF(B29=Data!B26,Data!J26,(IF(B29=Data!#REF!,Data!#REF!,(IF(B29=Data!B28,Data!J28,(IF(B29=Data!#REF!,Data!#REF!,(IF(B29=Data!#REF!,Data!#REF!,(IF(B29=Data!#REF!,Data!#REF!,(IF(B29=Data!#REF!,Data!#REF!,(IF(B29=Data!#REF!,Data!#REF!,Data!#REF!)))))))))))))))&amp;IF(B29=Data!#REF!,Data!#REF!,(IF(B29=Data!#REF!,Data!#REF!,(IF(B29=Data!B50,Data!J50,(IF(B29=Data!#REF!,Data!#REF!,(IF(B29=Data!#REF!,Data!#REF!,(IF(B29=Data!#REF!,Data!J826,(IF(B29=Data!#REF!,Data!#REF!,(IF(B29=Data!#REF!,Data!#REF!,Data!#REF!)))))))))))))))&amp;IF(B29=Data!#REF!,Data!#REF!,(IF(B29=Data!#REF!,Data!#REF!,(IF(B29=Data!#REF!,Data!#REF!,(IF(B29=Data!#REF!,Data!#REF!,(IF(B29=Data!#REF!,Data!#REF!,Data!#REF!)))))))))</f>
        <v>#REF!</v>
      </c>
      <c r="U29" s="126" t="str">
        <f>IF(D29="","",VLOOKUP(B29,Data!$B$5:$J$319,9,FALSE)*D29)</f>
        <v/>
      </c>
    </row>
    <row r="30" spans="1:21" ht="14">
      <c r="A30" s="100"/>
      <c r="B30" s="91"/>
      <c r="C30" s="124" t="str">
        <f>IF(D30="","",VLOOKUP(B30,Data!$B$5:$L$319,2,FALSE))</f>
        <v/>
      </c>
      <c r="D30" s="92"/>
      <c r="E30" s="94"/>
      <c r="F30" s="124" t="str">
        <f>IF(D30="","",VLOOKUP(B30,Data!$B$5:$L$319,11,FALSE))</f>
        <v/>
      </c>
      <c r="G30" s="95" t="str">
        <f t="shared" si="1"/>
        <v>-</v>
      </c>
      <c r="H30" s="93" t="str">
        <f>IF(D30="","",VLOOKUP(B30,Data!$B$5:$D$319,3,FALSE))</f>
        <v/>
      </c>
      <c r="I30" s="93" t="str">
        <f>IF(D30="","",VLOOKUP(B30,Data!$B$5:$M$319,12,FALSE))</f>
        <v/>
      </c>
      <c r="J30" s="124" t="str">
        <f>IF(D30="","",VLOOKUP(B30,Data!$B$5:$E$319,4,FALSE)*D30)</f>
        <v/>
      </c>
      <c r="K30" s="124" t="str">
        <f>IF(D30="","",VLOOKUP(B30,Data!$B$5:$F$319,5,FALSE)*D30)</f>
        <v/>
      </c>
      <c r="L30" s="95" t="e">
        <f>IF(B30=Data!#REF!,Data!#REF!,(IF(B30=Data!B27,Data!G27,(IF(B30=Data!#REF!,Data!#REF!,(IF(B30=Data!#REF!,Data!#REF!,(IF(B30=Data!#REF!,Data!#REF!,(IF(B30=Data!#REF!,Data!#REF!,(IF(B30=Data!#REF!,Data!#REF!,(IF(B30=Data!#REF!,Data!#REF!,Data!#REF!)))))))))))))))&amp;IF(B30=Data!#REF!,Data!#REF!,(IF(B30=Data!#REF!,Data!#REF!,(IF(B30=Data!#REF!,Data!#REF!,(IF(B30=Data!#REF!,Data!#REF!,(IF(B30=Data!#REF!,Data!#REF!,(IF(B30=Data!B5,Data!G827,(IF(B30=Data!#REF!,Data!#REF!,(IF(B30=Data!#REF!,Data!#REF!,Data!#REF!)))))))))))))))&amp;IF(B30=Data!#REF!,Data!#REF!,(IF(B30=Data!#REF!,Data!#REF!,(IF(B30=Data!#REF!,Data!#REF!,(IF(B30=Data!#REF!,Data!#REF!,(IF(B30=Data!#REF!,Data!#REF!,Data!#REF!)))))))))</f>
        <v>#REF!</v>
      </c>
      <c r="M30" s="96"/>
      <c r="N30" s="97"/>
      <c r="O30" s="98" t="e">
        <f>IF(B30=Data!#REF!,Data!#REF!,(IF(B30=Data!B27,Data!H27,(IF(B30=Data!#REF!,Data!#REF!,(IF(B30=Data!#REF!,Data!#REF!,(IF(B30=Data!#REF!,Data!#REF!,(IF(B30=Data!#REF!,Data!#REF!,(IF(B30=Data!#REF!,Data!#REF!,(IF(B30=Data!#REF!,Data!#REF!,Data!#REF!)))))))))))))))&amp;IF(B30=Data!#REF!,Data!#REF!,(IF(B30=Data!#REF!,Data!#REF!,(IF(B30=Data!#REF!,Data!#REF!,(IF(B30=Data!#REF!,Data!#REF!,(IF(B30=Data!#REF!,Data!#REF!,(IF(B30=Data!B5,Data!H827,(IF(B30=Data!#REF!,Data!#REF!,(IF(B30=Data!#REF!,Data!#REF!,Data!#REF!)))))))))))))))&amp;IF(B30=Data!#REF!,Data!#REF!,(IF(B30=Data!#REF!,Data!#REF!,(IF(B30=Data!#REF!,Data!#REF!,(IF(B30=Data!#REF!,Data!#REF!,(IF(B30=Data!#REF!,Data!#REF!,Data!#REF!)))))))))</f>
        <v>#REF!</v>
      </c>
      <c r="P30" s="97"/>
      <c r="Q30" s="97"/>
      <c r="R30" s="98" t="e">
        <f>IF(B30=Data!#REF!,Data!#REF!,(IF(B30=Data!B27,Data!I27,(IF(B30=Data!#REF!,Data!#REF!,(IF(B30=Data!#REF!,Data!#REF!,(IF(B30=Data!#REF!,Data!#REF!,(IF(B30=Data!#REF!,Data!#REF!,(IF(B30=Data!#REF!,Data!#REF!,(IF(B30=Data!#REF!,Data!#REF!,Data!#REF!)))))))))))))))&amp;IF(B30=Data!#REF!,Data!#REF!,(IF(B30=Data!#REF!,Data!#REF!,(IF(B30=Data!#REF!,Data!#REF!,(IF(B30=Data!#REF!,Data!#REF!,(IF(B30=Data!#REF!,Data!#REF!,(IF(B30=Data!B5,Data!I827,(IF(B30=Data!#REF!,Data!#REF!,(IF(B30=Data!#REF!,Data!#REF!,Data!#REF!)))))))))))))))&amp;IF(B30=Data!#REF!,Data!#REF!,(IF(B30=Data!#REF!,Data!#REF!,(IF(B30=Data!#REF!,Data!#REF!,(IF(B30=Data!#REF!,Data!#REF!,(IF(B30=Data!#REF!,Data!#REF!,Data!#REF!)))))))))</f>
        <v>#REF!</v>
      </c>
      <c r="S30" s="99"/>
      <c r="T30" s="98" t="e">
        <f>IF(B30=Data!#REF!,Data!#REF!,(IF(B30=Data!B27,Data!J27,(IF(B30=Data!#REF!,Data!#REF!,(IF(B30=Data!#REF!,Data!#REF!,(IF(B30=Data!#REF!,Data!#REF!,(IF(B30=Data!#REF!,Data!#REF!,(IF(B30=Data!#REF!,Data!#REF!,(IF(B30=Data!#REF!,Data!#REF!,Data!#REF!)))))))))))))))&amp;IF(B30=Data!#REF!,Data!#REF!,(IF(B30=Data!#REF!,Data!#REF!,(IF(B30=Data!#REF!,Data!#REF!,(IF(B30=Data!#REF!,Data!#REF!,(IF(B30=Data!#REF!,Data!#REF!,(IF(B30=Data!B5,Data!J827,(IF(B30=Data!#REF!,Data!#REF!,(IF(B30=Data!#REF!,Data!#REF!,Data!#REF!)))))))))))))))&amp;IF(B30=Data!#REF!,Data!#REF!,(IF(B30=Data!#REF!,Data!#REF!,(IF(B30=Data!#REF!,Data!#REF!,(IF(B30=Data!#REF!,Data!#REF!,(IF(B30=Data!#REF!,Data!#REF!,Data!#REF!)))))))))</f>
        <v>#REF!</v>
      </c>
      <c r="U30" s="126" t="str">
        <f>IF(D30="","",VLOOKUP(B30,Data!$B$5:$J$319,9,FALSE)*D30)</f>
        <v/>
      </c>
    </row>
    <row r="31" spans="1:21" ht="14">
      <c r="A31" s="100"/>
      <c r="B31" s="91"/>
      <c r="C31" s="124" t="str">
        <f>IF(D31="","",VLOOKUP(B31,Data!$B$5:$L$319,2,FALSE))</f>
        <v/>
      </c>
      <c r="D31" s="92"/>
      <c r="E31" s="94"/>
      <c r="F31" s="124" t="str">
        <f>IF(D31="","",VLOOKUP(B31,Data!$B$5:$L$319,11,FALSE))</f>
        <v/>
      </c>
      <c r="G31" s="95" t="str">
        <f t="shared" si="1"/>
        <v>-</v>
      </c>
      <c r="H31" s="93" t="str">
        <f>IF(D31="","",VLOOKUP(B31,Data!$B$5:$D$319,3,FALSE))</f>
        <v/>
      </c>
      <c r="I31" s="93" t="str">
        <f>IF(D31="","",VLOOKUP(B31,Data!$B$5:$M$319,12,FALSE))</f>
        <v/>
      </c>
      <c r="J31" s="124" t="str">
        <f>IF(D31="","",VLOOKUP(B31,Data!$B$5:$E$319,4,FALSE)*D31)</f>
        <v/>
      </c>
      <c r="K31" s="124" t="str">
        <f>IF(D31="","",VLOOKUP(B31,Data!$B$5:$F$319,5,FALSE)*D31)</f>
        <v/>
      </c>
      <c r="L31" s="95" t="e">
        <f>IF(B31=Data!#REF!,Data!#REF!,(IF(B31=Data!B28,Data!G28,(IF(B31=Data!#REF!,Data!#REF!,(IF(B31=Data!#REF!,Data!#REF!,(IF(B31=Data!B29,Data!G29,(IF(B31=Data!#REF!,Data!#REF!,(IF(B31=Data!#REF!,Data!#REF!,(IF(B31=Data!#REF!,Data!#REF!,Data!#REF!)))))))))))))))&amp;IF(B31=Data!#REF!,Data!#REF!,(IF(B31=Data!B47,Data!G47,(IF(B31=Data!#REF!,Data!#REF!,(IF(B31=Data!#REF!,Data!#REF!,(IF(B31=Data!#REF!,Data!#REF!,(IF(B31=Data!B6,Data!G828,(IF(B31=Data!#REF!,Data!#REF!,(IF(B31=Data!#REF!,Data!#REF!,Data!#REF!)))))))))))))))&amp;IF(B31=Data!#REF!,Data!#REF!,(IF(B31=Data!#REF!,Data!#REF!,(IF(B31=Data!#REF!,Data!#REF!,(IF(B31=Data!#REF!,Data!#REF!,(IF(B31=Data!#REF!,Data!#REF!,Data!#REF!)))))))))</f>
        <v>#REF!</v>
      </c>
      <c r="M31" s="96"/>
      <c r="N31" s="97"/>
      <c r="O31" s="98" t="e">
        <f>IF(B31=Data!#REF!,Data!#REF!,(IF(B31=Data!B28,Data!H28,(IF(B31=Data!#REF!,Data!#REF!,(IF(B31=Data!#REF!,Data!#REF!,(IF(B31=Data!B29,Data!H29,(IF(B31=Data!#REF!,Data!#REF!,(IF(B31=Data!#REF!,Data!#REF!,(IF(B31=Data!#REF!,Data!#REF!,Data!#REF!)))))))))))))))&amp;IF(B31=Data!#REF!,Data!#REF!,(IF(B31=Data!B47,Data!H47,(IF(B31=Data!#REF!,Data!#REF!,(IF(B31=Data!#REF!,Data!#REF!,(IF(B31=Data!#REF!,Data!#REF!,(IF(B31=Data!B6,Data!H828,(IF(B31=Data!#REF!,Data!#REF!,(IF(B31=Data!#REF!,Data!#REF!,Data!#REF!)))))))))))))))&amp;IF(B31=Data!#REF!,Data!#REF!,(IF(B31=Data!#REF!,Data!#REF!,(IF(B31=Data!#REF!,Data!#REF!,(IF(B31=Data!#REF!,Data!#REF!,(IF(B31=Data!#REF!,Data!#REF!,Data!#REF!)))))))))</f>
        <v>#REF!</v>
      </c>
      <c r="P31" s="97"/>
      <c r="Q31" s="97"/>
      <c r="R31" s="98" t="e">
        <f>IF(B31=Data!#REF!,Data!#REF!,(IF(B31=Data!B28,Data!I28,(IF(B31=Data!#REF!,Data!#REF!,(IF(B31=Data!#REF!,Data!#REF!,(IF(B31=Data!B29,Data!I29,(IF(B31=Data!#REF!,Data!#REF!,(IF(B31=Data!#REF!,Data!#REF!,(IF(B31=Data!#REF!,Data!#REF!,Data!#REF!)))))))))))))))&amp;IF(B31=Data!#REF!,Data!#REF!,(IF(B31=Data!B47,Data!I47,(IF(B31=Data!#REF!,Data!#REF!,(IF(B31=Data!#REF!,Data!#REF!,(IF(B31=Data!#REF!,Data!#REF!,(IF(B31=Data!B6,Data!I828,(IF(B31=Data!#REF!,Data!#REF!,(IF(B31=Data!#REF!,Data!#REF!,Data!#REF!)))))))))))))))&amp;IF(B31=Data!#REF!,Data!#REF!,(IF(B31=Data!#REF!,Data!#REF!,(IF(B31=Data!#REF!,Data!#REF!,(IF(B31=Data!#REF!,Data!#REF!,(IF(B31=Data!#REF!,Data!#REF!,Data!#REF!)))))))))</f>
        <v>#REF!</v>
      </c>
      <c r="S31" s="99"/>
      <c r="T31" s="98" t="e">
        <f>IF(B31=Data!#REF!,Data!#REF!,(IF(B31=Data!B28,Data!J28,(IF(B31=Data!#REF!,Data!#REF!,(IF(B31=Data!#REF!,Data!#REF!,(IF(B31=Data!B29,Data!J29,(IF(B31=Data!#REF!,Data!#REF!,(IF(B31=Data!#REF!,Data!#REF!,(IF(B31=Data!#REF!,Data!#REF!,Data!#REF!)))))))))))))))&amp;IF(B31=Data!#REF!,Data!#REF!,(IF(B31=Data!B47,Data!J47,(IF(B31=Data!#REF!,Data!#REF!,(IF(B31=Data!#REF!,Data!#REF!,(IF(B31=Data!#REF!,Data!#REF!,(IF(B31=Data!B6,Data!J828,(IF(B31=Data!#REF!,Data!#REF!,(IF(B31=Data!#REF!,Data!#REF!,Data!#REF!)))))))))))))))&amp;IF(B31=Data!#REF!,Data!#REF!,(IF(B31=Data!#REF!,Data!#REF!,(IF(B31=Data!#REF!,Data!#REF!,(IF(B31=Data!#REF!,Data!#REF!,(IF(B31=Data!#REF!,Data!#REF!,Data!#REF!)))))))))</f>
        <v>#REF!</v>
      </c>
      <c r="U31" s="126" t="str">
        <f>IF(D31="","",VLOOKUP(B31,Data!$B$5:$J$319,9,FALSE)*D31)</f>
        <v/>
      </c>
    </row>
    <row r="32" spans="1:21" ht="14">
      <c r="A32" s="100"/>
      <c r="B32" s="91"/>
      <c r="C32" s="124" t="str">
        <f>IF(D32="","",VLOOKUP(B32,Data!$B$5:$L$319,2,FALSE))</f>
        <v/>
      </c>
      <c r="D32" s="92"/>
      <c r="E32" s="94"/>
      <c r="F32" s="124" t="str">
        <f>IF(D32="","",VLOOKUP(B32,Data!$B$5:$L$319,11,FALSE))</f>
        <v/>
      </c>
      <c r="G32" s="95" t="str">
        <f t="shared" si="1"/>
        <v>-</v>
      </c>
      <c r="H32" s="93" t="str">
        <f>IF(D32="","",VLOOKUP(B32,Data!$B$5:$D$319,3,FALSE))</f>
        <v/>
      </c>
      <c r="I32" s="93" t="str">
        <f>IF(D32="","",VLOOKUP(B32,Data!$B$5:$M$319,12,FALSE))</f>
        <v/>
      </c>
      <c r="J32" s="124" t="str">
        <f>IF(D32="","",VLOOKUP(B32,Data!$B$5:$E$319,4,FALSE)*D32)</f>
        <v/>
      </c>
      <c r="K32" s="124" t="str">
        <f>IF(D32="","",VLOOKUP(B32,Data!$B$5:$F$319,5,FALSE)*D32)</f>
        <v/>
      </c>
      <c r="L32" s="95" t="e">
        <f>IF(B32=Data!B27,Data!G27,(IF(B32=Data!#REF!,Data!#REF!,(IF(B32=Data!#REF!,Data!#REF!,(IF(B32=Data!#REF!,Data!#REF!,(IF(B32=Data!B31,Data!G31,(IF(B32=Data!#REF!,Data!#REF!,(IF(B32=Data!#REF!,Data!#REF!,(IF(B32=Data!#REF!,Data!#REF!,Data!#REF!)))))))))))))))&amp;IF(B32=Data!B47,Data!G47,(IF(B32=Data!B48,Data!G48,(IF(B32=Data!#REF!,Data!#REF!,(IF(B32=Data!#REF!,Data!#REF!,(IF(B32=Data!B5,Data!G5,(IF(B32=Data!B7,Data!G829,(IF(B32=Data!#REF!,Data!#REF!,(IF(B32=Data!#REF!,Data!#REF!,Data!#REF!)))))))))))))))&amp;IF(B32=Data!#REF!,Data!#REF!,(IF(B32=Data!#REF!,Data!#REF!,(IF(B32=Data!#REF!,Data!#REF!,(IF(B32=Data!#REF!,Data!#REF!,(IF(B32=Data!#REF!,Data!#REF!,Data!#REF!)))))))))</f>
        <v>#REF!</v>
      </c>
      <c r="M32" s="96"/>
      <c r="N32" s="97"/>
      <c r="O32" s="98" t="e">
        <f>IF(B32=Data!B27,Data!H27,(IF(B32=Data!#REF!,Data!#REF!,(IF(B32=Data!#REF!,Data!#REF!,(IF(B32=Data!#REF!,Data!#REF!,(IF(B32=Data!B31,Data!H31,(IF(B32=Data!#REF!,Data!#REF!,(IF(B32=Data!#REF!,Data!#REF!,(IF(B32=Data!#REF!,Data!#REF!,Data!#REF!)))))))))))))))&amp;IF(B32=Data!B47,Data!H47,(IF(B32=Data!B48,Data!H48,(IF(B32=Data!#REF!,Data!#REF!,(IF(B32=Data!#REF!,Data!#REF!,(IF(B32=Data!B5,Data!H5,(IF(B32=Data!B7,Data!H829,(IF(B32=Data!#REF!,Data!#REF!,(IF(B32=Data!#REF!,Data!#REF!,Data!#REF!)))))))))))))))&amp;IF(B32=Data!#REF!,Data!#REF!,(IF(B32=Data!#REF!,Data!#REF!,(IF(B32=Data!#REF!,Data!#REF!,(IF(B32=Data!#REF!,Data!#REF!,(IF(B32=Data!#REF!,Data!#REF!,Data!#REF!)))))))))</f>
        <v>#REF!</v>
      </c>
      <c r="P32" s="97"/>
      <c r="Q32" s="97"/>
      <c r="R32" s="98" t="e">
        <f>IF(B32=Data!B27,Data!I27,(IF(B32=Data!#REF!,Data!#REF!,(IF(B32=Data!#REF!,Data!#REF!,(IF(B32=Data!#REF!,Data!#REF!,(IF(B32=Data!B31,Data!I31,(IF(B32=Data!#REF!,Data!#REF!,(IF(B32=Data!#REF!,Data!#REF!,(IF(B32=Data!#REF!,Data!#REF!,Data!#REF!)))))))))))))))&amp;IF(B32=Data!B47,Data!I47,(IF(B32=Data!B48,Data!I48,(IF(B32=Data!#REF!,Data!#REF!,(IF(B32=Data!#REF!,Data!#REF!,(IF(B32=Data!B5,Data!I5,(IF(B32=Data!B7,Data!I829,(IF(B32=Data!#REF!,Data!#REF!,(IF(B32=Data!#REF!,Data!#REF!,Data!#REF!)))))))))))))))&amp;IF(B32=Data!#REF!,Data!#REF!,(IF(B32=Data!#REF!,Data!#REF!,(IF(B32=Data!#REF!,Data!#REF!,(IF(B32=Data!#REF!,Data!#REF!,(IF(B32=Data!#REF!,Data!#REF!,Data!#REF!)))))))))</f>
        <v>#REF!</v>
      </c>
      <c r="S32" s="99"/>
      <c r="T32" s="98" t="e">
        <f>IF(B32=Data!B27,Data!J27,(IF(B32=Data!#REF!,Data!#REF!,(IF(B32=Data!#REF!,Data!#REF!,(IF(B32=Data!#REF!,Data!#REF!,(IF(B32=Data!B31,Data!J31,(IF(B32=Data!#REF!,Data!#REF!,(IF(B32=Data!#REF!,Data!#REF!,(IF(B32=Data!#REF!,Data!#REF!,Data!#REF!)))))))))))))))&amp;IF(B32=Data!B47,Data!J47,(IF(B32=Data!B48,Data!J48,(IF(B32=Data!#REF!,Data!#REF!,(IF(B32=Data!#REF!,Data!#REF!,(IF(B32=Data!B5,Data!J5,(IF(B32=Data!B7,Data!J829,(IF(B32=Data!#REF!,Data!#REF!,(IF(B32=Data!#REF!,Data!#REF!,Data!#REF!)))))))))))))))&amp;IF(B32=Data!#REF!,Data!#REF!,(IF(B32=Data!#REF!,Data!#REF!,(IF(B32=Data!#REF!,Data!#REF!,(IF(B32=Data!#REF!,Data!#REF!,(IF(B32=Data!#REF!,Data!#REF!,Data!#REF!)))))))))</f>
        <v>#REF!</v>
      </c>
      <c r="U32" s="126" t="str">
        <f>IF(D32="","",VLOOKUP(B32,Data!$B$5:$J$319,9,FALSE)*D32)</f>
        <v/>
      </c>
    </row>
    <row r="33" spans="1:21" ht="14">
      <c r="A33" s="100"/>
      <c r="B33" s="91"/>
      <c r="C33" s="124" t="str">
        <f>IF(D33="","",VLOOKUP(B33,Data!$B$5:$L$319,2,FALSE))</f>
        <v/>
      </c>
      <c r="D33" s="92"/>
      <c r="E33" s="94"/>
      <c r="F33" s="124" t="str">
        <f>IF(D33="","",VLOOKUP(B33,Data!$B$5:$L$319,11,FALSE))</f>
        <v/>
      </c>
      <c r="G33" s="95" t="str">
        <f t="shared" si="1"/>
        <v>-</v>
      </c>
      <c r="H33" s="93" t="str">
        <f>IF(D33="","",VLOOKUP(B33,Data!$B$5:$D$319,3,FALSE))</f>
        <v/>
      </c>
      <c r="I33" s="93" t="str">
        <f>IF(D33="","",VLOOKUP(B33,Data!$B$5:$M$319,12,FALSE))</f>
        <v/>
      </c>
      <c r="J33" s="124" t="str">
        <f>IF(D33="","",VLOOKUP(B33,Data!$B$5:$E$319,4,FALSE)*D33)</f>
        <v/>
      </c>
      <c r="K33" s="124" t="str">
        <f>IF(D33="","",VLOOKUP(B33,Data!$B$5:$F$319,5,FALSE)*D33)</f>
        <v/>
      </c>
      <c r="L33" s="95" t="e">
        <f>IF(B33=Data!B28,Data!G28,(IF(B33=Data!#REF!,Data!#REF!,(IF(B33=Data!#REF!,Data!#REF!,(IF(B33=Data!#REF!,Data!#REF!,(IF(B33=Data!B32,Data!G32,(IF(B33=Data!#REF!,Data!#REF!,(IF(B33=Data!#REF!,Data!#REF!,(IF(B33=Data!#REF!,Data!#REF!,Data!#REF!)))))))))))))))&amp;IF(B33=Data!B48,Data!G48,(IF(B33=Data!B49,Data!G49,(IF(B33=Data!#REF!,Data!#REF!,(IF(B33=Data!B5,Data!G5,(IF(B33=Data!B6,Data!G6,(IF(B33=Data!#REF!,Data!G830,(IF(B33=Data!#REF!,Data!#REF!,(IF(B33=Data!#REF!,Data!#REF!,Data!#REF!)))))))))))))))&amp;IF(B33=Data!#REF!,Data!#REF!,(IF(B33=Data!#REF!,Data!#REF!,(IF(B33=Data!#REF!,Data!#REF!,(IF(B33=Data!#REF!,Data!#REF!,(IF(B33=Data!#REF!,Data!#REF!,Data!#REF!)))))))))</f>
        <v>#REF!</v>
      </c>
      <c r="M33" s="96"/>
      <c r="N33" s="97"/>
      <c r="O33" s="98" t="e">
        <f>IF(B33=Data!B28,Data!H28,(IF(B33=Data!#REF!,Data!#REF!,(IF(B33=Data!#REF!,Data!#REF!,(IF(B33=Data!#REF!,Data!#REF!,(IF(B33=Data!B32,Data!H32,(IF(B33=Data!#REF!,Data!#REF!,(IF(B33=Data!#REF!,Data!#REF!,(IF(B33=Data!#REF!,Data!#REF!,Data!#REF!)))))))))))))))&amp;IF(B33=Data!B48,Data!H48,(IF(B33=Data!B49,Data!H49,(IF(B33=Data!#REF!,Data!#REF!,(IF(B33=Data!B5,Data!H5,(IF(B33=Data!B6,Data!H6,(IF(B33=Data!#REF!,Data!H830,(IF(B33=Data!#REF!,Data!#REF!,(IF(B33=Data!#REF!,Data!#REF!,Data!#REF!)))))))))))))))&amp;IF(B33=Data!#REF!,Data!#REF!,(IF(B33=Data!#REF!,Data!#REF!,(IF(B33=Data!#REF!,Data!#REF!,(IF(B33=Data!#REF!,Data!#REF!,(IF(B33=Data!#REF!,Data!#REF!,Data!#REF!)))))))))</f>
        <v>#REF!</v>
      </c>
      <c r="P33" s="97"/>
      <c r="Q33" s="97"/>
      <c r="R33" s="98" t="e">
        <f>IF(B33=Data!B28,Data!I28,(IF(B33=Data!#REF!,Data!#REF!,(IF(B33=Data!#REF!,Data!#REF!,(IF(B33=Data!#REF!,Data!#REF!,(IF(B33=Data!B32,Data!I32,(IF(B33=Data!#REF!,Data!#REF!,(IF(B33=Data!#REF!,Data!#REF!,(IF(B33=Data!#REF!,Data!#REF!,Data!#REF!)))))))))))))))&amp;IF(B33=Data!B48,Data!I48,(IF(B33=Data!B49,Data!I49,(IF(B33=Data!#REF!,Data!#REF!,(IF(B33=Data!B5,Data!I5,(IF(B33=Data!B6,Data!I6,(IF(B33=Data!#REF!,Data!I830,(IF(B33=Data!#REF!,Data!#REF!,(IF(B33=Data!#REF!,Data!#REF!,Data!#REF!)))))))))))))))&amp;IF(B33=Data!#REF!,Data!#REF!,(IF(B33=Data!#REF!,Data!#REF!,(IF(B33=Data!#REF!,Data!#REF!,(IF(B33=Data!#REF!,Data!#REF!,(IF(B33=Data!#REF!,Data!#REF!,Data!#REF!)))))))))</f>
        <v>#REF!</v>
      </c>
      <c r="S33" s="99"/>
      <c r="T33" s="98" t="e">
        <f>IF(B33=Data!B28,Data!J28,(IF(B33=Data!#REF!,Data!#REF!,(IF(B33=Data!#REF!,Data!#REF!,(IF(B33=Data!#REF!,Data!#REF!,(IF(B33=Data!B32,Data!J32,(IF(B33=Data!#REF!,Data!#REF!,(IF(B33=Data!#REF!,Data!#REF!,(IF(B33=Data!#REF!,Data!#REF!,Data!#REF!)))))))))))))))&amp;IF(B33=Data!B48,Data!J48,(IF(B33=Data!B49,Data!J49,(IF(B33=Data!#REF!,Data!#REF!,(IF(B33=Data!B5,Data!J5,(IF(B33=Data!B6,Data!J6,(IF(B33=Data!#REF!,Data!J830,(IF(B33=Data!#REF!,Data!#REF!,(IF(B33=Data!#REF!,Data!#REF!,Data!#REF!)))))))))))))))&amp;IF(B33=Data!#REF!,Data!#REF!,(IF(B33=Data!#REF!,Data!#REF!,(IF(B33=Data!#REF!,Data!#REF!,(IF(B33=Data!#REF!,Data!#REF!,(IF(B33=Data!#REF!,Data!#REF!,Data!#REF!)))))))))</f>
        <v>#REF!</v>
      </c>
      <c r="U33" s="126" t="str">
        <f>IF(D33="","",VLOOKUP(B33,Data!$B$5:$J$319,9,FALSE)*D33)</f>
        <v/>
      </c>
    </row>
    <row r="34" spans="1:21" ht="14">
      <c r="A34" s="100"/>
      <c r="B34" s="91"/>
      <c r="C34" s="124" t="str">
        <f>IF(D34="","",VLOOKUP(B34,Data!$B$5:$L$319,2,FALSE))</f>
        <v/>
      </c>
      <c r="D34" s="92"/>
      <c r="E34" s="94"/>
      <c r="F34" s="124" t="str">
        <f>IF(D34="","",VLOOKUP(B34,Data!$B$5:$L$319,11,FALSE))</f>
        <v/>
      </c>
      <c r="G34" s="95" t="str">
        <f t="shared" si="1"/>
        <v>-</v>
      </c>
      <c r="H34" s="93" t="str">
        <f>IF(D34="","",VLOOKUP(B34,Data!$B$5:$D$319,3,FALSE))</f>
        <v/>
      </c>
      <c r="I34" s="93" t="str">
        <f>IF(D34="","",VLOOKUP(B34,Data!$B$5:$M$319,12,FALSE))</f>
        <v/>
      </c>
      <c r="J34" s="124" t="str">
        <f>IF(D34="","",VLOOKUP(B34,Data!$B$5:$E$319,4,FALSE)*D34)</f>
        <v/>
      </c>
      <c r="K34" s="124" t="str">
        <f>IF(D34="","",VLOOKUP(B34,Data!$B$5:$F$319,5,FALSE)*D34)</f>
        <v/>
      </c>
      <c r="L34" s="95" t="e">
        <f>IF(B34=Data!#REF!,Data!#REF!,(IF(B34=Data!#REF!,Data!#REF!,(IF(B34=Data!#REF!,Data!#REF!,(IF(B34=Data!#REF!,Data!#REF!,(IF(B34=Data!B34,Data!G34,(IF(B34=Data!#REF!,Data!#REF!,(IF(B34=Data!#REF!,Data!#REF!,(IF(B34=Data!B47,Data!G47,Data!#REF!)))))))))))))))&amp;IF(B34=Data!B49,Data!G49,(IF(B34=Data!B50,Data!G50,(IF(B34=Data!B5,Data!G5,(IF(B34=Data!B6,Data!G6,(IF(B34=Data!B7,Data!G7,(IF(B34=Data!#REF!,Data!G831,(IF(B34=Data!#REF!,Data!#REF!,(IF(B34=Data!#REF!,Data!#REF!,Data!#REF!)))))))))))))))&amp;IF(B34=Data!#REF!,Data!#REF!,(IF(B34=Data!#REF!,Data!#REF!,(IF(B34=Data!#REF!,Data!#REF!,(IF(B34=Data!#REF!,Data!#REF!,(IF(B34=Data!#REF!,Data!#REF!,Data!#REF!)))))))))</f>
        <v>#REF!</v>
      </c>
      <c r="M34" s="96"/>
      <c r="N34" s="97"/>
      <c r="O34" s="98" t="e">
        <f>IF(B34=Data!#REF!,Data!#REF!,(IF(B34=Data!#REF!,Data!#REF!,(IF(B34=Data!#REF!,Data!#REF!,(IF(B34=Data!#REF!,Data!#REF!,(IF(B34=Data!B34,Data!H34,(IF(B34=Data!#REF!,Data!#REF!,(IF(B34=Data!#REF!,Data!#REF!,(IF(B34=Data!B47,Data!H47,Data!#REF!)))))))))))))))&amp;IF(B34=Data!B49,Data!H49,(IF(B34=Data!B50,Data!H50,(IF(B34=Data!B5,Data!H5,(IF(B34=Data!B6,Data!H6,(IF(B34=Data!B7,Data!H7,(IF(B34=Data!#REF!,Data!H831,(IF(B34=Data!#REF!,Data!#REF!,(IF(B34=Data!#REF!,Data!#REF!,Data!#REF!)))))))))))))))&amp;IF(B34=Data!#REF!,Data!#REF!,(IF(B34=Data!#REF!,Data!#REF!,(IF(B34=Data!#REF!,Data!#REF!,(IF(B34=Data!#REF!,Data!#REF!,(IF(B34=Data!#REF!,Data!#REF!,Data!#REF!)))))))))</f>
        <v>#REF!</v>
      </c>
      <c r="P34" s="97"/>
      <c r="Q34" s="97"/>
      <c r="R34" s="98" t="e">
        <f>IF(B34=Data!#REF!,Data!#REF!,(IF(B34=Data!#REF!,Data!#REF!,(IF(B34=Data!#REF!,Data!#REF!,(IF(B34=Data!#REF!,Data!#REF!,(IF(B34=Data!B34,Data!I34,(IF(B34=Data!#REF!,Data!#REF!,(IF(B34=Data!#REF!,Data!#REF!,(IF(B34=Data!B47,Data!I47,Data!#REF!)))))))))))))))&amp;IF(B34=Data!B49,Data!I49,(IF(B34=Data!B50,Data!I50,(IF(B34=Data!B5,Data!I5,(IF(B34=Data!B6,Data!I6,(IF(B34=Data!B7,Data!I7,(IF(B34=Data!#REF!,Data!I831,(IF(B34=Data!#REF!,Data!#REF!,(IF(B34=Data!#REF!,Data!#REF!,Data!#REF!)))))))))))))))&amp;IF(B34=Data!#REF!,Data!#REF!,(IF(B34=Data!#REF!,Data!#REF!,(IF(B34=Data!#REF!,Data!#REF!,(IF(B34=Data!#REF!,Data!#REF!,(IF(B34=Data!#REF!,Data!#REF!,Data!#REF!)))))))))</f>
        <v>#REF!</v>
      </c>
      <c r="S34" s="99"/>
      <c r="T34" s="98" t="e">
        <f>IF(B34=Data!#REF!,Data!#REF!,(IF(B34=Data!#REF!,Data!#REF!,(IF(B34=Data!#REF!,Data!#REF!,(IF(B34=Data!#REF!,Data!#REF!,(IF(B34=Data!B34,Data!J34,(IF(B34=Data!#REF!,Data!#REF!,(IF(B34=Data!#REF!,Data!#REF!,(IF(B34=Data!B47,Data!J47,Data!#REF!)))))))))))))))&amp;IF(B34=Data!B49,Data!J49,(IF(B34=Data!B50,Data!J50,(IF(B34=Data!B5,Data!J5,(IF(B34=Data!B6,Data!J6,(IF(B34=Data!B7,Data!J7,(IF(B34=Data!#REF!,Data!J831,(IF(B34=Data!#REF!,Data!#REF!,(IF(B34=Data!#REF!,Data!#REF!,Data!#REF!)))))))))))))))&amp;IF(B34=Data!#REF!,Data!#REF!,(IF(B34=Data!#REF!,Data!#REF!,(IF(B34=Data!#REF!,Data!#REF!,(IF(B34=Data!#REF!,Data!#REF!,(IF(B34=Data!#REF!,Data!#REF!,Data!#REF!)))))))))</f>
        <v>#REF!</v>
      </c>
      <c r="U34" s="126" t="str">
        <f>IF(D34="","",VLOOKUP(B34,Data!$B$5:$J$319,9,FALSE)*D34)</f>
        <v/>
      </c>
    </row>
    <row r="35" spans="1:21" ht="14">
      <c r="A35" s="90"/>
      <c r="B35" s="91"/>
      <c r="C35" s="124" t="str">
        <f>IF(D35="","",VLOOKUP(B35,Data!$B$5:$L$319,2,FALSE))</f>
        <v/>
      </c>
      <c r="D35" s="92"/>
      <c r="E35" s="94"/>
      <c r="F35" s="124" t="str">
        <f>IF(D35="","",VLOOKUP(B35,Data!$B$5:$L$319,11,FALSE))</f>
        <v/>
      </c>
      <c r="G35" s="95" t="str">
        <f t="shared" si="1"/>
        <v>-</v>
      </c>
      <c r="H35" s="93" t="str">
        <f>IF(D35="","",VLOOKUP(B35,Data!$B$5:$D$319,3,FALSE))</f>
        <v/>
      </c>
      <c r="I35" s="93" t="str">
        <f>IF(D35="","",VLOOKUP(B35,Data!$B$5:$M$319,12,FALSE))</f>
        <v/>
      </c>
      <c r="J35" s="124" t="str">
        <f>IF(D35="","",VLOOKUP(B35,Data!$B$5:$E$319,4,FALSE)*D35)</f>
        <v/>
      </c>
      <c r="K35" s="124" t="str">
        <f>IF(D35="","",VLOOKUP(B35,Data!$B$5:$F$319,5,FALSE)*D35)</f>
        <v/>
      </c>
      <c r="L35" s="95" t="e">
        <f>IF(B35=Data!#REF!,Data!#REF!,(IF(B35=Data!#REF!,Data!#REF!,(IF(B35=Data!#REF!,Data!#REF!,(IF(B35=Data!B29,Data!G29,(IF(B35=Data!B35,Data!G35,(IF(B35=Data!#REF!,Data!#REF!,(IF(B35=Data!#REF!,Data!#REF!,(IF(B35=Data!B48,Data!G48,Data!#REF!)))))))))))))))&amp;IF(B35=Data!B50,Data!G50,(IF(B35=Data!#REF!,Data!#REF!,(IF(B35=Data!B6,Data!G6,(IF(B35=Data!B7,Data!G7,(IF(B35=Data!#REF!,Data!#REF!,(IF(B35=Data!#REF!,Data!G832,(IF(B35=Data!#REF!,Data!#REF!,(IF(B35=Data!#REF!,Data!#REF!,Data!#REF!)))))))))))))))&amp;IF(B35=Data!#REF!,Data!#REF!,(IF(B35=Data!#REF!,Data!#REF!,(IF(B35=Data!#REF!,Data!#REF!,(IF(B35=Data!#REF!,Data!#REF!,(IF(B35=Data!#REF!,Data!#REF!,Data!#REF!)))))))))</f>
        <v>#REF!</v>
      </c>
      <c r="M35" s="96"/>
      <c r="N35" s="97"/>
      <c r="O35" s="98" t="e">
        <f>IF(B35=Data!#REF!,Data!#REF!,(IF(B35=Data!#REF!,Data!#REF!,(IF(B35=Data!#REF!,Data!#REF!,(IF(B35=Data!B29,Data!H29,(IF(B35=Data!B35,Data!H35,(IF(B35=Data!#REF!,Data!#REF!,(IF(B35=Data!#REF!,Data!#REF!,(IF(B35=Data!B48,Data!H48,Data!#REF!)))))))))))))))&amp;IF(B35=Data!B50,Data!H50,(IF(B35=Data!#REF!,Data!#REF!,(IF(B35=Data!B6,Data!H6,(IF(B35=Data!B7,Data!H7,(IF(B35=Data!#REF!,Data!#REF!,(IF(B35=Data!#REF!,Data!H832,(IF(B35=Data!#REF!,Data!#REF!,(IF(B35=Data!#REF!,Data!#REF!,Data!#REF!)))))))))))))))&amp;IF(B35=Data!#REF!,Data!#REF!,(IF(B35=Data!#REF!,Data!#REF!,(IF(B35=Data!#REF!,Data!#REF!,(IF(B35=Data!#REF!,Data!#REF!,(IF(B35=Data!#REF!,Data!#REF!,Data!#REF!)))))))))</f>
        <v>#REF!</v>
      </c>
      <c r="P35" s="97"/>
      <c r="Q35" s="97"/>
      <c r="R35" s="98" t="e">
        <f>IF(B35=Data!#REF!,Data!#REF!,(IF(B35=Data!#REF!,Data!#REF!,(IF(B35=Data!#REF!,Data!#REF!,(IF(B35=Data!B29,Data!I29,(IF(B35=Data!B35,Data!I35,(IF(B35=Data!#REF!,Data!#REF!,(IF(B35=Data!#REF!,Data!#REF!,(IF(B35=Data!B48,Data!I48,Data!#REF!)))))))))))))))&amp;IF(B35=Data!B50,Data!I50,(IF(B35=Data!#REF!,Data!#REF!,(IF(B35=Data!B6,Data!I6,(IF(B35=Data!B7,Data!I7,(IF(B35=Data!#REF!,Data!#REF!,(IF(B35=Data!#REF!,Data!I832,(IF(B35=Data!#REF!,Data!#REF!,(IF(B35=Data!#REF!,Data!#REF!,Data!#REF!)))))))))))))))&amp;IF(B35=Data!#REF!,Data!#REF!,(IF(B35=Data!#REF!,Data!#REF!,(IF(B35=Data!#REF!,Data!#REF!,(IF(B35=Data!#REF!,Data!#REF!,(IF(B35=Data!#REF!,Data!#REF!,Data!#REF!)))))))))</f>
        <v>#REF!</v>
      </c>
      <c r="S35" s="99"/>
      <c r="T35" s="98" t="e">
        <f>IF(B35=Data!#REF!,Data!#REF!,(IF(B35=Data!#REF!,Data!#REF!,(IF(B35=Data!#REF!,Data!#REF!,(IF(B35=Data!B29,Data!J29,(IF(B35=Data!B35,Data!J35,(IF(B35=Data!#REF!,Data!#REF!,(IF(B35=Data!#REF!,Data!#REF!,(IF(B35=Data!B48,Data!J48,Data!#REF!)))))))))))))))&amp;IF(B35=Data!B50,Data!J50,(IF(B35=Data!#REF!,Data!#REF!,(IF(B35=Data!B6,Data!J6,(IF(B35=Data!B7,Data!J7,(IF(B35=Data!#REF!,Data!#REF!,(IF(B35=Data!#REF!,Data!J832,(IF(B35=Data!#REF!,Data!#REF!,(IF(B35=Data!#REF!,Data!#REF!,Data!#REF!)))))))))))))))&amp;IF(B35=Data!#REF!,Data!#REF!,(IF(B35=Data!#REF!,Data!#REF!,(IF(B35=Data!#REF!,Data!#REF!,(IF(B35=Data!#REF!,Data!#REF!,(IF(B35=Data!#REF!,Data!#REF!,Data!#REF!)))))))))</f>
        <v>#REF!</v>
      </c>
      <c r="U35" s="126" t="str">
        <f>IF(D35="","",VLOOKUP(B35,Data!$B$5:$J$319,9,FALSE)*D35)</f>
        <v/>
      </c>
    </row>
    <row r="36" spans="1:21" ht="14">
      <c r="A36" s="90"/>
      <c r="B36" s="91"/>
      <c r="C36" s="124" t="str">
        <f>IF(D36="","",VLOOKUP(B36,Data!$B$5:$L$319,2,FALSE))</f>
        <v/>
      </c>
      <c r="D36" s="92"/>
      <c r="E36" s="92"/>
      <c r="F36" s="124" t="str">
        <f>IF(D36="","",VLOOKUP(B36,Data!$B$5:$L$319,11,FALSE))</f>
        <v/>
      </c>
      <c r="G36" s="95" t="str">
        <f t="shared" si="0"/>
        <v>-</v>
      </c>
      <c r="H36" s="93" t="str">
        <f>IF(D36="","",VLOOKUP(B36,Data!$B$5:$D$319,3,FALSE))</f>
        <v/>
      </c>
      <c r="I36" s="93" t="str">
        <f>IF(D36="","",VLOOKUP(B36,Data!$B$5:$M$319,12,FALSE))</f>
        <v/>
      </c>
      <c r="J36" s="124" t="str">
        <f>IF(D36="","",VLOOKUP(B36,Data!$B$5:$E$319,4,FALSE)*D36)</f>
        <v/>
      </c>
      <c r="K36" s="124" t="str">
        <f>IF(D36="","",VLOOKUP(B36,Data!$B$5:$F$319,5,FALSE)*D36)</f>
        <v/>
      </c>
      <c r="L36" s="95" t="e">
        <f>IF(B36=Data!#REF!,Data!#REF!,(IF(B36=Data!B27,Data!G27,(IF(B36=Data!#REF!,Data!#REF!,(IF(B36=Data!#REF!,Data!#REF!,(IF(B36=Data!#REF!,Data!#REF!,(IF(B36=Data!#REF!,Data!#REF!,(IF(B36=Data!#REF!,Data!#REF!,(IF(B36=Data!#REF!,Data!#REF!,Data!#REF!)))))))))))))))&amp;IF(B36=Data!#REF!,Data!#REF!,(IF(B36=Data!#REF!,Data!#REF!,(IF(B36=Data!#REF!,Data!#REF!,(IF(B36=Data!#REF!,Data!#REF!,(IF(B36=Data!B5,Data!G5,(IF(B36=Data!B7,Data!G827,(IF(B36=Data!#REF!,Data!#REF!,(IF(B36=Data!#REF!,Data!#REF!,Data!#REF!)))))))))))))))&amp;IF(B36=Data!#REF!,Data!#REF!,(IF(B36=Data!#REF!,Data!#REF!,(IF(B36=Data!#REF!,Data!#REF!,(IF(B36=Data!#REF!,Data!#REF!,(IF(B36=Data!#REF!,Data!#REF!,Data!#REF!)))))))))</f>
        <v>#REF!</v>
      </c>
      <c r="M36" s="96"/>
      <c r="N36" s="97"/>
      <c r="O36" s="98" t="e">
        <f>IF(B36=Data!#REF!,Data!#REF!,(IF(B36=Data!B27,Data!H27,(IF(B36=Data!#REF!,Data!#REF!,(IF(B36=Data!#REF!,Data!#REF!,(IF(B36=Data!#REF!,Data!#REF!,(IF(B36=Data!#REF!,Data!#REF!,(IF(B36=Data!#REF!,Data!#REF!,(IF(B36=Data!#REF!,Data!#REF!,Data!#REF!)))))))))))))))&amp;IF(B36=Data!#REF!,Data!#REF!,(IF(B36=Data!#REF!,Data!#REF!,(IF(B36=Data!#REF!,Data!#REF!,(IF(B36=Data!#REF!,Data!#REF!,(IF(B36=Data!B5,Data!H5,(IF(B36=Data!B7,Data!H827,(IF(B36=Data!#REF!,Data!#REF!,(IF(B36=Data!#REF!,Data!#REF!,Data!#REF!)))))))))))))))&amp;IF(B36=Data!#REF!,Data!#REF!,(IF(B36=Data!#REF!,Data!#REF!,(IF(B36=Data!#REF!,Data!#REF!,(IF(B36=Data!#REF!,Data!#REF!,(IF(B36=Data!#REF!,Data!#REF!,Data!#REF!)))))))))</f>
        <v>#REF!</v>
      </c>
      <c r="P36" s="97"/>
      <c r="Q36" s="97"/>
      <c r="R36" s="98" t="e">
        <f>IF(B36=Data!#REF!,Data!#REF!,(IF(B36=Data!B27,Data!I27,(IF(B36=Data!#REF!,Data!#REF!,(IF(B36=Data!#REF!,Data!#REF!,(IF(B36=Data!#REF!,Data!#REF!,(IF(B36=Data!#REF!,Data!#REF!,(IF(B36=Data!#REF!,Data!#REF!,(IF(B36=Data!#REF!,Data!#REF!,Data!#REF!)))))))))))))))&amp;IF(B36=Data!#REF!,Data!#REF!,(IF(B36=Data!#REF!,Data!#REF!,(IF(B36=Data!#REF!,Data!#REF!,(IF(B36=Data!#REF!,Data!#REF!,(IF(B36=Data!B5,Data!I5,(IF(B36=Data!B7,Data!I827,(IF(B36=Data!#REF!,Data!#REF!,(IF(B36=Data!#REF!,Data!#REF!,Data!#REF!)))))))))))))))&amp;IF(B36=Data!#REF!,Data!#REF!,(IF(B36=Data!#REF!,Data!#REF!,(IF(B36=Data!#REF!,Data!#REF!,(IF(B36=Data!#REF!,Data!#REF!,(IF(B36=Data!#REF!,Data!#REF!,Data!#REF!)))))))))</f>
        <v>#REF!</v>
      </c>
      <c r="S36" s="99"/>
      <c r="T36" s="98" t="e">
        <f>IF(B36=Data!#REF!,Data!#REF!,(IF(B36=Data!B27,Data!J27,(IF(B36=Data!#REF!,Data!#REF!,(IF(B36=Data!#REF!,Data!#REF!,(IF(B36=Data!#REF!,Data!#REF!,(IF(B36=Data!#REF!,Data!#REF!,(IF(B36=Data!#REF!,Data!#REF!,(IF(B36=Data!#REF!,Data!#REF!,Data!#REF!)))))))))))))))&amp;IF(B36=Data!#REF!,Data!#REF!,(IF(B36=Data!#REF!,Data!#REF!,(IF(B36=Data!#REF!,Data!#REF!,(IF(B36=Data!#REF!,Data!#REF!,(IF(B36=Data!B5,Data!J5,(IF(B36=Data!B7,Data!J827,(IF(B36=Data!#REF!,Data!#REF!,(IF(B36=Data!#REF!,Data!#REF!,Data!#REF!)))))))))))))))&amp;IF(B36=Data!#REF!,Data!#REF!,(IF(B36=Data!#REF!,Data!#REF!,(IF(B36=Data!#REF!,Data!#REF!,(IF(B36=Data!#REF!,Data!#REF!,(IF(B36=Data!#REF!,Data!#REF!,Data!#REF!)))))))))</f>
        <v>#REF!</v>
      </c>
      <c r="U36" s="126" t="str">
        <f>IF(D36="","",VLOOKUP(B36,Data!$B$5:$J$319,9,FALSE)*D36)</f>
        <v/>
      </c>
    </row>
    <row r="37" spans="1:21" ht="14">
      <c r="A37" s="90"/>
      <c r="B37" s="91"/>
      <c r="C37" s="124" t="str">
        <f>IF(D37="","",VLOOKUP(B37,Data!$B$5:$L$319,2,FALSE))</f>
        <v/>
      </c>
      <c r="D37" s="92"/>
      <c r="E37" s="92"/>
      <c r="F37" s="124" t="str">
        <f>IF(D37="","",VLOOKUP(B37,Data!$B$5:$L$319,11,FALSE))</f>
        <v/>
      </c>
      <c r="G37" s="95" t="str">
        <f t="shared" si="0"/>
        <v>-</v>
      </c>
      <c r="H37" s="93" t="str">
        <f>IF(D37="","",VLOOKUP(B37,Data!$B$5:$D$319,3,FALSE))</f>
        <v/>
      </c>
      <c r="I37" s="93" t="str">
        <f>IF(D37="","",VLOOKUP(B37,Data!$B$5:$M$319,12,FALSE))</f>
        <v/>
      </c>
      <c r="J37" s="124" t="str">
        <f>IF(D37="","",VLOOKUP(B37,Data!$B$5:$E$319,4,FALSE)*D37)</f>
        <v/>
      </c>
      <c r="K37" s="124" t="str">
        <f>IF(D37="","",VLOOKUP(B37,Data!$B$5:$F$319,5,FALSE)*D37)</f>
        <v/>
      </c>
      <c r="L37" s="95" t="e">
        <f>IF(B37=Data!#REF!,Data!#REF!,(IF(B37=Data!B28,Data!G28,(IF(B37=Data!#REF!,Data!#REF!,(IF(B37=Data!#REF!,Data!#REF!,(IF(B37=Data!B29,Data!G29,(IF(B37=Data!#REF!,Data!#REF!,(IF(B37=Data!#REF!,Data!#REF!,(IF(B37=Data!#REF!,Data!#REF!,Data!#REF!)))))))))))))))&amp;IF(B37=Data!#REF!,Data!#REF!,(IF(B37=Data!B47,Data!G47,(IF(B37=Data!#REF!,Data!#REF!,(IF(B37=Data!B5,Data!G5,(IF(B37=Data!B6,Data!G6,(IF(B37=Data!#REF!,Data!G828,(IF(B37=Data!#REF!,Data!#REF!,(IF(B37=Data!#REF!,Data!#REF!,Data!#REF!)))))))))))))))&amp;IF(B37=Data!#REF!,Data!#REF!,(IF(B37=Data!#REF!,Data!#REF!,(IF(B37=Data!#REF!,Data!#REF!,(IF(B37=Data!#REF!,Data!#REF!,(IF(B37=Data!#REF!,Data!#REF!,Data!#REF!)))))))))</f>
        <v>#REF!</v>
      </c>
      <c r="M37" s="96"/>
      <c r="N37" s="97"/>
      <c r="O37" s="98" t="e">
        <f>IF(B37=Data!#REF!,Data!#REF!,(IF(B37=Data!B28,Data!H28,(IF(B37=Data!#REF!,Data!#REF!,(IF(B37=Data!#REF!,Data!#REF!,(IF(B37=Data!B29,Data!H29,(IF(B37=Data!#REF!,Data!#REF!,(IF(B37=Data!#REF!,Data!#REF!,(IF(B37=Data!#REF!,Data!#REF!,Data!#REF!)))))))))))))))&amp;IF(B37=Data!#REF!,Data!#REF!,(IF(B37=Data!B47,Data!H47,(IF(B37=Data!#REF!,Data!#REF!,(IF(B37=Data!B5,Data!H5,(IF(B37=Data!B6,Data!H6,(IF(B37=Data!#REF!,Data!H828,(IF(B37=Data!#REF!,Data!#REF!,(IF(B37=Data!#REF!,Data!#REF!,Data!#REF!)))))))))))))))&amp;IF(B37=Data!#REF!,Data!#REF!,(IF(B37=Data!#REF!,Data!#REF!,(IF(B37=Data!#REF!,Data!#REF!,(IF(B37=Data!#REF!,Data!#REF!,(IF(B37=Data!#REF!,Data!#REF!,Data!#REF!)))))))))</f>
        <v>#REF!</v>
      </c>
      <c r="P37" s="97"/>
      <c r="Q37" s="97"/>
      <c r="R37" s="98" t="e">
        <f>IF(B37=Data!#REF!,Data!#REF!,(IF(B37=Data!B28,Data!I28,(IF(B37=Data!#REF!,Data!#REF!,(IF(B37=Data!#REF!,Data!#REF!,(IF(B37=Data!B29,Data!I29,(IF(B37=Data!#REF!,Data!#REF!,(IF(B37=Data!#REF!,Data!#REF!,(IF(B37=Data!#REF!,Data!#REF!,Data!#REF!)))))))))))))))&amp;IF(B37=Data!#REF!,Data!#REF!,(IF(B37=Data!B47,Data!I47,(IF(B37=Data!#REF!,Data!#REF!,(IF(B37=Data!B5,Data!I5,(IF(B37=Data!B6,Data!I6,(IF(B37=Data!#REF!,Data!I828,(IF(B37=Data!#REF!,Data!#REF!,(IF(B37=Data!#REF!,Data!#REF!,Data!#REF!)))))))))))))))&amp;IF(B37=Data!#REF!,Data!#REF!,(IF(B37=Data!#REF!,Data!#REF!,(IF(B37=Data!#REF!,Data!#REF!,(IF(B37=Data!#REF!,Data!#REF!,(IF(B37=Data!#REF!,Data!#REF!,Data!#REF!)))))))))</f>
        <v>#REF!</v>
      </c>
      <c r="S37" s="99"/>
      <c r="T37" s="98" t="e">
        <f>IF(B37=Data!#REF!,Data!#REF!,(IF(B37=Data!B28,Data!J28,(IF(B37=Data!#REF!,Data!#REF!,(IF(B37=Data!#REF!,Data!#REF!,(IF(B37=Data!B29,Data!J29,(IF(B37=Data!#REF!,Data!#REF!,(IF(B37=Data!#REF!,Data!#REF!,(IF(B37=Data!#REF!,Data!#REF!,Data!#REF!)))))))))))))))&amp;IF(B37=Data!#REF!,Data!#REF!,(IF(B37=Data!B47,Data!J47,(IF(B37=Data!#REF!,Data!#REF!,(IF(B37=Data!B5,Data!J5,(IF(B37=Data!B6,Data!J6,(IF(B37=Data!#REF!,Data!J828,(IF(B37=Data!#REF!,Data!#REF!,(IF(B37=Data!#REF!,Data!#REF!,Data!#REF!)))))))))))))))&amp;IF(B37=Data!#REF!,Data!#REF!,(IF(B37=Data!#REF!,Data!#REF!,(IF(B37=Data!#REF!,Data!#REF!,(IF(B37=Data!#REF!,Data!#REF!,(IF(B37=Data!#REF!,Data!#REF!,Data!#REF!)))))))))</f>
        <v>#REF!</v>
      </c>
      <c r="U37" s="126" t="str">
        <f>IF(D37="","",VLOOKUP(B37,Data!$B$5:$J$319,9,FALSE)*D37)</f>
        <v/>
      </c>
    </row>
    <row r="38" spans="1:21" ht="14">
      <c r="A38" s="90"/>
      <c r="B38" s="91"/>
      <c r="C38" s="124" t="str">
        <f>IF(D38="","",VLOOKUP(B38,Data!$B$5:$L$319,2,FALSE))</f>
        <v/>
      </c>
      <c r="D38" s="92"/>
      <c r="E38" s="92"/>
      <c r="F38" s="124" t="str">
        <f>IF(D38="","",VLOOKUP(B38,Data!$B$5:$L$319,11,FALSE))</f>
        <v/>
      </c>
      <c r="G38" s="95" t="str">
        <f t="shared" si="0"/>
        <v>-</v>
      </c>
      <c r="H38" s="93" t="str">
        <f>IF(D38="","",VLOOKUP(B38,Data!$B$5:$D$319,3,FALSE))</f>
        <v/>
      </c>
      <c r="I38" s="93" t="str">
        <f>IF(D38="","",VLOOKUP(B38,Data!$B$5:$M$319,12,FALSE))</f>
        <v/>
      </c>
      <c r="J38" s="124" t="str">
        <f>IF(D38="","",VLOOKUP(B38,Data!$B$5:$E$319,4,FALSE)*D38)</f>
        <v/>
      </c>
      <c r="K38" s="124" t="str">
        <f>IF(D38="","",VLOOKUP(B38,Data!$B$5:$F$319,5,FALSE)*D38)</f>
        <v/>
      </c>
      <c r="L38" s="95" t="e">
        <f>IF(B38=Data!B27,Data!G27,(IF(B38=Data!#REF!,Data!#REF!,(IF(B38=Data!#REF!,Data!#REF!,(IF(B38=Data!#REF!,Data!#REF!,(IF(B38=Data!B31,Data!G31,(IF(B38=Data!#REF!,Data!#REF!,(IF(B38=Data!#REF!,Data!#REF!,(IF(B38=Data!#REF!,Data!#REF!,Data!#REF!)))))))))))))))&amp;IF(B38=Data!B47,Data!G47,(IF(B38=Data!B48,Data!G48,(IF(B38=Data!B5,Data!G5,(IF(B38=Data!B6,Data!G6,(IF(B38=Data!B7,Data!G7,(IF(B38=Data!#REF!,Data!G829,(IF(B38=Data!#REF!,Data!#REF!,(IF(B38=Data!#REF!,Data!#REF!,Data!#REF!)))))))))))))))&amp;IF(B38=Data!#REF!,Data!#REF!,(IF(B38=Data!#REF!,Data!#REF!,(IF(B38=Data!#REF!,Data!#REF!,(IF(B38=Data!#REF!,Data!#REF!,(IF(B38=Data!#REF!,Data!#REF!,Data!#REF!)))))))))</f>
        <v>#REF!</v>
      </c>
      <c r="M38" s="96"/>
      <c r="N38" s="97"/>
      <c r="O38" s="98" t="e">
        <f>IF(B38=Data!B27,Data!H27,(IF(B38=Data!#REF!,Data!#REF!,(IF(B38=Data!#REF!,Data!#REF!,(IF(B38=Data!#REF!,Data!#REF!,(IF(B38=Data!B31,Data!H31,(IF(B38=Data!#REF!,Data!#REF!,(IF(B38=Data!#REF!,Data!#REF!,(IF(B38=Data!#REF!,Data!#REF!,Data!#REF!)))))))))))))))&amp;IF(B38=Data!B47,Data!H47,(IF(B38=Data!B48,Data!H48,(IF(B38=Data!B5,Data!H5,(IF(B38=Data!B6,Data!H6,(IF(B38=Data!B7,Data!H7,(IF(B38=Data!#REF!,Data!H829,(IF(B38=Data!#REF!,Data!#REF!,(IF(B38=Data!#REF!,Data!#REF!,Data!#REF!)))))))))))))))&amp;IF(B38=Data!#REF!,Data!#REF!,(IF(B38=Data!#REF!,Data!#REF!,(IF(B38=Data!#REF!,Data!#REF!,(IF(B38=Data!#REF!,Data!#REF!,(IF(B38=Data!#REF!,Data!#REF!,Data!#REF!)))))))))</f>
        <v>#REF!</v>
      </c>
      <c r="P38" s="97"/>
      <c r="Q38" s="97"/>
      <c r="R38" s="98" t="e">
        <f>IF(B38=Data!B27,Data!I27,(IF(B38=Data!#REF!,Data!#REF!,(IF(B38=Data!#REF!,Data!#REF!,(IF(B38=Data!#REF!,Data!#REF!,(IF(B38=Data!B31,Data!I31,(IF(B38=Data!#REF!,Data!#REF!,(IF(B38=Data!#REF!,Data!#REF!,(IF(B38=Data!#REF!,Data!#REF!,Data!#REF!)))))))))))))))&amp;IF(B38=Data!B47,Data!I47,(IF(B38=Data!B48,Data!I48,(IF(B38=Data!B5,Data!I5,(IF(B38=Data!B6,Data!I6,(IF(B38=Data!B7,Data!I7,(IF(B38=Data!#REF!,Data!I829,(IF(B38=Data!#REF!,Data!#REF!,(IF(B38=Data!#REF!,Data!#REF!,Data!#REF!)))))))))))))))&amp;IF(B38=Data!#REF!,Data!#REF!,(IF(B38=Data!#REF!,Data!#REF!,(IF(B38=Data!#REF!,Data!#REF!,(IF(B38=Data!#REF!,Data!#REF!,(IF(B38=Data!#REF!,Data!#REF!,Data!#REF!)))))))))</f>
        <v>#REF!</v>
      </c>
      <c r="S38" s="99"/>
      <c r="T38" s="98" t="e">
        <f>IF(B38=Data!B27,Data!J27,(IF(B38=Data!#REF!,Data!#REF!,(IF(B38=Data!#REF!,Data!#REF!,(IF(B38=Data!#REF!,Data!#REF!,(IF(B38=Data!B31,Data!J31,(IF(B38=Data!#REF!,Data!#REF!,(IF(B38=Data!#REF!,Data!#REF!,(IF(B38=Data!#REF!,Data!#REF!,Data!#REF!)))))))))))))))&amp;IF(B38=Data!B47,Data!J47,(IF(B38=Data!B48,Data!J48,(IF(B38=Data!B5,Data!J5,(IF(B38=Data!B6,Data!J6,(IF(B38=Data!B7,Data!J7,(IF(B38=Data!#REF!,Data!J829,(IF(B38=Data!#REF!,Data!#REF!,(IF(B38=Data!#REF!,Data!#REF!,Data!#REF!)))))))))))))))&amp;IF(B38=Data!#REF!,Data!#REF!,(IF(B38=Data!#REF!,Data!#REF!,(IF(B38=Data!#REF!,Data!#REF!,(IF(B38=Data!#REF!,Data!#REF!,(IF(B38=Data!#REF!,Data!#REF!,Data!#REF!)))))))))</f>
        <v>#REF!</v>
      </c>
      <c r="U38" s="126" t="str">
        <f>IF(D38="","",VLOOKUP(B38,Data!$B$5:$J$319,9,FALSE)*D38)</f>
        <v/>
      </c>
    </row>
    <row r="39" spans="1:21" ht="14">
      <c r="A39" s="90"/>
      <c r="B39" s="101"/>
      <c r="C39" s="124" t="str">
        <f>IF(D39="","",VLOOKUP(B39,Data!$B$5:$L$319,2,FALSE))</f>
        <v/>
      </c>
      <c r="D39" s="92"/>
      <c r="E39" s="92"/>
      <c r="F39" s="124" t="str">
        <f>IF(D39="","",VLOOKUP(B39,Data!$B$5:$L$319,11,FALSE))</f>
        <v/>
      </c>
      <c r="G39" s="95" t="str">
        <f t="shared" si="0"/>
        <v>-</v>
      </c>
      <c r="H39" s="93" t="str">
        <f>IF(D39="","",VLOOKUP(B39,Data!$B$5:$D$319,3,FALSE))</f>
        <v/>
      </c>
      <c r="I39" s="93" t="str">
        <f>IF(D39="","",VLOOKUP(B39,Data!$B$5:$M$319,12,FALSE))</f>
        <v/>
      </c>
      <c r="J39" s="124" t="str">
        <f>IF(D39="","",VLOOKUP(B39,Data!$B$5:$E$319,4,FALSE)*D39)</f>
        <v/>
      </c>
      <c r="K39" s="124" t="str">
        <f>IF(D39="","",VLOOKUP(B39,Data!$B$5:$F$319,5,FALSE)*D39)</f>
        <v/>
      </c>
      <c r="L39" s="95" t="e">
        <f>IF(B39=Data!B28,Data!G28,(IF(B39=Data!#REF!,Data!#REF!,(IF(B39=Data!#REF!,Data!#REF!,(IF(B39=Data!#REF!,Data!#REF!,(IF(B39=Data!B32,Data!G32,(IF(B39=Data!#REF!,Data!#REF!,(IF(B39=Data!#REF!,Data!#REF!,(IF(B39=Data!#REF!,Data!#REF!,Data!#REF!)))))))))))))))&amp;IF(B39=Data!B48,Data!G48,(IF(B39=Data!B49,Data!G49,(IF(B39=Data!B6,Data!G6,(IF(B39=Data!B7,Data!G7,(IF(B39=Data!#REF!,Data!#REF!,(IF(B39=Data!#REF!,Data!G830,(IF(B39=Data!#REF!,Data!#REF!,(IF(B39=Data!#REF!,Data!#REF!,Data!#REF!)))))))))))))))&amp;IF(B39=Data!#REF!,Data!#REF!,(IF(B39=Data!#REF!,Data!#REF!,(IF(B39=Data!#REF!,Data!#REF!,(IF(B39=Data!#REF!,Data!#REF!,(IF(B39=Data!#REF!,Data!#REF!,Data!#REF!)))))))))</f>
        <v>#REF!</v>
      </c>
      <c r="M39" s="96"/>
      <c r="N39" s="97"/>
      <c r="O39" s="98" t="e">
        <f>IF(B39=Data!B28,Data!H28,(IF(B39=Data!#REF!,Data!#REF!,(IF(B39=Data!#REF!,Data!#REF!,(IF(B39=Data!#REF!,Data!#REF!,(IF(B39=Data!B32,Data!H32,(IF(B39=Data!#REF!,Data!#REF!,(IF(B39=Data!#REF!,Data!#REF!,(IF(B39=Data!#REF!,Data!#REF!,Data!#REF!)))))))))))))))&amp;IF(B39=Data!B48,Data!H48,(IF(B39=Data!B49,Data!H49,(IF(B39=Data!B6,Data!H6,(IF(B39=Data!B7,Data!H7,(IF(B39=Data!#REF!,Data!#REF!,(IF(B39=Data!#REF!,Data!H830,(IF(B39=Data!#REF!,Data!#REF!,(IF(B39=Data!#REF!,Data!#REF!,Data!#REF!)))))))))))))))&amp;IF(B39=Data!#REF!,Data!#REF!,(IF(B39=Data!#REF!,Data!#REF!,(IF(B39=Data!#REF!,Data!#REF!,(IF(B39=Data!#REF!,Data!#REF!,(IF(B39=Data!#REF!,Data!#REF!,Data!#REF!)))))))))</f>
        <v>#REF!</v>
      </c>
      <c r="P39" s="97"/>
      <c r="Q39" s="97"/>
      <c r="R39" s="98" t="e">
        <f>IF(B39=Data!B28,Data!I28,(IF(B39=Data!#REF!,Data!#REF!,(IF(B39=Data!#REF!,Data!#REF!,(IF(B39=Data!#REF!,Data!#REF!,(IF(B39=Data!B32,Data!I32,(IF(B39=Data!#REF!,Data!#REF!,(IF(B39=Data!#REF!,Data!#REF!,(IF(B39=Data!#REF!,Data!#REF!,Data!#REF!)))))))))))))))&amp;IF(B39=Data!B48,Data!I48,(IF(B39=Data!B49,Data!I49,(IF(B39=Data!B6,Data!I6,(IF(B39=Data!B7,Data!I7,(IF(B39=Data!#REF!,Data!#REF!,(IF(B39=Data!#REF!,Data!I830,(IF(B39=Data!#REF!,Data!#REF!,(IF(B39=Data!#REF!,Data!#REF!,Data!#REF!)))))))))))))))&amp;IF(B39=Data!#REF!,Data!#REF!,(IF(B39=Data!#REF!,Data!#REF!,(IF(B39=Data!#REF!,Data!#REF!,(IF(B39=Data!#REF!,Data!#REF!,(IF(B39=Data!#REF!,Data!#REF!,Data!#REF!)))))))))</f>
        <v>#REF!</v>
      </c>
      <c r="S39" s="99"/>
      <c r="T39" s="98" t="e">
        <f>IF(B39=Data!B28,Data!J28,(IF(B39=Data!#REF!,Data!#REF!,(IF(B39=Data!#REF!,Data!#REF!,(IF(B39=Data!#REF!,Data!#REF!,(IF(B39=Data!B32,Data!J32,(IF(B39=Data!#REF!,Data!#REF!,(IF(B39=Data!#REF!,Data!#REF!,(IF(B39=Data!#REF!,Data!#REF!,Data!#REF!)))))))))))))))&amp;IF(B39=Data!B48,Data!J48,(IF(B39=Data!B49,Data!J49,(IF(B39=Data!B6,Data!J6,(IF(B39=Data!B7,Data!J7,(IF(B39=Data!#REF!,Data!#REF!,(IF(B39=Data!#REF!,Data!J830,(IF(B39=Data!#REF!,Data!#REF!,(IF(B39=Data!#REF!,Data!#REF!,Data!#REF!)))))))))))))))&amp;IF(B39=Data!#REF!,Data!#REF!,(IF(B39=Data!#REF!,Data!#REF!,(IF(B39=Data!#REF!,Data!#REF!,(IF(B39=Data!#REF!,Data!#REF!,(IF(B39=Data!#REF!,Data!#REF!,Data!#REF!)))))))))</f>
        <v>#REF!</v>
      </c>
      <c r="U39" s="126" t="str">
        <f>IF(D39="","",VLOOKUP(B39,Data!$B$5:$J$319,9,FALSE)*D39)</f>
        <v/>
      </c>
    </row>
    <row r="40" spans="1:21" ht="14">
      <c r="A40" s="90"/>
      <c r="B40" s="101"/>
      <c r="C40" s="124" t="str">
        <f>IF(D40="","",VLOOKUP(B40,Data!$B$5:$L$319,2,FALSE))</f>
        <v/>
      </c>
      <c r="D40" s="92"/>
      <c r="E40" s="92"/>
      <c r="F40" s="124" t="str">
        <f>IF(D40="","",VLOOKUP(B40,Data!$B$5:$L$319,11,FALSE))</f>
        <v/>
      </c>
      <c r="G40" s="95" t="str">
        <f t="shared" si="0"/>
        <v>-</v>
      </c>
      <c r="H40" s="93" t="str">
        <f>IF(D40="","",VLOOKUP(B40,Data!$B$5:$D$319,3,FALSE))</f>
        <v/>
      </c>
      <c r="I40" s="93" t="str">
        <f>IF(D40="","",VLOOKUP(B40,Data!$B$5:$M$319,12,FALSE))</f>
        <v/>
      </c>
      <c r="J40" s="124" t="str">
        <f>IF(D40="","",VLOOKUP(B40,Data!$B$5:$E$319,4,FALSE)*D40)</f>
        <v/>
      </c>
      <c r="K40" s="124" t="str">
        <f>IF(D40="","",VLOOKUP(B40,Data!$B$5:$F$319,5,FALSE)*D40)</f>
        <v/>
      </c>
      <c r="L40" s="95" t="e">
        <f>IF(B40=Data!#REF!,Data!#REF!,(IF(B40=Data!#REF!,Data!#REF!,(IF(B40=Data!#REF!,Data!#REF!,(IF(B40=Data!#REF!,Data!#REF!,(IF(B40=Data!B34,Data!G34,(IF(B40=Data!#REF!,Data!#REF!,(IF(B40=Data!#REF!,Data!#REF!,(IF(B40=Data!B47,Data!G47,Data!#REF!)))))))))))))))&amp;IF(B40=Data!B49,Data!G49,(IF(B40=Data!B50,Data!G50,(IF(B40=Data!B7,Data!G7,(IF(B40=Data!#REF!,Data!#REF!,(IF(B40=Data!#REF!,Data!#REF!,(IF(B40=Data!#REF!,Data!G831,(IF(B40=Data!#REF!,Data!#REF!,(IF(B40=Data!#REF!,Data!#REF!,Data!#REF!)))))))))))))))&amp;IF(B40=Data!#REF!,Data!#REF!,(IF(B40=Data!#REF!,Data!#REF!,(IF(B40=Data!#REF!,Data!#REF!,(IF(B40=Data!#REF!,Data!#REF!,(IF(B40=Data!#REF!,Data!#REF!,Data!#REF!)))))))))</f>
        <v>#REF!</v>
      </c>
      <c r="M40" s="96"/>
      <c r="N40" s="97"/>
      <c r="O40" s="98" t="e">
        <f>IF(B40=Data!#REF!,Data!#REF!,(IF(B40=Data!#REF!,Data!#REF!,(IF(B40=Data!#REF!,Data!#REF!,(IF(B40=Data!#REF!,Data!#REF!,(IF(B40=Data!B34,Data!H34,(IF(B40=Data!#REF!,Data!#REF!,(IF(B40=Data!#REF!,Data!#REF!,(IF(B40=Data!B47,Data!H47,Data!#REF!)))))))))))))))&amp;IF(B40=Data!B49,Data!H49,(IF(B40=Data!B50,Data!H50,(IF(B40=Data!B7,Data!H7,(IF(B40=Data!#REF!,Data!#REF!,(IF(B40=Data!#REF!,Data!#REF!,(IF(B40=Data!#REF!,Data!H831,(IF(B40=Data!#REF!,Data!#REF!,(IF(B40=Data!#REF!,Data!#REF!,Data!#REF!)))))))))))))))&amp;IF(B40=Data!#REF!,Data!#REF!,(IF(B40=Data!#REF!,Data!#REF!,(IF(B40=Data!#REF!,Data!#REF!,(IF(B40=Data!#REF!,Data!#REF!,(IF(B40=Data!#REF!,Data!#REF!,Data!#REF!)))))))))</f>
        <v>#REF!</v>
      </c>
      <c r="P40" s="97"/>
      <c r="Q40" s="97"/>
      <c r="R40" s="98" t="e">
        <f>IF(B40=Data!#REF!,Data!#REF!,(IF(B40=Data!#REF!,Data!#REF!,(IF(B40=Data!#REF!,Data!#REF!,(IF(B40=Data!#REF!,Data!#REF!,(IF(B40=Data!B34,Data!I34,(IF(B40=Data!#REF!,Data!#REF!,(IF(B40=Data!#REF!,Data!#REF!,(IF(B40=Data!B47,Data!I47,Data!#REF!)))))))))))))))&amp;IF(B40=Data!B49,Data!I49,(IF(B40=Data!B50,Data!I50,(IF(B40=Data!B7,Data!I7,(IF(B40=Data!#REF!,Data!#REF!,(IF(B40=Data!#REF!,Data!#REF!,(IF(B40=Data!#REF!,Data!I831,(IF(B40=Data!#REF!,Data!#REF!,(IF(B40=Data!#REF!,Data!#REF!,Data!#REF!)))))))))))))))&amp;IF(B40=Data!#REF!,Data!#REF!,(IF(B40=Data!#REF!,Data!#REF!,(IF(B40=Data!#REF!,Data!#REF!,(IF(B40=Data!#REF!,Data!#REF!,(IF(B40=Data!#REF!,Data!#REF!,Data!#REF!)))))))))</f>
        <v>#REF!</v>
      </c>
      <c r="S40" s="99"/>
      <c r="T40" s="98" t="e">
        <f>IF(B40=Data!#REF!,Data!#REF!,(IF(B40=Data!#REF!,Data!#REF!,(IF(B40=Data!#REF!,Data!#REF!,(IF(B40=Data!#REF!,Data!#REF!,(IF(B40=Data!B34,Data!J34,(IF(B40=Data!#REF!,Data!#REF!,(IF(B40=Data!#REF!,Data!#REF!,(IF(B40=Data!B47,Data!J47,Data!#REF!)))))))))))))))&amp;IF(B40=Data!B49,Data!J49,(IF(B40=Data!B50,Data!J50,(IF(B40=Data!B7,Data!J7,(IF(B40=Data!#REF!,Data!#REF!,(IF(B40=Data!#REF!,Data!#REF!,(IF(B40=Data!#REF!,Data!J831,(IF(B40=Data!#REF!,Data!#REF!,(IF(B40=Data!#REF!,Data!#REF!,Data!#REF!)))))))))))))))&amp;IF(B40=Data!#REF!,Data!#REF!,(IF(B40=Data!#REF!,Data!#REF!,(IF(B40=Data!#REF!,Data!#REF!,(IF(B40=Data!#REF!,Data!#REF!,(IF(B40=Data!#REF!,Data!#REF!,Data!#REF!)))))))))</f>
        <v>#REF!</v>
      </c>
      <c r="U40" s="126" t="str">
        <f>IF(D40="","",VLOOKUP(B40,Data!$B$5:$J$319,9,FALSE)*D40)</f>
        <v/>
      </c>
    </row>
    <row r="41" spans="1:21" ht="14">
      <c r="A41" s="90"/>
      <c r="B41" s="101"/>
      <c r="C41" s="124" t="str">
        <f>IF(D41="","",VLOOKUP(B41,Data!$B$5:$L$319,2,FALSE))</f>
        <v/>
      </c>
      <c r="D41" s="92"/>
      <c r="E41" s="92"/>
      <c r="F41" s="124" t="str">
        <f>IF(D41="","",VLOOKUP(B41,Data!$B$5:$L$319,11,FALSE))</f>
        <v/>
      </c>
      <c r="G41" s="95" t="str">
        <f t="shared" si="0"/>
        <v>-</v>
      </c>
      <c r="H41" s="93" t="str">
        <f>IF(D41="","",VLOOKUP(B41,Data!$B$5:$D$319,3,FALSE))</f>
        <v/>
      </c>
      <c r="I41" s="93" t="str">
        <f>IF(D41="","",VLOOKUP(B41,Data!$B$5:$M$319,12,FALSE))</f>
        <v/>
      </c>
      <c r="J41" s="124" t="str">
        <f>IF(D41="","",VLOOKUP(B41,Data!$B$5:$E$319,4,FALSE)*D41)</f>
        <v/>
      </c>
      <c r="K41" s="124" t="str">
        <f>IF(D41="","",VLOOKUP(B41,Data!$B$5:$F$319,5,FALSE)*D41)</f>
        <v/>
      </c>
      <c r="L41" s="95" t="e">
        <f>IF(B41=Data!#REF!,Data!#REF!,(IF(B41=Data!#REF!,Data!#REF!,(IF(B41=Data!#REF!,Data!#REF!,(IF(B41=Data!B29,Data!G29,(IF(B41=Data!B35,Data!G35,(IF(B41=Data!#REF!,Data!#REF!,(IF(B41=Data!#REF!,Data!#REF!,(IF(B41=Data!B48,Data!G48,Data!#REF!)))))))))))))))&amp;IF(B41=Data!B50,Data!G50,(IF(B41=Data!#REF!,Data!#REF!,(IF(B41=Data!#REF!,Data!#REF!,(IF(B41=Data!#REF!,Data!#REF!,(IF(B41=Data!#REF!,Data!#REF!,(IF(B41=Data!#REF!,Data!G832,(IF(B41=Data!#REF!,Data!#REF!,(IF(B41=Data!#REF!,Data!#REF!,Data!#REF!)))))))))))))))&amp;IF(B41=Data!#REF!,Data!#REF!,(IF(B41=Data!#REF!,Data!#REF!,(IF(B41=Data!#REF!,Data!#REF!,(IF(B41=Data!#REF!,Data!#REF!,(IF(B41=Data!#REF!,Data!#REF!,Data!#REF!)))))))))</f>
        <v>#REF!</v>
      </c>
      <c r="M41" s="96"/>
      <c r="N41" s="97"/>
      <c r="O41" s="98" t="e">
        <f>IF(B41=Data!#REF!,Data!#REF!,(IF(B41=Data!#REF!,Data!#REF!,(IF(B41=Data!#REF!,Data!#REF!,(IF(B41=Data!B29,Data!H29,(IF(B41=Data!B35,Data!H35,(IF(B41=Data!#REF!,Data!#REF!,(IF(B41=Data!#REF!,Data!#REF!,(IF(B41=Data!B48,Data!H48,Data!#REF!)))))))))))))))&amp;IF(B41=Data!B50,Data!H50,(IF(B41=Data!#REF!,Data!#REF!,(IF(B41=Data!#REF!,Data!#REF!,(IF(B41=Data!#REF!,Data!#REF!,(IF(B41=Data!#REF!,Data!#REF!,(IF(B41=Data!#REF!,Data!H832,(IF(B41=Data!#REF!,Data!#REF!,(IF(B41=Data!#REF!,Data!#REF!,Data!#REF!)))))))))))))))&amp;IF(B41=Data!#REF!,Data!#REF!,(IF(B41=Data!#REF!,Data!#REF!,(IF(B41=Data!#REF!,Data!#REF!,(IF(B41=Data!#REF!,Data!#REF!,(IF(B41=Data!#REF!,Data!#REF!,Data!#REF!)))))))))</f>
        <v>#REF!</v>
      </c>
      <c r="P41" s="97"/>
      <c r="Q41" s="97"/>
      <c r="R41" s="98" t="e">
        <f>IF(B41=Data!#REF!,Data!#REF!,(IF(B41=Data!#REF!,Data!#REF!,(IF(B41=Data!#REF!,Data!#REF!,(IF(B41=Data!B29,Data!I29,(IF(B41=Data!B35,Data!I35,(IF(B41=Data!#REF!,Data!#REF!,(IF(B41=Data!#REF!,Data!#REF!,(IF(B41=Data!B48,Data!I48,Data!#REF!)))))))))))))))&amp;IF(B41=Data!B50,Data!I50,(IF(B41=Data!#REF!,Data!#REF!,(IF(B41=Data!#REF!,Data!#REF!,(IF(B41=Data!#REF!,Data!#REF!,(IF(B41=Data!#REF!,Data!#REF!,(IF(B41=Data!#REF!,Data!I832,(IF(B41=Data!#REF!,Data!#REF!,(IF(B41=Data!#REF!,Data!#REF!,Data!#REF!)))))))))))))))&amp;IF(B41=Data!#REF!,Data!#REF!,(IF(B41=Data!#REF!,Data!#REF!,(IF(B41=Data!#REF!,Data!#REF!,(IF(B41=Data!#REF!,Data!#REF!,(IF(B41=Data!#REF!,Data!#REF!,Data!#REF!)))))))))</f>
        <v>#REF!</v>
      </c>
      <c r="S41" s="99"/>
      <c r="T41" s="98" t="e">
        <f>IF(B41=Data!#REF!,Data!#REF!,(IF(B41=Data!#REF!,Data!#REF!,(IF(B41=Data!#REF!,Data!#REF!,(IF(B41=Data!B29,Data!J29,(IF(B41=Data!B35,Data!J35,(IF(B41=Data!#REF!,Data!#REF!,(IF(B41=Data!#REF!,Data!#REF!,(IF(B41=Data!B48,Data!J48,Data!#REF!)))))))))))))))&amp;IF(B41=Data!B50,Data!J50,(IF(B41=Data!#REF!,Data!#REF!,(IF(B41=Data!#REF!,Data!#REF!,(IF(B41=Data!#REF!,Data!#REF!,(IF(B41=Data!#REF!,Data!#REF!,(IF(B41=Data!#REF!,Data!J832,(IF(B41=Data!#REF!,Data!#REF!,(IF(B41=Data!#REF!,Data!#REF!,Data!#REF!)))))))))))))))&amp;IF(B41=Data!#REF!,Data!#REF!,(IF(B41=Data!#REF!,Data!#REF!,(IF(B41=Data!#REF!,Data!#REF!,(IF(B41=Data!#REF!,Data!#REF!,(IF(B41=Data!#REF!,Data!#REF!,Data!#REF!)))))))))</f>
        <v>#REF!</v>
      </c>
      <c r="U41" s="126" t="str">
        <f>IF(D41="","",VLOOKUP(B41,Data!$B$5:$J$319,9,FALSE)*D41)</f>
        <v/>
      </c>
    </row>
    <row r="42" spans="1:21" ht="14">
      <c r="A42" s="90"/>
      <c r="B42" s="91"/>
      <c r="C42" s="124" t="str">
        <f>IF(D42="","",VLOOKUP(B42,Data!$B$5:$L$319,2,FALSE))</f>
        <v/>
      </c>
      <c r="D42" s="92"/>
      <c r="E42" s="92"/>
      <c r="F42" s="124" t="str">
        <f>IF(D42="","",VLOOKUP(B42,Data!$B$5:$L$319,11,FALSE))</f>
        <v/>
      </c>
      <c r="G42" s="95" t="str">
        <f t="shared" si="0"/>
        <v>-</v>
      </c>
      <c r="H42" s="93" t="str">
        <f>IF(D42="","",VLOOKUP(B42,Data!$B$5:$D$319,3,FALSE))</f>
        <v/>
      </c>
      <c r="I42" s="93" t="str">
        <f>IF(D42="","",VLOOKUP(B42,Data!$B$5:$M$319,12,FALSE))</f>
        <v/>
      </c>
      <c r="J42" s="124" t="str">
        <f>IF(D42="","",VLOOKUP(B42,Data!$B$5:$E$319,4,FALSE)*D42)</f>
        <v/>
      </c>
      <c r="K42" s="124" t="str">
        <f>IF(D42="","",VLOOKUP(B42,Data!$B$5:$F$319,5,FALSE)*D42)</f>
        <v/>
      </c>
      <c r="L42" s="95" t="e">
        <f>IF(B42=Data!#REF!,Data!#REF!,(IF(B42=Data!#REF!,Data!#REF!,(IF(B42=Data!#REF!,Data!#REF!,(IF(B42=Data!#REF!,Data!#REF!,(IF(B42=Data!B34,Data!G34,(IF(B42=Data!#REF!,Data!#REF!,(IF(B42=Data!#REF!,Data!#REF!,(IF(B42=Data!B47,Data!G47,Data!#REF!)))))))))))))))&amp;IF(B42=Data!B49,Data!G49,(IF(B42=Data!B50,Data!G50,(IF(B42=Data!B7,Data!G7,(IF(B42=Data!#REF!,Data!#REF!,(IF(B42=Data!#REF!,Data!#REF!,(IF(B42=Data!#REF!,Data!G831,(IF(B42=Data!#REF!,Data!#REF!,(IF(B42=Data!#REF!,Data!#REF!,Data!#REF!)))))))))))))))&amp;IF(B42=Data!#REF!,Data!#REF!,(IF(B42=Data!#REF!,Data!#REF!,(IF(B42=Data!#REF!,Data!#REF!,(IF(B42=Data!#REF!,Data!#REF!,(IF(B42=Data!#REF!,Data!#REF!,Data!#REF!)))))))))</f>
        <v>#REF!</v>
      </c>
      <c r="M42" s="96"/>
      <c r="N42" s="97"/>
      <c r="O42" s="98" t="e">
        <f>IF(B42=Data!#REF!,Data!#REF!,(IF(B42=Data!#REF!,Data!#REF!,(IF(B42=Data!#REF!,Data!#REF!,(IF(B42=Data!#REF!,Data!#REF!,(IF(B42=Data!B34,Data!H34,(IF(B42=Data!#REF!,Data!#REF!,(IF(B42=Data!#REF!,Data!#REF!,(IF(B42=Data!B47,Data!H47,Data!#REF!)))))))))))))))&amp;IF(B42=Data!B49,Data!H49,(IF(B42=Data!B50,Data!H50,(IF(B42=Data!B7,Data!H7,(IF(B42=Data!#REF!,Data!#REF!,(IF(B42=Data!#REF!,Data!#REF!,(IF(B42=Data!#REF!,Data!H831,(IF(B42=Data!#REF!,Data!#REF!,(IF(B42=Data!#REF!,Data!#REF!,Data!#REF!)))))))))))))))&amp;IF(B42=Data!#REF!,Data!#REF!,(IF(B42=Data!#REF!,Data!#REF!,(IF(B42=Data!#REF!,Data!#REF!,(IF(B42=Data!#REF!,Data!#REF!,(IF(B42=Data!#REF!,Data!#REF!,Data!#REF!)))))))))</f>
        <v>#REF!</v>
      </c>
      <c r="P42" s="97"/>
      <c r="Q42" s="97"/>
      <c r="R42" s="98" t="e">
        <f>IF(B42=Data!#REF!,Data!#REF!,(IF(B42=Data!#REF!,Data!#REF!,(IF(B42=Data!#REF!,Data!#REF!,(IF(B42=Data!#REF!,Data!#REF!,(IF(B42=Data!B34,Data!I34,(IF(B42=Data!#REF!,Data!#REF!,(IF(B42=Data!#REF!,Data!#REF!,(IF(B42=Data!B47,Data!I47,Data!#REF!)))))))))))))))&amp;IF(B42=Data!B49,Data!I49,(IF(B42=Data!B50,Data!I50,(IF(B42=Data!B7,Data!I7,(IF(B42=Data!#REF!,Data!#REF!,(IF(B42=Data!#REF!,Data!#REF!,(IF(B42=Data!#REF!,Data!I831,(IF(B42=Data!#REF!,Data!#REF!,(IF(B42=Data!#REF!,Data!#REF!,Data!#REF!)))))))))))))))&amp;IF(B42=Data!#REF!,Data!#REF!,(IF(B42=Data!#REF!,Data!#REF!,(IF(B42=Data!#REF!,Data!#REF!,(IF(B42=Data!#REF!,Data!#REF!,(IF(B42=Data!#REF!,Data!#REF!,Data!#REF!)))))))))</f>
        <v>#REF!</v>
      </c>
      <c r="S42" s="99"/>
      <c r="T42" s="98" t="e">
        <f>IF(B42=Data!#REF!,Data!#REF!,(IF(B42=Data!#REF!,Data!#REF!,(IF(B42=Data!#REF!,Data!#REF!,(IF(B42=Data!#REF!,Data!#REF!,(IF(B42=Data!B34,Data!J34,(IF(B42=Data!#REF!,Data!#REF!,(IF(B42=Data!#REF!,Data!#REF!,(IF(B42=Data!B47,Data!J47,Data!#REF!)))))))))))))))&amp;IF(B42=Data!B49,Data!J49,(IF(B42=Data!B50,Data!J50,(IF(B42=Data!B7,Data!J7,(IF(B42=Data!#REF!,Data!#REF!,(IF(B42=Data!#REF!,Data!#REF!,(IF(B42=Data!#REF!,Data!J831,(IF(B42=Data!#REF!,Data!#REF!,(IF(B42=Data!#REF!,Data!#REF!,Data!#REF!)))))))))))))))&amp;IF(B42=Data!#REF!,Data!#REF!,(IF(B42=Data!#REF!,Data!#REF!,(IF(B42=Data!#REF!,Data!#REF!,(IF(B42=Data!#REF!,Data!#REF!,(IF(B42=Data!#REF!,Data!#REF!,Data!#REF!)))))))))</f>
        <v>#REF!</v>
      </c>
      <c r="U42" s="126" t="str">
        <f>IF(D42="","",VLOOKUP(B42,Data!$B$5:$J$319,9,FALSE)*D42)</f>
        <v/>
      </c>
    </row>
    <row r="43" spans="1:21" ht="14">
      <c r="A43" s="90"/>
      <c r="B43" s="91"/>
      <c r="C43" s="124" t="str">
        <f>IF(D43="","",VLOOKUP(B43,Data!$B$5:$L$319,2,FALSE))</f>
        <v/>
      </c>
      <c r="D43" s="92"/>
      <c r="E43" s="92"/>
      <c r="F43" s="124" t="str">
        <f>IF(D43="","",VLOOKUP(B43,Data!$B$5:$L$319,11,FALSE))</f>
        <v/>
      </c>
      <c r="G43" s="95" t="str">
        <f t="shared" si="0"/>
        <v>-</v>
      </c>
      <c r="H43" s="93" t="str">
        <f>IF(D43="","",VLOOKUP(B43,Data!$B$5:$D$319,3,FALSE))</f>
        <v/>
      </c>
      <c r="I43" s="93" t="str">
        <f>IF(D43="","",VLOOKUP(B43,Data!$B$5:$M$319,12,FALSE))</f>
        <v/>
      </c>
      <c r="J43" s="124" t="str">
        <f>IF(D43="","",VLOOKUP(B43,Data!$B$5:$E$319,4,FALSE)*D43)</f>
        <v/>
      </c>
      <c r="K43" s="124" t="str">
        <f>IF(D43="","",VLOOKUP(B43,Data!$B$5:$F$319,5,FALSE)*D43)</f>
        <v/>
      </c>
      <c r="L43" s="95" t="e">
        <f>IF(B43=Data!#REF!,Data!#REF!,(IF(B43=Data!#REF!,Data!#REF!,(IF(B43=Data!#REF!,Data!#REF!,(IF(B43=Data!B29,Data!G29,(IF(B43=Data!B35,Data!G35,(IF(B43=Data!#REF!,Data!#REF!,(IF(B43=Data!#REF!,Data!#REF!,(IF(B43=Data!B48,Data!G48,Data!#REF!)))))))))))))))&amp;IF(B43=Data!B50,Data!G50,(IF(B43=Data!#REF!,Data!#REF!,(IF(B43=Data!#REF!,Data!#REF!,(IF(B43=Data!#REF!,Data!#REF!,(IF(B43=Data!#REF!,Data!#REF!,(IF(B43=Data!#REF!,Data!G832,(IF(B43=Data!#REF!,Data!#REF!,(IF(B43=Data!#REF!,Data!#REF!,Data!#REF!)))))))))))))))&amp;IF(B43=Data!#REF!,Data!#REF!,(IF(B43=Data!#REF!,Data!#REF!,(IF(B43=Data!#REF!,Data!#REF!,(IF(B43=Data!#REF!,Data!#REF!,(IF(B43=Data!#REF!,Data!#REF!,Data!#REF!)))))))))</f>
        <v>#REF!</v>
      </c>
      <c r="M43" s="96"/>
      <c r="N43" s="97"/>
      <c r="O43" s="98" t="e">
        <f>IF(B43=Data!#REF!,Data!#REF!,(IF(B43=Data!#REF!,Data!#REF!,(IF(B43=Data!#REF!,Data!#REF!,(IF(B43=Data!B29,Data!H29,(IF(B43=Data!B35,Data!H35,(IF(B43=Data!#REF!,Data!#REF!,(IF(B43=Data!#REF!,Data!#REF!,(IF(B43=Data!B48,Data!H48,Data!#REF!)))))))))))))))&amp;IF(B43=Data!B50,Data!H50,(IF(B43=Data!#REF!,Data!#REF!,(IF(B43=Data!#REF!,Data!#REF!,(IF(B43=Data!#REF!,Data!#REF!,(IF(B43=Data!#REF!,Data!#REF!,(IF(B43=Data!#REF!,Data!H832,(IF(B43=Data!#REF!,Data!#REF!,(IF(B43=Data!#REF!,Data!#REF!,Data!#REF!)))))))))))))))&amp;IF(B43=Data!#REF!,Data!#REF!,(IF(B43=Data!#REF!,Data!#REF!,(IF(B43=Data!#REF!,Data!#REF!,(IF(B43=Data!#REF!,Data!#REF!,(IF(B43=Data!#REF!,Data!#REF!,Data!#REF!)))))))))</f>
        <v>#REF!</v>
      </c>
      <c r="P43" s="97"/>
      <c r="Q43" s="97"/>
      <c r="R43" s="98" t="e">
        <f>IF(B43=Data!#REF!,Data!#REF!,(IF(B43=Data!#REF!,Data!#REF!,(IF(B43=Data!#REF!,Data!#REF!,(IF(B43=Data!B29,Data!I29,(IF(B43=Data!B35,Data!I35,(IF(B43=Data!#REF!,Data!#REF!,(IF(B43=Data!#REF!,Data!#REF!,(IF(B43=Data!B48,Data!I48,Data!#REF!)))))))))))))))&amp;IF(B43=Data!B50,Data!I50,(IF(B43=Data!#REF!,Data!#REF!,(IF(B43=Data!#REF!,Data!#REF!,(IF(B43=Data!#REF!,Data!#REF!,(IF(B43=Data!#REF!,Data!#REF!,(IF(B43=Data!#REF!,Data!I832,(IF(B43=Data!#REF!,Data!#REF!,(IF(B43=Data!#REF!,Data!#REF!,Data!#REF!)))))))))))))))&amp;IF(B43=Data!#REF!,Data!#REF!,(IF(B43=Data!#REF!,Data!#REF!,(IF(B43=Data!#REF!,Data!#REF!,(IF(B43=Data!#REF!,Data!#REF!,(IF(B43=Data!#REF!,Data!#REF!,Data!#REF!)))))))))</f>
        <v>#REF!</v>
      </c>
      <c r="S43" s="99"/>
      <c r="T43" s="98" t="e">
        <f>IF(B43=Data!#REF!,Data!#REF!,(IF(B43=Data!#REF!,Data!#REF!,(IF(B43=Data!#REF!,Data!#REF!,(IF(B43=Data!B29,Data!J29,(IF(B43=Data!B35,Data!J35,(IF(B43=Data!#REF!,Data!#REF!,(IF(B43=Data!#REF!,Data!#REF!,(IF(B43=Data!B48,Data!J48,Data!#REF!)))))))))))))))&amp;IF(B43=Data!B50,Data!J50,(IF(B43=Data!#REF!,Data!#REF!,(IF(B43=Data!#REF!,Data!#REF!,(IF(B43=Data!#REF!,Data!#REF!,(IF(B43=Data!#REF!,Data!#REF!,(IF(B43=Data!#REF!,Data!J832,(IF(B43=Data!#REF!,Data!#REF!,(IF(B43=Data!#REF!,Data!#REF!,Data!#REF!)))))))))))))))&amp;IF(B43=Data!#REF!,Data!#REF!,(IF(B43=Data!#REF!,Data!#REF!,(IF(B43=Data!#REF!,Data!#REF!,(IF(B43=Data!#REF!,Data!#REF!,(IF(B43=Data!#REF!,Data!#REF!,Data!#REF!)))))))))</f>
        <v>#REF!</v>
      </c>
      <c r="U43" s="126" t="str">
        <f>IF(D43="","",VLOOKUP(B43,Data!$B$5:$J$319,9,FALSE)*D43)</f>
        <v/>
      </c>
    </row>
    <row r="44" spans="1:21" ht="14">
      <c r="A44" s="90"/>
      <c r="B44" s="91"/>
      <c r="C44" s="124" t="str">
        <f>IF(D44="","",VLOOKUP(B44,Data!$B$5:$L$319,2,FALSE))</f>
        <v/>
      </c>
      <c r="D44" s="92"/>
      <c r="E44" s="94"/>
      <c r="F44" s="124" t="str">
        <f>IF(D44="","",VLOOKUP(B44,Data!$B$5:$L$319,11,FALSE))</f>
        <v/>
      </c>
      <c r="G44" s="95" t="str">
        <f t="shared" si="0"/>
        <v>-</v>
      </c>
      <c r="H44" s="93" t="str">
        <f>IF(D44="","",VLOOKUP(B44,Data!$B$5:$D$319,3,FALSE))</f>
        <v/>
      </c>
      <c r="I44" s="93" t="str">
        <f>IF(D44="","",VLOOKUP(B44,Data!$B$5:$M$319,12,FALSE))</f>
        <v/>
      </c>
      <c r="J44" s="124" t="str">
        <f>IF(D44="","",VLOOKUP(B44,Data!$B$5:$E$319,4,FALSE)*D44)</f>
        <v/>
      </c>
      <c r="K44" s="124" t="str">
        <f>IF(D44="","",VLOOKUP(B44,Data!$B$5:$F$319,5,FALSE)*D44)</f>
        <v/>
      </c>
      <c r="L44" s="95" t="e">
        <f>IF(B44=Data!B28,Data!G28,(IF(B44=Data!#REF!,Data!#REF!,(IF(B44=Data!#REF!,Data!#REF!,(IF(B44=Data!#REF!,Data!#REF!,(IF(B44=Data!B32,Data!G32,(IF(B44=Data!#REF!,Data!#REF!,(IF(B44=Data!#REF!,Data!#REF!,(IF(B44=Data!#REF!,Data!#REF!,Data!#REF!)))))))))))))))&amp;IF(B44=Data!B48,Data!G48,(IF(B44=Data!B49,Data!G49,(IF(B44=Data!B6,Data!G6,(IF(B44=Data!B7,Data!G7,(IF(B44=Data!#REF!,Data!#REF!,(IF(B44=Data!#REF!,Data!G830,(IF(B44=Data!#REF!,Data!#REF!,(IF(B44=Data!#REF!,Data!#REF!,Data!#REF!)))))))))))))))&amp;IF(B44=Data!#REF!,Data!#REF!,(IF(B44=Data!#REF!,Data!#REF!,(IF(B44=Data!#REF!,Data!#REF!,(IF(B44=Data!#REF!,Data!#REF!,(IF(B44=Data!#REF!,Data!#REF!,Data!#REF!)))))))))</f>
        <v>#REF!</v>
      </c>
      <c r="M44" s="96"/>
      <c r="N44" s="97"/>
      <c r="O44" s="98" t="e">
        <f>IF(B44=Data!B28,Data!H28,(IF(B44=Data!#REF!,Data!#REF!,(IF(B44=Data!#REF!,Data!#REF!,(IF(B44=Data!#REF!,Data!#REF!,(IF(B44=Data!B32,Data!H32,(IF(B44=Data!#REF!,Data!#REF!,(IF(B44=Data!#REF!,Data!#REF!,(IF(B44=Data!#REF!,Data!#REF!,Data!#REF!)))))))))))))))&amp;IF(B44=Data!B48,Data!H48,(IF(B44=Data!B49,Data!H49,(IF(B44=Data!B6,Data!H6,(IF(B44=Data!B7,Data!H7,(IF(B44=Data!#REF!,Data!#REF!,(IF(B44=Data!#REF!,Data!H830,(IF(B44=Data!#REF!,Data!#REF!,(IF(B44=Data!#REF!,Data!#REF!,Data!#REF!)))))))))))))))&amp;IF(B44=Data!#REF!,Data!#REF!,(IF(B44=Data!#REF!,Data!#REF!,(IF(B44=Data!#REF!,Data!#REF!,(IF(B44=Data!#REF!,Data!#REF!,(IF(B44=Data!#REF!,Data!#REF!,Data!#REF!)))))))))</f>
        <v>#REF!</v>
      </c>
      <c r="P44" s="97"/>
      <c r="Q44" s="97"/>
      <c r="R44" s="98" t="e">
        <f>IF(B44=Data!B28,Data!I28,(IF(B44=Data!#REF!,Data!#REF!,(IF(B44=Data!#REF!,Data!#REF!,(IF(B44=Data!#REF!,Data!#REF!,(IF(B44=Data!B32,Data!I32,(IF(B44=Data!#REF!,Data!#REF!,(IF(B44=Data!#REF!,Data!#REF!,(IF(B44=Data!#REF!,Data!#REF!,Data!#REF!)))))))))))))))&amp;IF(B44=Data!B48,Data!I48,(IF(B44=Data!B49,Data!I49,(IF(B44=Data!B6,Data!I6,(IF(B44=Data!B7,Data!I7,(IF(B44=Data!#REF!,Data!#REF!,(IF(B44=Data!#REF!,Data!I830,(IF(B44=Data!#REF!,Data!#REF!,(IF(B44=Data!#REF!,Data!#REF!,Data!#REF!)))))))))))))))&amp;IF(B44=Data!#REF!,Data!#REF!,(IF(B44=Data!#REF!,Data!#REF!,(IF(B44=Data!#REF!,Data!#REF!,(IF(B44=Data!#REF!,Data!#REF!,(IF(B44=Data!#REF!,Data!#REF!,Data!#REF!)))))))))</f>
        <v>#REF!</v>
      </c>
      <c r="S44" s="99"/>
      <c r="T44" s="98" t="e">
        <f>IF(B44=Data!B28,Data!J28,(IF(B44=Data!#REF!,Data!#REF!,(IF(B44=Data!#REF!,Data!#REF!,(IF(B44=Data!#REF!,Data!#REF!,(IF(B44=Data!B32,Data!J32,(IF(B44=Data!#REF!,Data!#REF!,(IF(B44=Data!#REF!,Data!#REF!,(IF(B44=Data!#REF!,Data!#REF!,Data!#REF!)))))))))))))))&amp;IF(B44=Data!B48,Data!J48,(IF(B44=Data!B49,Data!J49,(IF(B44=Data!B6,Data!J6,(IF(B44=Data!B7,Data!J7,(IF(B44=Data!#REF!,Data!#REF!,(IF(B44=Data!#REF!,Data!J830,(IF(B44=Data!#REF!,Data!#REF!,(IF(B44=Data!#REF!,Data!#REF!,Data!#REF!)))))))))))))))&amp;IF(B44=Data!#REF!,Data!#REF!,(IF(B44=Data!#REF!,Data!#REF!,(IF(B44=Data!#REF!,Data!#REF!,(IF(B44=Data!#REF!,Data!#REF!,(IF(B44=Data!#REF!,Data!#REF!,Data!#REF!)))))))))</f>
        <v>#REF!</v>
      </c>
      <c r="U44" s="126" t="str">
        <f>IF(D44="","",VLOOKUP(B44,Data!$B$5:$J$319,9,FALSE)*D44)</f>
        <v/>
      </c>
    </row>
    <row r="45" spans="1:21" ht="14">
      <c r="A45" s="90"/>
      <c r="B45" s="91"/>
      <c r="C45" s="124" t="str">
        <f>IF(D45="","",VLOOKUP(B45,Data!$B$5:$L$319,2,FALSE))</f>
        <v/>
      </c>
      <c r="D45" s="92"/>
      <c r="E45" s="92"/>
      <c r="F45" s="124" t="str">
        <f>IF(D45="","",VLOOKUP(B45,Data!$B$5:$L$319,11,FALSE))</f>
        <v/>
      </c>
      <c r="G45" s="95" t="str">
        <f t="shared" si="0"/>
        <v>-</v>
      </c>
      <c r="H45" s="93" t="str">
        <f>IF(D45="","",VLOOKUP(B45,Data!$B$5:$D$319,3,FALSE))</f>
        <v/>
      </c>
      <c r="I45" s="93" t="str">
        <f>IF(D45="","",VLOOKUP(B45,Data!$B$5:$M$319,12,FALSE))</f>
        <v/>
      </c>
      <c r="J45" s="124" t="str">
        <f>IF(D45="","",VLOOKUP(B45,Data!$B$5:$E$319,4,FALSE)*D45)</f>
        <v/>
      </c>
      <c r="K45" s="124" t="str">
        <f>IF(D45="","",VLOOKUP(B45,Data!$B$5:$F$319,5,FALSE)*D45)</f>
        <v/>
      </c>
      <c r="L45" s="95" t="e">
        <f>IF(B45=Data!#REF!,Data!#REF!,(IF(B45=Data!#REF!,Data!#REF!,(IF(B45=Data!#REF!,Data!#REF!,(IF(B45=Data!#REF!,Data!#REF!,(IF(B45=Data!B35,Data!G35,(IF(B45=Data!#REF!,Data!#REF!,(IF(B45=Data!#REF!,Data!#REF!,(IF(B45=Data!B47,Data!G47,Data!#REF!)))))))))))))))&amp;IF(B45=Data!B49,Data!G49,(IF(B45=Data!B50,Data!G50,(IF(B45=Data!B7,Data!G7,(IF(B45=Data!#REF!,Data!#REF!,(IF(B45=Data!#REF!,Data!#REF!,(IF(B45=Data!#REF!,Data!G831,(IF(B45=Data!#REF!,Data!#REF!,(IF(B45=Data!#REF!,Data!#REF!,Data!#REF!)))))))))))))))&amp;IF(B45=Data!#REF!,Data!#REF!,(IF(B45=Data!#REF!,Data!#REF!,(IF(B45=Data!#REF!,Data!#REF!,(IF(B45=Data!#REF!,Data!#REF!,(IF(B45=Data!#REF!,Data!#REF!,Data!#REF!)))))))))</f>
        <v>#REF!</v>
      </c>
      <c r="M45" s="96"/>
      <c r="N45" s="97"/>
      <c r="O45" s="98" t="e">
        <f>IF(B45=Data!#REF!,Data!#REF!,(IF(B45=Data!#REF!,Data!#REF!,(IF(B45=Data!#REF!,Data!#REF!,(IF(B45=Data!#REF!,Data!#REF!,(IF(B45=Data!B35,Data!H35,(IF(B45=Data!#REF!,Data!#REF!,(IF(B45=Data!#REF!,Data!#REF!,(IF(B45=Data!B47,Data!H47,Data!#REF!)))))))))))))))&amp;IF(B45=Data!B49,Data!H49,(IF(B45=Data!B50,Data!H50,(IF(B45=Data!B7,Data!H7,(IF(B45=Data!#REF!,Data!#REF!,(IF(B45=Data!#REF!,Data!#REF!,(IF(B45=Data!#REF!,Data!H831,(IF(B45=Data!#REF!,Data!#REF!,(IF(B45=Data!#REF!,Data!#REF!,Data!#REF!)))))))))))))))&amp;IF(B45=Data!#REF!,Data!#REF!,(IF(B45=Data!#REF!,Data!#REF!,(IF(B45=Data!#REF!,Data!#REF!,(IF(B45=Data!#REF!,Data!#REF!,(IF(B45=Data!#REF!,Data!#REF!,Data!#REF!)))))))))</f>
        <v>#REF!</v>
      </c>
      <c r="P45" s="97"/>
      <c r="Q45" s="97"/>
      <c r="R45" s="98" t="e">
        <f>IF(B45=Data!#REF!,Data!#REF!,(IF(B45=Data!#REF!,Data!#REF!,(IF(B45=Data!#REF!,Data!#REF!,(IF(B45=Data!#REF!,Data!#REF!,(IF(B45=Data!B35,Data!I35,(IF(B45=Data!#REF!,Data!#REF!,(IF(B45=Data!#REF!,Data!#REF!,(IF(B45=Data!B47,Data!I47,Data!#REF!)))))))))))))))&amp;IF(B45=Data!B49,Data!I49,(IF(B45=Data!B50,Data!I50,(IF(B45=Data!B7,Data!I7,(IF(B45=Data!#REF!,Data!#REF!,(IF(B45=Data!#REF!,Data!#REF!,(IF(B45=Data!#REF!,Data!I831,(IF(B45=Data!#REF!,Data!#REF!,(IF(B45=Data!#REF!,Data!#REF!,Data!#REF!)))))))))))))))&amp;IF(B45=Data!#REF!,Data!#REF!,(IF(B45=Data!#REF!,Data!#REF!,(IF(B45=Data!#REF!,Data!#REF!,(IF(B45=Data!#REF!,Data!#REF!,(IF(B45=Data!#REF!,Data!#REF!,Data!#REF!)))))))))</f>
        <v>#REF!</v>
      </c>
      <c r="S45" s="99"/>
      <c r="T45" s="98" t="e">
        <f>IF(B45=Data!#REF!,Data!#REF!,(IF(B45=Data!#REF!,Data!#REF!,(IF(B45=Data!#REF!,Data!#REF!,(IF(B45=Data!#REF!,Data!#REF!,(IF(B45=Data!B35,Data!J35,(IF(B45=Data!#REF!,Data!#REF!,(IF(B45=Data!#REF!,Data!#REF!,(IF(B45=Data!B47,Data!J47,Data!#REF!)))))))))))))))&amp;IF(B45=Data!B49,Data!J49,(IF(B45=Data!B50,Data!J50,(IF(B45=Data!B7,Data!J7,(IF(B45=Data!#REF!,Data!#REF!,(IF(B45=Data!#REF!,Data!#REF!,(IF(B45=Data!#REF!,Data!J831,(IF(B45=Data!#REF!,Data!#REF!,(IF(B45=Data!#REF!,Data!#REF!,Data!#REF!)))))))))))))))&amp;IF(B45=Data!#REF!,Data!#REF!,(IF(B45=Data!#REF!,Data!#REF!,(IF(B45=Data!#REF!,Data!#REF!,(IF(B45=Data!#REF!,Data!#REF!,(IF(B45=Data!#REF!,Data!#REF!,Data!#REF!)))))))))</f>
        <v>#REF!</v>
      </c>
      <c r="U45" s="126" t="str">
        <f>IF(D45="","",VLOOKUP(B45,Data!$B$5:$J$319,9,FALSE)*D45)</f>
        <v/>
      </c>
    </row>
    <row r="46" spans="1:21" ht="14">
      <c r="A46" s="90"/>
      <c r="B46" s="91"/>
      <c r="C46" s="124" t="str">
        <f>IF(D46="","",VLOOKUP(B46,Data!$B$5:$L$319,2,FALSE))</f>
        <v/>
      </c>
      <c r="D46" s="92"/>
      <c r="E46" s="94"/>
      <c r="F46" s="124" t="str">
        <f>IF(D46="","",VLOOKUP(B46,Data!$B$5:$L$319,11,FALSE))</f>
        <v/>
      </c>
      <c r="G46" s="95" t="str">
        <f t="shared" si="0"/>
        <v>-</v>
      </c>
      <c r="H46" s="93" t="str">
        <f>IF(D46="","",VLOOKUP(B46,Data!$B$5:$D$319,3,FALSE))</f>
        <v/>
      </c>
      <c r="I46" s="93" t="str">
        <f>IF(D46="","",VLOOKUP(B46,Data!$B$5:$M$319,12,FALSE))</f>
        <v/>
      </c>
      <c r="J46" s="124" t="str">
        <f>IF(D46="","",VLOOKUP(B46,Data!$B$5:$E$319,4,FALSE)*D46)</f>
        <v/>
      </c>
      <c r="K46" s="124" t="str">
        <f>IF(D46="","",VLOOKUP(B46,Data!$B$5:$F$319,5,FALSE)*D46)</f>
        <v/>
      </c>
      <c r="L46" s="95" t="e">
        <f>IF(B46=Data!#REF!,Data!#REF!,(IF(B46=Data!#REF!,Data!#REF!,(IF(B46=Data!#REF!,Data!#REF!,(IF(B46=Data!B31,Data!G31,(IF(B46=Data!B37,Data!G37,(IF(B46=Data!#REF!,Data!#REF!,(IF(B46=Data!#REF!,Data!#REF!,(IF(B46=Data!B49,Data!G49,Data!#REF!)))))))))))))))&amp;IF(B46=Data!#REF!,Data!#REF!,(IF(B46=Data!#REF!,Data!#REF!,(IF(B46=Data!#REF!,Data!#REF!,(IF(B46=Data!#REF!,Data!#REF!,(IF(B46=Data!#REF!,Data!#REF!,(IF(B46=Data!#REF!,Data!G833,(IF(B46=Data!#REF!,Data!#REF!,(IF(B46=Data!#REF!,Data!#REF!,Data!#REF!)))))))))))))))&amp;IF(B46=Data!#REF!,Data!#REF!,(IF(B46=Data!#REF!,Data!#REF!,(IF(B46=Data!#REF!,Data!#REF!,(IF(B46=Data!#REF!,Data!#REF!,(IF(B46=Data!#REF!,Data!#REF!,Data!#REF!)))))))))</f>
        <v>#REF!</v>
      </c>
      <c r="M46" s="96"/>
      <c r="N46" s="97"/>
      <c r="O46" s="98" t="e">
        <f>IF(B46=Data!#REF!,Data!#REF!,(IF(B46=Data!#REF!,Data!#REF!,(IF(B46=Data!#REF!,Data!#REF!,(IF(B46=Data!B31,Data!H31,(IF(B46=Data!B37,Data!H37,(IF(B46=Data!#REF!,Data!#REF!,(IF(B46=Data!#REF!,Data!#REF!,(IF(B46=Data!B49,Data!H49,Data!#REF!)))))))))))))))&amp;IF(B46=Data!#REF!,Data!#REF!,(IF(B46=Data!#REF!,Data!#REF!,(IF(B46=Data!#REF!,Data!#REF!,(IF(B46=Data!#REF!,Data!#REF!,(IF(B46=Data!#REF!,Data!#REF!,(IF(B46=Data!#REF!,Data!H833,(IF(B46=Data!#REF!,Data!#REF!,(IF(B46=Data!#REF!,Data!#REF!,Data!#REF!)))))))))))))))&amp;IF(B46=Data!#REF!,Data!#REF!,(IF(B46=Data!#REF!,Data!#REF!,(IF(B46=Data!#REF!,Data!#REF!,(IF(B46=Data!#REF!,Data!#REF!,(IF(B46=Data!#REF!,Data!#REF!,Data!#REF!)))))))))</f>
        <v>#REF!</v>
      </c>
      <c r="P46" s="97"/>
      <c r="Q46" s="97"/>
      <c r="R46" s="98" t="e">
        <f>IF(B46=Data!#REF!,Data!#REF!,(IF(B46=Data!#REF!,Data!#REF!,(IF(B46=Data!#REF!,Data!#REF!,(IF(B46=Data!B31,Data!I31,(IF(B46=Data!B37,Data!I37,(IF(B46=Data!#REF!,Data!#REF!,(IF(B46=Data!#REF!,Data!#REF!,(IF(B46=Data!B49,Data!I49,Data!#REF!)))))))))))))))&amp;IF(B46=Data!#REF!,Data!#REF!,(IF(B46=Data!#REF!,Data!#REF!,(IF(B46=Data!#REF!,Data!#REF!,(IF(B46=Data!#REF!,Data!#REF!,(IF(B46=Data!#REF!,Data!#REF!,(IF(B46=Data!#REF!,Data!I833,(IF(B46=Data!#REF!,Data!#REF!,(IF(B46=Data!#REF!,Data!#REF!,Data!#REF!)))))))))))))))&amp;IF(B46=Data!#REF!,Data!#REF!,(IF(B46=Data!#REF!,Data!#REF!,(IF(B46=Data!#REF!,Data!#REF!,(IF(B46=Data!#REF!,Data!#REF!,(IF(B46=Data!#REF!,Data!#REF!,Data!#REF!)))))))))</f>
        <v>#REF!</v>
      </c>
      <c r="S46" s="99"/>
      <c r="T46" s="98" t="e">
        <f>IF(B46=Data!#REF!,Data!#REF!,(IF(B46=Data!#REF!,Data!#REF!,(IF(B46=Data!#REF!,Data!#REF!,(IF(B46=Data!B31,Data!J31,(IF(B46=Data!B37,Data!J37,(IF(B46=Data!#REF!,Data!#REF!,(IF(B46=Data!#REF!,Data!#REF!,(IF(B46=Data!B49,Data!J49,Data!#REF!)))))))))))))))&amp;IF(B46=Data!#REF!,Data!#REF!,(IF(B46=Data!#REF!,Data!#REF!,(IF(B46=Data!#REF!,Data!#REF!,(IF(B46=Data!#REF!,Data!#REF!,(IF(B46=Data!#REF!,Data!#REF!,(IF(B46=Data!#REF!,Data!J833,(IF(B46=Data!#REF!,Data!#REF!,(IF(B46=Data!#REF!,Data!#REF!,Data!#REF!)))))))))))))))&amp;IF(B46=Data!#REF!,Data!#REF!,(IF(B46=Data!#REF!,Data!#REF!,(IF(B46=Data!#REF!,Data!#REF!,(IF(B46=Data!#REF!,Data!#REF!,(IF(B46=Data!#REF!,Data!#REF!,Data!#REF!)))))))))</f>
        <v>#REF!</v>
      </c>
      <c r="U46" s="126" t="str">
        <f>IF(D46="","",VLOOKUP(B46,Data!$B$5:$J$319,9,FALSE)*D46)</f>
        <v/>
      </c>
    </row>
    <row r="47" spans="1:21" ht="14">
      <c r="A47" s="90"/>
      <c r="B47" s="91"/>
      <c r="C47" s="124" t="str">
        <f>IF(D47="","",VLOOKUP(B47,Data!$B$5:$L$319,2,FALSE))</f>
        <v/>
      </c>
      <c r="D47" s="92"/>
      <c r="E47" s="92"/>
      <c r="F47" s="124" t="str">
        <f>IF(D47="","",VLOOKUP(B47,Data!$B$5:$L$319,11,FALSE))</f>
        <v/>
      </c>
      <c r="G47" s="95" t="str">
        <f t="shared" si="0"/>
        <v>-</v>
      </c>
      <c r="H47" s="93" t="str">
        <f>IF(D47="","",VLOOKUP(B47,Data!$B$5:$D$319,3,FALSE))</f>
        <v/>
      </c>
      <c r="I47" s="93" t="str">
        <f>IF(D47="","",VLOOKUP(B47,Data!$B$5:$M$319,12,FALSE))</f>
        <v/>
      </c>
      <c r="J47" s="124" t="str">
        <f>IF(D47="","",VLOOKUP(B47,Data!$B$5:$E$319,4,FALSE)*D47)</f>
        <v/>
      </c>
      <c r="K47" s="124" t="str">
        <f>IF(D47="","",VLOOKUP(B47,Data!$B$5:$F$319,5,FALSE)*D47)</f>
        <v/>
      </c>
      <c r="L47" s="95" t="e">
        <f>IF(B47=Data!#REF!,Data!#REF!,(IF(B47=Data!#REF!,Data!#REF!,(IF(B47=Data!#REF!,Data!#REF!,(IF(B47=Data!B31,Data!G31,(IF(B47=Data!B37,Data!G37,(IF(B47=Data!#REF!,Data!#REF!,(IF(B47=Data!#REF!,Data!#REF!,(IF(B47=Data!B49,Data!G49,Data!#REF!)))))))))))))))&amp;IF(B47=Data!#REF!,Data!#REF!,(IF(B47=Data!#REF!,Data!#REF!,(IF(B47=Data!#REF!,Data!#REF!,(IF(B47=Data!#REF!,Data!#REF!,(IF(B47=Data!#REF!,Data!#REF!,(IF(B47=Data!#REF!,Data!G833,(IF(B47=Data!#REF!,Data!#REF!,(IF(B47=Data!#REF!,Data!#REF!,Data!#REF!)))))))))))))))&amp;IF(B47=Data!#REF!,Data!#REF!,(IF(B47=Data!#REF!,Data!#REF!,(IF(B47=Data!#REF!,Data!#REF!,(IF(B47=Data!#REF!,Data!#REF!,(IF(B47=Data!#REF!,Data!#REF!,Data!#REF!)))))))))</f>
        <v>#REF!</v>
      </c>
      <c r="M47" s="96"/>
      <c r="N47" s="97"/>
      <c r="O47" s="98" t="e">
        <f>IF(B47=Data!#REF!,Data!#REF!,(IF(B47=Data!#REF!,Data!#REF!,(IF(B47=Data!#REF!,Data!#REF!,(IF(B47=Data!B31,Data!H31,(IF(B47=Data!B37,Data!H37,(IF(B47=Data!#REF!,Data!#REF!,(IF(B47=Data!#REF!,Data!#REF!,(IF(B47=Data!B49,Data!H49,Data!#REF!)))))))))))))))&amp;IF(B47=Data!#REF!,Data!#REF!,(IF(B47=Data!#REF!,Data!#REF!,(IF(B47=Data!#REF!,Data!#REF!,(IF(B47=Data!#REF!,Data!#REF!,(IF(B47=Data!#REF!,Data!#REF!,(IF(B47=Data!#REF!,Data!H833,(IF(B47=Data!#REF!,Data!#REF!,(IF(B47=Data!#REF!,Data!#REF!,Data!#REF!)))))))))))))))&amp;IF(B47=Data!#REF!,Data!#REF!,(IF(B47=Data!#REF!,Data!#REF!,(IF(B47=Data!#REF!,Data!#REF!,(IF(B47=Data!#REF!,Data!#REF!,(IF(B47=Data!#REF!,Data!#REF!,Data!#REF!)))))))))</f>
        <v>#REF!</v>
      </c>
      <c r="P47" s="97"/>
      <c r="Q47" s="97"/>
      <c r="R47" s="98" t="e">
        <f>IF(B47=Data!#REF!,Data!#REF!,(IF(B47=Data!#REF!,Data!#REF!,(IF(B47=Data!#REF!,Data!#REF!,(IF(B47=Data!B31,Data!I31,(IF(B47=Data!B37,Data!I37,(IF(B47=Data!#REF!,Data!#REF!,(IF(B47=Data!#REF!,Data!#REF!,(IF(B47=Data!B49,Data!I49,Data!#REF!)))))))))))))))&amp;IF(B47=Data!#REF!,Data!#REF!,(IF(B47=Data!#REF!,Data!#REF!,(IF(B47=Data!#REF!,Data!#REF!,(IF(B47=Data!#REF!,Data!#REF!,(IF(B47=Data!#REF!,Data!#REF!,(IF(B47=Data!#REF!,Data!I833,(IF(B47=Data!#REF!,Data!#REF!,(IF(B47=Data!#REF!,Data!#REF!,Data!#REF!)))))))))))))))&amp;IF(B47=Data!#REF!,Data!#REF!,(IF(B47=Data!#REF!,Data!#REF!,(IF(B47=Data!#REF!,Data!#REF!,(IF(B47=Data!#REF!,Data!#REF!,(IF(B47=Data!#REF!,Data!#REF!,Data!#REF!)))))))))</f>
        <v>#REF!</v>
      </c>
      <c r="S47" s="99"/>
      <c r="T47" s="98" t="e">
        <f>IF(B47=Data!#REF!,Data!#REF!,(IF(B47=Data!#REF!,Data!#REF!,(IF(B47=Data!#REF!,Data!#REF!,(IF(B47=Data!B31,Data!J31,(IF(B47=Data!B37,Data!J37,(IF(B47=Data!#REF!,Data!#REF!,(IF(B47=Data!#REF!,Data!#REF!,(IF(B47=Data!B49,Data!J49,Data!#REF!)))))))))))))))&amp;IF(B47=Data!#REF!,Data!#REF!,(IF(B47=Data!#REF!,Data!#REF!,(IF(B47=Data!#REF!,Data!#REF!,(IF(B47=Data!#REF!,Data!#REF!,(IF(B47=Data!#REF!,Data!#REF!,(IF(B47=Data!#REF!,Data!J833,(IF(B47=Data!#REF!,Data!#REF!,(IF(B47=Data!#REF!,Data!#REF!,Data!#REF!)))))))))))))))&amp;IF(B47=Data!#REF!,Data!#REF!,(IF(B47=Data!#REF!,Data!#REF!,(IF(B47=Data!#REF!,Data!#REF!,(IF(B47=Data!#REF!,Data!#REF!,(IF(B47=Data!#REF!,Data!#REF!,Data!#REF!)))))))))</f>
        <v>#REF!</v>
      </c>
      <c r="U47" s="126" t="str">
        <f>IF(D47="","",VLOOKUP(B47,Data!$B$5:$J$319,9,FALSE)*D47)</f>
        <v/>
      </c>
    </row>
    <row r="48" spans="1:21" ht="14">
      <c r="A48" s="102"/>
      <c r="B48" s="103"/>
      <c r="C48" s="104"/>
      <c r="D48" s="105"/>
      <c r="E48" s="105"/>
      <c r="F48" s="106"/>
      <c r="G48" s="106"/>
      <c r="H48" s="106"/>
      <c r="I48" s="105"/>
      <c r="J48" s="106"/>
      <c r="K48" s="106"/>
      <c r="L48" s="106"/>
      <c r="M48" s="107"/>
      <c r="N48" s="108"/>
      <c r="O48" s="109"/>
      <c r="P48" s="108"/>
      <c r="Q48" s="108"/>
      <c r="R48" s="109"/>
      <c r="S48" s="110"/>
      <c r="T48" s="109"/>
      <c r="U48" s="111"/>
    </row>
    <row r="49" spans="1:21" ht="14">
      <c r="A49" s="105"/>
      <c r="B49" s="103"/>
      <c r="C49" s="104"/>
      <c r="D49" s="112">
        <f>SUM(D18:D47)</f>
        <v>101</v>
      </c>
      <c r="E49" s="112"/>
      <c r="F49" s="114"/>
      <c r="G49" s="114" t="e">
        <f>SUM(G18:G47)</f>
        <v>#N/A</v>
      </c>
      <c r="H49" s="105"/>
      <c r="I49" s="105"/>
      <c r="J49" s="114" t="e">
        <f>SUM(J18:J47)</f>
        <v>#N/A</v>
      </c>
      <c r="K49" s="114" t="e">
        <f>SUM(K18:K47)</f>
        <v>#N/A</v>
      </c>
      <c r="L49" s="114" t="e">
        <f>SUM(L16:L48)</f>
        <v>#REF!</v>
      </c>
      <c r="M49" s="113">
        <f>SUM(M18:M47)</f>
        <v>0</v>
      </c>
      <c r="N49" s="114">
        <f>SUM(N16:N48)</f>
        <v>0</v>
      </c>
      <c r="O49" s="114" t="e">
        <f>SUM(O16:O48)</f>
        <v>#REF!</v>
      </c>
      <c r="P49" s="113">
        <f>SUM(P18:P47)</f>
        <v>0</v>
      </c>
      <c r="Q49" s="114">
        <f>SUM(Q16:Q48)</f>
        <v>0</v>
      </c>
      <c r="R49" s="114" t="e">
        <f>SUM(R16:R48)</f>
        <v>#REF!</v>
      </c>
      <c r="S49" s="113">
        <f>SUM(S18:S47)</f>
        <v>0</v>
      </c>
      <c r="T49" s="114" t="e">
        <f>SUM(T16:T48)</f>
        <v>#REF!</v>
      </c>
      <c r="U49" s="115" t="e">
        <f>SUM(U18:U47)</f>
        <v>#N/A</v>
      </c>
    </row>
    <row r="50" spans="1:21">
      <c r="A50" s="54"/>
      <c r="B50" s="34"/>
      <c r="C50" s="36"/>
      <c r="D50" s="54"/>
      <c r="E50" s="34"/>
      <c r="F50" s="87"/>
      <c r="G50" s="69"/>
      <c r="H50" s="54"/>
      <c r="I50" s="54"/>
      <c r="J50" s="83"/>
      <c r="K50" s="69"/>
      <c r="L50" s="36"/>
      <c r="M50" s="35"/>
      <c r="N50" s="35"/>
      <c r="O50" s="35"/>
      <c r="P50" s="35"/>
      <c r="Q50" s="35"/>
      <c r="R50" s="35"/>
      <c r="S50" s="36"/>
      <c r="T50" s="36"/>
      <c r="U50" s="37"/>
    </row>
    <row r="51" spans="1:21" ht="13" hidden="1">
      <c r="A51" s="16" t="s">
        <v>80</v>
      </c>
      <c r="B51" s="17"/>
      <c r="C51" s="1"/>
      <c r="D51" s="27" t="s">
        <v>81</v>
      </c>
      <c r="E51" s="27"/>
      <c r="F51" s="80" t="s">
        <v>82</v>
      </c>
      <c r="G51" s="84"/>
      <c r="H51" s="32" t="s">
        <v>83</v>
      </c>
      <c r="I51" s="55"/>
      <c r="J51" s="74" t="s">
        <v>84</v>
      </c>
      <c r="K51" s="74"/>
      <c r="L51" s="27"/>
      <c r="M51" s="56"/>
      <c r="N51" s="57" t="s">
        <v>85</v>
      </c>
      <c r="O51" s="27"/>
      <c r="P51" s="27"/>
      <c r="Q51" s="27"/>
      <c r="R51" s="27"/>
      <c r="S51" s="27"/>
      <c r="T51" s="27"/>
      <c r="U51" s="58"/>
    </row>
    <row r="52" spans="1:21" ht="13" hidden="1">
      <c r="A52" s="19" t="s">
        <v>86</v>
      </c>
      <c r="B52" s="20"/>
      <c r="C52" s="59"/>
      <c r="D52" s="20" t="s">
        <v>87</v>
      </c>
      <c r="E52" s="20"/>
      <c r="F52" s="1032"/>
      <c r="G52" s="1033"/>
      <c r="H52" s="19" t="s">
        <v>88</v>
      </c>
      <c r="I52" s="60"/>
      <c r="J52" s="75" t="s">
        <v>89</v>
      </c>
      <c r="K52" s="75"/>
      <c r="L52" s="20"/>
      <c r="M52" s="21"/>
      <c r="N52" s="20"/>
      <c r="O52" s="20"/>
      <c r="P52" s="20"/>
      <c r="Q52" s="20"/>
      <c r="R52" s="20"/>
      <c r="S52" s="20"/>
      <c r="T52" s="20"/>
      <c r="U52" s="29"/>
    </row>
    <row r="53" spans="1:21" hidden="1">
      <c r="A53" s="19" t="s">
        <v>92</v>
      </c>
      <c r="B53" s="20"/>
      <c r="C53" s="21"/>
      <c r="D53" s="20"/>
      <c r="E53" s="20"/>
      <c r="F53" s="1032"/>
      <c r="G53" s="1033"/>
      <c r="H53" s="19"/>
      <c r="I53" s="60"/>
      <c r="J53" s="75" t="s">
        <v>93</v>
      </c>
      <c r="K53" s="75"/>
      <c r="L53" s="20"/>
      <c r="M53" s="21"/>
      <c r="N53" s="20"/>
      <c r="O53" s="20"/>
      <c r="P53" s="20"/>
      <c r="Q53" s="20"/>
      <c r="R53" s="20"/>
      <c r="S53" s="20"/>
      <c r="T53" s="20"/>
      <c r="U53" s="29"/>
    </row>
    <row r="54" spans="1:21" hidden="1">
      <c r="A54" s="34"/>
      <c r="B54" s="35"/>
      <c r="C54" s="129"/>
      <c r="D54" s="20" t="s">
        <v>94</v>
      </c>
      <c r="E54" s="20"/>
      <c r="F54" s="1032"/>
      <c r="G54" s="1033"/>
      <c r="H54" s="19" t="s">
        <v>95</v>
      </c>
      <c r="I54" s="60"/>
      <c r="J54" s="75"/>
      <c r="K54" s="75"/>
      <c r="L54" s="20"/>
      <c r="M54" s="21"/>
      <c r="N54" s="20"/>
      <c r="O54" s="20"/>
      <c r="P54" s="20"/>
      <c r="Q54" s="20"/>
      <c r="R54" s="20"/>
      <c r="S54" s="20"/>
      <c r="T54" s="20"/>
      <c r="U54" s="29"/>
    </row>
    <row r="55" spans="1:21" ht="13" hidden="1">
      <c r="A55" s="16" t="s">
        <v>96</v>
      </c>
      <c r="B55" s="27"/>
      <c r="C55" s="12"/>
      <c r="D55" s="20" t="s">
        <v>97</v>
      </c>
      <c r="E55" s="20"/>
      <c r="F55" s="88" t="s">
        <v>98</v>
      </c>
      <c r="G55" s="85"/>
      <c r="H55" s="19" t="s">
        <v>88</v>
      </c>
      <c r="I55" s="60"/>
      <c r="J55" s="75" t="s">
        <v>99</v>
      </c>
      <c r="K55" s="75"/>
      <c r="L55" s="20"/>
      <c r="M55" s="21"/>
      <c r="N55" s="20"/>
      <c r="O55" s="20"/>
      <c r="P55" s="20"/>
      <c r="Q55" s="20"/>
      <c r="R55" s="20"/>
      <c r="S55" s="20"/>
      <c r="T55" s="20"/>
      <c r="U55" s="29"/>
    </row>
    <row r="56" spans="1:21" ht="13" hidden="1">
      <c r="A56" s="19"/>
      <c r="B56" s="20"/>
      <c r="C56" s="21"/>
      <c r="D56" s="20" t="s">
        <v>100</v>
      </c>
      <c r="E56" s="20"/>
      <c r="F56" s="89"/>
      <c r="G56" s="86"/>
      <c r="H56" s="19" t="s">
        <v>101</v>
      </c>
      <c r="I56" s="60"/>
      <c r="J56" s="75" t="s">
        <v>102</v>
      </c>
      <c r="K56" s="75"/>
      <c r="L56" s="20"/>
      <c r="M56" s="52"/>
      <c r="N56" s="53" t="s">
        <v>103</v>
      </c>
      <c r="O56" s="53"/>
      <c r="P56" s="53"/>
      <c r="Q56" s="53"/>
      <c r="R56" s="53"/>
      <c r="S56" s="53"/>
      <c r="T56" s="53"/>
      <c r="U56" s="61"/>
    </row>
    <row r="57" spans="1:21" hidden="1">
      <c r="A57" s="34"/>
      <c r="B57" s="35"/>
      <c r="C57" s="36"/>
      <c r="D57" s="35"/>
      <c r="E57" s="35"/>
      <c r="F57" s="1028"/>
      <c r="G57" s="1034"/>
      <c r="H57" s="1028"/>
      <c r="I57" s="1029"/>
      <c r="J57" s="76" t="s">
        <v>104</v>
      </c>
      <c r="K57" s="76"/>
      <c r="L57" s="35"/>
      <c r="M57" s="62"/>
      <c r="N57" s="63" t="s">
        <v>105</v>
      </c>
      <c r="O57" s="63"/>
      <c r="P57" s="63"/>
      <c r="Q57" s="63"/>
      <c r="R57" s="63"/>
      <c r="S57" s="63"/>
      <c r="T57" s="63"/>
      <c r="U57" s="64"/>
    </row>
    <row r="58" spans="1:21" hidden="1"/>
    <row r="59" spans="1:21" hidden="1"/>
  </sheetData>
  <mergeCells count="6">
    <mergeCell ref="H57:I57"/>
    <mergeCell ref="A15:B16"/>
    <mergeCell ref="F52:G52"/>
    <mergeCell ref="F53:G53"/>
    <mergeCell ref="F54:G54"/>
    <mergeCell ref="F57:G57"/>
  </mergeCells>
  <phoneticPr fontId="9" type="noConversion"/>
  <printOptions horizontalCentered="1"/>
  <pageMargins left="0" right="0" top="0.25" bottom="0" header="0.51111111111111107" footer="0.51111111111111107"/>
  <pageSetup paperSize="9" scale="81" firstPageNumber="4294963191" orientation="landscape" r:id="rId1"/>
  <headerFooter alignWithMargins="0">
    <oddHeader>&amp;R&amp;"Calibri"&amp;10&amp;K000000 Confidential&amp;1#_x000D_</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indexed="14"/>
  </sheetPr>
  <dimension ref="A2:U52"/>
  <sheetViews>
    <sheetView view="pageBreakPreview" topLeftCell="A10" zoomScale="75" zoomScaleNormal="75" workbookViewId="0">
      <selection activeCell="B31" sqref="B31"/>
    </sheetView>
  </sheetViews>
  <sheetFormatPr defaultColWidth="9.1796875" defaultRowHeight="12.5"/>
  <cols>
    <col min="1" max="1" width="21.81640625" style="4" bestFit="1" customWidth="1"/>
    <col min="2" max="2" width="12.54296875" style="4" bestFit="1" customWidth="1"/>
    <col min="3" max="4" width="11.1796875" style="4" bestFit="1" customWidth="1"/>
    <col min="5" max="5" width="12.54296875" style="4" bestFit="1" customWidth="1"/>
    <col min="6" max="6" width="24" style="199" bestFit="1" customWidth="1"/>
    <col min="7" max="7" width="27.1796875" style="199" bestFit="1" customWidth="1"/>
    <col min="8" max="9" width="10.1796875" style="4" customWidth="1"/>
    <col min="10" max="11" width="10.1796875" style="199" customWidth="1"/>
    <col min="12" max="20" width="10.1796875" style="4" customWidth="1"/>
    <col min="21" max="21" width="10.1796875" style="200" customWidth="1"/>
    <col min="22" max="22" width="9.1796875" style="4" bestFit="1"/>
    <col min="23" max="16384" width="9.1796875" style="4"/>
  </cols>
  <sheetData>
    <row r="2" spans="1:7" ht="26" customHeight="1">
      <c r="A2" s="1035" t="s">
        <v>419</v>
      </c>
      <c r="B2" s="211" t="s">
        <v>416</v>
      </c>
      <c r="C2" s="211" t="s">
        <v>417</v>
      </c>
      <c r="D2" s="211" t="s">
        <v>418</v>
      </c>
      <c r="E2" s="211" t="s">
        <v>424</v>
      </c>
      <c r="F2" s="1037" t="s">
        <v>425</v>
      </c>
      <c r="G2" s="1037" t="s">
        <v>461</v>
      </c>
    </row>
    <row r="3" spans="1:7" ht="23.75" customHeight="1">
      <c r="A3" s="1036"/>
      <c r="B3" s="212" t="s">
        <v>420</v>
      </c>
      <c r="C3" s="212" t="s">
        <v>420</v>
      </c>
      <c r="D3" s="212" t="s">
        <v>420</v>
      </c>
      <c r="E3" s="212" t="s">
        <v>75</v>
      </c>
      <c r="F3" s="1038"/>
      <c r="G3" s="1038"/>
    </row>
    <row r="4" spans="1:7" ht="23" customHeight="1">
      <c r="A4" s="201" t="s">
        <v>421</v>
      </c>
      <c r="B4" s="202">
        <v>5919</v>
      </c>
      <c r="C4" s="202">
        <v>2340</v>
      </c>
      <c r="D4" s="202">
        <v>2380</v>
      </c>
      <c r="E4" s="203">
        <f>B4*C4*D4/1000000</f>
        <v>32964.094799999999</v>
      </c>
      <c r="F4" s="209" t="s">
        <v>459</v>
      </c>
      <c r="G4" s="209" t="s">
        <v>462</v>
      </c>
    </row>
    <row r="5" spans="1:7" ht="25.25" customHeight="1">
      <c r="A5" s="201"/>
      <c r="B5" s="202"/>
      <c r="C5" s="202"/>
      <c r="D5" s="202"/>
      <c r="E5" s="203"/>
      <c r="F5" s="209"/>
      <c r="G5" s="210"/>
    </row>
    <row r="6" spans="1:7" ht="20">
      <c r="A6" s="201" t="s">
        <v>422</v>
      </c>
      <c r="B6" s="202">
        <v>12045</v>
      </c>
      <c r="C6" s="202">
        <v>2309</v>
      </c>
      <c r="D6" s="202">
        <v>2379</v>
      </c>
      <c r="E6" s="203">
        <f>B6*C6*D6/1000000</f>
        <v>66164.521995000003</v>
      </c>
      <c r="F6" s="209" t="s">
        <v>460</v>
      </c>
      <c r="G6" s="209" t="s">
        <v>463</v>
      </c>
    </row>
    <row r="7" spans="1:7" ht="23.75" customHeight="1">
      <c r="A7" s="201"/>
      <c r="B7" s="202"/>
      <c r="C7" s="202"/>
      <c r="D7" s="202"/>
      <c r="E7" s="203"/>
      <c r="F7" s="204"/>
      <c r="G7" s="204"/>
    </row>
    <row r="8" spans="1:7" ht="23.75" customHeight="1">
      <c r="A8" s="201" t="s">
        <v>423</v>
      </c>
      <c r="B8" s="202">
        <v>12056</v>
      </c>
      <c r="C8" s="202">
        <v>2347</v>
      </c>
      <c r="D8" s="202">
        <v>2684</v>
      </c>
      <c r="E8" s="202">
        <f>B8*C8*D8/1000000</f>
        <v>75944.939488000004</v>
      </c>
      <c r="F8" s="204"/>
      <c r="G8" s="204"/>
    </row>
    <row r="12" spans="1:7" ht="15.5">
      <c r="A12" s="205" t="s">
        <v>426</v>
      </c>
    </row>
    <row r="13" spans="1:7" ht="15.5">
      <c r="A13" s="205"/>
    </row>
    <row r="14" spans="1:7" ht="15.5">
      <c r="A14" s="205" t="s">
        <v>427</v>
      </c>
    </row>
    <row r="15" spans="1:7" ht="15.5">
      <c r="A15" s="205"/>
    </row>
    <row r="16" spans="1:7" ht="15.5">
      <c r="A16" s="205" t="s">
        <v>428</v>
      </c>
    </row>
    <row r="17" spans="1:6" ht="15.5">
      <c r="A17" s="205" t="s">
        <v>429</v>
      </c>
    </row>
    <row r="18" spans="1:6" ht="15.5">
      <c r="A18" s="205"/>
    </row>
    <row r="19" spans="1:6" ht="15.5">
      <c r="A19" s="205" t="s">
        <v>430</v>
      </c>
    </row>
    <row r="20" spans="1:6" ht="15.5">
      <c r="A20" s="205" t="s">
        <v>431</v>
      </c>
    </row>
    <row r="21" spans="1:6" ht="15.5">
      <c r="A21" s="205" t="s">
        <v>432</v>
      </c>
    </row>
    <row r="22" spans="1:6" ht="15.5">
      <c r="A22" s="205" t="s">
        <v>433</v>
      </c>
    </row>
    <row r="23" spans="1:6" ht="15.5">
      <c r="A23" s="205" t="s">
        <v>434</v>
      </c>
    </row>
    <row r="24" spans="1:6" ht="15.5">
      <c r="A24" s="213" t="s">
        <v>435</v>
      </c>
      <c r="B24" s="214"/>
      <c r="C24" s="214"/>
      <c r="D24" s="214"/>
      <c r="E24" s="214"/>
      <c r="F24" s="215"/>
    </row>
    <row r="25" spans="1:6" ht="15.5">
      <c r="A25" s="213" t="s">
        <v>436</v>
      </c>
      <c r="B25" s="214"/>
      <c r="C25" s="214"/>
      <c r="D25" s="214"/>
      <c r="E25" s="214"/>
      <c r="F25" s="215"/>
    </row>
    <row r="26" spans="1:6" ht="15.5">
      <c r="A26" s="213" t="s">
        <v>437</v>
      </c>
      <c r="B26" s="214"/>
      <c r="C26" s="214"/>
      <c r="D26" s="214"/>
      <c r="E26" s="214"/>
      <c r="F26" s="215"/>
    </row>
    <row r="27" spans="1:6" ht="15.5">
      <c r="A27" s="213" t="s">
        <v>438</v>
      </c>
      <c r="B27" s="214"/>
      <c r="C27" s="214"/>
      <c r="D27" s="214"/>
      <c r="E27" s="214"/>
      <c r="F27" s="215"/>
    </row>
    <row r="28" spans="1:6" ht="15.5">
      <c r="A28" s="213" t="s">
        <v>439</v>
      </c>
      <c r="B28" s="214"/>
      <c r="C28" s="214"/>
      <c r="D28" s="214"/>
      <c r="E28" s="214"/>
      <c r="F28" s="215"/>
    </row>
    <row r="29" spans="1:6" ht="15.5">
      <c r="A29" s="205" t="s">
        <v>440</v>
      </c>
    </row>
    <row r="30" spans="1:6" ht="15.5">
      <c r="A30" s="205"/>
    </row>
    <row r="31" spans="1:6" ht="15.5">
      <c r="A31" s="205" t="s">
        <v>441</v>
      </c>
    </row>
    <row r="32" spans="1:6" ht="15.5">
      <c r="A32" s="205" t="s">
        <v>442</v>
      </c>
    </row>
    <row r="33" spans="1:6" ht="15.5">
      <c r="A33" s="205" t="s">
        <v>443</v>
      </c>
    </row>
    <row r="34" spans="1:6" ht="15.5">
      <c r="A34" s="205" t="s">
        <v>444</v>
      </c>
    </row>
    <row r="35" spans="1:6" ht="15.5">
      <c r="A35" s="205" t="s">
        <v>445</v>
      </c>
    </row>
    <row r="36" spans="1:6" ht="15.5">
      <c r="A36" s="205" t="s">
        <v>446</v>
      </c>
    </row>
    <row r="37" spans="1:6" ht="15.5">
      <c r="A37" s="205"/>
    </row>
    <row r="38" spans="1:6" ht="15.5">
      <c r="A38" s="205" t="s">
        <v>447</v>
      </c>
    </row>
    <row r="39" spans="1:6" ht="15.5">
      <c r="A39" s="205" t="s">
        <v>448</v>
      </c>
    </row>
    <row r="40" spans="1:6" ht="15.5">
      <c r="A40" s="205" t="s">
        <v>449</v>
      </c>
    </row>
    <row r="41" spans="1:6" ht="15.5">
      <c r="A41" s="205" t="s">
        <v>450</v>
      </c>
    </row>
    <row r="42" spans="1:6" ht="15.5">
      <c r="A42" s="205"/>
    </row>
    <row r="43" spans="1:6" ht="15.5">
      <c r="A43" s="205" t="s">
        <v>451</v>
      </c>
    </row>
    <row r="44" spans="1:6" ht="15.5">
      <c r="A44" s="206" t="s">
        <v>452</v>
      </c>
      <c r="B44" s="207"/>
      <c r="C44" s="207"/>
      <c r="D44" s="207"/>
      <c r="E44" s="207"/>
      <c r="F44" s="208"/>
    </row>
    <row r="45" spans="1:6" ht="15.5">
      <c r="A45" s="205"/>
    </row>
    <row r="46" spans="1:6" ht="15.5">
      <c r="A46" s="205" t="s">
        <v>453</v>
      </c>
    </row>
    <row r="47" spans="1:6" ht="15.5">
      <c r="A47" s="205" t="s">
        <v>454</v>
      </c>
    </row>
    <row r="48" spans="1:6" ht="15.5">
      <c r="A48" s="205" t="s">
        <v>455</v>
      </c>
    </row>
    <row r="49" spans="1:1" ht="15.5">
      <c r="A49" s="205" t="s">
        <v>456</v>
      </c>
    </row>
    <row r="50" spans="1:1" ht="15.5">
      <c r="A50" s="205" t="s">
        <v>457</v>
      </c>
    </row>
    <row r="51" spans="1:1" ht="15.5">
      <c r="A51" s="205"/>
    </row>
    <row r="52" spans="1:1" ht="15.5">
      <c r="A52" s="205" t="s">
        <v>458</v>
      </c>
    </row>
  </sheetData>
  <mergeCells count="3">
    <mergeCell ref="A2:A3"/>
    <mergeCell ref="F2:F3"/>
    <mergeCell ref="G2:G3"/>
  </mergeCells>
  <phoneticPr fontId="9" type="noConversion"/>
  <printOptions horizontalCentered="1"/>
  <pageMargins left="0" right="0" top="0.25" bottom="0" header="0.51111111111111107" footer="0.51111111111111107"/>
  <pageSetup paperSize="9" scale="65" firstPageNumber="4294963191" orientation="landscape" r:id="rId1"/>
  <headerFooter alignWithMargins="0">
    <oddHeader>&amp;R&amp;"Calibri"&amp;10&amp;K000000 Confidential&amp;1#_x000D_</oddHeader>
  </headerFooter>
  <rowBreaks count="1" manualBreakCount="1">
    <brk id="52" max="17" man="1"/>
  </rowBreaks>
  <colBreaks count="1" manualBreakCount="1">
    <brk id="18" max="5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indexed="12"/>
    <pageSetUpPr autoPageBreaks="0"/>
  </sheetPr>
  <dimension ref="A1:T476"/>
  <sheetViews>
    <sheetView zoomScale="70" zoomScaleNormal="70" workbookViewId="0">
      <pane xSplit="2" ySplit="3" topLeftCell="C396" activePane="bottomRight" state="frozen"/>
      <selection activeCell="B31" sqref="B31"/>
      <selection pane="topRight" activeCell="B31" sqref="B31"/>
      <selection pane="bottomLeft" activeCell="B31" sqref="B31"/>
      <selection pane="bottomRight" sqref="A1:XFD1048576"/>
    </sheetView>
  </sheetViews>
  <sheetFormatPr defaultColWidth="32.54296875" defaultRowHeight="15.5"/>
  <cols>
    <col min="1" max="1" width="5" style="631" customWidth="1"/>
    <col min="2" max="2" width="68.453125" style="631" customWidth="1"/>
    <col min="3" max="3" width="13.1796875" style="631" customWidth="1"/>
    <col min="4" max="4" width="7.1796875" style="631" customWidth="1"/>
    <col min="5" max="5" width="15.1796875" style="631" customWidth="1"/>
    <col min="6" max="6" width="13.1796875" style="631" customWidth="1"/>
    <col min="7" max="7" width="10.54296875" style="631" customWidth="1"/>
    <col min="8" max="8" width="10.453125" style="631" customWidth="1"/>
    <col min="9" max="10" width="11.1796875" style="631" customWidth="1"/>
    <col min="11" max="11" width="14" style="631" customWidth="1"/>
    <col min="12" max="12" width="14.1796875" style="279" customWidth="1"/>
    <col min="13" max="13" width="11.81640625" style="631" customWidth="1"/>
    <col min="14" max="14" width="7.54296875" style="631" customWidth="1"/>
    <col min="15" max="17" width="7.453125" style="631" customWidth="1"/>
    <col min="18" max="16384" width="32.54296875" style="631"/>
  </cols>
  <sheetData>
    <row r="1" spans="1:17" ht="17.5">
      <c r="A1" s="258" t="s">
        <v>106</v>
      </c>
      <c r="B1" s="258" t="s">
        <v>107</v>
      </c>
      <c r="C1" s="258" t="s">
        <v>108</v>
      </c>
      <c r="D1" s="258" t="s">
        <v>109</v>
      </c>
      <c r="E1" s="258" t="s">
        <v>110</v>
      </c>
      <c r="F1" s="258" t="s">
        <v>111</v>
      </c>
      <c r="G1" s="259" t="s">
        <v>112</v>
      </c>
      <c r="H1" s="259" t="s">
        <v>113</v>
      </c>
      <c r="I1" s="259" t="s">
        <v>114</v>
      </c>
      <c r="J1" s="259" t="s">
        <v>115</v>
      </c>
      <c r="K1" s="259" t="s">
        <v>116</v>
      </c>
      <c r="L1" s="260" t="s">
        <v>117</v>
      </c>
      <c r="M1" s="801" t="s">
        <v>118</v>
      </c>
      <c r="N1" s="801" t="s">
        <v>1134</v>
      </c>
      <c r="O1" s="801" t="s">
        <v>1135</v>
      </c>
      <c r="P1" s="801" t="s">
        <v>186</v>
      </c>
      <c r="Q1" s="801" t="s">
        <v>1136</v>
      </c>
    </row>
    <row r="2" spans="1:17" ht="15" customHeight="1">
      <c r="A2" s="261"/>
      <c r="B2" s="261"/>
      <c r="C2" s="261"/>
      <c r="D2" s="262" t="s">
        <v>119</v>
      </c>
      <c r="E2" s="1039" t="s">
        <v>120</v>
      </c>
      <c r="F2" s="1039" t="s">
        <v>121</v>
      </c>
      <c r="G2" s="1042" t="s">
        <v>122</v>
      </c>
      <c r="H2" s="1043"/>
      <c r="I2" s="1044"/>
      <c r="J2" s="263"/>
      <c r="K2" s="1039" t="s">
        <v>123</v>
      </c>
      <c r="L2" s="1039" t="s">
        <v>1137</v>
      </c>
      <c r="M2" s="1039" t="s">
        <v>124</v>
      </c>
      <c r="N2" s="802"/>
      <c r="O2" s="799" t="s">
        <v>181</v>
      </c>
      <c r="P2" s="802"/>
      <c r="Q2" s="802"/>
    </row>
    <row r="3" spans="1:17">
      <c r="A3" s="264" t="s">
        <v>182</v>
      </c>
      <c r="B3" s="264" t="s">
        <v>183</v>
      </c>
      <c r="C3" s="264" t="s">
        <v>184</v>
      </c>
      <c r="D3" s="264" t="s">
        <v>185</v>
      </c>
      <c r="E3" s="1040"/>
      <c r="F3" s="1040"/>
      <c r="G3" s="265" t="s">
        <v>186</v>
      </c>
      <c r="H3" s="265" t="s">
        <v>117</v>
      </c>
      <c r="I3" s="265" t="s">
        <v>187</v>
      </c>
      <c r="J3" s="264" t="s">
        <v>75</v>
      </c>
      <c r="K3" s="1040"/>
      <c r="L3" s="1041"/>
      <c r="M3" s="1041"/>
      <c r="N3" s="802"/>
      <c r="O3" s="800" t="s">
        <v>188</v>
      </c>
      <c r="P3" s="802"/>
      <c r="Q3" s="802"/>
    </row>
    <row r="4" spans="1:17" ht="16" thickBot="1">
      <c r="A4" s="266"/>
      <c r="B4" s="267"/>
      <c r="C4" s="267"/>
      <c r="D4" s="267"/>
      <c r="E4" s="267"/>
      <c r="F4" s="267"/>
      <c r="G4" s="267"/>
      <c r="H4" s="267"/>
      <c r="I4" s="267"/>
      <c r="J4" s="267"/>
      <c r="K4" s="267"/>
      <c r="L4" s="278"/>
      <c r="M4" s="277"/>
      <c r="N4" s="803"/>
      <c r="O4" s="803"/>
      <c r="P4" s="803"/>
      <c r="Q4" s="803"/>
    </row>
    <row r="5" spans="1:17">
      <c r="A5" s="234">
        <v>1</v>
      </c>
      <c r="B5" s="234" t="s">
        <v>196</v>
      </c>
      <c r="C5" s="234" t="s">
        <v>197</v>
      </c>
      <c r="D5" s="244" t="s">
        <v>190</v>
      </c>
      <c r="E5" s="240">
        <v>201</v>
      </c>
      <c r="F5" s="240">
        <v>181</v>
      </c>
      <c r="G5" s="240">
        <v>156</v>
      </c>
      <c r="H5" s="234">
        <v>63</v>
      </c>
      <c r="I5" s="234">
        <v>117</v>
      </c>
      <c r="J5" s="237">
        <v>1.1499999999999999</v>
      </c>
      <c r="K5" s="238" t="s">
        <v>828</v>
      </c>
      <c r="L5" s="476">
        <v>1751.45</v>
      </c>
      <c r="M5" s="268" t="s">
        <v>191</v>
      </c>
      <c r="N5" s="803" t="s">
        <v>198</v>
      </c>
      <c r="O5" s="231"/>
      <c r="P5" s="269" t="s">
        <v>641</v>
      </c>
      <c r="Q5" s="269"/>
    </row>
    <row r="6" spans="1:17">
      <c r="A6" s="234">
        <v>2</v>
      </c>
      <c r="B6" s="234" t="s">
        <v>199</v>
      </c>
      <c r="C6" s="234" t="s">
        <v>200</v>
      </c>
      <c r="D6" s="244" t="s">
        <v>190</v>
      </c>
      <c r="E6" s="240">
        <v>201</v>
      </c>
      <c r="F6" s="240">
        <v>181</v>
      </c>
      <c r="G6" s="240">
        <v>156</v>
      </c>
      <c r="H6" s="234">
        <v>63</v>
      </c>
      <c r="I6" s="234">
        <v>117</v>
      </c>
      <c r="J6" s="237">
        <v>1.1499999999999999</v>
      </c>
      <c r="K6" s="238" t="s">
        <v>828</v>
      </c>
      <c r="L6" s="476">
        <v>1751.45</v>
      </c>
      <c r="M6" s="268" t="s">
        <v>191</v>
      </c>
      <c r="N6" s="803" t="s">
        <v>198</v>
      </c>
      <c r="O6" s="231"/>
      <c r="P6" s="246" t="s">
        <v>641</v>
      </c>
      <c r="Q6" s="246"/>
    </row>
    <row r="7" spans="1:17">
      <c r="A7" s="234">
        <v>3</v>
      </c>
      <c r="B7" s="234" t="s">
        <v>201</v>
      </c>
      <c r="C7" s="234" t="s">
        <v>202</v>
      </c>
      <c r="D7" s="244" t="s">
        <v>190</v>
      </c>
      <c r="E7" s="240">
        <v>201</v>
      </c>
      <c r="F7" s="240">
        <v>181</v>
      </c>
      <c r="G7" s="240">
        <v>156</v>
      </c>
      <c r="H7" s="234">
        <v>63</v>
      </c>
      <c r="I7" s="234">
        <v>117</v>
      </c>
      <c r="J7" s="237">
        <v>1.1499999999999999</v>
      </c>
      <c r="K7" s="238" t="s">
        <v>828</v>
      </c>
      <c r="L7" s="476">
        <v>2134.0100000000002</v>
      </c>
      <c r="M7" s="268" t="s">
        <v>191</v>
      </c>
      <c r="N7" s="803" t="s">
        <v>198</v>
      </c>
      <c r="O7" s="231"/>
      <c r="P7" s="246" t="s">
        <v>641</v>
      </c>
      <c r="Q7" s="246"/>
    </row>
    <row r="8" spans="1:17" s="270" customFormat="1">
      <c r="A8" s="234">
        <v>4</v>
      </c>
      <c r="B8" s="234" t="s">
        <v>203</v>
      </c>
      <c r="C8" s="234" t="s">
        <v>204</v>
      </c>
      <c r="D8" s="244" t="s">
        <v>190</v>
      </c>
      <c r="E8" s="240">
        <v>201</v>
      </c>
      <c r="F8" s="240">
        <v>181</v>
      </c>
      <c r="G8" s="240">
        <v>156</v>
      </c>
      <c r="H8" s="234">
        <v>63</v>
      </c>
      <c r="I8" s="234">
        <v>117</v>
      </c>
      <c r="J8" s="237">
        <v>1.1499999999999999</v>
      </c>
      <c r="K8" s="238" t="s">
        <v>828</v>
      </c>
      <c r="L8" s="476">
        <v>2134.0100000000002</v>
      </c>
      <c r="M8" s="268" t="s">
        <v>191</v>
      </c>
      <c r="N8" s="803" t="s">
        <v>198</v>
      </c>
      <c r="O8" s="231"/>
      <c r="P8" s="246" t="s">
        <v>641</v>
      </c>
      <c r="Q8" s="246"/>
    </row>
    <row r="9" spans="1:17" s="270" customFormat="1">
      <c r="A9" s="234">
        <v>5</v>
      </c>
      <c r="B9" s="234" t="s">
        <v>205</v>
      </c>
      <c r="C9" s="234" t="s">
        <v>206</v>
      </c>
      <c r="D9" s="244" t="s">
        <v>190</v>
      </c>
      <c r="E9" s="240">
        <v>201</v>
      </c>
      <c r="F9" s="240">
        <v>181</v>
      </c>
      <c r="G9" s="240">
        <v>156</v>
      </c>
      <c r="H9" s="234">
        <v>63</v>
      </c>
      <c r="I9" s="234">
        <v>117</v>
      </c>
      <c r="J9" s="237">
        <v>1.1499999999999999</v>
      </c>
      <c r="K9" s="238" t="s">
        <v>828</v>
      </c>
      <c r="L9" s="476">
        <v>2142.8000000000002</v>
      </c>
      <c r="M9" s="268" t="s">
        <v>191</v>
      </c>
      <c r="N9" s="803" t="s">
        <v>198</v>
      </c>
      <c r="O9" s="231"/>
      <c r="P9" s="246" t="s">
        <v>641</v>
      </c>
      <c r="Q9" s="246"/>
    </row>
    <row r="10" spans="1:17" s="270" customFormat="1">
      <c r="A10" s="234">
        <v>6</v>
      </c>
      <c r="B10" s="234" t="s">
        <v>207</v>
      </c>
      <c r="C10" s="234" t="s">
        <v>208</v>
      </c>
      <c r="D10" s="244" t="s">
        <v>190</v>
      </c>
      <c r="E10" s="240">
        <v>201</v>
      </c>
      <c r="F10" s="240">
        <v>181</v>
      </c>
      <c r="G10" s="240">
        <v>156</v>
      </c>
      <c r="H10" s="234">
        <v>63</v>
      </c>
      <c r="I10" s="234">
        <v>117</v>
      </c>
      <c r="J10" s="237">
        <v>1.1499999999999999</v>
      </c>
      <c r="K10" s="238" t="s">
        <v>828</v>
      </c>
      <c r="L10" s="476">
        <v>2142.8000000000002</v>
      </c>
      <c r="M10" s="268" t="s">
        <v>191</v>
      </c>
      <c r="N10" s="803" t="s">
        <v>198</v>
      </c>
      <c r="O10" s="231"/>
      <c r="P10" s="246" t="s">
        <v>641</v>
      </c>
      <c r="Q10" s="246"/>
    </row>
    <row r="11" spans="1:17" s="270" customFormat="1">
      <c r="A11" s="234">
        <v>7</v>
      </c>
      <c r="B11" s="234" t="s">
        <v>211</v>
      </c>
      <c r="C11" s="234" t="s">
        <v>212</v>
      </c>
      <c r="D11" s="244" t="s">
        <v>190</v>
      </c>
      <c r="E11" s="240">
        <v>201</v>
      </c>
      <c r="F11" s="240">
        <v>181</v>
      </c>
      <c r="G11" s="240">
        <v>156</v>
      </c>
      <c r="H11" s="234">
        <v>63</v>
      </c>
      <c r="I11" s="234">
        <v>117</v>
      </c>
      <c r="J11" s="237">
        <v>1.1499999999999999</v>
      </c>
      <c r="K11" s="238" t="s">
        <v>828</v>
      </c>
      <c r="L11" s="476">
        <v>1895.01</v>
      </c>
      <c r="M11" s="268" t="s">
        <v>191</v>
      </c>
      <c r="N11" s="803" t="s">
        <v>198</v>
      </c>
      <c r="O11" s="231"/>
      <c r="P11" s="246" t="s">
        <v>641</v>
      </c>
      <c r="Q11" s="246"/>
    </row>
    <row r="12" spans="1:17">
      <c r="A12" s="234">
        <v>8</v>
      </c>
      <c r="B12" s="234" t="s">
        <v>556</v>
      </c>
      <c r="C12" s="234" t="s">
        <v>21</v>
      </c>
      <c r="D12" s="244" t="s">
        <v>190</v>
      </c>
      <c r="E12" s="240">
        <v>201</v>
      </c>
      <c r="F12" s="240">
        <v>181</v>
      </c>
      <c r="G12" s="240">
        <v>156</v>
      </c>
      <c r="H12" s="234">
        <v>63</v>
      </c>
      <c r="I12" s="234">
        <v>117</v>
      </c>
      <c r="J12" s="237">
        <v>1.1499999999999999</v>
      </c>
      <c r="K12" s="238" t="s">
        <v>828</v>
      </c>
      <c r="L12" s="476">
        <v>1870.76</v>
      </c>
      <c r="M12" s="268" t="s">
        <v>191</v>
      </c>
      <c r="N12" s="803" t="s">
        <v>198</v>
      </c>
      <c r="O12" s="231"/>
      <c r="P12" s="246" t="s">
        <v>641</v>
      </c>
      <c r="Q12" s="246"/>
    </row>
    <row r="13" spans="1:17" s="270" customFormat="1">
      <c r="A13" s="234">
        <v>9</v>
      </c>
      <c r="B13" s="234" t="s">
        <v>209</v>
      </c>
      <c r="C13" s="234" t="s">
        <v>210</v>
      </c>
      <c r="D13" s="244" t="s">
        <v>190</v>
      </c>
      <c r="E13" s="240">
        <v>201</v>
      </c>
      <c r="F13" s="240">
        <v>181</v>
      </c>
      <c r="G13" s="240">
        <v>156</v>
      </c>
      <c r="H13" s="234">
        <v>63</v>
      </c>
      <c r="I13" s="234">
        <v>117</v>
      </c>
      <c r="J13" s="237">
        <v>1.1499999999999999</v>
      </c>
      <c r="K13" s="238" t="s">
        <v>828</v>
      </c>
      <c r="L13" s="476">
        <v>1870.77</v>
      </c>
      <c r="M13" s="268" t="s">
        <v>191</v>
      </c>
      <c r="N13" s="803" t="s">
        <v>198</v>
      </c>
      <c r="O13" s="231"/>
      <c r="P13" s="246" t="s">
        <v>641</v>
      </c>
      <c r="Q13" s="246"/>
    </row>
    <row r="14" spans="1:17">
      <c r="A14" s="234">
        <v>10</v>
      </c>
      <c r="B14" s="234" t="s">
        <v>710</v>
      </c>
      <c r="C14" s="234" t="s">
        <v>708</v>
      </c>
      <c r="D14" s="244" t="s">
        <v>190</v>
      </c>
      <c r="E14" s="240">
        <v>206</v>
      </c>
      <c r="F14" s="240">
        <v>186</v>
      </c>
      <c r="G14" s="240">
        <v>156</v>
      </c>
      <c r="H14" s="234">
        <v>63</v>
      </c>
      <c r="I14" s="234">
        <v>117</v>
      </c>
      <c r="J14" s="237">
        <v>1.1499999999999999</v>
      </c>
      <c r="K14" s="238" t="s">
        <v>828</v>
      </c>
      <c r="L14" s="476">
        <v>2090.88</v>
      </c>
      <c r="M14" s="268" t="s">
        <v>191</v>
      </c>
      <c r="N14" s="803" t="s">
        <v>198</v>
      </c>
      <c r="O14" s="231"/>
      <c r="P14" s="246" t="s">
        <v>641</v>
      </c>
      <c r="Q14" s="246"/>
    </row>
    <row r="15" spans="1:17">
      <c r="A15" s="234">
        <v>11</v>
      </c>
      <c r="B15" s="234" t="s">
        <v>715</v>
      </c>
      <c r="C15" s="234" t="s">
        <v>716</v>
      </c>
      <c r="D15" s="244" t="s">
        <v>190</v>
      </c>
      <c r="E15" s="240">
        <v>206</v>
      </c>
      <c r="F15" s="240">
        <v>186</v>
      </c>
      <c r="G15" s="240">
        <v>156</v>
      </c>
      <c r="H15" s="234">
        <v>63</v>
      </c>
      <c r="I15" s="234">
        <v>117</v>
      </c>
      <c r="J15" s="237">
        <v>1.1499999999999999</v>
      </c>
      <c r="K15" s="238" t="s">
        <v>828</v>
      </c>
      <c r="L15" s="476">
        <v>2091.4</v>
      </c>
      <c r="M15" s="268" t="s">
        <v>191</v>
      </c>
      <c r="N15" s="803" t="s">
        <v>198</v>
      </c>
      <c r="O15" s="231"/>
      <c r="P15" s="246" t="s">
        <v>641</v>
      </c>
      <c r="Q15" s="246"/>
    </row>
    <row r="16" spans="1:17">
      <c r="A16" s="234">
        <v>12</v>
      </c>
      <c r="B16" s="234" t="s">
        <v>800</v>
      </c>
      <c r="C16" s="234" t="s">
        <v>824</v>
      </c>
      <c r="D16" s="244" t="s">
        <v>190</v>
      </c>
      <c r="E16" s="240">
        <v>206</v>
      </c>
      <c r="F16" s="240">
        <v>186</v>
      </c>
      <c r="G16" s="240">
        <v>156</v>
      </c>
      <c r="H16" s="234">
        <v>63</v>
      </c>
      <c r="I16" s="234">
        <v>117</v>
      </c>
      <c r="J16" s="237">
        <v>1.1499999999999999</v>
      </c>
      <c r="K16" s="238" t="s">
        <v>828</v>
      </c>
      <c r="L16" s="476">
        <v>2102.4699999999998</v>
      </c>
      <c r="M16" s="268" t="s">
        <v>191</v>
      </c>
      <c r="N16" s="803" t="s">
        <v>198</v>
      </c>
      <c r="O16" s="231"/>
      <c r="P16" s="246" t="s">
        <v>641</v>
      </c>
      <c r="Q16" s="246"/>
    </row>
    <row r="17" spans="1:20">
      <c r="A17" s="234">
        <v>13</v>
      </c>
      <c r="B17" s="234" t="s">
        <v>714</v>
      </c>
      <c r="C17" s="234" t="s">
        <v>717</v>
      </c>
      <c r="D17" s="244" t="s">
        <v>190</v>
      </c>
      <c r="E17" s="240">
        <v>206</v>
      </c>
      <c r="F17" s="240">
        <v>186</v>
      </c>
      <c r="G17" s="240">
        <v>156</v>
      </c>
      <c r="H17" s="234">
        <v>63</v>
      </c>
      <c r="I17" s="234">
        <v>117</v>
      </c>
      <c r="J17" s="237">
        <v>1.1499999999999999</v>
      </c>
      <c r="K17" s="238" t="s">
        <v>828</v>
      </c>
      <c r="L17" s="476">
        <v>2090.9499999999998</v>
      </c>
      <c r="M17" s="268" t="s">
        <v>191</v>
      </c>
      <c r="N17" s="803" t="s">
        <v>198</v>
      </c>
      <c r="P17" s="246" t="s">
        <v>641</v>
      </c>
      <c r="Q17" s="246"/>
    </row>
    <row r="18" spans="1:20">
      <c r="A18" s="234">
        <v>14</v>
      </c>
      <c r="B18" s="234" t="s">
        <v>822</v>
      </c>
      <c r="C18" s="234" t="s">
        <v>823</v>
      </c>
      <c r="D18" s="244" t="s">
        <v>190</v>
      </c>
      <c r="E18" s="240">
        <v>206</v>
      </c>
      <c r="F18" s="240">
        <v>186</v>
      </c>
      <c r="G18" s="240">
        <v>156</v>
      </c>
      <c r="H18" s="234">
        <v>63</v>
      </c>
      <c r="I18" s="234">
        <v>117</v>
      </c>
      <c r="J18" s="237">
        <v>1.1499999999999999</v>
      </c>
      <c r="K18" s="238" t="s">
        <v>828</v>
      </c>
      <c r="L18" s="476">
        <v>2209.87</v>
      </c>
      <c r="M18" s="245" t="s">
        <v>191</v>
      </c>
      <c r="N18" s="803" t="s">
        <v>198</v>
      </c>
      <c r="P18" s="246" t="s">
        <v>641</v>
      </c>
      <c r="Q18" s="246"/>
    </row>
    <row r="19" spans="1:20">
      <c r="A19" s="234">
        <v>15</v>
      </c>
      <c r="B19" s="234" t="s">
        <v>839</v>
      </c>
      <c r="C19" s="234" t="s">
        <v>841</v>
      </c>
      <c r="D19" s="244" t="s">
        <v>190</v>
      </c>
      <c r="E19" s="240">
        <v>206</v>
      </c>
      <c r="F19" s="240">
        <v>186</v>
      </c>
      <c r="G19" s="240">
        <v>156</v>
      </c>
      <c r="H19" s="234">
        <v>63</v>
      </c>
      <c r="I19" s="234">
        <v>117</v>
      </c>
      <c r="J19" s="237">
        <v>1.1499999999999999</v>
      </c>
      <c r="K19" s="238" t="s">
        <v>828</v>
      </c>
      <c r="L19" s="476">
        <v>2473.4499999999998</v>
      </c>
      <c r="M19" s="268" t="s">
        <v>191</v>
      </c>
      <c r="N19" s="803" t="s">
        <v>198</v>
      </c>
      <c r="O19" s="231"/>
      <c r="P19" s="246" t="s">
        <v>641</v>
      </c>
      <c r="Q19" s="246"/>
    </row>
    <row r="20" spans="1:20">
      <c r="A20" s="234">
        <v>16</v>
      </c>
      <c r="B20" s="234" t="s">
        <v>848</v>
      </c>
      <c r="C20" s="234" t="s">
        <v>849</v>
      </c>
      <c r="D20" s="244" t="s">
        <v>190</v>
      </c>
      <c r="E20" s="240">
        <v>206</v>
      </c>
      <c r="F20" s="240">
        <v>186</v>
      </c>
      <c r="G20" s="240">
        <v>156</v>
      </c>
      <c r="H20" s="234">
        <v>63</v>
      </c>
      <c r="I20" s="234">
        <v>117</v>
      </c>
      <c r="J20" s="237">
        <v>1.1499999999999999</v>
      </c>
      <c r="K20" s="238" t="s">
        <v>828</v>
      </c>
      <c r="L20" s="476">
        <v>2482.23</v>
      </c>
      <c r="M20" s="268" t="s">
        <v>191</v>
      </c>
      <c r="N20" s="803" t="s">
        <v>198</v>
      </c>
      <c r="O20" s="231"/>
      <c r="P20" s="246" t="s">
        <v>641</v>
      </c>
      <c r="Q20" s="246"/>
    </row>
    <row r="21" spans="1:20">
      <c r="A21" s="234">
        <v>17</v>
      </c>
      <c r="B21" s="234" t="s">
        <v>881</v>
      </c>
      <c r="C21" s="234" t="s">
        <v>882</v>
      </c>
      <c r="D21" s="244" t="s">
        <v>190</v>
      </c>
      <c r="E21" s="240">
        <v>206</v>
      </c>
      <c r="F21" s="240">
        <v>186</v>
      </c>
      <c r="G21" s="240">
        <v>156</v>
      </c>
      <c r="H21" s="234">
        <v>63</v>
      </c>
      <c r="I21" s="234">
        <v>117</v>
      </c>
      <c r="J21" s="237">
        <v>1.1499999999999999</v>
      </c>
      <c r="K21" s="238" t="s">
        <v>828</v>
      </c>
      <c r="L21" s="476">
        <v>2210.3000000000002</v>
      </c>
      <c r="M21" s="245" t="s">
        <v>191</v>
      </c>
      <c r="N21" s="803" t="s">
        <v>198</v>
      </c>
      <c r="P21" s="246" t="s">
        <v>641</v>
      </c>
      <c r="Q21" s="246"/>
    </row>
    <row r="22" spans="1:20">
      <c r="A22" s="234"/>
      <c r="B22" s="234"/>
      <c r="C22" s="234"/>
      <c r="D22" s="244" t="s">
        <v>190</v>
      </c>
      <c r="E22" s="240"/>
      <c r="F22" s="240"/>
      <c r="G22" s="240"/>
      <c r="H22" s="234"/>
      <c r="I22" s="234"/>
      <c r="J22" s="237"/>
      <c r="K22" s="238" t="s">
        <v>828</v>
      </c>
      <c r="L22" s="476"/>
      <c r="M22" s="245" t="s">
        <v>191</v>
      </c>
      <c r="N22" s="803" t="s">
        <v>198</v>
      </c>
      <c r="O22" s="231"/>
      <c r="P22" s="246"/>
      <c r="Q22" s="246"/>
    </row>
    <row r="23" spans="1:20">
      <c r="A23" s="234"/>
      <c r="B23" s="234"/>
      <c r="C23" s="234"/>
      <c r="D23" s="244" t="s">
        <v>190</v>
      </c>
      <c r="E23" s="240"/>
      <c r="F23" s="240"/>
      <c r="G23" s="240"/>
      <c r="H23" s="234"/>
      <c r="I23" s="234"/>
      <c r="J23" s="237"/>
      <c r="K23" s="238" t="s">
        <v>828</v>
      </c>
      <c r="L23" s="476"/>
      <c r="M23" s="245" t="s">
        <v>191</v>
      </c>
      <c r="N23" s="803" t="s">
        <v>198</v>
      </c>
      <c r="O23" s="231"/>
      <c r="P23" s="246"/>
      <c r="Q23" s="246"/>
      <c r="R23" s="631" t="s">
        <v>907</v>
      </c>
      <c r="S23" s="631" t="s">
        <v>905</v>
      </c>
      <c r="T23" s="631">
        <v>2403.1799999999998</v>
      </c>
    </row>
    <row r="24" spans="1:20">
      <c r="A24" s="234"/>
      <c r="B24" s="234"/>
      <c r="C24" s="234"/>
      <c r="D24" s="244" t="s">
        <v>190</v>
      </c>
      <c r="E24" s="240"/>
      <c r="F24" s="240"/>
      <c r="G24" s="240"/>
      <c r="H24" s="234"/>
      <c r="I24" s="234"/>
      <c r="J24" s="237"/>
      <c r="K24" s="238" t="s">
        <v>828</v>
      </c>
      <c r="L24" s="476"/>
      <c r="M24" s="245" t="s">
        <v>191</v>
      </c>
      <c r="N24" s="803" t="s">
        <v>198</v>
      </c>
      <c r="O24" s="231"/>
      <c r="P24" s="246"/>
      <c r="Q24" s="246"/>
      <c r="R24" s="631" t="s">
        <v>908</v>
      </c>
      <c r="S24" s="631" t="s">
        <v>906</v>
      </c>
      <c r="T24" s="631">
        <v>2403.1799999999998</v>
      </c>
    </row>
    <row r="25" spans="1:20">
      <c r="A25" s="234"/>
      <c r="B25" s="234"/>
      <c r="C25" s="234"/>
      <c r="D25" s="244" t="s">
        <v>190</v>
      </c>
      <c r="E25" s="240"/>
      <c r="F25" s="240"/>
      <c r="G25" s="240"/>
      <c r="H25" s="234"/>
      <c r="I25" s="234"/>
      <c r="J25" s="237"/>
      <c r="K25" s="238" t="s">
        <v>828</v>
      </c>
      <c r="L25" s="476"/>
      <c r="M25" s="245" t="s">
        <v>191</v>
      </c>
      <c r="N25" s="803" t="s">
        <v>198</v>
      </c>
      <c r="O25" s="231"/>
      <c r="P25" s="246"/>
      <c r="Q25" s="246"/>
    </row>
    <row r="26" spans="1:20">
      <c r="A26" s="234"/>
      <c r="B26" s="234"/>
      <c r="C26" s="234"/>
      <c r="D26" s="244" t="s">
        <v>190</v>
      </c>
      <c r="E26" s="240"/>
      <c r="F26" s="240"/>
      <c r="G26" s="240"/>
      <c r="H26" s="234"/>
      <c r="I26" s="234"/>
      <c r="J26" s="237"/>
      <c r="K26" s="238" t="s">
        <v>828</v>
      </c>
      <c r="L26" s="476"/>
      <c r="M26" s="245" t="s">
        <v>191</v>
      </c>
      <c r="N26" s="803" t="s">
        <v>198</v>
      </c>
      <c r="P26" s="246"/>
      <c r="Q26" s="246"/>
    </row>
    <row r="27" spans="1:20">
      <c r="A27" s="234"/>
      <c r="B27" s="234"/>
      <c r="C27" s="234"/>
      <c r="D27" s="244" t="s">
        <v>190</v>
      </c>
      <c r="E27" s="240"/>
      <c r="F27" s="240"/>
      <c r="G27" s="240"/>
      <c r="H27" s="234"/>
      <c r="I27" s="234"/>
      <c r="J27" s="237"/>
      <c r="K27" s="238" t="s">
        <v>828</v>
      </c>
      <c r="L27" s="476"/>
      <c r="M27" s="245" t="s">
        <v>191</v>
      </c>
      <c r="N27" s="803" t="s">
        <v>198</v>
      </c>
      <c r="O27" s="231"/>
      <c r="P27" s="246"/>
      <c r="Q27" s="246"/>
    </row>
    <row r="28" spans="1:20">
      <c r="A28" s="234"/>
      <c r="B28" s="234"/>
      <c r="C28" s="234"/>
      <c r="D28" s="244" t="s">
        <v>190</v>
      </c>
      <c r="E28" s="240"/>
      <c r="F28" s="240"/>
      <c r="G28" s="240"/>
      <c r="H28" s="234"/>
      <c r="I28" s="234"/>
      <c r="J28" s="237"/>
      <c r="K28" s="238" t="s">
        <v>828</v>
      </c>
      <c r="L28" s="476"/>
      <c r="M28" s="245" t="s">
        <v>191</v>
      </c>
      <c r="N28" s="803" t="s">
        <v>198</v>
      </c>
      <c r="P28" s="246"/>
      <c r="Q28" s="246"/>
    </row>
    <row r="29" spans="1:20">
      <c r="A29" s="234">
        <v>1</v>
      </c>
      <c r="B29" s="234" t="s">
        <v>337</v>
      </c>
      <c r="C29" s="234" t="s">
        <v>338</v>
      </c>
      <c r="D29" s="244" t="s">
        <v>190</v>
      </c>
      <c r="E29" s="240">
        <v>201</v>
      </c>
      <c r="F29" s="240">
        <v>181</v>
      </c>
      <c r="G29" s="240">
        <v>156</v>
      </c>
      <c r="H29" s="234">
        <v>63</v>
      </c>
      <c r="I29" s="234">
        <v>117</v>
      </c>
      <c r="J29" s="237">
        <v>1.1499999999999999</v>
      </c>
      <c r="K29" s="238" t="s">
        <v>828</v>
      </c>
      <c r="L29" s="476">
        <v>1704.47</v>
      </c>
      <c r="M29" s="245" t="s">
        <v>191</v>
      </c>
      <c r="N29" s="803" t="s">
        <v>198</v>
      </c>
      <c r="P29" s="246" t="s">
        <v>641</v>
      </c>
      <c r="Q29" s="246"/>
    </row>
    <row r="30" spans="1:20">
      <c r="A30" s="234">
        <v>2</v>
      </c>
      <c r="B30" s="234" t="s">
        <v>32</v>
      </c>
      <c r="C30" s="234" t="s">
        <v>35</v>
      </c>
      <c r="D30" s="244" t="s">
        <v>190</v>
      </c>
      <c r="E30" s="240">
        <v>201</v>
      </c>
      <c r="F30" s="240">
        <v>181</v>
      </c>
      <c r="G30" s="240">
        <v>156</v>
      </c>
      <c r="H30" s="234">
        <v>63</v>
      </c>
      <c r="I30" s="234">
        <v>117</v>
      </c>
      <c r="J30" s="237">
        <v>1.1499999999999999</v>
      </c>
      <c r="K30" s="238" t="s">
        <v>828</v>
      </c>
      <c r="L30" s="476">
        <v>1748.05</v>
      </c>
      <c r="M30" s="245" t="s">
        <v>191</v>
      </c>
      <c r="N30" s="803" t="s">
        <v>198</v>
      </c>
      <c r="P30" s="246" t="s">
        <v>641</v>
      </c>
      <c r="Q30" s="246"/>
    </row>
    <row r="31" spans="1:20">
      <c r="A31" s="234">
        <v>3</v>
      </c>
      <c r="B31" s="234" t="s">
        <v>388</v>
      </c>
      <c r="C31" s="234" t="s">
        <v>389</v>
      </c>
      <c r="D31" s="244" t="s">
        <v>190</v>
      </c>
      <c r="E31" s="240">
        <v>201</v>
      </c>
      <c r="F31" s="240">
        <v>181</v>
      </c>
      <c r="G31" s="240">
        <v>156</v>
      </c>
      <c r="H31" s="234">
        <v>63</v>
      </c>
      <c r="I31" s="234">
        <v>117</v>
      </c>
      <c r="J31" s="237">
        <v>1.1499999999999999</v>
      </c>
      <c r="K31" s="238" t="s">
        <v>828</v>
      </c>
      <c r="L31" s="476">
        <v>1857.02</v>
      </c>
      <c r="M31" s="245" t="s">
        <v>191</v>
      </c>
      <c r="N31" s="803" t="s">
        <v>198</v>
      </c>
      <c r="P31" s="246" t="s">
        <v>641</v>
      </c>
      <c r="Q31" s="246"/>
    </row>
    <row r="32" spans="1:20" s="274" customFormat="1">
      <c r="A32" s="234">
        <v>4</v>
      </c>
      <c r="B32" s="234" t="s">
        <v>221</v>
      </c>
      <c r="C32" s="234" t="s">
        <v>222</v>
      </c>
      <c r="D32" s="244" t="s">
        <v>190</v>
      </c>
      <c r="E32" s="240">
        <v>194</v>
      </c>
      <c r="F32" s="240">
        <v>174</v>
      </c>
      <c r="G32" s="240">
        <v>157</v>
      </c>
      <c r="H32" s="234">
        <v>62</v>
      </c>
      <c r="I32" s="234">
        <v>116</v>
      </c>
      <c r="J32" s="237">
        <v>1.129</v>
      </c>
      <c r="K32" s="238" t="s">
        <v>828</v>
      </c>
      <c r="L32" s="476">
        <v>1646.63</v>
      </c>
      <c r="M32" s="245" t="s">
        <v>191</v>
      </c>
      <c r="N32" s="803" t="s">
        <v>198</v>
      </c>
      <c r="P32" s="246" t="s">
        <v>642</v>
      </c>
      <c r="Q32" s="246"/>
    </row>
    <row r="33" spans="1:17" s="274" customFormat="1">
      <c r="A33" s="234">
        <v>5</v>
      </c>
      <c r="B33" s="234" t="s">
        <v>227</v>
      </c>
      <c r="C33" s="234" t="s">
        <v>228</v>
      </c>
      <c r="D33" s="244" t="s">
        <v>190</v>
      </c>
      <c r="E33" s="240">
        <v>199</v>
      </c>
      <c r="F33" s="240">
        <v>174</v>
      </c>
      <c r="G33" s="240">
        <v>157</v>
      </c>
      <c r="H33" s="234">
        <v>62</v>
      </c>
      <c r="I33" s="234">
        <v>116</v>
      </c>
      <c r="J33" s="237">
        <v>1.129</v>
      </c>
      <c r="K33" s="238" t="s">
        <v>828</v>
      </c>
      <c r="L33" s="476">
        <v>2055.02</v>
      </c>
      <c r="M33" s="245" t="s">
        <v>191</v>
      </c>
      <c r="N33" s="803" t="s">
        <v>198</v>
      </c>
      <c r="P33" s="246" t="s">
        <v>642</v>
      </c>
      <c r="Q33" s="246"/>
    </row>
    <row r="34" spans="1:17" s="274" customFormat="1">
      <c r="A34" s="234">
        <v>6</v>
      </c>
      <c r="B34" s="234" t="s">
        <v>225</v>
      </c>
      <c r="C34" s="234" t="s">
        <v>226</v>
      </c>
      <c r="D34" s="244" t="s">
        <v>190</v>
      </c>
      <c r="E34" s="240">
        <v>194</v>
      </c>
      <c r="F34" s="240">
        <v>174</v>
      </c>
      <c r="G34" s="240">
        <v>157</v>
      </c>
      <c r="H34" s="234">
        <v>62</v>
      </c>
      <c r="I34" s="234">
        <v>116</v>
      </c>
      <c r="J34" s="237">
        <v>1.129</v>
      </c>
      <c r="K34" s="238" t="s">
        <v>828</v>
      </c>
      <c r="L34" s="476">
        <v>2046.23</v>
      </c>
      <c r="M34" s="245" t="s">
        <v>191</v>
      </c>
      <c r="N34" s="803" t="s">
        <v>198</v>
      </c>
      <c r="P34" s="246" t="s">
        <v>642</v>
      </c>
      <c r="Q34" s="246"/>
    </row>
    <row r="35" spans="1:17" s="274" customFormat="1">
      <c r="A35" s="234">
        <v>7</v>
      </c>
      <c r="B35" s="234" t="s">
        <v>229</v>
      </c>
      <c r="C35" s="234" t="s">
        <v>232</v>
      </c>
      <c r="D35" s="244" t="s">
        <v>190</v>
      </c>
      <c r="E35" s="240">
        <v>194</v>
      </c>
      <c r="F35" s="240">
        <v>174</v>
      </c>
      <c r="G35" s="240">
        <v>157</v>
      </c>
      <c r="H35" s="234">
        <v>62</v>
      </c>
      <c r="I35" s="234">
        <v>116</v>
      </c>
      <c r="J35" s="237">
        <v>1.129</v>
      </c>
      <c r="K35" s="238" t="s">
        <v>828</v>
      </c>
      <c r="L35" s="476">
        <v>1776.21</v>
      </c>
      <c r="M35" s="245" t="s">
        <v>191</v>
      </c>
      <c r="N35" s="803" t="s">
        <v>198</v>
      </c>
      <c r="P35" s="246" t="s">
        <v>642</v>
      </c>
      <c r="Q35" s="246"/>
    </row>
    <row r="36" spans="1:17" s="274" customFormat="1">
      <c r="A36" s="234">
        <v>8</v>
      </c>
      <c r="B36" s="234" t="s">
        <v>233</v>
      </c>
      <c r="C36" s="234" t="s">
        <v>234</v>
      </c>
      <c r="D36" s="244" t="s">
        <v>190</v>
      </c>
      <c r="E36" s="240">
        <v>194</v>
      </c>
      <c r="F36" s="240">
        <v>174</v>
      </c>
      <c r="G36" s="240">
        <v>157</v>
      </c>
      <c r="H36" s="234">
        <v>62</v>
      </c>
      <c r="I36" s="234">
        <v>116</v>
      </c>
      <c r="J36" s="237">
        <v>1.129</v>
      </c>
      <c r="K36" s="238" t="s">
        <v>828</v>
      </c>
      <c r="L36" s="476">
        <v>1866.12</v>
      </c>
      <c r="M36" s="245" t="s">
        <v>191</v>
      </c>
      <c r="N36" s="803" t="s">
        <v>198</v>
      </c>
      <c r="P36" s="246" t="s">
        <v>642</v>
      </c>
      <c r="Q36" s="246"/>
    </row>
    <row r="37" spans="1:17" s="274" customFormat="1">
      <c r="A37" s="234">
        <v>9</v>
      </c>
      <c r="B37" s="234" t="s">
        <v>235</v>
      </c>
      <c r="C37" s="234" t="s">
        <v>236</v>
      </c>
      <c r="D37" s="244" t="s">
        <v>190</v>
      </c>
      <c r="E37" s="240">
        <v>194</v>
      </c>
      <c r="F37" s="240">
        <v>174</v>
      </c>
      <c r="G37" s="240">
        <v>157</v>
      </c>
      <c r="H37" s="234">
        <v>62</v>
      </c>
      <c r="I37" s="234">
        <v>116</v>
      </c>
      <c r="J37" s="237">
        <v>1.129</v>
      </c>
      <c r="K37" s="238" t="s">
        <v>828</v>
      </c>
      <c r="L37" s="476">
        <v>1819.39</v>
      </c>
      <c r="M37" s="245" t="s">
        <v>191</v>
      </c>
      <c r="N37" s="803" t="s">
        <v>198</v>
      </c>
      <c r="P37" s="246" t="s">
        <v>642</v>
      </c>
      <c r="Q37" s="246"/>
    </row>
    <row r="38" spans="1:17" s="274" customFormat="1">
      <c r="A38" s="234">
        <v>10</v>
      </c>
      <c r="B38" s="234" t="s">
        <v>237</v>
      </c>
      <c r="C38" s="234" t="s">
        <v>238</v>
      </c>
      <c r="D38" s="244" t="s">
        <v>190</v>
      </c>
      <c r="E38" s="240">
        <v>194</v>
      </c>
      <c r="F38" s="240">
        <v>174</v>
      </c>
      <c r="G38" s="240">
        <v>157</v>
      </c>
      <c r="H38" s="234">
        <v>62</v>
      </c>
      <c r="I38" s="234">
        <v>116</v>
      </c>
      <c r="J38" s="237">
        <v>1.129</v>
      </c>
      <c r="K38" s="238" t="s">
        <v>828</v>
      </c>
      <c r="L38" s="476">
        <v>1806.57</v>
      </c>
      <c r="M38" s="245" t="s">
        <v>191</v>
      </c>
      <c r="N38" s="803" t="s">
        <v>198</v>
      </c>
      <c r="P38" s="246" t="s">
        <v>642</v>
      </c>
      <c r="Q38" s="246"/>
    </row>
    <row r="39" spans="1:17" s="274" customFormat="1">
      <c r="A39" s="234">
        <v>11</v>
      </c>
      <c r="B39" s="234" t="s">
        <v>702</v>
      </c>
      <c r="C39" s="234" t="s">
        <v>677</v>
      </c>
      <c r="D39" s="244" t="s">
        <v>190</v>
      </c>
      <c r="E39" s="240">
        <v>204</v>
      </c>
      <c r="F39" s="240">
        <v>184</v>
      </c>
      <c r="G39" s="240">
        <v>157</v>
      </c>
      <c r="H39" s="234">
        <v>62</v>
      </c>
      <c r="I39" s="234">
        <v>116</v>
      </c>
      <c r="J39" s="237">
        <v>1.129</v>
      </c>
      <c r="K39" s="238" t="s">
        <v>828</v>
      </c>
      <c r="L39" s="476">
        <v>2053.67</v>
      </c>
      <c r="M39" s="245" t="s">
        <v>191</v>
      </c>
      <c r="N39" s="803" t="s">
        <v>198</v>
      </c>
      <c r="P39" s="246" t="s">
        <v>641</v>
      </c>
      <c r="Q39" s="246"/>
    </row>
    <row r="40" spans="1:17" s="274" customFormat="1">
      <c r="A40" s="234">
        <v>12</v>
      </c>
      <c r="B40" s="234" t="s">
        <v>672</v>
      </c>
      <c r="C40" s="234" t="s">
        <v>676</v>
      </c>
      <c r="D40" s="244" t="s">
        <v>190</v>
      </c>
      <c r="E40" s="240">
        <v>199</v>
      </c>
      <c r="F40" s="240">
        <v>179</v>
      </c>
      <c r="G40" s="240">
        <v>157</v>
      </c>
      <c r="H40" s="234">
        <v>62</v>
      </c>
      <c r="I40" s="234">
        <v>116</v>
      </c>
      <c r="J40" s="237">
        <v>1.129</v>
      </c>
      <c r="K40" s="238" t="s">
        <v>828</v>
      </c>
      <c r="L40" s="476">
        <v>2008.01</v>
      </c>
      <c r="M40" s="245" t="s">
        <v>191</v>
      </c>
      <c r="N40" s="803" t="s">
        <v>198</v>
      </c>
      <c r="P40" s="246" t="s">
        <v>642</v>
      </c>
      <c r="Q40" s="246"/>
    </row>
    <row r="41" spans="1:17" s="274" customFormat="1">
      <c r="A41" s="234">
        <v>13</v>
      </c>
      <c r="B41" s="234" t="s">
        <v>678</v>
      </c>
      <c r="C41" s="234" t="s">
        <v>679</v>
      </c>
      <c r="D41" s="244" t="s">
        <v>190</v>
      </c>
      <c r="E41" s="240">
        <v>199</v>
      </c>
      <c r="F41" s="240">
        <v>179</v>
      </c>
      <c r="G41" s="240">
        <v>157</v>
      </c>
      <c r="H41" s="234">
        <v>62</v>
      </c>
      <c r="I41" s="234">
        <v>116</v>
      </c>
      <c r="J41" s="237">
        <v>1.129</v>
      </c>
      <c r="K41" s="238" t="s">
        <v>828</v>
      </c>
      <c r="L41" s="476">
        <v>2137.2600000000002</v>
      </c>
      <c r="M41" s="245" t="s">
        <v>191</v>
      </c>
      <c r="N41" s="803" t="s">
        <v>198</v>
      </c>
      <c r="O41" s="231"/>
      <c r="P41" s="246" t="s">
        <v>642</v>
      </c>
      <c r="Q41" s="246"/>
    </row>
    <row r="42" spans="1:17" s="274" customFormat="1">
      <c r="A42" s="234">
        <v>14</v>
      </c>
      <c r="B42" s="234" t="s">
        <v>813</v>
      </c>
      <c r="C42" s="234" t="s">
        <v>816</v>
      </c>
      <c r="D42" s="244" t="s">
        <v>190</v>
      </c>
      <c r="E42" s="240">
        <v>204</v>
      </c>
      <c r="F42" s="240">
        <v>184</v>
      </c>
      <c r="G42" s="240">
        <v>157</v>
      </c>
      <c r="H42" s="234">
        <v>62</v>
      </c>
      <c r="I42" s="234">
        <v>116</v>
      </c>
      <c r="J42" s="237">
        <v>1.129</v>
      </c>
      <c r="K42" s="238" t="s">
        <v>828</v>
      </c>
      <c r="L42" s="476">
        <v>2205.0100000000002</v>
      </c>
      <c r="M42" s="245" t="s">
        <v>191</v>
      </c>
      <c r="N42" s="803" t="s">
        <v>198</v>
      </c>
      <c r="P42" s="246" t="s">
        <v>641</v>
      </c>
      <c r="Q42" s="246"/>
    </row>
    <row r="43" spans="1:17" s="274" customFormat="1">
      <c r="A43" s="234">
        <v>15</v>
      </c>
      <c r="B43" s="234" t="s">
        <v>757</v>
      </c>
      <c r="C43" s="234" t="s">
        <v>744</v>
      </c>
      <c r="D43" s="244" t="s">
        <v>190</v>
      </c>
      <c r="E43" s="240">
        <v>199</v>
      </c>
      <c r="F43" s="240">
        <v>179</v>
      </c>
      <c r="G43" s="240">
        <v>157</v>
      </c>
      <c r="H43" s="234">
        <v>62</v>
      </c>
      <c r="I43" s="234">
        <v>116</v>
      </c>
      <c r="J43" s="237">
        <v>1.129</v>
      </c>
      <c r="K43" s="238" t="s">
        <v>828</v>
      </c>
      <c r="L43" s="476">
        <v>2407.89</v>
      </c>
      <c r="M43" s="245" t="s">
        <v>191</v>
      </c>
      <c r="N43" s="803" t="s">
        <v>198</v>
      </c>
      <c r="P43" s="246" t="s">
        <v>642</v>
      </c>
      <c r="Q43" s="246"/>
    </row>
    <row r="44" spans="1:17" s="274" customFormat="1">
      <c r="A44" s="234">
        <v>16</v>
      </c>
      <c r="B44" s="234" t="s">
        <v>758</v>
      </c>
      <c r="C44" s="234" t="s">
        <v>745</v>
      </c>
      <c r="D44" s="244" t="s">
        <v>190</v>
      </c>
      <c r="E44" s="240">
        <v>199</v>
      </c>
      <c r="F44" s="240">
        <v>179</v>
      </c>
      <c r="G44" s="240">
        <v>157</v>
      </c>
      <c r="H44" s="234">
        <v>62</v>
      </c>
      <c r="I44" s="234">
        <v>116</v>
      </c>
      <c r="J44" s="237">
        <v>1.129</v>
      </c>
      <c r="K44" s="238" t="s">
        <v>828</v>
      </c>
      <c r="L44" s="476">
        <v>2416.6999999999998</v>
      </c>
      <c r="M44" s="245" t="s">
        <v>191</v>
      </c>
      <c r="N44" s="803" t="s">
        <v>198</v>
      </c>
      <c r="O44" s="231"/>
      <c r="P44" s="246" t="s">
        <v>642</v>
      </c>
      <c r="Q44" s="246"/>
    </row>
    <row r="45" spans="1:17" s="274" customFormat="1">
      <c r="A45" s="234">
        <v>17</v>
      </c>
      <c r="B45" s="234" t="s">
        <v>740</v>
      </c>
      <c r="C45" s="234" t="s">
        <v>741</v>
      </c>
      <c r="D45" s="244" t="s">
        <v>190</v>
      </c>
      <c r="E45" s="240">
        <v>199</v>
      </c>
      <c r="F45" s="240">
        <v>179</v>
      </c>
      <c r="G45" s="240">
        <v>157</v>
      </c>
      <c r="H45" s="234">
        <v>62</v>
      </c>
      <c r="I45" s="234">
        <v>116</v>
      </c>
      <c r="J45" s="237">
        <v>1.129</v>
      </c>
      <c r="K45" s="238" t="s">
        <v>828</v>
      </c>
      <c r="L45" s="476">
        <v>2051.59</v>
      </c>
      <c r="M45" s="245" t="s">
        <v>191</v>
      </c>
      <c r="N45" s="803" t="s">
        <v>198</v>
      </c>
      <c r="O45" s="231"/>
      <c r="P45" s="246" t="s">
        <v>642</v>
      </c>
      <c r="Q45" s="246"/>
    </row>
    <row r="46" spans="1:17" s="274" customFormat="1">
      <c r="A46" s="234">
        <v>18</v>
      </c>
      <c r="B46" s="234" t="s">
        <v>774</v>
      </c>
      <c r="C46" s="234" t="s">
        <v>782</v>
      </c>
      <c r="D46" s="244" t="s">
        <v>190</v>
      </c>
      <c r="E46" s="240">
        <v>204</v>
      </c>
      <c r="F46" s="240">
        <v>184</v>
      </c>
      <c r="G46" s="240">
        <v>157</v>
      </c>
      <c r="H46" s="234">
        <v>62</v>
      </c>
      <c r="I46" s="234">
        <v>116</v>
      </c>
      <c r="J46" s="237">
        <v>1.129</v>
      </c>
      <c r="K46" s="238" t="s">
        <v>828</v>
      </c>
      <c r="L46" s="476">
        <v>2097.2399999999998</v>
      </c>
      <c r="M46" s="245" t="s">
        <v>191</v>
      </c>
      <c r="N46" s="803" t="s">
        <v>198</v>
      </c>
      <c r="O46" s="231"/>
      <c r="P46" s="246" t="s">
        <v>641</v>
      </c>
      <c r="Q46" s="246"/>
    </row>
    <row r="47" spans="1:17" s="274" customFormat="1">
      <c r="A47" s="234">
        <v>19</v>
      </c>
      <c r="B47" s="234" t="s">
        <v>759</v>
      </c>
      <c r="C47" s="234" t="s">
        <v>746</v>
      </c>
      <c r="D47" s="244" t="s">
        <v>190</v>
      </c>
      <c r="E47" s="240">
        <v>199</v>
      </c>
      <c r="F47" s="240">
        <v>179</v>
      </c>
      <c r="G47" s="240">
        <v>157</v>
      </c>
      <c r="H47" s="234">
        <v>62</v>
      </c>
      <c r="I47" s="234">
        <v>116</v>
      </c>
      <c r="J47" s="237">
        <v>1.129</v>
      </c>
      <c r="K47" s="238" t="s">
        <v>828</v>
      </c>
      <c r="L47" s="476">
        <v>2227.7600000000002</v>
      </c>
      <c r="M47" s="245" t="s">
        <v>191</v>
      </c>
      <c r="N47" s="803" t="s">
        <v>198</v>
      </c>
      <c r="O47" s="231"/>
      <c r="P47" s="246" t="s">
        <v>642</v>
      </c>
      <c r="Q47" s="246"/>
    </row>
    <row r="48" spans="1:17" s="274" customFormat="1">
      <c r="A48" s="234">
        <v>20</v>
      </c>
      <c r="B48" s="234" t="s">
        <v>755</v>
      </c>
      <c r="C48" s="234" t="s">
        <v>742</v>
      </c>
      <c r="D48" s="244" t="s">
        <v>190</v>
      </c>
      <c r="E48" s="240">
        <v>199</v>
      </c>
      <c r="F48" s="240">
        <v>179</v>
      </c>
      <c r="G48" s="240">
        <v>157</v>
      </c>
      <c r="H48" s="234">
        <v>62</v>
      </c>
      <c r="I48" s="234">
        <v>116</v>
      </c>
      <c r="J48" s="237">
        <v>1.129</v>
      </c>
      <c r="K48" s="238" t="s">
        <v>828</v>
      </c>
      <c r="L48" s="476">
        <v>2181.09</v>
      </c>
      <c r="M48" s="245" t="s">
        <v>191</v>
      </c>
      <c r="N48" s="803" t="s">
        <v>198</v>
      </c>
      <c r="O48" s="231"/>
      <c r="P48" s="246" t="s">
        <v>642</v>
      </c>
      <c r="Q48" s="246"/>
    </row>
    <row r="49" spans="1:17" s="274" customFormat="1">
      <c r="A49" s="234">
        <v>21</v>
      </c>
      <c r="B49" s="234" t="s">
        <v>756</v>
      </c>
      <c r="C49" s="234" t="s">
        <v>743</v>
      </c>
      <c r="D49" s="244" t="s">
        <v>190</v>
      </c>
      <c r="E49" s="240">
        <v>199</v>
      </c>
      <c r="F49" s="240">
        <v>179</v>
      </c>
      <c r="G49" s="240">
        <v>157</v>
      </c>
      <c r="H49" s="234">
        <v>62</v>
      </c>
      <c r="I49" s="234">
        <v>116</v>
      </c>
      <c r="J49" s="237">
        <v>1.129</v>
      </c>
      <c r="K49" s="238" t="s">
        <v>828</v>
      </c>
      <c r="L49" s="476">
        <v>2168.1799999999998</v>
      </c>
      <c r="M49" s="245" t="s">
        <v>191</v>
      </c>
      <c r="N49" s="803" t="s">
        <v>198</v>
      </c>
      <c r="O49" s="231"/>
      <c r="P49" s="246" t="s">
        <v>642</v>
      </c>
      <c r="Q49" s="246"/>
    </row>
    <row r="50" spans="1:17" s="274" customFormat="1">
      <c r="A50" s="234">
        <v>22</v>
      </c>
      <c r="B50" s="234" t="s">
        <v>223</v>
      </c>
      <c r="C50" s="234" t="s">
        <v>224</v>
      </c>
      <c r="D50" s="244" t="s">
        <v>190</v>
      </c>
      <c r="E50" s="240">
        <v>194</v>
      </c>
      <c r="F50" s="240">
        <v>174</v>
      </c>
      <c r="G50" s="240">
        <v>157</v>
      </c>
      <c r="H50" s="234">
        <v>62</v>
      </c>
      <c r="I50" s="234">
        <v>116</v>
      </c>
      <c r="J50" s="237">
        <v>1.129</v>
      </c>
      <c r="K50" s="238" t="s">
        <v>828</v>
      </c>
      <c r="L50" s="476">
        <v>1690.21</v>
      </c>
      <c r="M50" s="245" t="s">
        <v>191</v>
      </c>
      <c r="N50" s="803" t="s">
        <v>198</v>
      </c>
      <c r="O50" s="231"/>
      <c r="P50" s="246" t="s">
        <v>642</v>
      </c>
      <c r="Q50" s="246"/>
    </row>
    <row r="51" spans="1:17">
      <c r="A51" s="234">
        <v>23</v>
      </c>
      <c r="B51" s="234" t="s">
        <v>905</v>
      </c>
      <c r="C51" s="234" t="s">
        <v>907</v>
      </c>
      <c r="D51" s="244" t="s">
        <v>190</v>
      </c>
      <c r="E51" s="240">
        <v>267</v>
      </c>
      <c r="F51" s="240">
        <v>242</v>
      </c>
      <c r="G51" s="240">
        <v>160</v>
      </c>
      <c r="H51" s="234">
        <v>71</v>
      </c>
      <c r="I51" s="234">
        <v>131</v>
      </c>
      <c r="J51" s="237">
        <v>1.488</v>
      </c>
      <c r="K51" s="238" t="s">
        <v>828</v>
      </c>
      <c r="L51" s="476">
        <v>2539.81</v>
      </c>
      <c r="M51" s="245" t="s">
        <v>191</v>
      </c>
      <c r="N51" s="803" t="s">
        <v>198</v>
      </c>
      <c r="O51" s="231"/>
      <c r="P51" s="246" t="s">
        <v>642</v>
      </c>
      <c r="Q51" s="246" t="s">
        <v>1138</v>
      </c>
    </row>
    <row r="52" spans="1:17">
      <c r="A52" s="234">
        <v>24</v>
      </c>
      <c r="B52" s="234" t="s">
        <v>906</v>
      </c>
      <c r="C52" s="234" t="s">
        <v>912</v>
      </c>
      <c r="D52" s="244" t="s">
        <v>190</v>
      </c>
      <c r="E52" s="240">
        <v>267</v>
      </c>
      <c r="F52" s="240">
        <v>242</v>
      </c>
      <c r="G52" s="240">
        <v>160</v>
      </c>
      <c r="H52" s="234">
        <v>71</v>
      </c>
      <c r="I52" s="234">
        <v>131</v>
      </c>
      <c r="J52" s="237">
        <v>1.488</v>
      </c>
      <c r="K52" s="238" t="s">
        <v>828</v>
      </c>
      <c r="L52" s="476">
        <v>2539.81</v>
      </c>
      <c r="M52" s="245" t="s">
        <v>191</v>
      </c>
      <c r="N52" s="803" t="s">
        <v>198</v>
      </c>
      <c r="O52" s="231"/>
      <c r="P52" s="246" t="s">
        <v>642</v>
      </c>
      <c r="Q52" s="246" t="s">
        <v>1138</v>
      </c>
    </row>
    <row r="53" spans="1:17">
      <c r="A53" s="234"/>
      <c r="B53" s="234"/>
      <c r="C53" s="234"/>
      <c r="D53" s="244" t="s">
        <v>190</v>
      </c>
      <c r="E53" s="240"/>
      <c r="F53" s="240"/>
      <c r="G53" s="240"/>
      <c r="H53" s="234"/>
      <c r="I53" s="234"/>
      <c r="J53" s="237"/>
      <c r="K53" s="238" t="s">
        <v>828</v>
      </c>
      <c r="L53" s="476"/>
      <c r="M53" s="245" t="s">
        <v>191</v>
      </c>
      <c r="N53" s="803" t="s">
        <v>198</v>
      </c>
      <c r="O53" s="231"/>
      <c r="P53" s="246"/>
      <c r="Q53" s="246"/>
    </row>
    <row r="54" spans="1:17">
      <c r="A54" s="234"/>
      <c r="B54" s="234"/>
      <c r="C54" s="234"/>
      <c r="D54" s="244" t="s">
        <v>190</v>
      </c>
      <c r="E54" s="240"/>
      <c r="F54" s="240"/>
      <c r="G54" s="240"/>
      <c r="H54" s="234"/>
      <c r="I54" s="234"/>
      <c r="J54" s="237"/>
      <c r="K54" s="238" t="s">
        <v>828</v>
      </c>
      <c r="L54" s="476"/>
      <c r="M54" s="245" t="s">
        <v>191</v>
      </c>
      <c r="N54" s="803" t="s">
        <v>198</v>
      </c>
      <c r="O54" s="231"/>
      <c r="P54" s="246"/>
      <c r="Q54" s="246"/>
    </row>
    <row r="55" spans="1:17">
      <c r="A55" s="234"/>
      <c r="B55" s="234"/>
      <c r="C55" s="234"/>
      <c r="D55" s="244" t="s">
        <v>190</v>
      </c>
      <c r="E55" s="240"/>
      <c r="F55" s="240"/>
      <c r="G55" s="240"/>
      <c r="H55" s="234"/>
      <c r="I55" s="234"/>
      <c r="J55" s="237"/>
      <c r="K55" s="238" t="s">
        <v>828</v>
      </c>
      <c r="L55" s="476"/>
      <c r="M55" s="245" t="s">
        <v>191</v>
      </c>
      <c r="N55" s="803" t="s">
        <v>198</v>
      </c>
      <c r="O55" s="231"/>
      <c r="P55" s="246"/>
      <c r="Q55" s="246"/>
    </row>
    <row r="56" spans="1:17">
      <c r="A56" s="234"/>
      <c r="B56" s="234"/>
      <c r="C56" s="234"/>
      <c r="D56" s="244" t="s">
        <v>190</v>
      </c>
      <c r="E56" s="240"/>
      <c r="F56" s="240"/>
      <c r="G56" s="240"/>
      <c r="H56" s="234"/>
      <c r="I56" s="234"/>
      <c r="J56" s="237"/>
      <c r="K56" s="238" t="s">
        <v>828</v>
      </c>
      <c r="L56" s="476"/>
      <c r="M56" s="245" t="s">
        <v>191</v>
      </c>
      <c r="N56" s="803" t="s">
        <v>198</v>
      </c>
      <c r="O56" s="231"/>
      <c r="P56" s="246"/>
      <c r="Q56" s="246"/>
    </row>
    <row r="57" spans="1:17">
      <c r="A57" s="234"/>
      <c r="B57" s="234"/>
      <c r="C57" s="234"/>
      <c r="D57" s="244" t="s">
        <v>190</v>
      </c>
      <c r="E57" s="240"/>
      <c r="F57" s="240"/>
      <c r="G57" s="240"/>
      <c r="H57" s="234"/>
      <c r="I57" s="234"/>
      <c r="J57" s="237"/>
      <c r="K57" s="238" t="s">
        <v>828</v>
      </c>
      <c r="L57" s="476"/>
      <c r="M57" s="245" t="s">
        <v>191</v>
      </c>
      <c r="N57" s="803" t="s">
        <v>198</v>
      </c>
      <c r="O57" s="231"/>
      <c r="P57" s="246"/>
      <c r="Q57" s="246"/>
    </row>
    <row r="58" spans="1:17">
      <c r="A58" s="234"/>
      <c r="B58" s="234"/>
      <c r="C58" s="234"/>
      <c r="D58" s="244" t="s">
        <v>190</v>
      </c>
      <c r="E58" s="240"/>
      <c r="F58" s="240"/>
      <c r="G58" s="240"/>
      <c r="H58" s="234"/>
      <c r="I58" s="234"/>
      <c r="J58" s="237"/>
      <c r="K58" s="238" t="s">
        <v>828</v>
      </c>
      <c r="L58" s="476"/>
      <c r="M58" s="245" t="s">
        <v>191</v>
      </c>
      <c r="N58" s="803" t="s">
        <v>198</v>
      </c>
      <c r="O58" s="231"/>
      <c r="P58" s="246"/>
      <c r="Q58" s="246"/>
    </row>
    <row r="59" spans="1:17">
      <c r="A59" s="234"/>
      <c r="B59" s="234"/>
      <c r="C59" s="234"/>
      <c r="D59" s="244" t="s">
        <v>190</v>
      </c>
      <c r="E59" s="240"/>
      <c r="F59" s="240"/>
      <c r="G59" s="240"/>
      <c r="H59" s="234"/>
      <c r="I59" s="234"/>
      <c r="J59" s="237"/>
      <c r="K59" s="238" t="s">
        <v>828</v>
      </c>
      <c r="L59" s="476"/>
      <c r="M59" s="245" t="s">
        <v>191</v>
      </c>
      <c r="N59" s="803" t="s">
        <v>198</v>
      </c>
      <c r="O59" s="231"/>
      <c r="P59" s="246"/>
      <c r="Q59" s="246"/>
    </row>
    <row r="60" spans="1:17">
      <c r="A60" s="234"/>
      <c r="B60" s="234"/>
      <c r="C60" s="234"/>
      <c r="D60" s="244" t="s">
        <v>190</v>
      </c>
      <c r="E60" s="240"/>
      <c r="F60" s="240"/>
      <c r="G60" s="240"/>
      <c r="H60" s="234"/>
      <c r="I60" s="234"/>
      <c r="J60" s="237"/>
      <c r="K60" s="238" t="s">
        <v>828</v>
      </c>
      <c r="L60" s="476"/>
      <c r="M60" s="245" t="s">
        <v>191</v>
      </c>
      <c r="N60" s="803" t="s">
        <v>198</v>
      </c>
      <c r="O60" s="231"/>
      <c r="P60" s="246"/>
      <c r="Q60" s="246"/>
    </row>
    <row r="61" spans="1:17">
      <c r="A61" s="234"/>
      <c r="B61" s="234"/>
      <c r="C61" s="234"/>
      <c r="D61" s="244" t="s">
        <v>190</v>
      </c>
      <c r="E61" s="240"/>
      <c r="F61" s="240"/>
      <c r="G61" s="240"/>
      <c r="H61" s="234"/>
      <c r="I61" s="234"/>
      <c r="J61" s="237"/>
      <c r="K61" s="238" t="s">
        <v>828</v>
      </c>
      <c r="L61" s="476"/>
      <c r="M61" s="245" t="s">
        <v>191</v>
      </c>
      <c r="N61" s="803" t="s">
        <v>198</v>
      </c>
      <c r="O61" s="231"/>
      <c r="P61" s="246"/>
      <c r="Q61" s="246"/>
    </row>
    <row r="62" spans="1:17">
      <c r="A62" s="234"/>
      <c r="B62" s="234"/>
      <c r="C62" s="234"/>
      <c r="D62" s="244" t="s">
        <v>190</v>
      </c>
      <c r="E62" s="240"/>
      <c r="F62" s="240"/>
      <c r="G62" s="240"/>
      <c r="H62" s="234"/>
      <c r="I62" s="234"/>
      <c r="J62" s="237"/>
      <c r="K62" s="238" t="s">
        <v>828</v>
      </c>
      <c r="L62" s="476"/>
      <c r="M62" s="245" t="s">
        <v>191</v>
      </c>
      <c r="N62" s="803" t="s">
        <v>198</v>
      </c>
      <c r="O62" s="231"/>
      <c r="P62" s="246"/>
      <c r="Q62" s="246"/>
    </row>
    <row r="63" spans="1:17">
      <c r="A63" s="234"/>
      <c r="B63" s="234"/>
      <c r="C63" s="234"/>
      <c r="D63" s="244" t="s">
        <v>190</v>
      </c>
      <c r="E63" s="240"/>
      <c r="F63" s="240"/>
      <c r="G63" s="240"/>
      <c r="H63" s="234"/>
      <c r="I63" s="234"/>
      <c r="J63" s="237"/>
      <c r="K63" s="238" t="s">
        <v>828</v>
      </c>
      <c r="L63" s="476"/>
      <c r="M63" s="245" t="s">
        <v>191</v>
      </c>
      <c r="N63" s="803" t="s">
        <v>198</v>
      </c>
      <c r="O63" s="231"/>
      <c r="P63" s="246"/>
      <c r="Q63" s="246"/>
    </row>
    <row r="64" spans="1:17">
      <c r="A64" s="234"/>
      <c r="B64" s="234"/>
      <c r="C64" s="234"/>
      <c r="D64" s="244" t="s">
        <v>190</v>
      </c>
      <c r="E64" s="240"/>
      <c r="F64" s="240"/>
      <c r="G64" s="240"/>
      <c r="H64" s="234"/>
      <c r="I64" s="234"/>
      <c r="J64" s="237"/>
      <c r="K64" s="238" t="s">
        <v>828</v>
      </c>
      <c r="L64" s="476"/>
      <c r="M64" s="245" t="s">
        <v>191</v>
      </c>
      <c r="N64" s="803" t="s">
        <v>198</v>
      </c>
      <c r="O64" s="231"/>
      <c r="P64" s="246"/>
      <c r="Q64" s="246"/>
    </row>
    <row r="65" spans="1:17">
      <c r="A65" s="234"/>
      <c r="B65" s="234"/>
      <c r="C65" s="234"/>
      <c r="D65" s="244" t="s">
        <v>190</v>
      </c>
      <c r="E65" s="240"/>
      <c r="F65" s="240"/>
      <c r="G65" s="240"/>
      <c r="H65" s="234"/>
      <c r="I65" s="234"/>
      <c r="J65" s="237"/>
      <c r="K65" s="238" t="s">
        <v>828</v>
      </c>
      <c r="L65" s="476"/>
      <c r="M65" s="245" t="s">
        <v>191</v>
      </c>
      <c r="N65" s="803" t="s">
        <v>198</v>
      </c>
      <c r="O65" s="231"/>
      <c r="P65" s="246"/>
      <c r="Q65" s="246"/>
    </row>
    <row r="66" spans="1:17">
      <c r="A66" s="234"/>
      <c r="B66" s="234"/>
      <c r="C66" s="234"/>
      <c r="D66" s="244" t="s">
        <v>190</v>
      </c>
      <c r="E66" s="240"/>
      <c r="F66" s="240"/>
      <c r="G66" s="240"/>
      <c r="H66" s="234"/>
      <c r="I66" s="234"/>
      <c r="J66" s="237"/>
      <c r="K66" s="238" t="s">
        <v>828</v>
      </c>
      <c r="L66" s="476"/>
      <c r="M66" s="245" t="s">
        <v>191</v>
      </c>
      <c r="N66" s="803" t="s">
        <v>198</v>
      </c>
      <c r="O66" s="231"/>
      <c r="P66" s="246"/>
      <c r="Q66" s="246"/>
    </row>
    <row r="67" spans="1:17">
      <c r="A67" s="234"/>
      <c r="B67" s="234"/>
      <c r="C67" s="234"/>
      <c r="D67" s="244" t="s">
        <v>190</v>
      </c>
      <c r="E67" s="240"/>
      <c r="F67" s="240"/>
      <c r="G67" s="240"/>
      <c r="H67" s="234"/>
      <c r="I67" s="234"/>
      <c r="J67" s="237"/>
      <c r="K67" s="238" t="s">
        <v>828</v>
      </c>
      <c r="L67" s="476"/>
      <c r="M67" s="245" t="s">
        <v>191</v>
      </c>
      <c r="N67" s="803" t="s">
        <v>198</v>
      </c>
      <c r="O67" s="231"/>
      <c r="P67" s="246"/>
      <c r="Q67" s="246"/>
    </row>
    <row r="68" spans="1:17">
      <c r="A68" s="234"/>
      <c r="B68" s="234"/>
      <c r="C68" s="234"/>
      <c r="D68" s="244" t="s">
        <v>190</v>
      </c>
      <c r="E68" s="240"/>
      <c r="F68" s="240"/>
      <c r="G68" s="240"/>
      <c r="H68" s="234"/>
      <c r="I68" s="234"/>
      <c r="J68" s="237"/>
      <c r="K68" s="238" t="s">
        <v>828</v>
      </c>
      <c r="L68" s="476"/>
      <c r="M68" s="245" t="s">
        <v>191</v>
      </c>
      <c r="N68" s="803" t="s">
        <v>198</v>
      </c>
      <c r="O68" s="231"/>
      <c r="P68" s="246"/>
      <c r="Q68" s="246"/>
    </row>
    <row r="69" spans="1:17">
      <c r="A69" s="234"/>
      <c r="B69" s="234"/>
      <c r="C69" s="234"/>
      <c r="D69" s="244" t="s">
        <v>190</v>
      </c>
      <c r="E69" s="240"/>
      <c r="F69" s="240"/>
      <c r="G69" s="240"/>
      <c r="H69" s="234"/>
      <c r="I69" s="234"/>
      <c r="J69" s="237"/>
      <c r="K69" s="238" t="s">
        <v>828</v>
      </c>
      <c r="L69" s="476"/>
      <c r="M69" s="245" t="s">
        <v>191</v>
      </c>
      <c r="N69" s="803" t="s">
        <v>198</v>
      </c>
      <c r="O69" s="231"/>
      <c r="P69" s="246"/>
      <c r="Q69" s="246"/>
    </row>
    <row r="70" spans="1:17">
      <c r="A70" s="234"/>
      <c r="B70" s="234"/>
      <c r="C70" s="234"/>
      <c r="D70" s="244" t="s">
        <v>190</v>
      </c>
      <c r="E70" s="240"/>
      <c r="F70" s="240"/>
      <c r="G70" s="240"/>
      <c r="H70" s="234"/>
      <c r="I70" s="234"/>
      <c r="J70" s="237"/>
      <c r="K70" s="238" t="s">
        <v>828</v>
      </c>
      <c r="L70" s="476"/>
      <c r="M70" s="245" t="s">
        <v>191</v>
      </c>
      <c r="N70" s="803" t="s">
        <v>198</v>
      </c>
      <c r="O70" s="231"/>
      <c r="P70" s="246"/>
      <c r="Q70" s="246"/>
    </row>
    <row r="71" spans="1:17">
      <c r="A71" s="234"/>
      <c r="B71" s="234"/>
      <c r="C71" s="234"/>
      <c r="D71" s="244" t="s">
        <v>190</v>
      </c>
      <c r="E71" s="240"/>
      <c r="F71" s="240"/>
      <c r="G71" s="240"/>
      <c r="H71" s="234"/>
      <c r="I71" s="234"/>
      <c r="J71" s="237"/>
      <c r="K71" s="238" t="s">
        <v>828</v>
      </c>
      <c r="L71" s="476"/>
      <c r="M71" s="245" t="s">
        <v>191</v>
      </c>
      <c r="N71" s="803" t="s">
        <v>198</v>
      </c>
      <c r="O71" s="231"/>
      <c r="P71" s="246"/>
      <c r="Q71" s="246"/>
    </row>
    <row r="72" spans="1:17">
      <c r="A72" s="234"/>
      <c r="B72" s="234"/>
      <c r="C72" s="234"/>
      <c r="D72" s="244" t="s">
        <v>190</v>
      </c>
      <c r="E72" s="240"/>
      <c r="F72" s="240"/>
      <c r="G72" s="240"/>
      <c r="H72" s="234"/>
      <c r="I72" s="234"/>
      <c r="J72" s="237"/>
      <c r="K72" s="238" t="s">
        <v>828</v>
      </c>
      <c r="L72" s="476"/>
      <c r="M72" s="245" t="s">
        <v>191</v>
      </c>
      <c r="N72" s="803" t="s">
        <v>198</v>
      </c>
      <c r="O72" s="231"/>
      <c r="P72" s="246"/>
      <c r="Q72" s="246"/>
    </row>
    <row r="73" spans="1:17">
      <c r="A73" s="234"/>
      <c r="B73" s="234"/>
      <c r="C73" s="234"/>
      <c r="D73" s="244" t="s">
        <v>190</v>
      </c>
      <c r="E73" s="240"/>
      <c r="F73" s="240"/>
      <c r="G73" s="240"/>
      <c r="H73" s="234"/>
      <c r="I73" s="234"/>
      <c r="J73" s="237"/>
      <c r="K73" s="238" t="s">
        <v>828</v>
      </c>
      <c r="L73" s="476"/>
      <c r="M73" s="245" t="s">
        <v>191</v>
      </c>
      <c r="N73" s="803" t="s">
        <v>198</v>
      </c>
      <c r="O73" s="231"/>
      <c r="P73" s="246"/>
      <c r="Q73" s="246"/>
    </row>
    <row r="74" spans="1:17">
      <c r="A74" s="234"/>
      <c r="B74" s="234"/>
      <c r="C74" s="234"/>
      <c r="D74" s="244" t="s">
        <v>190</v>
      </c>
      <c r="E74" s="240"/>
      <c r="F74" s="240"/>
      <c r="G74" s="240"/>
      <c r="H74" s="234"/>
      <c r="I74" s="234"/>
      <c r="J74" s="237"/>
      <c r="K74" s="238" t="s">
        <v>828</v>
      </c>
      <c r="L74" s="476"/>
      <c r="M74" s="245" t="s">
        <v>191</v>
      </c>
      <c r="N74" s="803" t="s">
        <v>198</v>
      </c>
      <c r="P74" s="246"/>
      <c r="Q74" s="246"/>
    </row>
    <row r="75" spans="1:17">
      <c r="A75" s="234">
        <v>1</v>
      </c>
      <c r="B75" s="234" t="s">
        <v>213</v>
      </c>
      <c r="C75" s="234" t="s">
        <v>214</v>
      </c>
      <c r="D75" s="244" t="s">
        <v>190</v>
      </c>
      <c r="E75" s="240">
        <v>222</v>
      </c>
      <c r="F75" s="240">
        <v>201</v>
      </c>
      <c r="G75" s="240">
        <v>156</v>
      </c>
      <c r="H75" s="234">
        <v>63</v>
      </c>
      <c r="I75" s="234">
        <v>122</v>
      </c>
      <c r="J75" s="237">
        <v>1.1990000000000001</v>
      </c>
      <c r="K75" s="238" t="s">
        <v>828</v>
      </c>
      <c r="L75" s="476">
        <v>1897.4</v>
      </c>
      <c r="M75" s="245" t="s">
        <v>191</v>
      </c>
      <c r="N75" s="803" t="s">
        <v>198</v>
      </c>
      <c r="P75" s="246" t="s">
        <v>641</v>
      </c>
      <c r="Q75" s="246"/>
    </row>
    <row r="76" spans="1:17">
      <c r="A76" s="234">
        <v>2</v>
      </c>
      <c r="B76" s="234" t="s">
        <v>711</v>
      </c>
      <c r="C76" s="234" t="s">
        <v>709</v>
      </c>
      <c r="D76" s="244" t="s">
        <v>190</v>
      </c>
      <c r="E76" s="240">
        <v>227</v>
      </c>
      <c r="F76" s="240">
        <v>206</v>
      </c>
      <c r="G76" s="240">
        <v>156</v>
      </c>
      <c r="H76" s="234">
        <v>63</v>
      </c>
      <c r="I76" s="234">
        <v>122</v>
      </c>
      <c r="J76" s="237">
        <v>1.1990000000000001</v>
      </c>
      <c r="K76" s="238" t="s">
        <v>828</v>
      </c>
      <c r="L76" s="476">
        <v>2238.61</v>
      </c>
      <c r="M76" s="245" t="s">
        <v>191</v>
      </c>
      <c r="N76" s="803" t="s">
        <v>198</v>
      </c>
      <c r="P76" s="246" t="s">
        <v>641</v>
      </c>
      <c r="Q76" s="246"/>
    </row>
    <row r="77" spans="1:17">
      <c r="A77" s="234">
        <v>3</v>
      </c>
      <c r="B77" s="234" t="s">
        <v>792</v>
      </c>
      <c r="C77" s="234" t="s">
        <v>793</v>
      </c>
      <c r="D77" s="244" t="s">
        <v>190</v>
      </c>
      <c r="E77" s="240">
        <v>227</v>
      </c>
      <c r="F77" s="240">
        <v>206</v>
      </c>
      <c r="G77" s="240">
        <v>156</v>
      </c>
      <c r="H77" s="234">
        <v>63</v>
      </c>
      <c r="I77" s="234">
        <v>122</v>
      </c>
      <c r="J77" s="237">
        <v>1.1990000000000001</v>
      </c>
      <c r="K77" s="238" t="s">
        <v>828</v>
      </c>
      <c r="L77" s="476">
        <v>2239.13</v>
      </c>
      <c r="M77" s="245" t="s">
        <v>191</v>
      </c>
      <c r="N77" s="803" t="s">
        <v>198</v>
      </c>
      <c r="P77" s="246" t="s">
        <v>641</v>
      </c>
      <c r="Q77" s="246"/>
    </row>
    <row r="78" spans="1:17">
      <c r="A78" s="234">
        <v>4</v>
      </c>
      <c r="B78" s="234" t="s">
        <v>801</v>
      </c>
      <c r="C78" s="234" t="s">
        <v>825</v>
      </c>
      <c r="D78" s="244" t="s">
        <v>190</v>
      </c>
      <c r="E78" s="240">
        <v>227</v>
      </c>
      <c r="F78" s="240">
        <v>206</v>
      </c>
      <c r="G78" s="240">
        <v>156</v>
      </c>
      <c r="H78" s="234">
        <v>63</v>
      </c>
      <c r="I78" s="234">
        <v>122</v>
      </c>
      <c r="J78" s="237">
        <v>1.1990000000000001</v>
      </c>
      <c r="K78" s="238" t="s">
        <v>828</v>
      </c>
      <c r="L78" s="476">
        <v>2250.1999999999998</v>
      </c>
      <c r="M78" s="245" t="s">
        <v>191</v>
      </c>
      <c r="N78" s="803" t="s">
        <v>198</v>
      </c>
      <c r="P78" s="246" t="s">
        <v>641</v>
      </c>
      <c r="Q78" s="246"/>
    </row>
    <row r="79" spans="1:17">
      <c r="A79" s="234">
        <v>5</v>
      </c>
      <c r="B79" s="234" t="s">
        <v>718</v>
      </c>
      <c r="C79" s="234" t="s">
        <v>723</v>
      </c>
      <c r="D79" s="244" t="s">
        <v>190</v>
      </c>
      <c r="E79" s="240">
        <v>227</v>
      </c>
      <c r="F79" s="240">
        <v>206</v>
      </c>
      <c r="G79" s="240">
        <v>156</v>
      </c>
      <c r="H79" s="234">
        <v>63</v>
      </c>
      <c r="I79" s="234">
        <v>122</v>
      </c>
      <c r="J79" s="237">
        <v>1.1990000000000001</v>
      </c>
      <c r="K79" s="238" t="s">
        <v>828</v>
      </c>
      <c r="L79" s="476">
        <v>2238.6799999999998</v>
      </c>
      <c r="M79" s="245" t="s">
        <v>191</v>
      </c>
      <c r="N79" s="803" t="s">
        <v>198</v>
      </c>
      <c r="O79" s="231"/>
      <c r="P79" s="246" t="s">
        <v>641</v>
      </c>
      <c r="Q79" s="246"/>
    </row>
    <row r="80" spans="1:17">
      <c r="A80" s="234">
        <v>6</v>
      </c>
      <c r="B80" s="234" t="s">
        <v>215</v>
      </c>
      <c r="C80" s="234" t="s">
        <v>216</v>
      </c>
      <c r="D80" s="244" t="s">
        <v>190</v>
      </c>
      <c r="E80" s="240">
        <v>222</v>
      </c>
      <c r="F80" s="240">
        <v>201</v>
      </c>
      <c r="G80" s="240">
        <v>156</v>
      </c>
      <c r="H80" s="234">
        <v>63</v>
      </c>
      <c r="I80" s="234">
        <v>122</v>
      </c>
      <c r="J80" s="237">
        <v>1.1990000000000001</v>
      </c>
      <c r="K80" s="238" t="s">
        <v>828</v>
      </c>
      <c r="L80" s="476">
        <v>1897.4</v>
      </c>
      <c r="M80" s="245" t="s">
        <v>191</v>
      </c>
      <c r="N80" s="803" t="s">
        <v>198</v>
      </c>
      <c r="O80" s="231"/>
      <c r="P80" s="246" t="s">
        <v>641</v>
      </c>
      <c r="Q80" s="246"/>
    </row>
    <row r="81" spans="1:17">
      <c r="A81" s="234">
        <v>7</v>
      </c>
      <c r="B81" s="234" t="s">
        <v>217</v>
      </c>
      <c r="C81" s="234" t="s">
        <v>218</v>
      </c>
      <c r="D81" s="244" t="s">
        <v>190</v>
      </c>
      <c r="E81" s="240">
        <v>222</v>
      </c>
      <c r="F81" s="240">
        <v>201</v>
      </c>
      <c r="G81" s="240">
        <v>156</v>
      </c>
      <c r="H81" s="234">
        <v>63</v>
      </c>
      <c r="I81" s="234">
        <v>122</v>
      </c>
      <c r="J81" s="237">
        <v>1.1990000000000001</v>
      </c>
      <c r="K81" s="238" t="s">
        <v>828</v>
      </c>
      <c r="L81" s="476">
        <v>2347.63</v>
      </c>
      <c r="M81" s="245" t="s">
        <v>191</v>
      </c>
      <c r="N81" s="803" t="s">
        <v>198</v>
      </c>
      <c r="O81" s="231"/>
      <c r="P81" s="246" t="s">
        <v>641</v>
      </c>
      <c r="Q81" s="246"/>
    </row>
    <row r="82" spans="1:17" s="270" customFormat="1">
      <c r="A82" s="234">
        <v>8</v>
      </c>
      <c r="B82" s="234" t="s">
        <v>219</v>
      </c>
      <c r="C82" s="234" t="s">
        <v>220</v>
      </c>
      <c r="D82" s="244" t="s">
        <v>190</v>
      </c>
      <c r="E82" s="240">
        <v>222</v>
      </c>
      <c r="F82" s="240">
        <v>201</v>
      </c>
      <c r="G82" s="240">
        <v>156</v>
      </c>
      <c r="H82" s="234">
        <v>63</v>
      </c>
      <c r="I82" s="234">
        <v>122</v>
      </c>
      <c r="J82" s="237">
        <v>1.1990000000000001</v>
      </c>
      <c r="K82" s="238" t="s">
        <v>828</v>
      </c>
      <c r="L82" s="476">
        <v>2347.6799999999998</v>
      </c>
      <c r="M82" s="245" t="s">
        <v>191</v>
      </c>
      <c r="N82" s="803" t="s">
        <v>198</v>
      </c>
      <c r="O82" s="231"/>
      <c r="P82" s="246" t="s">
        <v>641</v>
      </c>
      <c r="Q82" s="246"/>
    </row>
    <row r="83" spans="1:17" s="270" customFormat="1">
      <c r="A83" s="234"/>
      <c r="B83" s="234"/>
      <c r="C83" s="234"/>
      <c r="D83" s="244" t="s">
        <v>190</v>
      </c>
      <c r="E83" s="240"/>
      <c r="F83" s="240"/>
      <c r="G83" s="240"/>
      <c r="H83" s="234"/>
      <c r="I83" s="234"/>
      <c r="J83" s="237"/>
      <c r="K83" s="238" t="s">
        <v>828</v>
      </c>
      <c r="L83" s="476"/>
      <c r="M83" s="245" t="s">
        <v>191</v>
      </c>
      <c r="N83" s="803" t="s">
        <v>198</v>
      </c>
      <c r="O83" s="231"/>
      <c r="P83" s="246"/>
      <c r="Q83" s="246"/>
    </row>
    <row r="84" spans="1:17" s="270" customFormat="1">
      <c r="A84" s="234"/>
      <c r="B84" s="234"/>
      <c r="C84" s="234"/>
      <c r="D84" s="244" t="s">
        <v>190</v>
      </c>
      <c r="E84" s="240"/>
      <c r="F84" s="240"/>
      <c r="G84" s="240"/>
      <c r="H84" s="234"/>
      <c r="I84" s="234"/>
      <c r="J84" s="237"/>
      <c r="K84" s="238" t="s">
        <v>828</v>
      </c>
      <c r="L84" s="476"/>
      <c r="M84" s="245" t="s">
        <v>191</v>
      </c>
      <c r="N84" s="803" t="s">
        <v>198</v>
      </c>
      <c r="O84" s="231"/>
      <c r="P84" s="246"/>
      <c r="Q84" s="246"/>
    </row>
    <row r="85" spans="1:17" s="270" customFormat="1">
      <c r="A85" s="234"/>
      <c r="B85" s="234"/>
      <c r="C85" s="234"/>
      <c r="D85" s="244" t="s">
        <v>190</v>
      </c>
      <c r="E85" s="240"/>
      <c r="F85" s="240"/>
      <c r="G85" s="240"/>
      <c r="H85" s="234"/>
      <c r="I85" s="234"/>
      <c r="J85" s="237"/>
      <c r="K85" s="238" t="s">
        <v>828</v>
      </c>
      <c r="L85" s="476"/>
      <c r="M85" s="245" t="s">
        <v>191</v>
      </c>
      <c r="N85" s="803" t="s">
        <v>198</v>
      </c>
      <c r="O85" s="231"/>
      <c r="P85" s="246"/>
      <c r="Q85" s="246"/>
    </row>
    <row r="86" spans="1:17" s="270" customFormat="1">
      <c r="A86" s="234"/>
      <c r="B86" s="234"/>
      <c r="C86" s="234"/>
      <c r="D86" s="244" t="s">
        <v>190</v>
      </c>
      <c r="E86" s="240"/>
      <c r="F86" s="240"/>
      <c r="G86" s="240"/>
      <c r="H86" s="234"/>
      <c r="I86" s="234"/>
      <c r="J86" s="237"/>
      <c r="K86" s="238" t="s">
        <v>828</v>
      </c>
      <c r="L86" s="476"/>
      <c r="M86" s="245" t="s">
        <v>191</v>
      </c>
      <c r="N86" s="803" t="s">
        <v>198</v>
      </c>
      <c r="O86" s="231"/>
      <c r="P86" s="246"/>
      <c r="Q86" s="246"/>
    </row>
    <row r="87" spans="1:17" s="270" customFormat="1">
      <c r="A87" s="234"/>
      <c r="B87" s="234"/>
      <c r="C87" s="234"/>
      <c r="D87" s="244" t="s">
        <v>190</v>
      </c>
      <c r="E87" s="240"/>
      <c r="F87" s="240"/>
      <c r="G87" s="240"/>
      <c r="H87" s="234"/>
      <c r="I87" s="234"/>
      <c r="J87" s="237"/>
      <c r="K87" s="238" t="s">
        <v>828</v>
      </c>
      <c r="L87" s="476"/>
      <c r="M87" s="245" t="s">
        <v>191</v>
      </c>
      <c r="N87" s="803" t="s">
        <v>198</v>
      </c>
      <c r="O87" s="231"/>
      <c r="P87" s="246"/>
      <c r="Q87" s="246"/>
    </row>
    <row r="88" spans="1:17">
      <c r="A88" s="234">
        <v>1</v>
      </c>
      <c r="B88" s="234" t="s">
        <v>350</v>
      </c>
      <c r="C88" s="234" t="s">
        <v>351</v>
      </c>
      <c r="D88" s="244" t="s">
        <v>190</v>
      </c>
      <c r="E88" s="240">
        <v>220</v>
      </c>
      <c r="F88" s="240">
        <v>199</v>
      </c>
      <c r="G88" s="240">
        <v>158</v>
      </c>
      <c r="H88" s="234">
        <v>62</v>
      </c>
      <c r="I88" s="234">
        <v>121</v>
      </c>
      <c r="J88" s="237">
        <v>1.1850000000000001</v>
      </c>
      <c r="K88" s="238" t="s">
        <v>828</v>
      </c>
      <c r="L88" s="476">
        <v>1991.71</v>
      </c>
      <c r="M88" s="245" t="s">
        <v>191</v>
      </c>
      <c r="N88" s="803" t="s">
        <v>198</v>
      </c>
      <c r="P88" s="246" t="s">
        <v>641</v>
      </c>
      <c r="Q88" s="246"/>
    </row>
    <row r="89" spans="1:17">
      <c r="A89" s="234">
        <v>2</v>
      </c>
      <c r="B89" s="234" t="s">
        <v>33</v>
      </c>
      <c r="C89" s="234" t="s">
        <v>36</v>
      </c>
      <c r="D89" s="244" t="s">
        <v>190</v>
      </c>
      <c r="E89" s="240">
        <v>220</v>
      </c>
      <c r="F89" s="240">
        <v>199</v>
      </c>
      <c r="G89" s="240">
        <v>158</v>
      </c>
      <c r="H89" s="234">
        <v>62</v>
      </c>
      <c r="I89" s="234">
        <v>121</v>
      </c>
      <c r="J89" s="237">
        <v>1.1850000000000001</v>
      </c>
      <c r="K89" s="238" t="s">
        <v>828</v>
      </c>
      <c r="L89" s="476">
        <v>2033.63</v>
      </c>
      <c r="M89" s="245" t="s">
        <v>191</v>
      </c>
      <c r="N89" s="803" t="s">
        <v>198</v>
      </c>
      <c r="P89" s="246" t="s">
        <v>641</v>
      </c>
      <c r="Q89" s="246"/>
    </row>
    <row r="90" spans="1:17">
      <c r="A90" s="234">
        <v>3</v>
      </c>
      <c r="B90" s="234" t="s">
        <v>390</v>
      </c>
      <c r="C90" s="234" t="s">
        <v>391</v>
      </c>
      <c r="D90" s="244" t="s">
        <v>190</v>
      </c>
      <c r="E90" s="240">
        <v>220</v>
      </c>
      <c r="F90" s="240">
        <v>199</v>
      </c>
      <c r="G90" s="240">
        <v>158</v>
      </c>
      <c r="H90" s="234">
        <v>62</v>
      </c>
      <c r="I90" s="234">
        <v>121</v>
      </c>
      <c r="J90" s="237">
        <v>1.1850000000000001</v>
      </c>
      <c r="K90" s="238" t="s">
        <v>828</v>
      </c>
      <c r="L90" s="476">
        <v>2167.13</v>
      </c>
      <c r="M90" s="245" t="s">
        <v>191</v>
      </c>
      <c r="N90" s="803" t="s">
        <v>198</v>
      </c>
      <c r="P90" s="246" t="s">
        <v>641</v>
      </c>
      <c r="Q90" s="246"/>
    </row>
    <row r="91" spans="1:17">
      <c r="A91" s="234">
        <v>4</v>
      </c>
      <c r="B91" s="234" t="s">
        <v>25</v>
      </c>
      <c r="C91" s="234" t="s">
        <v>29</v>
      </c>
      <c r="D91" s="244" t="s">
        <v>190</v>
      </c>
      <c r="E91" s="240">
        <v>220</v>
      </c>
      <c r="F91" s="240">
        <v>199</v>
      </c>
      <c r="G91" s="240">
        <v>158</v>
      </c>
      <c r="H91" s="234">
        <v>62</v>
      </c>
      <c r="I91" s="234">
        <v>121</v>
      </c>
      <c r="J91" s="237">
        <v>1.1850000000000001</v>
      </c>
      <c r="K91" s="238" t="s">
        <v>828</v>
      </c>
      <c r="L91" s="476">
        <v>2445.35</v>
      </c>
      <c r="M91" s="245" t="s">
        <v>191</v>
      </c>
      <c r="N91" s="803" t="s">
        <v>198</v>
      </c>
      <c r="P91" s="246" t="s">
        <v>641</v>
      </c>
      <c r="Q91" s="246"/>
    </row>
    <row r="92" spans="1:17">
      <c r="A92" s="234">
        <v>5</v>
      </c>
      <c r="B92" s="234" t="s">
        <v>26</v>
      </c>
      <c r="C92" s="234" t="s">
        <v>30</v>
      </c>
      <c r="D92" s="244" t="s">
        <v>190</v>
      </c>
      <c r="E92" s="240">
        <v>220</v>
      </c>
      <c r="F92" s="240">
        <v>199</v>
      </c>
      <c r="G92" s="240">
        <v>158</v>
      </c>
      <c r="H92" s="234">
        <v>62</v>
      </c>
      <c r="I92" s="234">
        <v>121</v>
      </c>
      <c r="J92" s="237">
        <v>1.1850000000000001</v>
      </c>
      <c r="K92" s="238" t="s">
        <v>828</v>
      </c>
      <c r="L92" s="476">
        <v>2456.2800000000002</v>
      </c>
      <c r="M92" s="245" t="s">
        <v>191</v>
      </c>
      <c r="N92" s="803" t="s">
        <v>198</v>
      </c>
      <c r="P92" s="246" t="s">
        <v>641</v>
      </c>
      <c r="Q92" s="246"/>
    </row>
    <row r="93" spans="1:17" s="274" customFormat="1">
      <c r="A93" s="234">
        <v>6</v>
      </c>
      <c r="B93" s="234" t="s">
        <v>465</v>
      </c>
      <c r="C93" s="234" t="s">
        <v>466</v>
      </c>
      <c r="D93" s="244" t="s">
        <v>190</v>
      </c>
      <c r="E93" s="240">
        <v>215</v>
      </c>
      <c r="F93" s="240">
        <v>194</v>
      </c>
      <c r="G93" s="240">
        <v>158</v>
      </c>
      <c r="H93" s="234">
        <v>62</v>
      </c>
      <c r="I93" s="234">
        <v>121</v>
      </c>
      <c r="J93" s="237">
        <v>1.1850000000000001</v>
      </c>
      <c r="K93" s="238" t="s">
        <v>828</v>
      </c>
      <c r="L93" s="476">
        <v>1933.89</v>
      </c>
      <c r="M93" s="245" t="s">
        <v>191</v>
      </c>
      <c r="N93" s="803" t="s">
        <v>198</v>
      </c>
      <c r="P93" s="246" t="s">
        <v>642</v>
      </c>
      <c r="Q93" s="246"/>
    </row>
    <row r="94" spans="1:17" s="274" customFormat="1">
      <c r="A94" s="234">
        <v>7</v>
      </c>
      <c r="B94" s="234" t="s">
        <v>471</v>
      </c>
      <c r="C94" s="234" t="s">
        <v>472</v>
      </c>
      <c r="D94" s="244" t="s">
        <v>190</v>
      </c>
      <c r="E94" s="240">
        <v>215</v>
      </c>
      <c r="F94" s="240">
        <v>194</v>
      </c>
      <c r="G94" s="240">
        <v>158</v>
      </c>
      <c r="H94" s="234">
        <v>62</v>
      </c>
      <c r="I94" s="234">
        <v>121</v>
      </c>
      <c r="J94" s="237">
        <v>1.1850000000000001</v>
      </c>
      <c r="K94" s="238" t="s">
        <v>828</v>
      </c>
      <c r="L94" s="476">
        <v>2382.59</v>
      </c>
      <c r="M94" s="245" t="s">
        <v>191</v>
      </c>
      <c r="N94" s="803" t="s">
        <v>198</v>
      </c>
      <c r="P94" s="246" t="s">
        <v>642</v>
      </c>
      <c r="Q94" s="246"/>
    </row>
    <row r="95" spans="1:17" s="274" customFormat="1">
      <c r="A95" s="234">
        <v>8</v>
      </c>
      <c r="B95" s="234" t="s">
        <v>469</v>
      </c>
      <c r="C95" s="234" t="s">
        <v>470</v>
      </c>
      <c r="D95" s="244" t="s">
        <v>190</v>
      </c>
      <c r="E95" s="240">
        <v>215</v>
      </c>
      <c r="F95" s="240">
        <v>194</v>
      </c>
      <c r="G95" s="240">
        <v>158</v>
      </c>
      <c r="H95" s="234">
        <v>62</v>
      </c>
      <c r="I95" s="234">
        <v>121</v>
      </c>
      <c r="J95" s="237">
        <v>1.1850000000000001</v>
      </c>
      <c r="K95" s="238" t="s">
        <v>828</v>
      </c>
      <c r="L95" s="476">
        <v>2371.59</v>
      </c>
      <c r="M95" s="245" t="s">
        <v>191</v>
      </c>
      <c r="N95" s="803" t="s">
        <v>198</v>
      </c>
      <c r="P95" s="246" t="s">
        <v>642</v>
      </c>
      <c r="Q95" s="246"/>
    </row>
    <row r="96" spans="1:17" s="274" customFormat="1">
      <c r="A96" s="234">
        <v>9</v>
      </c>
      <c r="B96" s="234" t="s">
        <v>473</v>
      </c>
      <c r="C96" s="234" t="s">
        <v>474</v>
      </c>
      <c r="D96" s="244" t="s">
        <v>190</v>
      </c>
      <c r="E96" s="240">
        <v>215</v>
      </c>
      <c r="F96" s="240">
        <v>194</v>
      </c>
      <c r="G96" s="240">
        <v>158</v>
      </c>
      <c r="H96" s="234">
        <v>62</v>
      </c>
      <c r="I96" s="234">
        <v>121</v>
      </c>
      <c r="J96" s="237">
        <v>1.1850000000000001</v>
      </c>
      <c r="K96" s="238" t="s">
        <v>828</v>
      </c>
      <c r="L96" s="476">
        <v>2086.5500000000002</v>
      </c>
      <c r="M96" s="245" t="s">
        <v>191</v>
      </c>
      <c r="N96" s="803" t="s">
        <v>198</v>
      </c>
      <c r="P96" s="246" t="s">
        <v>642</v>
      </c>
      <c r="Q96" s="246"/>
    </row>
    <row r="97" spans="1:17" s="274" customFormat="1">
      <c r="A97" s="234">
        <v>10</v>
      </c>
      <c r="B97" s="234" t="s">
        <v>475</v>
      </c>
      <c r="C97" s="234" t="s">
        <v>476</v>
      </c>
      <c r="D97" s="244" t="s">
        <v>190</v>
      </c>
      <c r="E97" s="240">
        <v>215</v>
      </c>
      <c r="F97" s="240">
        <v>194</v>
      </c>
      <c r="G97" s="240">
        <v>158</v>
      </c>
      <c r="H97" s="234">
        <v>62</v>
      </c>
      <c r="I97" s="234">
        <v>121</v>
      </c>
      <c r="J97" s="237">
        <v>1.1850000000000001</v>
      </c>
      <c r="K97" s="238" t="s">
        <v>828</v>
      </c>
      <c r="L97" s="476">
        <v>2242.12</v>
      </c>
      <c r="M97" s="245" t="s">
        <v>191</v>
      </c>
      <c r="N97" s="803" t="s">
        <v>198</v>
      </c>
      <c r="O97" s="231"/>
      <c r="P97" s="246" t="s">
        <v>642</v>
      </c>
      <c r="Q97" s="246"/>
    </row>
    <row r="98" spans="1:17" s="274" customFormat="1">
      <c r="A98" s="234">
        <v>11</v>
      </c>
      <c r="B98" s="234" t="s">
        <v>477</v>
      </c>
      <c r="C98" s="234" t="s">
        <v>478</v>
      </c>
      <c r="D98" s="244" t="s">
        <v>190</v>
      </c>
      <c r="E98" s="240">
        <v>215</v>
      </c>
      <c r="F98" s="240">
        <v>194</v>
      </c>
      <c r="G98" s="240">
        <v>158</v>
      </c>
      <c r="H98" s="234">
        <v>62</v>
      </c>
      <c r="I98" s="234">
        <v>121</v>
      </c>
      <c r="J98" s="237">
        <v>1.1850000000000001</v>
      </c>
      <c r="K98" s="238" t="s">
        <v>828</v>
      </c>
      <c r="L98" s="476">
        <v>2193.87</v>
      </c>
      <c r="M98" s="245" t="s">
        <v>191</v>
      </c>
      <c r="N98" s="803" t="s">
        <v>198</v>
      </c>
      <c r="O98" s="231"/>
      <c r="P98" s="246" t="s">
        <v>642</v>
      </c>
      <c r="Q98" s="246"/>
    </row>
    <row r="99" spans="1:17" s="274" customFormat="1">
      <c r="A99" s="234">
        <v>12</v>
      </c>
      <c r="B99" s="234" t="s">
        <v>479</v>
      </c>
      <c r="C99" s="234" t="s">
        <v>480</v>
      </c>
      <c r="D99" s="244" t="s">
        <v>190</v>
      </c>
      <c r="E99" s="240">
        <v>215</v>
      </c>
      <c r="F99" s="240">
        <v>194</v>
      </c>
      <c r="G99" s="240">
        <v>158</v>
      </c>
      <c r="H99" s="234">
        <v>62</v>
      </c>
      <c r="I99" s="234">
        <v>121</v>
      </c>
      <c r="J99" s="237">
        <v>1.1850000000000001</v>
      </c>
      <c r="K99" s="238" t="s">
        <v>828</v>
      </c>
      <c r="L99" s="476">
        <v>2172.6799999999998</v>
      </c>
      <c r="M99" s="245" t="s">
        <v>191</v>
      </c>
      <c r="N99" s="803" t="s">
        <v>198</v>
      </c>
      <c r="P99" s="246" t="s">
        <v>642</v>
      </c>
      <c r="Q99" s="246"/>
    </row>
    <row r="100" spans="1:17" s="274" customFormat="1">
      <c r="A100" s="234">
        <v>13</v>
      </c>
      <c r="B100" s="234" t="s">
        <v>703</v>
      </c>
      <c r="C100" s="234" t="s">
        <v>683</v>
      </c>
      <c r="D100" s="244" t="s">
        <v>190</v>
      </c>
      <c r="E100" s="240">
        <v>225</v>
      </c>
      <c r="F100" s="240">
        <v>204</v>
      </c>
      <c r="G100" s="240">
        <v>158</v>
      </c>
      <c r="H100" s="234">
        <v>62</v>
      </c>
      <c r="I100" s="234">
        <v>121</v>
      </c>
      <c r="J100" s="237">
        <v>1.1850000000000001</v>
      </c>
      <c r="K100" s="238" t="s">
        <v>828</v>
      </c>
      <c r="L100" s="476">
        <v>2343</v>
      </c>
      <c r="M100" s="245" t="s">
        <v>191</v>
      </c>
      <c r="N100" s="803" t="s">
        <v>198</v>
      </c>
      <c r="O100" s="231"/>
      <c r="P100" s="246" t="s">
        <v>641</v>
      </c>
      <c r="Q100" s="246"/>
    </row>
    <row r="101" spans="1:17" s="274" customFormat="1">
      <c r="A101" s="234">
        <v>14</v>
      </c>
      <c r="B101" s="234" t="s">
        <v>775</v>
      </c>
      <c r="C101" s="234" t="s">
        <v>783</v>
      </c>
      <c r="D101" s="244" t="s">
        <v>190</v>
      </c>
      <c r="E101" s="240">
        <v>225</v>
      </c>
      <c r="F101" s="240">
        <v>204</v>
      </c>
      <c r="G101" s="240">
        <v>158</v>
      </c>
      <c r="H101" s="234">
        <v>62</v>
      </c>
      <c r="I101" s="234">
        <v>121</v>
      </c>
      <c r="J101" s="237">
        <v>1.1850000000000001</v>
      </c>
      <c r="K101" s="238" t="s">
        <v>828</v>
      </c>
      <c r="L101" s="476">
        <v>2384.88</v>
      </c>
      <c r="M101" s="245" t="s">
        <v>191</v>
      </c>
      <c r="N101" s="803" t="s">
        <v>198</v>
      </c>
      <c r="O101" s="231"/>
      <c r="P101" s="246" t="s">
        <v>641</v>
      </c>
      <c r="Q101" s="246"/>
    </row>
    <row r="102" spans="1:17" s="274" customFormat="1">
      <c r="A102" s="234">
        <v>15</v>
      </c>
      <c r="B102" s="234" t="s">
        <v>776</v>
      </c>
      <c r="C102" s="234" t="s">
        <v>784</v>
      </c>
      <c r="D102" s="244" t="s">
        <v>190</v>
      </c>
      <c r="E102" s="240">
        <v>225</v>
      </c>
      <c r="F102" s="240">
        <v>204</v>
      </c>
      <c r="G102" s="240">
        <v>158</v>
      </c>
      <c r="H102" s="234">
        <v>62</v>
      </c>
      <c r="I102" s="234">
        <v>121</v>
      </c>
      <c r="J102" s="237">
        <v>1.1850000000000001</v>
      </c>
      <c r="K102" s="238" t="s">
        <v>828</v>
      </c>
      <c r="L102" s="476">
        <v>2796.8</v>
      </c>
      <c r="M102" s="245" t="s">
        <v>191</v>
      </c>
      <c r="N102" s="803" t="s">
        <v>198</v>
      </c>
      <c r="O102" s="231"/>
      <c r="P102" s="246" t="s">
        <v>641</v>
      </c>
      <c r="Q102" s="246"/>
    </row>
    <row r="103" spans="1:17" s="274" customFormat="1">
      <c r="A103" s="234">
        <v>16</v>
      </c>
      <c r="B103" s="234" t="s">
        <v>777</v>
      </c>
      <c r="C103" s="234" t="s">
        <v>785</v>
      </c>
      <c r="D103" s="244" t="s">
        <v>190</v>
      </c>
      <c r="E103" s="240">
        <v>225</v>
      </c>
      <c r="F103" s="240">
        <v>204</v>
      </c>
      <c r="G103" s="240">
        <v>158</v>
      </c>
      <c r="H103" s="234">
        <v>62</v>
      </c>
      <c r="I103" s="234">
        <v>121</v>
      </c>
      <c r="J103" s="237">
        <v>1.1850000000000001</v>
      </c>
      <c r="K103" s="238" t="s">
        <v>828</v>
      </c>
      <c r="L103" s="476">
        <v>2807.73</v>
      </c>
      <c r="M103" s="245" t="s">
        <v>191</v>
      </c>
      <c r="N103" s="803" t="s">
        <v>198</v>
      </c>
      <c r="O103" s="231"/>
      <c r="P103" s="246" t="s">
        <v>641</v>
      </c>
      <c r="Q103" s="246"/>
    </row>
    <row r="104" spans="1:17" s="274" customFormat="1">
      <c r="A104" s="234">
        <v>17</v>
      </c>
      <c r="B104" s="234" t="s">
        <v>814</v>
      </c>
      <c r="C104" s="234" t="s">
        <v>817</v>
      </c>
      <c r="D104" s="244" t="s">
        <v>190</v>
      </c>
      <c r="E104" s="240">
        <v>225</v>
      </c>
      <c r="F104" s="240">
        <v>204</v>
      </c>
      <c r="G104" s="240">
        <v>158</v>
      </c>
      <c r="H104" s="234">
        <v>62</v>
      </c>
      <c r="I104" s="234">
        <v>121</v>
      </c>
      <c r="J104" s="237">
        <v>1.1850000000000001</v>
      </c>
      <c r="K104" s="238" t="s">
        <v>828</v>
      </c>
      <c r="L104" s="476">
        <v>2516.15</v>
      </c>
      <c r="M104" s="245" t="s">
        <v>191</v>
      </c>
      <c r="N104" s="803" t="s">
        <v>198</v>
      </c>
      <c r="O104" s="231"/>
      <c r="P104" s="246" t="s">
        <v>641</v>
      </c>
      <c r="Q104" s="246"/>
    </row>
    <row r="105" spans="1:17" s="274" customFormat="1">
      <c r="A105" s="234">
        <v>18</v>
      </c>
      <c r="B105" s="234" t="s">
        <v>673</v>
      </c>
      <c r="C105" s="234" t="s">
        <v>680</v>
      </c>
      <c r="D105" s="244" t="s">
        <v>190</v>
      </c>
      <c r="E105" s="240">
        <v>220</v>
      </c>
      <c r="F105" s="240">
        <v>199</v>
      </c>
      <c r="G105" s="240">
        <v>158</v>
      </c>
      <c r="H105" s="234">
        <v>62</v>
      </c>
      <c r="I105" s="234">
        <v>121</v>
      </c>
      <c r="J105" s="237">
        <v>1.1850000000000001</v>
      </c>
      <c r="K105" s="238" t="s">
        <v>828</v>
      </c>
      <c r="L105" s="476">
        <v>2297.34</v>
      </c>
      <c r="M105" s="245" t="s">
        <v>191</v>
      </c>
      <c r="N105" s="803" t="s">
        <v>198</v>
      </c>
      <c r="O105" s="231"/>
      <c r="P105" s="246" t="s">
        <v>642</v>
      </c>
      <c r="Q105" s="246"/>
    </row>
    <row r="106" spans="1:17" s="274" customFormat="1">
      <c r="A106" s="234">
        <v>19</v>
      </c>
      <c r="B106" s="234" t="s">
        <v>681</v>
      </c>
      <c r="C106" s="234" t="s">
        <v>682</v>
      </c>
      <c r="D106" s="244" t="s">
        <v>190</v>
      </c>
      <c r="E106" s="240">
        <v>220</v>
      </c>
      <c r="F106" s="240">
        <v>199</v>
      </c>
      <c r="G106" s="240">
        <v>158</v>
      </c>
      <c r="H106" s="234">
        <v>62</v>
      </c>
      <c r="I106" s="234">
        <v>121</v>
      </c>
      <c r="J106" s="237">
        <v>1.1850000000000001</v>
      </c>
      <c r="K106" s="238" t="s">
        <v>828</v>
      </c>
      <c r="L106" s="476">
        <v>2449.66</v>
      </c>
      <c r="M106" s="245" t="s">
        <v>191</v>
      </c>
      <c r="N106" s="803" t="s">
        <v>198</v>
      </c>
      <c r="O106" s="231"/>
      <c r="P106" s="246" t="s">
        <v>641</v>
      </c>
      <c r="Q106" s="246"/>
    </row>
    <row r="107" spans="1:17" s="274" customFormat="1">
      <c r="A107" s="234">
        <v>20</v>
      </c>
      <c r="B107" s="234" t="s">
        <v>760</v>
      </c>
      <c r="C107" s="234" t="s">
        <v>747</v>
      </c>
      <c r="D107" s="244" t="s">
        <v>190</v>
      </c>
      <c r="E107" s="240">
        <v>220</v>
      </c>
      <c r="F107" s="240">
        <v>199</v>
      </c>
      <c r="G107" s="240">
        <v>158</v>
      </c>
      <c r="H107" s="234">
        <v>62</v>
      </c>
      <c r="I107" s="234">
        <v>121</v>
      </c>
      <c r="J107" s="237">
        <v>1.1850000000000001</v>
      </c>
      <c r="K107" s="238" t="s">
        <v>828</v>
      </c>
      <c r="L107" s="476">
        <v>2735.24</v>
      </c>
      <c r="M107" s="245" t="s">
        <v>191</v>
      </c>
      <c r="N107" s="803" t="s">
        <v>198</v>
      </c>
      <c r="O107" s="231"/>
      <c r="P107" s="246" t="s">
        <v>642</v>
      </c>
      <c r="Q107" s="246"/>
    </row>
    <row r="108" spans="1:17" s="274" customFormat="1">
      <c r="A108" s="234">
        <v>21</v>
      </c>
      <c r="B108" s="234" t="s">
        <v>762</v>
      </c>
      <c r="C108" s="234" t="s">
        <v>749</v>
      </c>
      <c r="D108" s="244" t="s">
        <v>190</v>
      </c>
      <c r="E108" s="240">
        <v>220</v>
      </c>
      <c r="F108" s="240">
        <v>199</v>
      </c>
      <c r="G108" s="240">
        <v>158</v>
      </c>
      <c r="H108" s="234">
        <v>62</v>
      </c>
      <c r="I108" s="234">
        <v>121</v>
      </c>
      <c r="J108" s="237">
        <v>1.1850000000000001</v>
      </c>
      <c r="K108" s="238" t="s">
        <v>828</v>
      </c>
      <c r="L108" s="476">
        <v>2746.17</v>
      </c>
      <c r="M108" s="245" t="s">
        <v>191</v>
      </c>
      <c r="N108" s="803" t="s">
        <v>198</v>
      </c>
      <c r="P108" s="246" t="s">
        <v>642</v>
      </c>
      <c r="Q108" s="246"/>
    </row>
    <row r="109" spans="1:17" s="274" customFormat="1">
      <c r="A109" s="234">
        <v>22</v>
      </c>
      <c r="B109" s="234" t="s">
        <v>772</v>
      </c>
      <c r="C109" s="234" t="s">
        <v>773</v>
      </c>
      <c r="D109" s="244" t="s">
        <v>190</v>
      </c>
      <c r="E109" s="240">
        <v>220</v>
      </c>
      <c r="F109" s="240">
        <v>199</v>
      </c>
      <c r="G109" s="240">
        <v>158</v>
      </c>
      <c r="H109" s="234">
        <v>62</v>
      </c>
      <c r="I109" s="234">
        <v>121</v>
      </c>
      <c r="J109" s="237">
        <v>1.1850000000000001</v>
      </c>
      <c r="K109" s="238" t="s">
        <v>828</v>
      </c>
      <c r="L109" s="476">
        <v>2339.4499999999998</v>
      </c>
      <c r="M109" s="245" t="s">
        <v>191</v>
      </c>
      <c r="N109" s="803" t="s">
        <v>198</v>
      </c>
      <c r="P109" s="246" t="s">
        <v>642</v>
      </c>
      <c r="Q109" s="246"/>
    </row>
    <row r="110" spans="1:17" s="274" customFormat="1">
      <c r="A110" s="234">
        <v>23</v>
      </c>
      <c r="B110" s="234" t="s">
        <v>765</v>
      </c>
      <c r="C110" s="234" t="s">
        <v>752</v>
      </c>
      <c r="D110" s="244" t="s">
        <v>190</v>
      </c>
      <c r="E110" s="240">
        <v>220</v>
      </c>
      <c r="F110" s="240">
        <v>199</v>
      </c>
      <c r="G110" s="240">
        <v>158</v>
      </c>
      <c r="H110" s="234">
        <v>62</v>
      </c>
      <c r="I110" s="234">
        <v>121</v>
      </c>
      <c r="J110" s="237">
        <v>1.1850000000000001</v>
      </c>
      <c r="K110" s="238" t="s">
        <v>828</v>
      </c>
      <c r="L110" s="476">
        <v>2606</v>
      </c>
      <c r="M110" s="245" t="s">
        <v>191</v>
      </c>
      <c r="N110" s="803" t="s">
        <v>198</v>
      </c>
      <c r="O110" s="231"/>
      <c r="P110" s="246" t="s">
        <v>642</v>
      </c>
      <c r="Q110" s="246"/>
    </row>
    <row r="111" spans="1:17" s="274" customFormat="1">
      <c r="A111" s="234">
        <v>24</v>
      </c>
      <c r="B111" s="234" t="s">
        <v>767</v>
      </c>
      <c r="C111" s="234" t="s">
        <v>754</v>
      </c>
      <c r="D111" s="244" t="s">
        <v>190</v>
      </c>
      <c r="E111" s="240">
        <v>220</v>
      </c>
      <c r="F111" s="240">
        <v>199</v>
      </c>
      <c r="G111" s="240">
        <v>158</v>
      </c>
      <c r="H111" s="234">
        <v>62</v>
      </c>
      <c r="I111" s="234">
        <v>121</v>
      </c>
      <c r="J111" s="237">
        <v>1.1850000000000001</v>
      </c>
      <c r="K111" s="238" t="s">
        <v>828</v>
      </c>
      <c r="L111" s="476">
        <v>2557.5</v>
      </c>
      <c r="M111" s="245" t="s">
        <v>191</v>
      </c>
      <c r="N111" s="803" t="s">
        <v>198</v>
      </c>
      <c r="O111" s="231"/>
      <c r="P111" s="246" t="s">
        <v>642</v>
      </c>
      <c r="Q111" s="246"/>
    </row>
    <row r="112" spans="1:17" s="274" customFormat="1">
      <c r="A112" s="234">
        <v>25</v>
      </c>
      <c r="B112" s="234" t="s">
        <v>763</v>
      </c>
      <c r="C112" s="234" t="s">
        <v>750</v>
      </c>
      <c r="D112" s="244" t="s">
        <v>190</v>
      </c>
      <c r="E112" s="240">
        <v>220</v>
      </c>
      <c r="F112" s="240">
        <v>199</v>
      </c>
      <c r="G112" s="240">
        <v>158</v>
      </c>
      <c r="H112" s="234">
        <v>62</v>
      </c>
      <c r="I112" s="234">
        <v>121</v>
      </c>
      <c r="J112" s="237">
        <v>1.1850000000000001</v>
      </c>
      <c r="K112" s="238" t="s">
        <v>828</v>
      </c>
      <c r="L112" s="476">
        <v>2536.65</v>
      </c>
      <c r="M112" s="245" t="s">
        <v>191</v>
      </c>
      <c r="N112" s="803" t="s">
        <v>198</v>
      </c>
      <c r="O112" s="231"/>
      <c r="P112" s="246" t="s">
        <v>642</v>
      </c>
      <c r="Q112" s="246"/>
    </row>
    <row r="113" spans="1:17" s="274" customFormat="1">
      <c r="A113" s="234">
        <v>26</v>
      </c>
      <c r="B113" s="234" t="s">
        <v>467</v>
      </c>
      <c r="C113" s="234" t="s">
        <v>468</v>
      </c>
      <c r="D113" s="244" t="s">
        <v>190</v>
      </c>
      <c r="E113" s="240">
        <v>215</v>
      </c>
      <c r="F113" s="240">
        <v>194</v>
      </c>
      <c r="G113" s="240">
        <v>158</v>
      </c>
      <c r="H113" s="234">
        <v>62</v>
      </c>
      <c r="I113" s="234">
        <v>121</v>
      </c>
      <c r="J113" s="237">
        <v>1.1850000000000001</v>
      </c>
      <c r="K113" s="238" t="s">
        <v>828</v>
      </c>
      <c r="L113" s="476">
        <v>1975.79</v>
      </c>
      <c r="M113" s="245" t="s">
        <v>191</v>
      </c>
      <c r="N113" s="803" t="s">
        <v>198</v>
      </c>
      <c r="O113" s="231"/>
      <c r="P113" s="246" t="s">
        <v>642</v>
      </c>
      <c r="Q113" s="246"/>
    </row>
    <row r="114" spans="1:17" s="274" customFormat="1">
      <c r="A114" s="234">
        <v>27</v>
      </c>
      <c r="B114" s="234" t="s">
        <v>290</v>
      </c>
      <c r="C114" s="234" t="s">
        <v>291</v>
      </c>
      <c r="D114" s="244" t="s">
        <v>190</v>
      </c>
      <c r="E114" s="240">
        <v>215</v>
      </c>
      <c r="F114" s="240">
        <v>194</v>
      </c>
      <c r="G114" s="240">
        <v>158</v>
      </c>
      <c r="H114" s="234">
        <v>62</v>
      </c>
      <c r="I114" s="234">
        <v>121</v>
      </c>
      <c r="J114" s="237">
        <v>1.1850000000000001</v>
      </c>
      <c r="K114" s="238" t="s">
        <v>828</v>
      </c>
      <c r="L114" s="476">
        <v>2010.68</v>
      </c>
      <c r="M114" s="245" t="s">
        <v>191</v>
      </c>
      <c r="N114" s="803" t="s">
        <v>198</v>
      </c>
      <c r="O114" s="231"/>
      <c r="P114" s="246" t="s">
        <v>642</v>
      </c>
      <c r="Q114" s="246"/>
    </row>
    <row r="115" spans="1:17" s="274" customFormat="1">
      <c r="A115" s="234">
        <v>28</v>
      </c>
      <c r="B115" s="234" t="s">
        <v>90</v>
      </c>
      <c r="C115" s="234" t="s">
        <v>564</v>
      </c>
      <c r="D115" s="244" t="s">
        <v>190</v>
      </c>
      <c r="E115" s="240">
        <v>215</v>
      </c>
      <c r="F115" s="240">
        <v>194</v>
      </c>
      <c r="G115" s="240">
        <v>158</v>
      </c>
      <c r="H115" s="234">
        <v>62</v>
      </c>
      <c r="I115" s="234">
        <v>121</v>
      </c>
      <c r="J115" s="237">
        <v>1.1850000000000001</v>
      </c>
      <c r="K115" s="238" t="s">
        <v>828</v>
      </c>
      <c r="L115" s="476">
        <v>2435.66</v>
      </c>
      <c r="M115" s="245" t="s">
        <v>191</v>
      </c>
      <c r="N115" s="803" t="s">
        <v>198</v>
      </c>
      <c r="O115" s="231"/>
      <c r="P115" s="246" t="s">
        <v>642</v>
      </c>
      <c r="Q115" s="246"/>
    </row>
    <row r="116" spans="1:17" s="274" customFormat="1">
      <c r="A116" s="234">
        <v>29</v>
      </c>
      <c r="B116" s="234" t="s">
        <v>91</v>
      </c>
      <c r="C116" s="234" t="s">
        <v>563</v>
      </c>
      <c r="D116" s="244" t="s">
        <v>190</v>
      </c>
      <c r="E116" s="240">
        <v>215</v>
      </c>
      <c r="F116" s="240">
        <v>194</v>
      </c>
      <c r="G116" s="240">
        <v>158</v>
      </c>
      <c r="H116" s="234">
        <v>62</v>
      </c>
      <c r="I116" s="234">
        <v>121</v>
      </c>
      <c r="J116" s="237">
        <v>1.1850000000000001</v>
      </c>
      <c r="K116" s="238" t="s">
        <v>828</v>
      </c>
      <c r="L116" s="476">
        <v>2139.33</v>
      </c>
      <c r="M116" s="245" t="s">
        <v>191</v>
      </c>
      <c r="N116" s="803" t="s">
        <v>198</v>
      </c>
      <c r="O116" s="231"/>
      <c r="P116" s="246" t="s">
        <v>642</v>
      </c>
      <c r="Q116" s="246"/>
    </row>
    <row r="117" spans="1:17" s="274" customFormat="1">
      <c r="A117" s="234">
        <v>30</v>
      </c>
      <c r="B117" s="234" t="s">
        <v>732</v>
      </c>
      <c r="C117" s="234" t="s">
        <v>713</v>
      </c>
      <c r="D117" s="244" t="s">
        <v>190</v>
      </c>
      <c r="E117" s="240">
        <v>220</v>
      </c>
      <c r="F117" s="240">
        <v>199</v>
      </c>
      <c r="G117" s="240">
        <v>158</v>
      </c>
      <c r="H117" s="234">
        <v>62</v>
      </c>
      <c r="I117" s="234">
        <v>121</v>
      </c>
      <c r="J117" s="237">
        <v>1.1850000000000001</v>
      </c>
      <c r="K117" s="238" t="s">
        <v>828</v>
      </c>
      <c r="L117" s="476">
        <v>2359.85</v>
      </c>
      <c r="M117" s="245" t="s">
        <v>191</v>
      </c>
      <c r="N117" s="803" t="s">
        <v>198</v>
      </c>
      <c r="O117" s="231"/>
      <c r="P117" s="246" t="s">
        <v>642</v>
      </c>
      <c r="Q117" s="246"/>
    </row>
    <row r="118" spans="1:17" s="274" customFormat="1">
      <c r="A118" s="234">
        <v>31</v>
      </c>
      <c r="B118" s="234" t="s">
        <v>796</v>
      </c>
      <c r="C118" s="234" t="s">
        <v>798</v>
      </c>
      <c r="D118" s="244" t="s">
        <v>190</v>
      </c>
      <c r="E118" s="240">
        <v>220</v>
      </c>
      <c r="F118" s="240">
        <v>194</v>
      </c>
      <c r="G118" s="240">
        <v>158</v>
      </c>
      <c r="H118" s="234">
        <v>62</v>
      </c>
      <c r="I118" s="234">
        <v>121</v>
      </c>
      <c r="J118" s="237">
        <v>1.1850000000000001</v>
      </c>
      <c r="K118" s="238" t="s">
        <v>828</v>
      </c>
      <c r="L118" s="476">
        <v>2784.32</v>
      </c>
      <c r="M118" s="245" t="s">
        <v>191</v>
      </c>
      <c r="N118" s="803" t="s">
        <v>198</v>
      </c>
      <c r="O118" s="231"/>
      <c r="P118" s="246" t="s">
        <v>642</v>
      </c>
      <c r="Q118" s="246"/>
    </row>
    <row r="119" spans="1:17" s="274" customFormat="1">
      <c r="A119" s="234">
        <v>32</v>
      </c>
      <c r="B119" s="234" t="s">
        <v>797</v>
      </c>
      <c r="C119" s="234" t="s">
        <v>799</v>
      </c>
      <c r="D119" s="244" t="s">
        <v>190</v>
      </c>
      <c r="E119" s="240">
        <v>220</v>
      </c>
      <c r="F119" s="240">
        <v>199</v>
      </c>
      <c r="G119" s="240">
        <v>158</v>
      </c>
      <c r="H119" s="234">
        <v>62</v>
      </c>
      <c r="I119" s="234">
        <v>121</v>
      </c>
      <c r="J119" s="237">
        <v>1.1850000000000001</v>
      </c>
      <c r="K119" s="238" t="s">
        <v>828</v>
      </c>
      <c r="L119" s="476">
        <v>2487.0100000000002</v>
      </c>
      <c r="M119" s="245" t="s">
        <v>191</v>
      </c>
      <c r="N119" s="803" t="s">
        <v>198</v>
      </c>
      <c r="P119" s="246" t="s">
        <v>642</v>
      </c>
      <c r="Q119" s="246"/>
    </row>
    <row r="120" spans="1:17">
      <c r="A120" s="234"/>
      <c r="B120" s="234"/>
      <c r="C120" s="234"/>
      <c r="D120" s="244" t="s">
        <v>190</v>
      </c>
      <c r="E120" s="240"/>
      <c r="F120" s="240"/>
      <c r="G120" s="240"/>
      <c r="H120" s="234"/>
      <c r="I120" s="234"/>
      <c r="J120" s="237"/>
      <c r="K120" s="238" t="s">
        <v>828</v>
      </c>
      <c r="L120" s="476"/>
      <c r="M120" s="245" t="s">
        <v>191</v>
      </c>
      <c r="N120" s="803" t="s">
        <v>198</v>
      </c>
      <c r="P120" s="246"/>
      <c r="Q120" s="246"/>
    </row>
    <row r="121" spans="1:17">
      <c r="A121" s="234"/>
      <c r="B121" s="234"/>
      <c r="C121" s="234"/>
      <c r="D121" s="244" t="s">
        <v>190</v>
      </c>
      <c r="E121" s="240"/>
      <c r="F121" s="240"/>
      <c r="G121" s="240"/>
      <c r="H121" s="234"/>
      <c r="I121" s="234"/>
      <c r="J121" s="237"/>
      <c r="K121" s="238" t="s">
        <v>828</v>
      </c>
      <c r="L121" s="476"/>
      <c r="M121" s="245" t="s">
        <v>191</v>
      </c>
      <c r="N121" s="803" t="s">
        <v>198</v>
      </c>
      <c r="P121" s="246"/>
      <c r="Q121" s="246"/>
    </row>
    <row r="122" spans="1:17">
      <c r="A122" s="234"/>
      <c r="B122" s="234"/>
      <c r="C122" s="234"/>
      <c r="D122" s="244" t="s">
        <v>190</v>
      </c>
      <c r="E122" s="240"/>
      <c r="F122" s="240"/>
      <c r="G122" s="240"/>
      <c r="H122" s="234"/>
      <c r="I122" s="234"/>
      <c r="J122" s="237"/>
      <c r="K122" s="238" t="s">
        <v>828</v>
      </c>
      <c r="L122" s="476"/>
      <c r="M122" s="245" t="s">
        <v>191</v>
      </c>
      <c r="N122" s="803" t="s">
        <v>198</v>
      </c>
      <c r="O122" s="231"/>
      <c r="P122" s="246"/>
      <c r="Q122" s="246"/>
    </row>
    <row r="123" spans="1:17">
      <c r="A123" s="234"/>
      <c r="B123" s="234"/>
      <c r="C123" s="234"/>
      <c r="D123" s="244" t="s">
        <v>190</v>
      </c>
      <c r="E123" s="240"/>
      <c r="F123" s="240"/>
      <c r="G123" s="240"/>
      <c r="H123" s="234"/>
      <c r="I123" s="234"/>
      <c r="J123" s="237"/>
      <c r="K123" s="238" t="s">
        <v>828</v>
      </c>
      <c r="L123" s="476"/>
      <c r="M123" s="245" t="s">
        <v>191</v>
      </c>
      <c r="N123" s="803" t="s">
        <v>198</v>
      </c>
      <c r="O123" s="231"/>
      <c r="P123" s="246"/>
      <c r="Q123" s="246"/>
    </row>
    <row r="124" spans="1:17">
      <c r="A124" s="234"/>
      <c r="B124" s="234"/>
      <c r="C124" s="234"/>
      <c r="D124" s="244" t="s">
        <v>190</v>
      </c>
      <c r="E124" s="240"/>
      <c r="F124" s="240"/>
      <c r="G124" s="240"/>
      <c r="H124" s="234"/>
      <c r="I124" s="234"/>
      <c r="J124" s="237"/>
      <c r="K124" s="238" t="s">
        <v>828</v>
      </c>
      <c r="L124" s="476"/>
      <c r="M124" s="245" t="s">
        <v>191</v>
      </c>
      <c r="N124" s="803" t="s">
        <v>198</v>
      </c>
      <c r="O124" s="231"/>
      <c r="P124" s="246"/>
      <c r="Q124" s="246"/>
    </row>
    <row r="125" spans="1:17">
      <c r="A125" s="234"/>
      <c r="B125" s="234"/>
      <c r="C125" s="234"/>
      <c r="D125" s="244" t="s">
        <v>190</v>
      </c>
      <c r="E125" s="240"/>
      <c r="F125" s="240"/>
      <c r="G125" s="240"/>
      <c r="H125" s="234"/>
      <c r="I125" s="234"/>
      <c r="J125" s="237"/>
      <c r="K125" s="238" t="s">
        <v>828</v>
      </c>
      <c r="L125" s="476"/>
      <c r="M125" s="245" t="s">
        <v>191</v>
      </c>
      <c r="N125" s="803" t="s">
        <v>198</v>
      </c>
      <c r="O125" s="231"/>
      <c r="P125" s="246"/>
      <c r="Q125" s="246"/>
    </row>
    <row r="126" spans="1:17">
      <c r="A126" s="234"/>
      <c r="B126" s="234"/>
      <c r="C126" s="234"/>
      <c r="D126" s="244" t="s">
        <v>190</v>
      </c>
      <c r="E126" s="240"/>
      <c r="F126" s="240"/>
      <c r="G126" s="240"/>
      <c r="H126" s="234"/>
      <c r="I126" s="234"/>
      <c r="J126" s="237"/>
      <c r="K126" s="238" t="s">
        <v>828</v>
      </c>
      <c r="L126" s="476"/>
      <c r="M126" s="245" t="s">
        <v>191</v>
      </c>
      <c r="N126" s="803" t="s">
        <v>198</v>
      </c>
      <c r="P126" s="246"/>
      <c r="Q126" s="246"/>
    </row>
    <row r="127" spans="1:17">
      <c r="A127" s="234"/>
      <c r="B127" s="234"/>
      <c r="C127" s="234"/>
      <c r="D127" s="244" t="s">
        <v>190</v>
      </c>
      <c r="E127" s="240"/>
      <c r="F127" s="240"/>
      <c r="G127" s="240"/>
      <c r="H127" s="234"/>
      <c r="I127" s="234"/>
      <c r="J127" s="237"/>
      <c r="K127" s="238" t="s">
        <v>828</v>
      </c>
      <c r="L127" s="476"/>
      <c r="M127" s="245" t="s">
        <v>191</v>
      </c>
      <c r="N127" s="803" t="s">
        <v>198</v>
      </c>
      <c r="P127" s="246"/>
      <c r="Q127" s="246"/>
    </row>
    <row r="128" spans="1:17">
      <c r="A128" s="234"/>
      <c r="B128" s="234"/>
      <c r="C128" s="234"/>
      <c r="D128" s="244" t="s">
        <v>190</v>
      </c>
      <c r="E128" s="240"/>
      <c r="F128" s="240"/>
      <c r="G128" s="240"/>
      <c r="H128" s="234"/>
      <c r="I128" s="234"/>
      <c r="J128" s="237"/>
      <c r="K128" s="238" t="s">
        <v>828</v>
      </c>
      <c r="L128" s="476"/>
      <c r="M128" s="245" t="s">
        <v>191</v>
      </c>
      <c r="N128" s="803" t="s">
        <v>198</v>
      </c>
      <c r="O128" s="231"/>
      <c r="P128" s="246"/>
      <c r="Q128" s="246"/>
    </row>
    <row r="129" spans="1:17">
      <c r="A129" s="234"/>
      <c r="B129" s="234"/>
      <c r="C129" s="234"/>
      <c r="D129" s="244" t="s">
        <v>190</v>
      </c>
      <c r="E129" s="240"/>
      <c r="F129" s="240"/>
      <c r="G129" s="240"/>
      <c r="H129" s="234"/>
      <c r="I129" s="234"/>
      <c r="J129" s="237"/>
      <c r="K129" s="238" t="s">
        <v>828</v>
      </c>
      <c r="L129" s="476"/>
      <c r="M129" s="245" t="s">
        <v>191</v>
      </c>
      <c r="N129" s="803" t="s">
        <v>198</v>
      </c>
      <c r="P129" s="246"/>
      <c r="Q129" s="246"/>
    </row>
    <row r="130" spans="1:17" s="274" customFormat="1">
      <c r="A130" s="234">
        <v>1</v>
      </c>
      <c r="B130" s="234" t="s">
        <v>352</v>
      </c>
      <c r="C130" s="234" t="s">
        <v>353</v>
      </c>
      <c r="D130" s="244" t="s">
        <v>190</v>
      </c>
      <c r="E130" s="240">
        <v>267</v>
      </c>
      <c r="F130" s="240">
        <v>242</v>
      </c>
      <c r="G130" s="240">
        <v>160</v>
      </c>
      <c r="H130" s="234">
        <v>71</v>
      </c>
      <c r="I130" s="234">
        <v>131</v>
      </c>
      <c r="J130" s="237">
        <v>1.488</v>
      </c>
      <c r="K130" s="238" t="s">
        <v>828</v>
      </c>
      <c r="L130" s="476">
        <v>2302.7199999999998</v>
      </c>
      <c r="M130" s="245" t="s">
        <v>191</v>
      </c>
      <c r="N130" s="803" t="s">
        <v>198</v>
      </c>
      <c r="O130" s="231"/>
      <c r="P130" s="246" t="s">
        <v>641</v>
      </c>
      <c r="Q130" s="246"/>
    </row>
    <row r="131" spans="1:17" s="274" customFormat="1">
      <c r="A131" s="234">
        <v>2</v>
      </c>
      <c r="B131" s="234" t="s">
        <v>34</v>
      </c>
      <c r="C131" s="234" t="s">
        <v>37</v>
      </c>
      <c r="D131" s="244" t="s">
        <v>190</v>
      </c>
      <c r="E131" s="240">
        <v>267</v>
      </c>
      <c r="F131" s="240">
        <v>242</v>
      </c>
      <c r="G131" s="240">
        <v>160</v>
      </c>
      <c r="H131" s="234">
        <v>71</v>
      </c>
      <c r="I131" s="234">
        <v>131</v>
      </c>
      <c r="J131" s="237">
        <v>1.488</v>
      </c>
      <c r="K131" s="238" t="s">
        <v>828</v>
      </c>
      <c r="L131" s="476">
        <v>2344.4699999999998</v>
      </c>
      <c r="M131" s="245" t="s">
        <v>191</v>
      </c>
      <c r="N131" s="803" t="s">
        <v>198</v>
      </c>
      <c r="P131" s="246" t="s">
        <v>641</v>
      </c>
      <c r="Q131" s="246"/>
    </row>
    <row r="132" spans="1:17" s="274" customFormat="1">
      <c r="A132" s="234">
        <v>3</v>
      </c>
      <c r="B132" s="234" t="s">
        <v>392</v>
      </c>
      <c r="C132" s="234" t="s">
        <v>393</v>
      </c>
      <c r="D132" s="244" t="s">
        <v>190</v>
      </c>
      <c r="E132" s="240">
        <v>267</v>
      </c>
      <c r="F132" s="240">
        <v>242</v>
      </c>
      <c r="G132" s="240">
        <v>160</v>
      </c>
      <c r="H132" s="234">
        <v>71</v>
      </c>
      <c r="I132" s="234">
        <v>131</v>
      </c>
      <c r="J132" s="237">
        <v>1.488</v>
      </c>
      <c r="K132" s="238" t="s">
        <v>828</v>
      </c>
      <c r="L132" s="476">
        <v>2531</v>
      </c>
      <c r="M132" s="245" t="s">
        <v>191</v>
      </c>
      <c r="N132" s="803" t="s">
        <v>198</v>
      </c>
      <c r="O132" s="231"/>
      <c r="P132" s="246" t="s">
        <v>641</v>
      </c>
      <c r="Q132" s="246"/>
    </row>
    <row r="133" spans="1:17" s="274" customFormat="1">
      <c r="A133" s="234">
        <v>4</v>
      </c>
      <c r="B133" s="234" t="s">
        <v>27</v>
      </c>
      <c r="C133" s="234" t="s">
        <v>31</v>
      </c>
      <c r="D133" s="244" t="s">
        <v>190</v>
      </c>
      <c r="E133" s="240">
        <v>267</v>
      </c>
      <c r="F133" s="240">
        <v>242</v>
      </c>
      <c r="G133" s="240">
        <v>160</v>
      </c>
      <c r="H133" s="234">
        <v>71</v>
      </c>
      <c r="I133" s="234">
        <v>131</v>
      </c>
      <c r="J133" s="237">
        <v>1.488</v>
      </c>
      <c r="K133" s="238" t="s">
        <v>828</v>
      </c>
      <c r="L133" s="476">
        <v>2662.91</v>
      </c>
      <c r="M133" s="245" t="s">
        <v>191</v>
      </c>
      <c r="N133" s="803" t="s">
        <v>198</v>
      </c>
      <c r="O133" s="231"/>
      <c r="P133" s="246" t="s">
        <v>641</v>
      </c>
      <c r="Q133" s="246"/>
    </row>
    <row r="134" spans="1:17" s="274" customFormat="1">
      <c r="A134" s="234">
        <v>5</v>
      </c>
      <c r="B134" s="234" t="s">
        <v>28</v>
      </c>
      <c r="C134" s="234" t="s">
        <v>38</v>
      </c>
      <c r="D134" s="244" t="s">
        <v>190</v>
      </c>
      <c r="E134" s="240">
        <v>267</v>
      </c>
      <c r="F134" s="240">
        <v>242</v>
      </c>
      <c r="G134" s="240">
        <v>160</v>
      </c>
      <c r="H134" s="234">
        <v>71</v>
      </c>
      <c r="I134" s="234">
        <v>131</v>
      </c>
      <c r="J134" s="237">
        <v>1.488</v>
      </c>
      <c r="K134" s="238" t="s">
        <v>828</v>
      </c>
      <c r="L134" s="476">
        <v>2671.97</v>
      </c>
      <c r="M134" s="245" t="s">
        <v>191</v>
      </c>
      <c r="N134" s="803" t="s">
        <v>198</v>
      </c>
      <c r="O134" s="231"/>
      <c r="P134" s="246" t="s">
        <v>641</v>
      </c>
      <c r="Q134" s="246"/>
    </row>
    <row r="135" spans="1:17" s="274" customFormat="1">
      <c r="A135" s="234">
        <v>6</v>
      </c>
      <c r="B135" s="234" t="s">
        <v>482</v>
      </c>
      <c r="C135" s="234" t="s">
        <v>483</v>
      </c>
      <c r="D135" s="244" t="s">
        <v>190</v>
      </c>
      <c r="E135" s="240">
        <v>262</v>
      </c>
      <c r="F135" s="240">
        <v>237</v>
      </c>
      <c r="G135" s="240">
        <v>160</v>
      </c>
      <c r="H135" s="234">
        <v>71</v>
      </c>
      <c r="I135" s="234">
        <v>131</v>
      </c>
      <c r="J135" s="237">
        <v>1.488</v>
      </c>
      <c r="K135" s="238" t="s">
        <v>828</v>
      </c>
      <c r="L135" s="476">
        <v>2244.61</v>
      </c>
      <c r="M135" s="245" t="s">
        <v>191</v>
      </c>
      <c r="N135" s="803" t="s">
        <v>198</v>
      </c>
      <c r="O135" s="231"/>
      <c r="P135" s="246" t="s">
        <v>642</v>
      </c>
      <c r="Q135" s="246"/>
    </row>
    <row r="136" spans="1:17" s="274" customFormat="1">
      <c r="A136" s="234">
        <v>7</v>
      </c>
      <c r="B136" s="234" t="s">
        <v>484</v>
      </c>
      <c r="C136" s="234" t="s">
        <v>485</v>
      </c>
      <c r="D136" s="244" t="s">
        <v>190</v>
      </c>
      <c r="E136" s="240">
        <v>262</v>
      </c>
      <c r="F136" s="240">
        <v>237</v>
      </c>
      <c r="G136" s="240">
        <v>160</v>
      </c>
      <c r="H136" s="234">
        <v>71</v>
      </c>
      <c r="I136" s="234">
        <v>131</v>
      </c>
      <c r="J136" s="237">
        <v>1.488</v>
      </c>
      <c r="K136" s="238" t="s">
        <v>828</v>
      </c>
      <c r="L136" s="476">
        <v>2588.89</v>
      </c>
      <c r="M136" s="245" t="s">
        <v>191</v>
      </c>
      <c r="N136" s="803" t="s">
        <v>198</v>
      </c>
      <c r="O136" s="231"/>
      <c r="P136" s="246" t="s">
        <v>642</v>
      </c>
      <c r="Q136" s="246"/>
    </row>
    <row r="137" spans="1:17" s="274" customFormat="1">
      <c r="A137" s="234">
        <v>8</v>
      </c>
      <c r="B137" s="234" t="s">
        <v>486</v>
      </c>
      <c r="C137" s="234" t="s">
        <v>487</v>
      </c>
      <c r="D137" s="244" t="s">
        <v>190</v>
      </c>
      <c r="E137" s="240">
        <v>262</v>
      </c>
      <c r="F137" s="240">
        <v>237</v>
      </c>
      <c r="G137" s="240">
        <v>160</v>
      </c>
      <c r="H137" s="234">
        <v>71</v>
      </c>
      <c r="I137" s="234">
        <v>131</v>
      </c>
      <c r="J137" s="237">
        <v>1.488</v>
      </c>
      <c r="K137" s="238" t="s">
        <v>828</v>
      </c>
      <c r="L137" s="476">
        <v>2450.15</v>
      </c>
      <c r="M137" s="245" t="s">
        <v>191</v>
      </c>
      <c r="N137" s="803" t="s">
        <v>198</v>
      </c>
      <c r="O137" s="231"/>
      <c r="P137" s="246" t="s">
        <v>642</v>
      </c>
      <c r="Q137" s="246"/>
    </row>
    <row r="138" spans="1:17" s="274" customFormat="1">
      <c r="A138" s="234">
        <v>9</v>
      </c>
      <c r="B138" s="234" t="s">
        <v>488</v>
      </c>
      <c r="C138" s="234" t="s">
        <v>489</v>
      </c>
      <c r="D138" s="244" t="s">
        <v>190</v>
      </c>
      <c r="E138" s="240">
        <v>262</v>
      </c>
      <c r="F138" s="240">
        <v>237</v>
      </c>
      <c r="G138" s="240">
        <v>160</v>
      </c>
      <c r="H138" s="234">
        <v>71</v>
      </c>
      <c r="I138" s="234">
        <v>131</v>
      </c>
      <c r="J138" s="237">
        <v>1.488</v>
      </c>
      <c r="K138" s="238" t="s">
        <v>828</v>
      </c>
      <c r="L138" s="476">
        <v>2565.8200000000002</v>
      </c>
      <c r="M138" s="245" t="s">
        <v>191</v>
      </c>
      <c r="N138" s="803" t="s">
        <v>198</v>
      </c>
      <c r="O138" s="231"/>
      <c r="P138" s="246" t="s">
        <v>642</v>
      </c>
      <c r="Q138" s="246"/>
    </row>
    <row r="139" spans="1:17" s="274" customFormat="1">
      <c r="A139" s="234">
        <v>10</v>
      </c>
      <c r="B139" s="234" t="s">
        <v>490</v>
      </c>
      <c r="C139" s="234" t="s">
        <v>491</v>
      </c>
      <c r="D139" s="244" t="s">
        <v>190</v>
      </c>
      <c r="E139" s="240">
        <v>262</v>
      </c>
      <c r="F139" s="240">
        <v>237</v>
      </c>
      <c r="G139" s="240">
        <v>160</v>
      </c>
      <c r="H139" s="234">
        <v>71</v>
      </c>
      <c r="I139" s="234">
        <v>131</v>
      </c>
      <c r="J139" s="237">
        <v>1.488</v>
      </c>
      <c r="K139" s="238" t="s">
        <v>828</v>
      </c>
      <c r="L139" s="476">
        <v>2485.34</v>
      </c>
      <c r="M139" s="245" t="s">
        <v>191</v>
      </c>
      <c r="N139" s="803" t="s">
        <v>198</v>
      </c>
      <c r="O139" s="231"/>
      <c r="P139" s="246" t="s">
        <v>642</v>
      </c>
      <c r="Q139" s="246"/>
    </row>
    <row r="140" spans="1:17" s="274" customFormat="1">
      <c r="A140" s="234">
        <v>11</v>
      </c>
      <c r="B140" s="234" t="s">
        <v>704</v>
      </c>
      <c r="C140" s="234" t="s">
        <v>687</v>
      </c>
      <c r="D140" s="244" t="s">
        <v>190</v>
      </c>
      <c r="E140" s="240">
        <v>272</v>
      </c>
      <c r="F140" s="240">
        <v>247</v>
      </c>
      <c r="G140" s="240">
        <v>160</v>
      </c>
      <c r="H140" s="234">
        <v>71</v>
      </c>
      <c r="I140" s="234">
        <v>131</v>
      </c>
      <c r="J140" s="237">
        <v>1.488</v>
      </c>
      <c r="K140" s="238" t="s">
        <v>828</v>
      </c>
      <c r="L140" s="476">
        <v>2673.77</v>
      </c>
      <c r="M140" s="245" t="s">
        <v>191</v>
      </c>
      <c r="N140" s="803" t="s">
        <v>198</v>
      </c>
      <c r="O140" s="231"/>
      <c r="P140" s="246" t="s">
        <v>641</v>
      </c>
      <c r="Q140" s="246"/>
    </row>
    <row r="141" spans="1:17" s="274" customFormat="1">
      <c r="A141" s="234">
        <v>12</v>
      </c>
      <c r="B141" s="234" t="s">
        <v>778</v>
      </c>
      <c r="C141" s="234" t="s">
        <v>786</v>
      </c>
      <c r="D141" s="244" t="s">
        <v>190</v>
      </c>
      <c r="E141" s="240">
        <v>272</v>
      </c>
      <c r="F141" s="240">
        <v>247</v>
      </c>
      <c r="G141" s="240">
        <v>160</v>
      </c>
      <c r="H141" s="234">
        <v>71</v>
      </c>
      <c r="I141" s="234">
        <v>131</v>
      </c>
      <c r="J141" s="237">
        <v>1.488</v>
      </c>
      <c r="K141" s="238" t="s">
        <v>828</v>
      </c>
      <c r="L141" s="476">
        <v>2715.52</v>
      </c>
      <c r="M141" s="245" t="s">
        <v>191</v>
      </c>
      <c r="N141" s="803" t="s">
        <v>198</v>
      </c>
      <c r="O141" s="231"/>
      <c r="P141" s="246" t="s">
        <v>641</v>
      </c>
      <c r="Q141" s="246"/>
    </row>
    <row r="142" spans="1:17" s="274" customFormat="1">
      <c r="A142" s="234">
        <v>13</v>
      </c>
      <c r="B142" s="234" t="s">
        <v>780</v>
      </c>
      <c r="C142" s="234" t="s">
        <v>787</v>
      </c>
      <c r="D142" s="244" t="s">
        <v>190</v>
      </c>
      <c r="E142" s="240">
        <v>272</v>
      </c>
      <c r="F142" s="240">
        <v>247</v>
      </c>
      <c r="G142" s="240">
        <v>160</v>
      </c>
      <c r="H142" s="234">
        <v>71</v>
      </c>
      <c r="I142" s="234">
        <v>131</v>
      </c>
      <c r="J142" s="237">
        <v>1.488</v>
      </c>
      <c r="K142" s="238" t="s">
        <v>828</v>
      </c>
      <c r="L142" s="476">
        <v>3034.24</v>
      </c>
      <c r="M142" s="245" t="s">
        <v>191</v>
      </c>
      <c r="N142" s="803" t="s">
        <v>198</v>
      </c>
      <c r="O142" s="231"/>
      <c r="P142" s="246" t="s">
        <v>641</v>
      </c>
      <c r="Q142" s="246"/>
    </row>
    <row r="143" spans="1:17" s="274" customFormat="1">
      <c r="A143" s="234">
        <v>14</v>
      </c>
      <c r="B143" s="234" t="s">
        <v>779</v>
      </c>
      <c r="C143" s="234" t="s">
        <v>788</v>
      </c>
      <c r="D143" s="244" t="s">
        <v>190</v>
      </c>
      <c r="E143" s="240">
        <v>272</v>
      </c>
      <c r="F143" s="240">
        <v>247</v>
      </c>
      <c r="G143" s="240">
        <v>160</v>
      </c>
      <c r="H143" s="234">
        <v>71</v>
      </c>
      <c r="I143" s="234">
        <v>131</v>
      </c>
      <c r="J143" s="237">
        <v>1.488</v>
      </c>
      <c r="K143" s="238" t="s">
        <v>828</v>
      </c>
      <c r="L143" s="476">
        <v>3043.29</v>
      </c>
      <c r="M143" s="245" t="s">
        <v>191</v>
      </c>
      <c r="N143" s="803" t="s">
        <v>198</v>
      </c>
      <c r="O143" s="231"/>
      <c r="P143" s="246" t="s">
        <v>641</v>
      </c>
      <c r="Q143" s="246"/>
    </row>
    <row r="144" spans="1:17" s="274" customFormat="1">
      <c r="A144" s="234">
        <v>15</v>
      </c>
      <c r="B144" s="234" t="s">
        <v>674</v>
      </c>
      <c r="C144" s="234" t="s">
        <v>684</v>
      </c>
      <c r="D144" s="244" t="s">
        <v>190</v>
      </c>
      <c r="E144" s="240">
        <v>267</v>
      </c>
      <c r="F144" s="240">
        <v>247</v>
      </c>
      <c r="G144" s="240">
        <v>160</v>
      </c>
      <c r="H144" s="234">
        <v>71</v>
      </c>
      <c r="I144" s="234">
        <v>131</v>
      </c>
      <c r="J144" s="237">
        <v>1.488</v>
      </c>
      <c r="K144" s="238" t="s">
        <v>828</v>
      </c>
      <c r="L144" s="476">
        <v>2627.86</v>
      </c>
      <c r="M144" s="245" t="s">
        <v>191</v>
      </c>
      <c r="N144" s="803" t="s">
        <v>198</v>
      </c>
      <c r="O144" s="231"/>
      <c r="P144" s="246" t="s">
        <v>642</v>
      </c>
      <c r="Q144" s="246"/>
    </row>
    <row r="145" spans="1:17" s="270" customFormat="1">
      <c r="A145" s="234">
        <v>16</v>
      </c>
      <c r="B145" s="234" t="s">
        <v>685</v>
      </c>
      <c r="C145" s="234" t="s">
        <v>686</v>
      </c>
      <c r="D145" s="244" t="s">
        <v>190</v>
      </c>
      <c r="E145" s="240">
        <v>267</v>
      </c>
      <c r="F145" s="240">
        <v>242</v>
      </c>
      <c r="G145" s="240">
        <v>160</v>
      </c>
      <c r="H145" s="234">
        <v>71</v>
      </c>
      <c r="I145" s="234">
        <v>131</v>
      </c>
      <c r="J145" s="237">
        <v>1.488</v>
      </c>
      <c r="K145" s="238" t="s">
        <v>828</v>
      </c>
      <c r="L145" s="476">
        <v>2832.84</v>
      </c>
      <c r="M145" s="245" t="s">
        <v>191</v>
      </c>
      <c r="N145" s="803" t="s">
        <v>198</v>
      </c>
      <c r="O145" s="231"/>
      <c r="P145" s="246" t="s">
        <v>642</v>
      </c>
      <c r="Q145" s="246"/>
    </row>
    <row r="146" spans="1:17" s="270" customFormat="1">
      <c r="A146" s="234">
        <v>17</v>
      </c>
      <c r="B146" s="234" t="s">
        <v>815</v>
      </c>
      <c r="C146" s="234" t="s">
        <v>818</v>
      </c>
      <c r="D146" s="244" t="s">
        <v>190</v>
      </c>
      <c r="E146" s="240">
        <v>272</v>
      </c>
      <c r="F146" s="240">
        <v>247</v>
      </c>
      <c r="G146" s="240">
        <v>160</v>
      </c>
      <c r="H146" s="234">
        <v>71</v>
      </c>
      <c r="I146" s="234">
        <v>131</v>
      </c>
      <c r="J146" s="237">
        <v>1.488</v>
      </c>
      <c r="K146" s="238" t="s">
        <v>828</v>
      </c>
      <c r="L146" s="476">
        <v>2901.55</v>
      </c>
      <c r="M146" s="245" t="s">
        <v>191</v>
      </c>
      <c r="N146" s="803" t="s">
        <v>198</v>
      </c>
      <c r="O146" s="231"/>
      <c r="P146" s="246" t="s">
        <v>641</v>
      </c>
      <c r="Q146" s="246"/>
    </row>
    <row r="147" spans="1:17" s="270" customFormat="1">
      <c r="A147" s="234">
        <v>18</v>
      </c>
      <c r="B147" s="234" t="s">
        <v>761</v>
      </c>
      <c r="C147" s="234" t="s">
        <v>748</v>
      </c>
      <c r="D147" s="244" t="s">
        <v>190</v>
      </c>
      <c r="E147" s="240">
        <v>267</v>
      </c>
      <c r="F147" s="240">
        <v>242</v>
      </c>
      <c r="G147" s="240">
        <v>160</v>
      </c>
      <c r="H147" s="234">
        <v>71</v>
      </c>
      <c r="I147" s="234">
        <v>131</v>
      </c>
      <c r="J147" s="237">
        <v>1.488</v>
      </c>
      <c r="K147" s="238" t="s">
        <v>828</v>
      </c>
      <c r="L147" s="476">
        <v>2972.41</v>
      </c>
      <c r="M147" s="245" t="s">
        <v>191</v>
      </c>
      <c r="N147" s="803" t="s">
        <v>198</v>
      </c>
      <c r="O147" s="231"/>
      <c r="P147" s="246" t="s">
        <v>642</v>
      </c>
      <c r="Q147" s="246"/>
    </row>
    <row r="148" spans="1:17" s="270" customFormat="1">
      <c r="A148" s="234">
        <v>19</v>
      </c>
      <c r="B148" s="234" t="s">
        <v>770</v>
      </c>
      <c r="C148" s="234" t="s">
        <v>771</v>
      </c>
      <c r="D148" s="244" t="s">
        <v>190</v>
      </c>
      <c r="E148" s="240">
        <v>267</v>
      </c>
      <c r="F148" s="240">
        <v>247</v>
      </c>
      <c r="G148" s="240">
        <v>160</v>
      </c>
      <c r="H148" s="234">
        <v>71</v>
      </c>
      <c r="I148" s="234">
        <v>131</v>
      </c>
      <c r="J148" s="237">
        <v>1.488</v>
      </c>
      <c r="K148" s="238" t="s">
        <v>828</v>
      </c>
      <c r="L148" s="476">
        <v>2669.61</v>
      </c>
      <c r="M148" s="245" t="s">
        <v>191</v>
      </c>
      <c r="N148" s="803" t="s">
        <v>198</v>
      </c>
      <c r="O148" s="274"/>
      <c r="P148" s="246" t="s">
        <v>642</v>
      </c>
      <c r="Q148" s="246"/>
    </row>
    <row r="149" spans="1:17" s="270" customFormat="1">
      <c r="A149" s="234">
        <v>20</v>
      </c>
      <c r="B149" s="234" t="s">
        <v>766</v>
      </c>
      <c r="C149" s="234" t="s">
        <v>753</v>
      </c>
      <c r="D149" s="244" t="s">
        <v>190</v>
      </c>
      <c r="E149" s="240">
        <v>267</v>
      </c>
      <c r="F149" s="240">
        <v>242</v>
      </c>
      <c r="G149" s="240">
        <v>160</v>
      </c>
      <c r="H149" s="234">
        <v>71</v>
      </c>
      <c r="I149" s="234">
        <v>131</v>
      </c>
      <c r="J149" s="237">
        <v>1.488</v>
      </c>
      <c r="K149" s="238" t="s">
        <v>828</v>
      </c>
      <c r="L149" s="476">
        <v>2949.34</v>
      </c>
      <c r="M149" s="245" t="s">
        <v>191</v>
      </c>
      <c r="N149" s="803" t="s">
        <v>198</v>
      </c>
      <c r="O149" s="274"/>
      <c r="P149" s="246" t="s">
        <v>642</v>
      </c>
      <c r="Q149" s="246"/>
    </row>
    <row r="150" spans="1:17" s="270" customFormat="1">
      <c r="A150" s="234">
        <v>21</v>
      </c>
      <c r="B150" s="234" t="s">
        <v>764</v>
      </c>
      <c r="C150" s="234" t="s">
        <v>751</v>
      </c>
      <c r="D150" s="244" t="s">
        <v>190</v>
      </c>
      <c r="E150" s="240">
        <v>267</v>
      </c>
      <c r="F150" s="240">
        <v>242</v>
      </c>
      <c r="G150" s="240">
        <v>160</v>
      </c>
      <c r="H150" s="234">
        <v>71</v>
      </c>
      <c r="I150" s="234">
        <v>131</v>
      </c>
      <c r="J150" s="237">
        <v>1.488</v>
      </c>
      <c r="K150" s="238" t="s">
        <v>828</v>
      </c>
      <c r="L150" s="476">
        <v>2868.86</v>
      </c>
      <c r="M150" s="245" t="s">
        <v>191</v>
      </c>
      <c r="N150" s="803" t="s">
        <v>198</v>
      </c>
      <c r="O150" s="231"/>
      <c r="P150" s="246" t="s">
        <v>642</v>
      </c>
      <c r="Q150" s="246"/>
    </row>
    <row r="151" spans="1:17" s="270" customFormat="1">
      <c r="A151" s="234">
        <v>22</v>
      </c>
      <c r="B151" s="234" t="s">
        <v>557</v>
      </c>
      <c r="C151" s="234" t="s">
        <v>558</v>
      </c>
      <c r="D151" s="244" t="s">
        <v>190</v>
      </c>
      <c r="E151" s="240">
        <v>262</v>
      </c>
      <c r="F151" s="240">
        <v>237</v>
      </c>
      <c r="G151" s="240">
        <v>160</v>
      </c>
      <c r="H151" s="234">
        <v>71</v>
      </c>
      <c r="I151" s="234">
        <v>131</v>
      </c>
      <c r="J151" s="237">
        <v>1.488</v>
      </c>
      <c r="K151" s="238" t="s">
        <v>828</v>
      </c>
      <c r="L151" s="476">
        <v>2286.36</v>
      </c>
      <c r="M151" s="245" t="s">
        <v>191</v>
      </c>
      <c r="N151" s="803" t="s">
        <v>198</v>
      </c>
      <c r="O151" s="231"/>
      <c r="P151" s="246" t="s">
        <v>642</v>
      </c>
      <c r="Q151" s="246"/>
    </row>
    <row r="152" spans="1:17" s="270" customFormat="1">
      <c r="A152" s="234">
        <v>23</v>
      </c>
      <c r="B152" s="234" t="s">
        <v>559</v>
      </c>
      <c r="C152" s="234" t="s">
        <v>560</v>
      </c>
      <c r="D152" s="244" t="s">
        <v>190</v>
      </c>
      <c r="E152" s="240">
        <v>277</v>
      </c>
      <c r="F152" s="240">
        <v>250</v>
      </c>
      <c r="G152" s="240">
        <v>165</v>
      </c>
      <c r="H152" s="234">
        <v>72</v>
      </c>
      <c r="I152" s="234">
        <v>132</v>
      </c>
      <c r="J152" s="237">
        <v>1.5680000000000001</v>
      </c>
      <c r="K152" s="238" t="s">
        <v>828</v>
      </c>
      <c r="L152" s="476">
        <v>2593.11</v>
      </c>
      <c r="M152" s="245" t="s">
        <v>191</v>
      </c>
      <c r="N152" s="803" t="s">
        <v>198</v>
      </c>
      <c r="O152" s="231"/>
      <c r="P152" s="246" t="s">
        <v>642</v>
      </c>
      <c r="Q152" s="246"/>
    </row>
    <row r="153" spans="1:17" s="270" customFormat="1">
      <c r="A153" s="234">
        <v>24</v>
      </c>
      <c r="B153" s="234" t="s">
        <v>808</v>
      </c>
      <c r="C153" s="234" t="s">
        <v>811</v>
      </c>
      <c r="D153" s="244" t="s">
        <v>190</v>
      </c>
      <c r="E153" s="240">
        <v>277</v>
      </c>
      <c r="F153" s="240">
        <v>250</v>
      </c>
      <c r="G153" s="240">
        <v>165</v>
      </c>
      <c r="H153" s="234">
        <v>72</v>
      </c>
      <c r="I153" s="234">
        <v>132</v>
      </c>
      <c r="J153" s="237">
        <v>1.5680000000000001</v>
      </c>
      <c r="K153" s="238" t="s">
        <v>828</v>
      </c>
      <c r="L153" s="476">
        <v>3000.12</v>
      </c>
      <c r="M153" s="245" t="s">
        <v>191</v>
      </c>
      <c r="N153" s="803" t="s">
        <v>198</v>
      </c>
      <c r="O153" s="231"/>
      <c r="P153" s="246" t="s">
        <v>642</v>
      </c>
      <c r="Q153" s="246"/>
    </row>
    <row r="154" spans="1:17" s="270" customFormat="1">
      <c r="A154" s="234">
        <v>25</v>
      </c>
      <c r="B154" s="234" t="s">
        <v>292</v>
      </c>
      <c r="C154" s="234" t="s">
        <v>293</v>
      </c>
      <c r="D154" s="244" t="s">
        <v>190</v>
      </c>
      <c r="E154" s="240">
        <v>262</v>
      </c>
      <c r="F154" s="240">
        <v>237</v>
      </c>
      <c r="G154" s="240">
        <v>160</v>
      </c>
      <c r="H154" s="234">
        <v>71</v>
      </c>
      <c r="I154" s="234">
        <v>131</v>
      </c>
      <c r="J154" s="237">
        <v>1.488</v>
      </c>
      <c r="K154" s="238" t="s">
        <v>828</v>
      </c>
      <c r="L154" s="476">
        <v>2173.38</v>
      </c>
      <c r="M154" s="245" t="s">
        <v>191</v>
      </c>
      <c r="N154" s="803" t="s">
        <v>198</v>
      </c>
      <c r="O154" s="231"/>
      <c r="P154" s="246" t="s">
        <v>642</v>
      </c>
      <c r="Q154" s="246"/>
    </row>
    <row r="155" spans="1:17" s="270" customFormat="1">
      <c r="A155" s="234">
        <v>26</v>
      </c>
      <c r="B155" s="234" t="s">
        <v>733</v>
      </c>
      <c r="C155" s="234" t="s">
        <v>712</v>
      </c>
      <c r="D155" s="244" t="s">
        <v>190</v>
      </c>
      <c r="E155" s="240">
        <v>267</v>
      </c>
      <c r="F155" s="240">
        <v>242</v>
      </c>
      <c r="G155" s="240">
        <v>160</v>
      </c>
      <c r="H155" s="234">
        <v>71</v>
      </c>
      <c r="I155" s="234">
        <v>131</v>
      </c>
      <c r="J155" s="237">
        <v>1.488</v>
      </c>
      <c r="K155" s="238" t="s">
        <v>828</v>
      </c>
      <c r="L155" s="476">
        <v>2540.94</v>
      </c>
      <c r="M155" s="245" t="s">
        <v>191</v>
      </c>
      <c r="N155" s="803" t="s">
        <v>198</v>
      </c>
      <c r="O155" s="231"/>
      <c r="P155" s="246" t="s">
        <v>642</v>
      </c>
      <c r="Q155" s="246"/>
    </row>
    <row r="156" spans="1:17" s="270" customFormat="1">
      <c r="A156" s="234">
        <v>27</v>
      </c>
      <c r="B156" s="234" t="s">
        <v>637</v>
      </c>
      <c r="C156" s="234" t="s">
        <v>640</v>
      </c>
      <c r="D156" s="244" t="s">
        <v>190</v>
      </c>
      <c r="E156" s="240">
        <v>262</v>
      </c>
      <c r="F156" s="240">
        <v>237</v>
      </c>
      <c r="G156" s="240">
        <v>160</v>
      </c>
      <c r="H156" s="234">
        <v>71</v>
      </c>
      <c r="I156" s="234">
        <v>131</v>
      </c>
      <c r="J156" s="237">
        <v>1.488</v>
      </c>
      <c r="K156" s="238" t="s">
        <v>828</v>
      </c>
      <c r="L156" s="476">
        <v>2162.66</v>
      </c>
      <c r="M156" s="245" t="s">
        <v>191</v>
      </c>
      <c r="N156" s="803" t="s">
        <v>198</v>
      </c>
      <c r="O156" s="274"/>
      <c r="P156" s="246" t="s">
        <v>642</v>
      </c>
      <c r="Q156" s="246" t="s">
        <v>1138</v>
      </c>
    </row>
    <row r="157" spans="1:17" s="270" customFormat="1">
      <c r="A157" s="234">
        <v>28</v>
      </c>
      <c r="B157" s="234" t="s">
        <v>638</v>
      </c>
      <c r="C157" s="234" t="s">
        <v>639</v>
      </c>
      <c r="D157" s="244" t="s">
        <v>190</v>
      </c>
      <c r="E157" s="240">
        <v>262</v>
      </c>
      <c r="F157" s="240">
        <v>237</v>
      </c>
      <c r="G157" s="240">
        <v>160</v>
      </c>
      <c r="H157" s="234">
        <v>71</v>
      </c>
      <c r="I157" s="234">
        <v>131</v>
      </c>
      <c r="J157" s="237">
        <v>1.488</v>
      </c>
      <c r="K157" s="238" t="s">
        <v>828</v>
      </c>
      <c r="L157" s="476">
        <v>2162.66</v>
      </c>
      <c r="M157" s="245" t="s">
        <v>191</v>
      </c>
      <c r="N157" s="803" t="s">
        <v>198</v>
      </c>
      <c r="O157" s="274"/>
      <c r="P157" s="246" t="s">
        <v>642</v>
      </c>
      <c r="Q157" s="246" t="s">
        <v>1138</v>
      </c>
    </row>
    <row r="158" spans="1:17" s="270" customFormat="1">
      <c r="A158" s="234">
        <v>29</v>
      </c>
      <c r="B158" s="234" t="s">
        <v>302</v>
      </c>
      <c r="C158" s="234" t="s">
        <v>303</v>
      </c>
      <c r="D158" s="244" t="s">
        <v>190</v>
      </c>
      <c r="E158" s="240">
        <v>259</v>
      </c>
      <c r="F158" s="240">
        <v>239</v>
      </c>
      <c r="G158" s="240">
        <v>160</v>
      </c>
      <c r="H158" s="234">
        <v>71</v>
      </c>
      <c r="I158" s="234">
        <v>131</v>
      </c>
      <c r="J158" s="237">
        <v>1.488</v>
      </c>
      <c r="K158" s="238" t="s">
        <v>828</v>
      </c>
      <c r="L158" s="476">
        <v>0</v>
      </c>
      <c r="M158" s="245" t="s">
        <v>191</v>
      </c>
      <c r="N158" s="803" t="s">
        <v>198</v>
      </c>
      <c r="O158" s="231"/>
      <c r="P158" s="246" t="s">
        <v>642</v>
      </c>
      <c r="Q158" s="246"/>
    </row>
    <row r="159" spans="1:17" s="270" customFormat="1">
      <c r="A159" s="234">
        <v>30</v>
      </c>
      <c r="B159" s="234" t="s">
        <v>22</v>
      </c>
      <c r="C159" s="234" t="s">
        <v>23</v>
      </c>
      <c r="D159" s="244" t="s">
        <v>190</v>
      </c>
      <c r="E159" s="240">
        <v>266</v>
      </c>
      <c r="F159" s="240">
        <v>246</v>
      </c>
      <c r="G159" s="240">
        <v>160</v>
      </c>
      <c r="H159" s="234">
        <v>71</v>
      </c>
      <c r="I159" s="234">
        <v>131</v>
      </c>
      <c r="J159" s="237">
        <v>1.488</v>
      </c>
      <c r="K159" s="238" t="s">
        <v>828</v>
      </c>
      <c r="L159" s="476">
        <v>0</v>
      </c>
      <c r="M159" s="245" t="s">
        <v>191</v>
      </c>
      <c r="N159" s="803" t="s">
        <v>198</v>
      </c>
      <c r="O159" s="231"/>
      <c r="P159" s="246" t="s">
        <v>642</v>
      </c>
      <c r="Q159" s="246"/>
    </row>
    <row r="160" spans="1:17" s="274" customFormat="1">
      <c r="A160" s="234">
        <v>31</v>
      </c>
      <c r="B160" s="234" t="s">
        <v>239</v>
      </c>
      <c r="C160" s="234" t="s">
        <v>240</v>
      </c>
      <c r="D160" s="244" t="s">
        <v>190</v>
      </c>
      <c r="E160" s="240">
        <v>266</v>
      </c>
      <c r="F160" s="240">
        <v>246</v>
      </c>
      <c r="G160" s="240">
        <v>160</v>
      </c>
      <c r="H160" s="234">
        <v>71</v>
      </c>
      <c r="I160" s="234">
        <v>131</v>
      </c>
      <c r="J160" s="237">
        <v>1.488</v>
      </c>
      <c r="K160" s="238" t="s">
        <v>828</v>
      </c>
      <c r="L160" s="476">
        <v>2618.06</v>
      </c>
      <c r="M160" s="245" t="s">
        <v>191</v>
      </c>
      <c r="N160" s="803" t="s">
        <v>198</v>
      </c>
      <c r="O160" s="231"/>
      <c r="P160" s="246" t="s">
        <v>641</v>
      </c>
      <c r="Q160" s="246"/>
    </row>
    <row r="161" spans="1:17" s="274" customFormat="1">
      <c r="A161" s="234">
        <v>32</v>
      </c>
      <c r="B161" s="234" t="s">
        <v>241</v>
      </c>
      <c r="C161" s="234" t="s">
        <v>242</v>
      </c>
      <c r="D161" s="244" t="s">
        <v>190</v>
      </c>
      <c r="E161" s="240">
        <v>266</v>
      </c>
      <c r="F161" s="240">
        <v>246</v>
      </c>
      <c r="G161" s="240">
        <v>160</v>
      </c>
      <c r="H161" s="234">
        <v>71</v>
      </c>
      <c r="I161" s="234">
        <v>131</v>
      </c>
      <c r="J161" s="237">
        <v>1.488</v>
      </c>
      <c r="K161" s="238" t="s">
        <v>828</v>
      </c>
      <c r="L161" s="476">
        <v>2618.06</v>
      </c>
      <c r="M161" s="245" t="s">
        <v>191</v>
      </c>
      <c r="N161" s="803" t="s">
        <v>198</v>
      </c>
      <c r="O161" s="231"/>
      <c r="P161" s="246" t="s">
        <v>641</v>
      </c>
      <c r="Q161" s="246"/>
    </row>
    <row r="162" spans="1:17" s="270" customFormat="1">
      <c r="A162" s="234">
        <v>33</v>
      </c>
      <c r="B162" s="234" t="s">
        <v>706</v>
      </c>
      <c r="C162" s="234" t="s">
        <v>698</v>
      </c>
      <c r="D162" s="244" t="s">
        <v>190</v>
      </c>
      <c r="E162" s="240">
        <v>276</v>
      </c>
      <c r="F162" s="240">
        <v>256</v>
      </c>
      <c r="G162" s="240">
        <v>160</v>
      </c>
      <c r="H162" s="234">
        <v>71</v>
      </c>
      <c r="I162" s="234">
        <v>131</v>
      </c>
      <c r="J162" s="237">
        <v>1.488</v>
      </c>
      <c r="K162" s="238" t="s">
        <v>828</v>
      </c>
      <c r="L162" s="476">
        <v>2978.04</v>
      </c>
      <c r="M162" s="245" t="s">
        <v>191</v>
      </c>
      <c r="N162" s="803" t="s">
        <v>198</v>
      </c>
      <c r="O162" s="231"/>
      <c r="P162" s="246" t="s">
        <v>641</v>
      </c>
      <c r="Q162" s="246"/>
    </row>
    <row r="163" spans="1:17" s="270" customFormat="1">
      <c r="A163" s="234">
        <v>34</v>
      </c>
      <c r="B163" s="234" t="s">
        <v>705</v>
      </c>
      <c r="C163" s="234" t="s">
        <v>697</v>
      </c>
      <c r="D163" s="244" t="s">
        <v>190</v>
      </c>
      <c r="E163" s="240">
        <v>276</v>
      </c>
      <c r="F163" s="240">
        <v>256</v>
      </c>
      <c r="G163" s="240">
        <v>160</v>
      </c>
      <c r="H163" s="234">
        <v>71</v>
      </c>
      <c r="I163" s="234">
        <v>131</v>
      </c>
      <c r="J163" s="237">
        <v>1.488</v>
      </c>
      <c r="K163" s="238" t="s">
        <v>828</v>
      </c>
      <c r="L163" s="476">
        <v>2978.04</v>
      </c>
      <c r="M163" s="245" t="s">
        <v>191</v>
      </c>
      <c r="N163" s="803" t="s">
        <v>198</v>
      </c>
      <c r="O163" s="231"/>
      <c r="P163" s="246" t="s">
        <v>641</v>
      </c>
      <c r="Q163" s="246"/>
    </row>
    <row r="164" spans="1:17" s="274" customFormat="1">
      <c r="A164" s="234">
        <v>35</v>
      </c>
      <c r="B164" s="234" t="s">
        <v>802</v>
      </c>
      <c r="C164" s="234" t="s">
        <v>826</v>
      </c>
      <c r="D164" s="244" t="s">
        <v>190</v>
      </c>
      <c r="E164" s="240">
        <v>276</v>
      </c>
      <c r="F164" s="240">
        <v>258</v>
      </c>
      <c r="G164" s="240">
        <v>160</v>
      </c>
      <c r="H164" s="234">
        <v>71</v>
      </c>
      <c r="I164" s="234">
        <v>131</v>
      </c>
      <c r="J164" s="237">
        <v>1.488</v>
      </c>
      <c r="K164" s="238" t="s">
        <v>828</v>
      </c>
      <c r="L164" s="476">
        <v>2989.1</v>
      </c>
      <c r="M164" s="245" t="s">
        <v>191</v>
      </c>
      <c r="N164" s="803" t="s">
        <v>198</v>
      </c>
      <c r="P164" s="246" t="s">
        <v>641</v>
      </c>
      <c r="Q164" s="246"/>
    </row>
    <row r="165" spans="1:17" s="270" customFormat="1">
      <c r="A165" s="234">
        <v>36</v>
      </c>
      <c r="B165" s="234" t="s">
        <v>720</v>
      </c>
      <c r="C165" s="234" t="s">
        <v>719</v>
      </c>
      <c r="D165" s="244" t="s">
        <v>190</v>
      </c>
      <c r="E165" s="240">
        <v>276</v>
      </c>
      <c r="F165" s="240">
        <v>256</v>
      </c>
      <c r="G165" s="240">
        <v>160</v>
      </c>
      <c r="H165" s="234">
        <v>71</v>
      </c>
      <c r="I165" s="234">
        <v>131</v>
      </c>
      <c r="J165" s="237">
        <v>1.488</v>
      </c>
      <c r="K165" s="238" t="s">
        <v>828</v>
      </c>
      <c r="L165" s="476">
        <v>2978.63</v>
      </c>
      <c r="M165" s="245" t="s">
        <v>191</v>
      </c>
      <c r="N165" s="803" t="s">
        <v>198</v>
      </c>
      <c r="O165" s="231"/>
      <c r="P165" s="246" t="s">
        <v>641</v>
      </c>
      <c r="Q165" s="246"/>
    </row>
    <row r="166" spans="1:17" s="270" customFormat="1">
      <c r="A166" s="234">
        <v>37</v>
      </c>
      <c r="B166" s="234" t="s">
        <v>413</v>
      </c>
      <c r="C166" s="234" t="s">
        <v>414</v>
      </c>
      <c r="D166" s="244" t="s">
        <v>190</v>
      </c>
      <c r="E166" s="240">
        <v>266</v>
      </c>
      <c r="F166" s="240">
        <v>246</v>
      </c>
      <c r="G166" s="240">
        <v>160</v>
      </c>
      <c r="H166" s="234">
        <v>71</v>
      </c>
      <c r="I166" s="234">
        <v>131</v>
      </c>
      <c r="J166" s="237">
        <v>1.488</v>
      </c>
      <c r="K166" s="238" t="s">
        <v>828</v>
      </c>
      <c r="L166" s="476">
        <v>2658.38</v>
      </c>
      <c r="M166" s="245" t="s">
        <v>191</v>
      </c>
      <c r="N166" s="803" t="s">
        <v>198</v>
      </c>
      <c r="O166" s="231"/>
      <c r="P166" s="246" t="s">
        <v>641</v>
      </c>
      <c r="Q166" s="246"/>
    </row>
    <row r="167" spans="1:17" s="270" customFormat="1">
      <c r="A167" s="234">
        <v>38</v>
      </c>
      <c r="B167" s="234" t="s">
        <v>415</v>
      </c>
      <c r="C167" s="234" t="s">
        <v>464</v>
      </c>
      <c r="D167" s="244" t="s">
        <v>190</v>
      </c>
      <c r="E167" s="240">
        <v>266</v>
      </c>
      <c r="F167" s="240">
        <v>246</v>
      </c>
      <c r="G167" s="240">
        <v>160</v>
      </c>
      <c r="H167" s="234">
        <v>71</v>
      </c>
      <c r="I167" s="234">
        <v>131</v>
      </c>
      <c r="J167" s="237">
        <v>1.488</v>
      </c>
      <c r="K167" s="238" t="s">
        <v>828</v>
      </c>
      <c r="L167" s="476">
        <v>2658.11</v>
      </c>
      <c r="M167" s="245" t="s">
        <v>191</v>
      </c>
      <c r="N167" s="803" t="s">
        <v>198</v>
      </c>
      <c r="O167" s="231"/>
      <c r="P167" s="246" t="s">
        <v>641</v>
      </c>
      <c r="Q167" s="246"/>
    </row>
    <row r="168" spans="1:17" s="270" customFormat="1">
      <c r="A168" s="234">
        <v>39</v>
      </c>
      <c r="B168" s="234" t="s">
        <v>294</v>
      </c>
      <c r="C168" s="234" t="s">
        <v>295</v>
      </c>
      <c r="D168" s="244" t="s">
        <v>190</v>
      </c>
      <c r="E168" s="240">
        <v>266</v>
      </c>
      <c r="F168" s="240">
        <v>246</v>
      </c>
      <c r="G168" s="240">
        <v>160</v>
      </c>
      <c r="H168" s="234">
        <v>71</v>
      </c>
      <c r="I168" s="234">
        <v>131</v>
      </c>
      <c r="J168" s="237">
        <v>1.488</v>
      </c>
      <c r="K168" s="238" t="s">
        <v>828</v>
      </c>
      <c r="L168" s="476">
        <v>2895.95</v>
      </c>
      <c r="M168" s="245" t="s">
        <v>191</v>
      </c>
      <c r="N168" s="803" t="s">
        <v>198</v>
      </c>
      <c r="O168" s="231"/>
      <c r="P168" s="246" t="s">
        <v>641</v>
      </c>
      <c r="Q168" s="246"/>
    </row>
    <row r="169" spans="1:17" s="270" customFormat="1">
      <c r="A169" s="234">
        <v>40</v>
      </c>
      <c r="B169" s="234" t="s">
        <v>296</v>
      </c>
      <c r="C169" s="234" t="s">
        <v>297</v>
      </c>
      <c r="D169" s="244" t="s">
        <v>190</v>
      </c>
      <c r="E169" s="240">
        <v>266</v>
      </c>
      <c r="F169" s="240">
        <v>246</v>
      </c>
      <c r="G169" s="240">
        <v>160</v>
      </c>
      <c r="H169" s="234">
        <v>71</v>
      </c>
      <c r="I169" s="234">
        <v>131</v>
      </c>
      <c r="J169" s="237">
        <v>1.488</v>
      </c>
      <c r="K169" s="238" t="s">
        <v>828</v>
      </c>
      <c r="L169" s="476">
        <v>2895.95</v>
      </c>
      <c r="M169" s="245" t="s">
        <v>191</v>
      </c>
      <c r="N169" s="803" t="s">
        <v>198</v>
      </c>
      <c r="O169" s="231"/>
      <c r="P169" s="246" t="s">
        <v>641</v>
      </c>
      <c r="Q169" s="246"/>
    </row>
    <row r="170" spans="1:17" s="270" customFormat="1">
      <c r="A170" s="234">
        <v>41</v>
      </c>
      <c r="B170" s="234" t="s">
        <v>298</v>
      </c>
      <c r="C170" s="234" t="s">
        <v>299</v>
      </c>
      <c r="D170" s="244" t="s">
        <v>190</v>
      </c>
      <c r="E170" s="240">
        <v>266</v>
      </c>
      <c r="F170" s="240">
        <v>246</v>
      </c>
      <c r="G170" s="240">
        <v>160</v>
      </c>
      <c r="H170" s="234">
        <v>71</v>
      </c>
      <c r="I170" s="234">
        <v>131</v>
      </c>
      <c r="J170" s="237">
        <v>1.488</v>
      </c>
      <c r="K170" s="238" t="s">
        <v>828</v>
      </c>
      <c r="L170" s="476">
        <v>2846.44</v>
      </c>
      <c r="M170" s="245" t="s">
        <v>191</v>
      </c>
      <c r="N170" s="803" t="s">
        <v>198</v>
      </c>
      <c r="O170" s="231"/>
      <c r="P170" s="246" t="s">
        <v>641</v>
      </c>
      <c r="Q170" s="246"/>
    </row>
    <row r="171" spans="1:17" s="270" customFormat="1">
      <c r="A171" s="234">
        <v>42</v>
      </c>
      <c r="B171" s="234" t="s">
        <v>300</v>
      </c>
      <c r="C171" s="234" t="s">
        <v>301</v>
      </c>
      <c r="D171" s="244" t="s">
        <v>190</v>
      </c>
      <c r="E171" s="240">
        <v>266</v>
      </c>
      <c r="F171" s="240">
        <v>246</v>
      </c>
      <c r="G171" s="240">
        <v>160</v>
      </c>
      <c r="H171" s="234">
        <v>71</v>
      </c>
      <c r="I171" s="234">
        <v>131</v>
      </c>
      <c r="J171" s="237">
        <v>1.488</v>
      </c>
      <c r="K171" s="238" t="s">
        <v>828</v>
      </c>
      <c r="L171" s="476">
        <v>2846.56</v>
      </c>
      <c r="M171" s="245" t="s">
        <v>191</v>
      </c>
      <c r="N171" s="803" t="s">
        <v>198</v>
      </c>
      <c r="O171" s="231"/>
      <c r="P171" s="246" t="s">
        <v>641</v>
      </c>
      <c r="Q171" s="246"/>
    </row>
    <row r="172" spans="1:17" s="270" customFormat="1">
      <c r="A172" s="234">
        <v>43</v>
      </c>
      <c r="B172" s="234" t="s">
        <v>243</v>
      </c>
      <c r="C172" s="234" t="s">
        <v>244</v>
      </c>
      <c r="D172" s="244" t="s">
        <v>190</v>
      </c>
      <c r="E172" s="240">
        <v>266</v>
      </c>
      <c r="F172" s="240">
        <v>246</v>
      </c>
      <c r="G172" s="240">
        <v>160</v>
      </c>
      <c r="H172" s="234">
        <v>71</v>
      </c>
      <c r="I172" s="234">
        <v>131</v>
      </c>
      <c r="J172" s="237">
        <v>1.488</v>
      </c>
      <c r="K172" s="238" t="s">
        <v>828</v>
      </c>
      <c r="L172" s="476">
        <v>3015.47</v>
      </c>
      <c r="M172" s="245" t="s">
        <v>191</v>
      </c>
      <c r="N172" s="803" t="s">
        <v>198</v>
      </c>
      <c r="O172" s="231"/>
      <c r="P172" s="246" t="s">
        <v>641</v>
      </c>
      <c r="Q172" s="246"/>
    </row>
    <row r="173" spans="1:17" s="270" customFormat="1">
      <c r="A173" s="234">
        <v>44</v>
      </c>
      <c r="B173" s="234" t="s">
        <v>245</v>
      </c>
      <c r="C173" s="234" t="s">
        <v>246</v>
      </c>
      <c r="D173" s="244" t="s">
        <v>190</v>
      </c>
      <c r="E173" s="240">
        <v>266</v>
      </c>
      <c r="F173" s="240">
        <v>246</v>
      </c>
      <c r="G173" s="240">
        <v>160</v>
      </c>
      <c r="H173" s="234">
        <v>71</v>
      </c>
      <c r="I173" s="234">
        <v>131</v>
      </c>
      <c r="J173" s="237">
        <v>1.488</v>
      </c>
      <c r="K173" s="238" t="s">
        <v>828</v>
      </c>
      <c r="L173" s="476">
        <v>3015.47</v>
      </c>
      <c r="M173" s="245" t="s">
        <v>191</v>
      </c>
      <c r="N173" s="803" t="s">
        <v>198</v>
      </c>
      <c r="O173" s="231"/>
      <c r="P173" s="246"/>
      <c r="Q173" s="246"/>
    </row>
    <row r="174" spans="1:17" s="270" customFormat="1">
      <c r="A174" s="234">
        <v>45</v>
      </c>
      <c r="B174" s="234" t="s">
        <v>840</v>
      </c>
      <c r="C174" s="234" t="s">
        <v>842</v>
      </c>
      <c r="D174" s="244" t="s">
        <v>190</v>
      </c>
      <c r="E174" s="240">
        <v>276</v>
      </c>
      <c r="F174" s="240">
        <v>256</v>
      </c>
      <c r="G174" s="240">
        <v>160</v>
      </c>
      <c r="H174" s="234">
        <v>71</v>
      </c>
      <c r="I174" s="234">
        <v>131</v>
      </c>
      <c r="J174" s="237">
        <v>1.488</v>
      </c>
      <c r="K174" s="238" t="s">
        <v>828</v>
      </c>
      <c r="L174" s="476">
        <v>3249.51</v>
      </c>
      <c r="M174" s="245" t="s">
        <v>191</v>
      </c>
      <c r="N174" s="803" t="s">
        <v>198</v>
      </c>
      <c r="O174" s="231"/>
      <c r="P174" s="246" t="s">
        <v>641</v>
      </c>
      <c r="Q174" s="246"/>
    </row>
    <row r="175" spans="1:17" s="270" customFormat="1">
      <c r="A175" s="234">
        <v>46</v>
      </c>
      <c r="B175" s="234" t="s">
        <v>843</v>
      </c>
      <c r="C175" s="234" t="s">
        <v>844</v>
      </c>
      <c r="D175" s="244" t="s">
        <v>190</v>
      </c>
      <c r="E175" s="240">
        <v>276</v>
      </c>
      <c r="F175" s="240">
        <v>256</v>
      </c>
      <c r="G175" s="240">
        <v>160</v>
      </c>
      <c r="H175" s="234">
        <v>71</v>
      </c>
      <c r="I175" s="234">
        <v>131</v>
      </c>
      <c r="J175" s="237">
        <v>1.488</v>
      </c>
      <c r="K175" s="238" t="s">
        <v>828</v>
      </c>
      <c r="L175" s="476">
        <v>3019.49</v>
      </c>
      <c r="M175" s="245" t="s">
        <v>191</v>
      </c>
      <c r="N175" s="803" t="s">
        <v>198</v>
      </c>
      <c r="O175" s="231"/>
      <c r="P175" s="246" t="s">
        <v>641</v>
      </c>
      <c r="Q175" s="246"/>
    </row>
    <row r="176" spans="1:17" s="270" customFormat="1">
      <c r="A176" s="234">
        <v>47</v>
      </c>
      <c r="B176" s="234" t="s">
        <v>850</v>
      </c>
      <c r="C176" s="234" t="s">
        <v>851</v>
      </c>
      <c r="D176" s="244" t="s">
        <v>190</v>
      </c>
      <c r="E176" s="240">
        <v>276</v>
      </c>
      <c r="F176" s="240">
        <v>256</v>
      </c>
      <c r="G176" s="240">
        <v>160</v>
      </c>
      <c r="H176" s="234">
        <v>71</v>
      </c>
      <c r="I176" s="234">
        <v>131</v>
      </c>
      <c r="J176" s="237">
        <v>1.488</v>
      </c>
      <c r="K176" s="238" t="s">
        <v>828</v>
      </c>
      <c r="L176" s="476">
        <v>3248.92</v>
      </c>
      <c r="M176" s="245" t="s">
        <v>191</v>
      </c>
      <c r="N176" s="803" t="s">
        <v>198</v>
      </c>
      <c r="O176" s="231"/>
      <c r="P176" s="246" t="s">
        <v>641</v>
      </c>
      <c r="Q176" s="246"/>
    </row>
    <row r="177" spans="1:17" s="814" customFormat="1">
      <c r="A177" s="804">
        <v>31</v>
      </c>
      <c r="B177" s="804" t="s">
        <v>239</v>
      </c>
      <c r="C177" s="804" t="s">
        <v>1139</v>
      </c>
      <c r="D177" s="805" t="s">
        <v>190</v>
      </c>
      <c r="E177" s="806">
        <v>250</v>
      </c>
      <c r="F177" s="806">
        <v>237</v>
      </c>
      <c r="G177" s="806">
        <v>160</v>
      </c>
      <c r="H177" s="804">
        <v>71</v>
      </c>
      <c r="I177" s="804">
        <v>131</v>
      </c>
      <c r="J177" s="807">
        <v>1.343</v>
      </c>
      <c r="K177" s="808" t="s">
        <v>828</v>
      </c>
      <c r="L177" s="809">
        <v>2589.08</v>
      </c>
      <c r="M177" s="810" t="s">
        <v>191</v>
      </c>
      <c r="N177" s="811" t="s">
        <v>198</v>
      </c>
      <c r="O177" s="812"/>
      <c r="P177" s="813" t="s">
        <v>642</v>
      </c>
      <c r="Q177" s="813" t="s">
        <v>1138</v>
      </c>
    </row>
    <row r="178" spans="1:17" s="814" customFormat="1">
      <c r="A178" s="804">
        <v>32</v>
      </c>
      <c r="B178" s="804" t="s">
        <v>241</v>
      </c>
      <c r="C178" s="804" t="s">
        <v>1140</v>
      </c>
      <c r="D178" s="805" t="s">
        <v>190</v>
      </c>
      <c r="E178" s="806">
        <v>250</v>
      </c>
      <c r="F178" s="806">
        <v>237</v>
      </c>
      <c r="G178" s="806">
        <v>160</v>
      </c>
      <c r="H178" s="804">
        <v>71</v>
      </c>
      <c r="I178" s="804">
        <v>131</v>
      </c>
      <c r="J178" s="807">
        <v>1.343</v>
      </c>
      <c r="K178" s="808" t="s">
        <v>828</v>
      </c>
      <c r="L178" s="809">
        <v>2589.08</v>
      </c>
      <c r="M178" s="810" t="s">
        <v>191</v>
      </c>
      <c r="N178" s="811" t="s">
        <v>198</v>
      </c>
      <c r="O178" s="812"/>
      <c r="P178" s="813" t="s">
        <v>642</v>
      </c>
      <c r="Q178" s="813" t="s">
        <v>1138</v>
      </c>
    </row>
    <row r="179" spans="1:17" s="270" customFormat="1">
      <c r="A179" s="234"/>
      <c r="B179" s="234"/>
      <c r="C179" s="234"/>
      <c r="D179" s="244" t="s">
        <v>190</v>
      </c>
      <c r="E179" s="240"/>
      <c r="F179" s="240"/>
      <c r="G179" s="240"/>
      <c r="H179" s="234"/>
      <c r="I179" s="234"/>
      <c r="J179" s="237"/>
      <c r="K179" s="238" t="s">
        <v>828</v>
      </c>
      <c r="L179" s="476"/>
      <c r="M179" s="245" t="s">
        <v>191</v>
      </c>
      <c r="N179" s="803" t="s">
        <v>198</v>
      </c>
      <c r="O179" s="231"/>
      <c r="P179" s="246"/>
      <c r="Q179" s="246"/>
    </row>
    <row r="180" spans="1:17" s="270" customFormat="1">
      <c r="A180" s="234"/>
      <c r="B180" s="234"/>
      <c r="C180" s="234"/>
      <c r="D180" s="244" t="s">
        <v>190</v>
      </c>
      <c r="E180" s="240"/>
      <c r="F180" s="240"/>
      <c r="G180" s="240"/>
      <c r="H180" s="234"/>
      <c r="I180" s="234"/>
      <c r="J180" s="237"/>
      <c r="K180" s="238" t="s">
        <v>828</v>
      </c>
      <c r="L180" s="476"/>
      <c r="M180" s="245" t="s">
        <v>191</v>
      </c>
      <c r="N180" s="803" t="s">
        <v>198</v>
      </c>
      <c r="O180" s="231"/>
      <c r="P180" s="246"/>
      <c r="Q180" s="246"/>
    </row>
    <row r="181" spans="1:17" s="270" customFormat="1">
      <c r="A181" s="234"/>
      <c r="B181" s="234"/>
      <c r="C181" s="234"/>
      <c r="D181" s="244" t="s">
        <v>190</v>
      </c>
      <c r="E181" s="240"/>
      <c r="F181" s="240"/>
      <c r="G181" s="240"/>
      <c r="H181" s="234"/>
      <c r="I181" s="234"/>
      <c r="J181" s="237"/>
      <c r="K181" s="238" t="s">
        <v>828</v>
      </c>
      <c r="L181" s="476"/>
      <c r="M181" s="245" t="s">
        <v>191</v>
      </c>
      <c r="N181" s="803" t="s">
        <v>198</v>
      </c>
      <c r="O181" s="231"/>
      <c r="P181" s="246"/>
      <c r="Q181" s="246"/>
    </row>
    <row r="182" spans="1:17" s="270" customFormat="1">
      <c r="A182" s="234"/>
      <c r="B182" s="234"/>
      <c r="C182" s="234"/>
      <c r="D182" s="244" t="s">
        <v>190</v>
      </c>
      <c r="E182" s="240"/>
      <c r="F182" s="240"/>
      <c r="G182" s="240"/>
      <c r="H182" s="234"/>
      <c r="I182" s="234"/>
      <c r="J182" s="237"/>
      <c r="K182" s="238" t="s">
        <v>828</v>
      </c>
      <c r="L182" s="476"/>
      <c r="M182" s="245" t="s">
        <v>191</v>
      </c>
      <c r="N182" s="803" t="s">
        <v>198</v>
      </c>
      <c r="O182" s="231"/>
      <c r="P182" s="246"/>
      <c r="Q182" s="246"/>
    </row>
    <row r="183" spans="1:17" s="270" customFormat="1">
      <c r="A183" s="234"/>
      <c r="B183" s="234"/>
      <c r="C183" s="234"/>
      <c r="D183" s="244" t="s">
        <v>190</v>
      </c>
      <c r="E183" s="240"/>
      <c r="F183" s="240"/>
      <c r="G183" s="240"/>
      <c r="H183" s="234"/>
      <c r="I183" s="234"/>
      <c r="J183" s="237"/>
      <c r="K183" s="238" t="s">
        <v>828</v>
      </c>
      <c r="L183" s="476"/>
      <c r="M183" s="245" t="s">
        <v>191</v>
      </c>
      <c r="N183" s="803" t="s">
        <v>198</v>
      </c>
      <c r="O183" s="231"/>
      <c r="P183" s="246"/>
      <c r="Q183" s="246"/>
    </row>
    <row r="184" spans="1:17" s="270" customFormat="1">
      <c r="A184" s="234"/>
      <c r="B184" s="234"/>
      <c r="C184" s="234"/>
      <c r="D184" s="244" t="s">
        <v>190</v>
      </c>
      <c r="E184" s="240"/>
      <c r="F184" s="240"/>
      <c r="G184" s="240"/>
      <c r="H184" s="234"/>
      <c r="I184" s="234"/>
      <c r="J184" s="237"/>
      <c r="K184" s="238" t="s">
        <v>828</v>
      </c>
      <c r="L184" s="476"/>
      <c r="M184" s="245" t="s">
        <v>191</v>
      </c>
      <c r="N184" s="803" t="s">
        <v>198</v>
      </c>
      <c r="O184" s="231"/>
      <c r="P184" s="246"/>
      <c r="Q184" s="246"/>
    </row>
    <row r="185" spans="1:17" s="270" customFormat="1">
      <c r="A185" s="234"/>
      <c r="B185" s="234"/>
      <c r="C185" s="234"/>
      <c r="D185" s="244" t="s">
        <v>190</v>
      </c>
      <c r="E185" s="240"/>
      <c r="F185" s="240"/>
      <c r="G185" s="240"/>
      <c r="H185" s="234"/>
      <c r="I185" s="234"/>
      <c r="J185" s="237"/>
      <c r="K185" s="238" t="s">
        <v>828</v>
      </c>
      <c r="L185" s="476"/>
      <c r="M185" s="245" t="s">
        <v>191</v>
      </c>
      <c r="N185" s="803" t="s">
        <v>198</v>
      </c>
      <c r="O185" s="231"/>
      <c r="P185" s="246"/>
      <c r="Q185" s="246"/>
    </row>
    <row r="186" spans="1:17" s="270" customFormat="1">
      <c r="A186" s="234"/>
      <c r="B186" s="234"/>
      <c r="C186" s="234"/>
      <c r="D186" s="244" t="s">
        <v>190</v>
      </c>
      <c r="E186" s="240"/>
      <c r="F186" s="240"/>
      <c r="G186" s="240"/>
      <c r="H186" s="234"/>
      <c r="I186" s="234"/>
      <c r="J186" s="237"/>
      <c r="K186" s="238" t="s">
        <v>828</v>
      </c>
      <c r="L186" s="476"/>
      <c r="M186" s="245" t="s">
        <v>191</v>
      </c>
      <c r="N186" s="803" t="s">
        <v>198</v>
      </c>
      <c r="O186" s="231"/>
      <c r="P186" s="246"/>
      <c r="Q186" s="246"/>
    </row>
    <row r="187" spans="1:17" s="270" customFormat="1">
      <c r="A187" s="234"/>
      <c r="B187" s="234"/>
      <c r="C187" s="234"/>
      <c r="D187" s="244" t="s">
        <v>190</v>
      </c>
      <c r="E187" s="240"/>
      <c r="F187" s="240"/>
      <c r="G187" s="240"/>
      <c r="H187" s="234"/>
      <c r="I187" s="234"/>
      <c r="J187" s="237"/>
      <c r="K187" s="238" t="s">
        <v>828</v>
      </c>
      <c r="L187" s="476"/>
      <c r="M187" s="245" t="s">
        <v>191</v>
      </c>
      <c r="N187" s="803" t="s">
        <v>198</v>
      </c>
      <c r="O187" s="231"/>
      <c r="P187" s="246"/>
      <c r="Q187" s="246"/>
    </row>
    <row r="188" spans="1:17" s="270" customFormat="1">
      <c r="A188" s="234"/>
      <c r="B188" s="234"/>
      <c r="C188" s="234"/>
      <c r="D188" s="244" t="s">
        <v>190</v>
      </c>
      <c r="E188" s="240"/>
      <c r="F188" s="240"/>
      <c r="G188" s="240"/>
      <c r="H188" s="234"/>
      <c r="I188" s="234"/>
      <c r="J188" s="237"/>
      <c r="K188" s="238" t="s">
        <v>828</v>
      </c>
      <c r="L188" s="476"/>
      <c r="M188" s="245" t="s">
        <v>191</v>
      </c>
      <c r="N188" s="803" t="s">
        <v>198</v>
      </c>
      <c r="O188" s="231"/>
      <c r="P188" s="246"/>
      <c r="Q188" s="246"/>
    </row>
    <row r="189" spans="1:17" s="270" customFormat="1">
      <c r="A189" s="234"/>
      <c r="B189" s="234"/>
      <c r="C189" s="234"/>
      <c r="D189" s="244" t="s">
        <v>190</v>
      </c>
      <c r="E189" s="240"/>
      <c r="F189" s="240"/>
      <c r="G189" s="240"/>
      <c r="H189" s="234"/>
      <c r="I189" s="234"/>
      <c r="J189" s="237"/>
      <c r="K189" s="238" t="s">
        <v>828</v>
      </c>
      <c r="L189" s="476"/>
      <c r="M189" s="245" t="s">
        <v>191</v>
      </c>
      <c r="N189" s="803" t="s">
        <v>198</v>
      </c>
      <c r="O189" s="231"/>
      <c r="P189" s="246"/>
      <c r="Q189" s="246"/>
    </row>
    <row r="190" spans="1:17" s="270" customFormat="1">
      <c r="A190" s="234">
        <v>1</v>
      </c>
      <c r="B190" s="234" t="s">
        <v>339</v>
      </c>
      <c r="C190" s="234" t="s">
        <v>340</v>
      </c>
      <c r="D190" s="244" t="s">
        <v>190</v>
      </c>
      <c r="E190" s="240">
        <v>260</v>
      </c>
      <c r="F190" s="240">
        <v>235</v>
      </c>
      <c r="G190" s="240">
        <v>162</v>
      </c>
      <c r="H190" s="234">
        <v>70</v>
      </c>
      <c r="I190" s="234">
        <v>124</v>
      </c>
      <c r="J190" s="237">
        <v>1.407</v>
      </c>
      <c r="K190" s="238" t="s">
        <v>828</v>
      </c>
      <c r="L190" s="476">
        <v>0</v>
      </c>
      <c r="M190" s="245" t="s">
        <v>191</v>
      </c>
      <c r="N190" s="803" t="s">
        <v>198</v>
      </c>
      <c r="O190" s="231"/>
      <c r="P190" s="246" t="s">
        <v>641</v>
      </c>
      <c r="Q190" s="246"/>
    </row>
    <row r="191" spans="1:17" s="270" customFormat="1">
      <c r="A191" s="234">
        <v>2</v>
      </c>
      <c r="B191" s="234" t="s">
        <v>341</v>
      </c>
      <c r="C191" s="234" t="s">
        <v>342</v>
      </c>
      <c r="D191" s="244" t="s">
        <v>190</v>
      </c>
      <c r="E191" s="240">
        <v>260</v>
      </c>
      <c r="F191" s="240">
        <v>235</v>
      </c>
      <c r="G191" s="240">
        <v>162</v>
      </c>
      <c r="H191" s="234">
        <v>70</v>
      </c>
      <c r="I191" s="234">
        <v>124</v>
      </c>
      <c r="J191" s="237">
        <v>1.407</v>
      </c>
      <c r="K191" s="238" t="s">
        <v>828</v>
      </c>
      <c r="L191" s="476">
        <v>0</v>
      </c>
      <c r="M191" s="245" t="s">
        <v>191</v>
      </c>
      <c r="N191" s="803" t="s">
        <v>198</v>
      </c>
      <c r="O191" s="231"/>
      <c r="P191" s="246" t="s">
        <v>641</v>
      </c>
      <c r="Q191" s="246"/>
    </row>
    <row r="192" spans="1:17" s="270" customFormat="1">
      <c r="A192" s="234">
        <v>3</v>
      </c>
      <c r="B192" s="234" t="s">
        <v>343</v>
      </c>
      <c r="C192" s="234" t="s">
        <v>344</v>
      </c>
      <c r="D192" s="244" t="s">
        <v>190</v>
      </c>
      <c r="E192" s="240">
        <v>260</v>
      </c>
      <c r="F192" s="240">
        <v>235</v>
      </c>
      <c r="G192" s="240">
        <v>162</v>
      </c>
      <c r="H192" s="234">
        <v>70</v>
      </c>
      <c r="I192" s="234">
        <v>124</v>
      </c>
      <c r="J192" s="237">
        <v>1.407</v>
      </c>
      <c r="K192" s="238" t="s">
        <v>828</v>
      </c>
      <c r="L192" s="476">
        <v>0</v>
      </c>
      <c r="M192" s="245" t="s">
        <v>191</v>
      </c>
      <c r="N192" s="803" t="s">
        <v>198</v>
      </c>
      <c r="O192" s="231"/>
      <c r="P192" s="246" t="s">
        <v>641</v>
      </c>
      <c r="Q192" s="246"/>
    </row>
    <row r="193" spans="1:17" s="270" customFormat="1">
      <c r="A193" s="234">
        <v>4</v>
      </c>
      <c r="B193" s="234" t="s">
        <v>279</v>
      </c>
      <c r="C193" s="234" t="s">
        <v>280</v>
      </c>
      <c r="D193" s="244" t="s">
        <v>190</v>
      </c>
      <c r="E193" s="240">
        <v>238</v>
      </c>
      <c r="F193" s="240">
        <v>216</v>
      </c>
      <c r="G193" s="240">
        <v>163</v>
      </c>
      <c r="H193" s="234">
        <v>65</v>
      </c>
      <c r="I193" s="234">
        <v>124</v>
      </c>
      <c r="J193" s="237">
        <v>1.3140000000000001</v>
      </c>
      <c r="K193" s="238" t="s">
        <v>828</v>
      </c>
      <c r="L193" s="476">
        <v>2268.35</v>
      </c>
      <c r="M193" s="245" t="s">
        <v>191</v>
      </c>
      <c r="N193" s="803" t="s">
        <v>198</v>
      </c>
      <c r="O193" s="231"/>
      <c r="P193" s="246" t="s">
        <v>642</v>
      </c>
      <c r="Q193" s="246"/>
    </row>
    <row r="194" spans="1:17" s="270" customFormat="1">
      <c r="A194" s="234">
        <v>5</v>
      </c>
      <c r="B194" s="234" t="s">
        <v>281</v>
      </c>
      <c r="C194" s="234" t="s">
        <v>282</v>
      </c>
      <c r="D194" s="244" t="s">
        <v>190</v>
      </c>
      <c r="E194" s="240">
        <v>238</v>
      </c>
      <c r="F194" s="240">
        <v>216</v>
      </c>
      <c r="G194" s="240">
        <v>163</v>
      </c>
      <c r="H194" s="234">
        <v>65</v>
      </c>
      <c r="I194" s="234">
        <v>124</v>
      </c>
      <c r="J194" s="237">
        <v>1.3140000000000001</v>
      </c>
      <c r="K194" s="238" t="s">
        <v>828</v>
      </c>
      <c r="L194" s="476">
        <v>2312.42</v>
      </c>
      <c r="M194" s="245" t="s">
        <v>191</v>
      </c>
      <c r="N194" s="803" t="s">
        <v>198</v>
      </c>
      <c r="O194" s="274"/>
      <c r="P194" s="246" t="s">
        <v>642</v>
      </c>
      <c r="Q194" s="246"/>
    </row>
    <row r="195" spans="1:17" s="270" customFormat="1">
      <c r="A195" s="234">
        <v>6</v>
      </c>
      <c r="B195" s="234" t="s">
        <v>724</v>
      </c>
      <c r="C195" s="234" t="s">
        <v>728</v>
      </c>
      <c r="D195" s="244" t="s">
        <v>190</v>
      </c>
      <c r="E195" s="240">
        <v>238</v>
      </c>
      <c r="F195" s="240">
        <v>216</v>
      </c>
      <c r="G195" s="240">
        <v>163</v>
      </c>
      <c r="H195" s="234">
        <v>65</v>
      </c>
      <c r="I195" s="234">
        <v>124</v>
      </c>
      <c r="J195" s="237">
        <v>1.3140000000000001</v>
      </c>
      <c r="K195" s="238" t="s">
        <v>828</v>
      </c>
      <c r="L195" s="476">
        <v>2209.64</v>
      </c>
      <c r="M195" s="245" t="s">
        <v>191</v>
      </c>
      <c r="N195" s="803" t="s">
        <v>198</v>
      </c>
      <c r="O195" s="274"/>
      <c r="P195" s="246" t="s">
        <v>642</v>
      </c>
      <c r="Q195" s="246" t="s">
        <v>1138</v>
      </c>
    </row>
    <row r="196" spans="1:17" s="270" customFormat="1">
      <c r="A196" s="234">
        <v>7</v>
      </c>
      <c r="B196" s="234" t="s">
        <v>725</v>
      </c>
      <c r="C196" s="234" t="s">
        <v>729</v>
      </c>
      <c r="D196" s="244" t="s">
        <v>190</v>
      </c>
      <c r="E196" s="240">
        <v>238</v>
      </c>
      <c r="F196" s="240">
        <v>216</v>
      </c>
      <c r="G196" s="240">
        <v>163</v>
      </c>
      <c r="H196" s="234">
        <v>65</v>
      </c>
      <c r="I196" s="234">
        <v>124</v>
      </c>
      <c r="J196" s="237">
        <v>1.3140000000000001</v>
      </c>
      <c r="K196" s="238" t="s">
        <v>828</v>
      </c>
      <c r="L196" s="476">
        <v>2209.64</v>
      </c>
      <c r="M196" s="245" t="s">
        <v>191</v>
      </c>
      <c r="N196" s="803" t="s">
        <v>198</v>
      </c>
      <c r="O196" s="274"/>
      <c r="P196" s="246" t="s">
        <v>642</v>
      </c>
      <c r="Q196" s="246" t="s">
        <v>1138</v>
      </c>
    </row>
    <row r="197" spans="1:17" s="270" customFormat="1">
      <c r="A197" s="234">
        <v>8</v>
      </c>
      <c r="B197" s="234" t="s">
        <v>283</v>
      </c>
      <c r="C197" s="234" t="s">
        <v>284</v>
      </c>
      <c r="D197" s="244" t="s">
        <v>190</v>
      </c>
      <c r="E197" s="240">
        <v>238</v>
      </c>
      <c r="F197" s="240">
        <v>216</v>
      </c>
      <c r="G197" s="240">
        <v>163</v>
      </c>
      <c r="H197" s="234">
        <v>65</v>
      </c>
      <c r="I197" s="234">
        <v>124</v>
      </c>
      <c r="J197" s="237">
        <v>1.3140000000000001</v>
      </c>
      <c r="K197" s="238" t="s">
        <v>828</v>
      </c>
      <c r="L197" s="476">
        <v>2401.4899999999998</v>
      </c>
      <c r="M197" s="245" t="s">
        <v>191</v>
      </c>
      <c r="N197" s="803" t="s">
        <v>198</v>
      </c>
      <c r="O197" s="274"/>
      <c r="P197" s="246" t="s">
        <v>642</v>
      </c>
      <c r="Q197" s="246"/>
    </row>
    <row r="198" spans="1:17" s="270" customFormat="1">
      <c r="A198" s="234">
        <v>9</v>
      </c>
      <c r="B198" s="234" t="s">
        <v>271</v>
      </c>
      <c r="C198" s="234" t="s">
        <v>272</v>
      </c>
      <c r="D198" s="244" t="s">
        <v>190</v>
      </c>
      <c r="E198" s="240">
        <v>254</v>
      </c>
      <c r="F198" s="240">
        <v>229</v>
      </c>
      <c r="G198" s="240">
        <v>163</v>
      </c>
      <c r="H198" s="234">
        <v>70</v>
      </c>
      <c r="I198" s="234">
        <v>130</v>
      </c>
      <c r="J198" s="237">
        <v>1.484</v>
      </c>
      <c r="K198" s="238" t="s">
        <v>828</v>
      </c>
      <c r="L198" s="476">
        <v>2511.65</v>
      </c>
      <c r="M198" s="245" t="s">
        <v>191</v>
      </c>
      <c r="N198" s="803" t="s">
        <v>198</v>
      </c>
      <c r="O198" s="231"/>
      <c r="P198" s="246" t="s">
        <v>642</v>
      </c>
      <c r="Q198" s="246"/>
    </row>
    <row r="199" spans="1:17" s="270" customFormat="1">
      <c r="A199" s="234">
        <v>10</v>
      </c>
      <c r="B199" s="234" t="s">
        <v>273</v>
      </c>
      <c r="C199" s="234" t="s">
        <v>274</v>
      </c>
      <c r="D199" s="244" t="s">
        <v>190</v>
      </c>
      <c r="E199" s="240">
        <v>254</v>
      </c>
      <c r="F199" s="240">
        <v>229</v>
      </c>
      <c r="G199" s="240">
        <v>163</v>
      </c>
      <c r="H199" s="234">
        <v>70</v>
      </c>
      <c r="I199" s="234">
        <v>130</v>
      </c>
      <c r="J199" s="237">
        <v>1.484</v>
      </c>
      <c r="K199" s="238" t="s">
        <v>828</v>
      </c>
      <c r="L199" s="476">
        <v>2555.37</v>
      </c>
      <c r="M199" s="245" t="s">
        <v>191</v>
      </c>
      <c r="N199" s="803" t="s">
        <v>198</v>
      </c>
      <c r="O199" s="231"/>
      <c r="P199" s="246" t="s">
        <v>642</v>
      </c>
      <c r="Q199" s="246"/>
    </row>
    <row r="200" spans="1:17" s="274" customFormat="1">
      <c r="A200" s="234">
        <v>11</v>
      </c>
      <c r="B200" s="234" t="s">
        <v>726</v>
      </c>
      <c r="C200" s="234" t="s">
        <v>730</v>
      </c>
      <c r="D200" s="244" t="s">
        <v>190</v>
      </c>
      <c r="E200" s="240">
        <v>254</v>
      </c>
      <c r="F200" s="240">
        <v>229</v>
      </c>
      <c r="G200" s="240">
        <v>163</v>
      </c>
      <c r="H200" s="234">
        <v>70</v>
      </c>
      <c r="I200" s="234">
        <v>130</v>
      </c>
      <c r="J200" s="237">
        <v>1.484</v>
      </c>
      <c r="K200" s="238" t="s">
        <v>828</v>
      </c>
      <c r="L200" s="476">
        <v>2438.41</v>
      </c>
      <c r="M200" s="245" t="s">
        <v>191</v>
      </c>
      <c r="N200" s="803" t="s">
        <v>198</v>
      </c>
      <c r="O200" s="231"/>
      <c r="P200" s="246" t="s">
        <v>642</v>
      </c>
      <c r="Q200" s="246" t="s">
        <v>1138</v>
      </c>
    </row>
    <row r="201" spans="1:17" s="274" customFormat="1">
      <c r="A201" s="234">
        <v>12</v>
      </c>
      <c r="B201" s="234" t="s">
        <v>727</v>
      </c>
      <c r="C201" s="234" t="s">
        <v>731</v>
      </c>
      <c r="D201" s="244" t="s">
        <v>190</v>
      </c>
      <c r="E201" s="240">
        <v>254</v>
      </c>
      <c r="F201" s="240">
        <v>229</v>
      </c>
      <c r="G201" s="240">
        <v>163</v>
      </c>
      <c r="H201" s="234">
        <v>70</v>
      </c>
      <c r="I201" s="234">
        <v>130</v>
      </c>
      <c r="J201" s="237">
        <v>1.484</v>
      </c>
      <c r="K201" s="238" t="s">
        <v>828</v>
      </c>
      <c r="L201" s="476">
        <v>2438.41</v>
      </c>
      <c r="M201" s="245" t="s">
        <v>191</v>
      </c>
      <c r="N201" s="803" t="s">
        <v>198</v>
      </c>
      <c r="O201" s="231"/>
      <c r="P201" s="246" t="s">
        <v>642</v>
      </c>
      <c r="Q201" s="246" t="s">
        <v>1138</v>
      </c>
    </row>
    <row r="202" spans="1:17" s="274" customFormat="1">
      <c r="A202" s="234">
        <v>13</v>
      </c>
      <c r="B202" s="234" t="s">
        <v>275</v>
      </c>
      <c r="C202" s="234" t="s">
        <v>276</v>
      </c>
      <c r="D202" s="244" t="s">
        <v>190</v>
      </c>
      <c r="E202" s="240">
        <v>254</v>
      </c>
      <c r="F202" s="240">
        <v>229</v>
      </c>
      <c r="G202" s="240">
        <v>163</v>
      </c>
      <c r="H202" s="234">
        <v>70</v>
      </c>
      <c r="I202" s="234">
        <v>130</v>
      </c>
      <c r="J202" s="237">
        <v>1.484</v>
      </c>
      <c r="K202" s="238" t="s">
        <v>828</v>
      </c>
      <c r="L202" s="476">
        <v>2653.84</v>
      </c>
      <c r="M202" s="245" t="s">
        <v>191</v>
      </c>
      <c r="N202" s="803" t="s">
        <v>198</v>
      </c>
      <c r="O202" s="231"/>
      <c r="P202" s="246" t="s">
        <v>642</v>
      </c>
      <c r="Q202" s="246"/>
    </row>
    <row r="203" spans="1:17" s="274" customFormat="1">
      <c r="A203" s="234">
        <v>14</v>
      </c>
      <c r="B203" s="234" t="s">
        <v>308</v>
      </c>
      <c r="C203" s="234" t="s">
        <v>309</v>
      </c>
      <c r="D203" s="244" t="s">
        <v>190</v>
      </c>
      <c r="E203" s="240">
        <v>254</v>
      </c>
      <c r="F203" s="240">
        <v>229</v>
      </c>
      <c r="G203" s="240">
        <v>163</v>
      </c>
      <c r="H203" s="234">
        <v>70</v>
      </c>
      <c r="I203" s="234">
        <v>130</v>
      </c>
      <c r="J203" s="237">
        <v>1.484</v>
      </c>
      <c r="K203" s="238" t="s">
        <v>828</v>
      </c>
      <c r="L203" s="476">
        <v>2560.27</v>
      </c>
      <c r="M203" s="245" t="s">
        <v>191</v>
      </c>
      <c r="N203" s="803" t="s">
        <v>198</v>
      </c>
      <c r="O203" s="231"/>
      <c r="P203" s="246" t="s">
        <v>642</v>
      </c>
      <c r="Q203" s="246"/>
    </row>
    <row r="204" spans="1:17" s="270" customFormat="1">
      <c r="A204" s="234">
        <v>15</v>
      </c>
      <c r="B204" s="234" t="s">
        <v>737</v>
      </c>
      <c r="C204" s="234" t="s">
        <v>738</v>
      </c>
      <c r="D204" s="244" t="s">
        <v>190</v>
      </c>
      <c r="E204" s="240">
        <v>259</v>
      </c>
      <c r="F204" s="240">
        <v>234</v>
      </c>
      <c r="G204" s="240">
        <v>163</v>
      </c>
      <c r="H204" s="234">
        <v>70</v>
      </c>
      <c r="I204" s="234">
        <v>130</v>
      </c>
      <c r="J204" s="237">
        <v>1.484</v>
      </c>
      <c r="K204" s="238" t="s">
        <v>828</v>
      </c>
      <c r="L204" s="476">
        <v>2969.83</v>
      </c>
      <c r="M204" s="245" t="s">
        <v>191</v>
      </c>
      <c r="N204" s="803" t="s">
        <v>198</v>
      </c>
      <c r="O204" s="231"/>
      <c r="P204" s="246" t="s">
        <v>642</v>
      </c>
      <c r="Q204" s="246"/>
    </row>
    <row r="205" spans="1:17" s="274" customFormat="1">
      <c r="A205" s="234">
        <v>16</v>
      </c>
      <c r="B205" s="234" t="s">
        <v>285</v>
      </c>
      <c r="C205" s="234" t="s">
        <v>286</v>
      </c>
      <c r="D205" s="244" t="s">
        <v>190</v>
      </c>
      <c r="E205" s="240">
        <v>238</v>
      </c>
      <c r="F205" s="240">
        <v>216</v>
      </c>
      <c r="G205" s="240">
        <v>163</v>
      </c>
      <c r="H205" s="234">
        <v>65</v>
      </c>
      <c r="I205" s="234">
        <v>124</v>
      </c>
      <c r="J205" s="237">
        <v>1.3140000000000001</v>
      </c>
      <c r="K205" s="238" t="s">
        <v>828</v>
      </c>
      <c r="L205" s="476">
        <v>2442.09</v>
      </c>
      <c r="M205" s="245" t="s">
        <v>191</v>
      </c>
      <c r="N205" s="803" t="s">
        <v>198</v>
      </c>
      <c r="O205" s="231"/>
      <c r="P205" s="246" t="s">
        <v>642</v>
      </c>
      <c r="Q205" s="246"/>
    </row>
    <row r="206" spans="1:17" s="274" customFormat="1">
      <c r="A206" s="234">
        <v>17</v>
      </c>
      <c r="B206" s="234" t="s">
        <v>277</v>
      </c>
      <c r="C206" s="234" t="s">
        <v>278</v>
      </c>
      <c r="D206" s="244" t="s">
        <v>190</v>
      </c>
      <c r="E206" s="240">
        <v>254</v>
      </c>
      <c r="F206" s="240">
        <v>229</v>
      </c>
      <c r="G206" s="240">
        <v>163</v>
      </c>
      <c r="H206" s="234">
        <v>70</v>
      </c>
      <c r="I206" s="234">
        <v>130</v>
      </c>
      <c r="J206" s="237">
        <v>1.484</v>
      </c>
      <c r="K206" s="238" t="s">
        <v>828</v>
      </c>
      <c r="L206" s="476">
        <v>2697.53</v>
      </c>
      <c r="M206" s="245" t="s">
        <v>191</v>
      </c>
      <c r="N206" s="803" t="s">
        <v>198</v>
      </c>
      <c r="O206" s="231"/>
      <c r="P206" s="246" t="s">
        <v>642</v>
      </c>
      <c r="Q206" s="246"/>
    </row>
    <row r="207" spans="1:17" s="274" customFormat="1">
      <c r="A207" s="234">
        <v>18</v>
      </c>
      <c r="B207" s="234" t="s">
        <v>689</v>
      </c>
      <c r="C207" s="234" t="s">
        <v>693</v>
      </c>
      <c r="D207" s="244" t="s">
        <v>190</v>
      </c>
      <c r="E207" s="240">
        <v>238</v>
      </c>
      <c r="F207" s="240">
        <v>216</v>
      </c>
      <c r="G207" s="240">
        <v>163</v>
      </c>
      <c r="H207" s="234">
        <v>65</v>
      </c>
      <c r="I207" s="234">
        <v>124</v>
      </c>
      <c r="J207" s="237">
        <v>1.3140000000000001</v>
      </c>
      <c r="K207" s="238" t="s">
        <v>828</v>
      </c>
      <c r="L207" s="476">
        <v>2665.96</v>
      </c>
      <c r="M207" s="245" t="s">
        <v>191</v>
      </c>
      <c r="N207" s="803" t="s">
        <v>198</v>
      </c>
      <c r="O207" s="231"/>
      <c r="P207" s="246" t="s">
        <v>642</v>
      </c>
      <c r="Q207" s="246"/>
    </row>
    <row r="208" spans="1:17" s="274" customFormat="1">
      <c r="A208" s="234">
        <v>19</v>
      </c>
      <c r="B208" s="234" t="s">
        <v>736</v>
      </c>
      <c r="C208" s="234" t="s">
        <v>739</v>
      </c>
      <c r="D208" s="244" t="s">
        <v>190</v>
      </c>
      <c r="E208" s="240">
        <v>243</v>
      </c>
      <c r="F208" s="240">
        <v>221</v>
      </c>
      <c r="G208" s="240">
        <v>163</v>
      </c>
      <c r="H208" s="234">
        <v>65</v>
      </c>
      <c r="I208" s="234">
        <v>124</v>
      </c>
      <c r="J208" s="237">
        <v>1.3140000000000001</v>
      </c>
      <c r="K208" s="238" t="s">
        <v>828</v>
      </c>
      <c r="L208" s="476">
        <v>2710.22</v>
      </c>
      <c r="M208" s="245" t="s">
        <v>191</v>
      </c>
      <c r="N208" s="803" t="s">
        <v>198</v>
      </c>
      <c r="O208" s="231"/>
      <c r="P208" s="246" t="s">
        <v>642</v>
      </c>
      <c r="Q208" s="246"/>
    </row>
    <row r="209" spans="1:17" s="274" customFormat="1">
      <c r="A209" s="234">
        <v>20</v>
      </c>
      <c r="B209" s="234" t="s">
        <v>690</v>
      </c>
      <c r="C209" s="234" t="s">
        <v>694</v>
      </c>
      <c r="D209" s="244" t="s">
        <v>190</v>
      </c>
      <c r="E209" s="240">
        <v>243</v>
      </c>
      <c r="F209" s="240">
        <v>221</v>
      </c>
      <c r="G209" s="240">
        <v>163</v>
      </c>
      <c r="H209" s="234">
        <v>65</v>
      </c>
      <c r="I209" s="234">
        <v>124</v>
      </c>
      <c r="J209" s="237">
        <v>1.3140000000000001</v>
      </c>
      <c r="K209" s="238" t="s">
        <v>828</v>
      </c>
      <c r="L209" s="476">
        <v>2798.66</v>
      </c>
      <c r="M209" s="245" t="s">
        <v>191</v>
      </c>
      <c r="N209" s="803" t="s">
        <v>198</v>
      </c>
      <c r="O209" s="231"/>
      <c r="P209" s="246" t="s">
        <v>642</v>
      </c>
      <c r="Q209" s="246"/>
    </row>
    <row r="210" spans="1:17" s="274" customFormat="1">
      <c r="A210" s="234">
        <v>21</v>
      </c>
      <c r="B210" s="234" t="s">
        <v>807</v>
      </c>
      <c r="C210" s="234" t="s">
        <v>809</v>
      </c>
      <c r="D210" s="244" t="s">
        <v>190</v>
      </c>
      <c r="E210" s="240">
        <v>243</v>
      </c>
      <c r="F210" s="240">
        <v>221</v>
      </c>
      <c r="G210" s="240">
        <v>163</v>
      </c>
      <c r="H210" s="234">
        <v>65</v>
      </c>
      <c r="I210" s="234">
        <v>124</v>
      </c>
      <c r="J210" s="237">
        <v>1.3140000000000001</v>
      </c>
      <c r="K210" s="238" t="s">
        <v>828</v>
      </c>
      <c r="L210" s="476">
        <v>2839.31</v>
      </c>
      <c r="M210" s="245" t="s">
        <v>191</v>
      </c>
      <c r="N210" s="803" t="s">
        <v>198</v>
      </c>
      <c r="P210" s="246" t="s">
        <v>642</v>
      </c>
      <c r="Q210" s="246"/>
    </row>
    <row r="211" spans="1:17" s="274" customFormat="1">
      <c r="A211" s="234">
        <v>22</v>
      </c>
      <c r="B211" s="234" t="s">
        <v>691</v>
      </c>
      <c r="C211" s="234" t="s">
        <v>695</v>
      </c>
      <c r="D211" s="244" t="s">
        <v>190</v>
      </c>
      <c r="E211" s="240">
        <v>254</v>
      </c>
      <c r="F211" s="240">
        <v>229</v>
      </c>
      <c r="G211" s="240">
        <v>163</v>
      </c>
      <c r="H211" s="234">
        <v>70</v>
      </c>
      <c r="I211" s="234">
        <v>130</v>
      </c>
      <c r="J211" s="237">
        <v>1.484</v>
      </c>
      <c r="K211" s="238" t="s">
        <v>828</v>
      </c>
      <c r="L211" s="476">
        <v>2921.12</v>
      </c>
      <c r="M211" s="245" t="s">
        <v>191</v>
      </c>
      <c r="N211" s="803" t="s">
        <v>198</v>
      </c>
      <c r="P211" s="246" t="s">
        <v>642</v>
      </c>
      <c r="Q211" s="246"/>
    </row>
    <row r="212" spans="1:17" s="274" customFormat="1">
      <c r="A212" s="234">
        <v>23</v>
      </c>
      <c r="B212" s="234" t="s">
        <v>734</v>
      </c>
      <c r="C212" s="234" t="s">
        <v>735</v>
      </c>
      <c r="D212" s="244" t="s">
        <v>190</v>
      </c>
      <c r="E212" s="240">
        <v>259</v>
      </c>
      <c r="F212" s="240">
        <v>234</v>
      </c>
      <c r="G212" s="240">
        <v>163</v>
      </c>
      <c r="H212" s="234">
        <v>70</v>
      </c>
      <c r="I212" s="234">
        <v>130</v>
      </c>
      <c r="J212" s="237">
        <v>1.484</v>
      </c>
      <c r="K212" s="238" t="s">
        <v>828</v>
      </c>
      <c r="L212" s="476">
        <v>2964.84</v>
      </c>
      <c r="M212" s="245" t="s">
        <v>191</v>
      </c>
      <c r="N212" s="803" t="s">
        <v>198</v>
      </c>
      <c r="P212" s="246" t="s">
        <v>642</v>
      </c>
      <c r="Q212" s="246"/>
    </row>
    <row r="213" spans="1:17" s="274" customFormat="1">
      <c r="A213" s="234">
        <v>24</v>
      </c>
      <c r="B213" s="234" t="s">
        <v>692</v>
      </c>
      <c r="C213" s="234" t="s">
        <v>696</v>
      </c>
      <c r="D213" s="244" t="s">
        <v>190</v>
      </c>
      <c r="E213" s="240">
        <v>259</v>
      </c>
      <c r="F213" s="240">
        <v>234</v>
      </c>
      <c r="G213" s="240">
        <v>163</v>
      </c>
      <c r="H213" s="234">
        <v>70</v>
      </c>
      <c r="I213" s="234">
        <v>130</v>
      </c>
      <c r="J213" s="237">
        <v>1.484</v>
      </c>
      <c r="K213" s="238" t="s">
        <v>828</v>
      </c>
      <c r="L213" s="476">
        <v>3062.68</v>
      </c>
      <c r="M213" s="245" t="s">
        <v>191</v>
      </c>
      <c r="N213" s="803" t="s">
        <v>198</v>
      </c>
      <c r="O213" s="231"/>
      <c r="P213" s="246" t="s">
        <v>642</v>
      </c>
      <c r="Q213" s="246"/>
    </row>
    <row r="214" spans="1:17" s="274" customFormat="1">
      <c r="A214" s="234">
        <v>25</v>
      </c>
      <c r="B214" s="234" t="s">
        <v>806</v>
      </c>
      <c r="C214" s="234" t="s">
        <v>810</v>
      </c>
      <c r="D214" s="244" t="s">
        <v>190</v>
      </c>
      <c r="E214" s="240">
        <v>259</v>
      </c>
      <c r="F214" s="240">
        <v>234</v>
      </c>
      <c r="G214" s="240">
        <v>163</v>
      </c>
      <c r="H214" s="234">
        <v>70</v>
      </c>
      <c r="I214" s="234">
        <v>130</v>
      </c>
      <c r="J214" s="237">
        <v>1.48</v>
      </c>
      <c r="K214" s="238" t="s">
        <v>828</v>
      </c>
      <c r="L214" s="476">
        <v>3106.4</v>
      </c>
      <c r="M214" s="245" t="s">
        <v>191</v>
      </c>
      <c r="N214" s="803" t="s">
        <v>198</v>
      </c>
      <c r="O214" s="231"/>
      <c r="P214" s="246" t="s">
        <v>642</v>
      </c>
      <c r="Q214" s="246"/>
    </row>
    <row r="215" spans="1:17" s="274" customFormat="1">
      <c r="A215" s="234">
        <v>26</v>
      </c>
      <c r="B215" s="234" t="s">
        <v>255</v>
      </c>
      <c r="C215" s="234" t="s">
        <v>256</v>
      </c>
      <c r="D215" s="244" t="s">
        <v>190</v>
      </c>
      <c r="E215" s="240">
        <v>223</v>
      </c>
      <c r="F215" s="240">
        <v>205</v>
      </c>
      <c r="G215" s="240">
        <v>156</v>
      </c>
      <c r="H215" s="234">
        <v>68</v>
      </c>
      <c r="I215" s="234">
        <v>119</v>
      </c>
      <c r="J215" s="237">
        <v>1.262</v>
      </c>
      <c r="K215" s="238" t="s">
        <v>828</v>
      </c>
      <c r="L215" s="476">
        <v>2856.61</v>
      </c>
      <c r="M215" s="245" t="s">
        <v>191</v>
      </c>
      <c r="N215" s="803" t="s">
        <v>198</v>
      </c>
      <c r="O215" s="231"/>
      <c r="P215" s="246" t="s">
        <v>641</v>
      </c>
      <c r="Q215" s="246"/>
    </row>
    <row r="216" spans="1:17" s="274" customFormat="1">
      <c r="A216" s="234">
        <v>27</v>
      </c>
      <c r="B216" s="234" t="s">
        <v>247</v>
      </c>
      <c r="C216" s="234" t="s">
        <v>248</v>
      </c>
      <c r="D216" s="244" t="s">
        <v>190</v>
      </c>
      <c r="E216" s="240">
        <v>223</v>
      </c>
      <c r="F216" s="240">
        <v>205</v>
      </c>
      <c r="G216" s="240">
        <v>156</v>
      </c>
      <c r="H216" s="234">
        <v>68</v>
      </c>
      <c r="I216" s="234">
        <v>119</v>
      </c>
      <c r="J216" s="237">
        <v>1.262</v>
      </c>
      <c r="K216" s="238" t="s">
        <v>828</v>
      </c>
      <c r="L216" s="476">
        <v>2856.95</v>
      </c>
      <c r="M216" s="245" t="s">
        <v>191</v>
      </c>
      <c r="N216" s="803" t="s">
        <v>198</v>
      </c>
      <c r="O216" s="231"/>
      <c r="P216" s="246" t="s">
        <v>641</v>
      </c>
      <c r="Q216" s="246"/>
    </row>
    <row r="217" spans="1:17" s="274" customFormat="1">
      <c r="A217" s="234">
        <v>28</v>
      </c>
      <c r="B217" s="234" t="s">
        <v>251</v>
      </c>
      <c r="C217" s="234" t="s">
        <v>252</v>
      </c>
      <c r="D217" s="244" t="s">
        <v>190</v>
      </c>
      <c r="E217" s="240">
        <v>223</v>
      </c>
      <c r="F217" s="240">
        <v>205</v>
      </c>
      <c r="G217" s="240">
        <v>156</v>
      </c>
      <c r="H217" s="234">
        <v>68</v>
      </c>
      <c r="I217" s="234">
        <v>119</v>
      </c>
      <c r="J217" s="237">
        <v>1.262</v>
      </c>
      <c r="K217" s="238" t="s">
        <v>828</v>
      </c>
      <c r="L217" s="476">
        <v>2855.62</v>
      </c>
      <c r="M217" s="245" t="s">
        <v>191</v>
      </c>
      <c r="N217" s="803" t="s">
        <v>198</v>
      </c>
      <c r="P217" s="246" t="s">
        <v>641</v>
      </c>
      <c r="Q217" s="246"/>
    </row>
    <row r="218" spans="1:17" s="274" customFormat="1">
      <c r="A218" s="234">
        <v>29</v>
      </c>
      <c r="B218" s="234" t="s">
        <v>257</v>
      </c>
      <c r="C218" s="234" t="s">
        <v>258</v>
      </c>
      <c r="D218" s="244" t="s">
        <v>190</v>
      </c>
      <c r="E218" s="240">
        <v>223</v>
      </c>
      <c r="F218" s="240">
        <v>205</v>
      </c>
      <c r="G218" s="240">
        <v>156</v>
      </c>
      <c r="H218" s="234">
        <v>68</v>
      </c>
      <c r="I218" s="234">
        <v>119</v>
      </c>
      <c r="J218" s="237">
        <v>1.262</v>
      </c>
      <c r="K218" s="238" t="s">
        <v>828</v>
      </c>
      <c r="L218" s="476">
        <v>3025.22</v>
      </c>
      <c r="M218" s="245" t="s">
        <v>191</v>
      </c>
      <c r="N218" s="803" t="s">
        <v>198</v>
      </c>
      <c r="O218" s="231"/>
      <c r="P218" s="246" t="s">
        <v>641</v>
      </c>
      <c r="Q218" s="246"/>
    </row>
    <row r="219" spans="1:17" s="274" customFormat="1">
      <c r="A219" s="234">
        <v>30</v>
      </c>
      <c r="B219" s="234" t="s">
        <v>249</v>
      </c>
      <c r="C219" s="234" t="s">
        <v>250</v>
      </c>
      <c r="D219" s="244" t="s">
        <v>190</v>
      </c>
      <c r="E219" s="240">
        <v>223</v>
      </c>
      <c r="F219" s="240">
        <v>205</v>
      </c>
      <c r="G219" s="240">
        <v>156</v>
      </c>
      <c r="H219" s="234">
        <v>68</v>
      </c>
      <c r="I219" s="234">
        <v>119</v>
      </c>
      <c r="J219" s="237">
        <v>1.262</v>
      </c>
      <c r="K219" s="238" t="s">
        <v>828</v>
      </c>
      <c r="L219" s="476">
        <v>3025.54</v>
      </c>
      <c r="M219" s="245" t="s">
        <v>191</v>
      </c>
      <c r="N219" s="803" t="s">
        <v>198</v>
      </c>
      <c r="O219" s="231"/>
      <c r="P219" s="246" t="s">
        <v>641</v>
      </c>
      <c r="Q219" s="246"/>
    </row>
    <row r="220" spans="1:17" s="274" customFormat="1">
      <c r="A220" s="234">
        <v>31</v>
      </c>
      <c r="B220" s="234" t="s">
        <v>253</v>
      </c>
      <c r="C220" s="234" t="s">
        <v>254</v>
      </c>
      <c r="D220" s="244" t="s">
        <v>190</v>
      </c>
      <c r="E220" s="240">
        <v>223</v>
      </c>
      <c r="F220" s="240">
        <v>205</v>
      </c>
      <c r="G220" s="240">
        <v>156</v>
      </c>
      <c r="H220" s="234">
        <v>68</v>
      </c>
      <c r="I220" s="234">
        <v>119</v>
      </c>
      <c r="J220" s="237">
        <v>1.262</v>
      </c>
      <c r="K220" s="238" t="s">
        <v>828</v>
      </c>
      <c r="L220" s="476">
        <v>3024.47</v>
      </c>
      <c r="M220" s="245" t="s">
        <v>191</v>
      </c>
      <c r="N220" s="803" t="s">
        <v>198</v>
      </c>
      <c r="O220" s="231"/>
      <c r="P220" s="246" t="s">
        <v>641</v>
      </c>
      <c r="Q220" s="246"/>
    </row>
    <row r="221" spans="1:17" s="274" customFormat="1">
      <c r="A221" s="234">
        <v>32</v>
      </c>
      <c r="B221" s="234" t="s">
        <v>548</v>
      </c>
      <c r="C221" s="234" t="s">
        <v>24</v>
      </c>
      <c r="D221" s="244" t="s">
        <v>190</v>
      </c>
      <c r="E221" s="240">
        <v>223</v>
      </c>
      <c r="F221" s="240">
        <v>205</v>
      </c>
      <c r="G221" s="240">
        <v>156</v>
      </c>
      <c r="H221" s="234">
        <v>68</v>
      </c>
      <c r="I221" s="234">
        <v>119</v>
      </c>
      <c r="J221" s="237">
        <v>1.262</v>
      </c>
      <c r="K221" s="238" t="s">
        <v>828</v>
      </c>
      <c r="L221" s="476">
        <v>0</v>
      </c>
      <c r="M221" s="245" t="s">
        <v>191</v>
      </c>
      <c r="N221" s="803" t="s">
        <v>198</v>
      </c>
      <c r="P221" s="246" t="s">
        <v>641</v>
      </c>
      <c r="Q221" s="246"/>
    </row>
    <row r="222" spans="1:17" s="274" customFormat="1">
      <c r="A222" s="234">
        <v>33</v>
      </c>
      <c r="B222" s="234" t="s">
        <v>834</v>
      </c>
      <c r="C222" s="234" t="s">
        <v>830</v>
      </c>
      <c r="D222" s="244" t="s">
        <v>190</v>
      </c>
      <c r="E222" s="240">
        <v>232</v>
      </c>
      <c r="F222" s="240">
        <v>212</v>
      </c>
      <c r="G222" s="240">
        <v>156</v>
      </c>
      <c r="H222" s="234">
        <v>68</v>
      </c>
      <c r="I222" s="234">
        <v>119</v>
      </c>
      <c r="J222" s="237">
        <v>1.262</v>
      </c>
      <c r="K222" s="238" t="s">
        <v>828</v>
      </c>
      <c r="L222" s="476">
        <v>3372.18</v>
      </c>
      <c r="M222" s="268" t="s">
        <v>191</v>
      </c>
      <c r="N222" s="803" t="s">
        <v>198</v>
      </c>
      <c r="P222" s="246" t="s">
        <v>641</v>
      </c>
      <c r="Q222" s="246"/>
    </row>
    <row r="223" spans="1:17" s="274" customFormat="1">
      <c r="A223" s="234">
        <v>34</v>
      </c>
      <c r="B223" s="234" t="s">
        <v>267</v>
      </c>
      <c r="C223" s="234" t="s">
        <v>268</v>
      </c>
      <c r="D223" s="244" t="s">
        <v>190</v>
      </c>
      <c r="E223" s="240">
        <v>262</v>
      </c>
      <c r="F223" s="240">
        <v>242</v>
      </c>
      <c r="G223" s="240">
        <v>164</v>
      </c>
      <c r="H223" s="234">
        <v>73</v>
      </c>
      <c r="I223" s="234">
        <v>126</v>
      </c>
      <c r="J223" s="237">
        <v>1.518</v>
      </c>
      <c r="K223" s="238" t="s">
        <v>828</v>
      </c>
      <c r="L223" s="476">
        <v>3084.04</v>
      </c>
      <c r="M223" s="268" t="s">
        <v>191</v>
      </c>
      <c r="N223" s="803" t="s">
        <v>198</v>
      </c>
      <c r="O223" s="231"/>
      <c r="P223" s="246" t="s">
        <v>641</v>
      </c>
      <c r="Q223" s="246" t="s">
        <v>1141</v>
      </c>
    </row>
    <row r="224" spans="1:17" s="274" customFormat="1">
      <c r="A224" s="234">
        <v>35</v>
      </c>
      <c r="B224" s="234" t="s">
        <v>259</v>
      </c>
      <c r="C224" s="234" t="s">
        <v>260</v>
      </c>
      <c r="D224" s="244" t="s">
        <v>190</v>
      </c>
      <c r="E224" s="240">
        <v>262</v>
      </c>
      <c r="F224" s="240">
        <v>242</v>
      </c>
      <c r="G224" s="240">
        <v>164</v>
      </c>
      <c r="H224" s="234">
        <v>73</v>
      </c>
      <c r="I224" s="234">
        <v>126</v>
      </c>
      <c r="J224" s="237">
        <v>1.518</v>
      </c>
      <c r="K224" s="238" t="s">
        <v>828</v>
      </c>
      <c r="L224" s="476">
        <v>3082.01</v>
      </c>
      <c r="M224" s="245" t="s">
        <v>191</v>
      </c>
      <c r="N224" s="803" t="s">
        <v>198</v>
      </c>
      <c r="O224" s="231"/>
      <c r="P224" s="246" t="s">
        <v>641</v>
      </c>
      <c r="Q224" s="246" t="s">
        <v>1141</v>
      </c>
    </row>
    <row r="225" spans="1:17" s="274" customFormat="1">
      <c r="A225" s="234">
        <v>36</v>
      </c>
      <c r="B225" s="234" t="s">
        <v>263</v>
      </c>
      <c r="C225" s="234" t="s">
        <v>264</v>
      </c>
      <c r="D225" s="244" t="s">
        <v>190</v>
      </c>
      <c r="E225" s="240">
        <v>262</v>
      </c>
      <c r="F225" s="240">
        <v>242</v>
      </c>
      <c r="G225" s="240">
        <v>164</v>
      </c>
      <c r="H225" s="234">
        <v>73</v>
      </c>
      <c r="I225" s="234">
        <v>126</v>
      </c>
      <c r="J225" s="237">
        <v>1.518</v>
      </c>
      <c r="K225" s="238" t="s">
        <v>828</v>
      </c>
      <c r="L225" s="476">
        <v>3082.41</v>
      </c>
      <c r="M225" s="245" t="s">
        <v>191</v>
      </c>
      <c r="N225" s="803" t="s">
        <v>198</v>
      </c>
      <c r="O225" s="231"/>
      <c r="P225" s="246" t="s">
        <v>641</v>
      </c>
      <c r="Q225" s="246" t="s">
        <v>1141</v>
      </c>
    </row>
    <row r="226" spans="1:17" s="274" customFormat="1">
      <c r="A226" s="234">
        <v>37</v>
      </c>
      <c r="B226" s="234" t="s">
        <v>269</v>
      </c>
      <c r="C226" s="234" t="s">
        <v>270</v>
      </c>
      <c r="D226" s="244" t="s">
        <v>190</v>
      </c>
      <c r="E226" s="240">
        <v>262</v>
      </c>
      <c r="F226" s="240">
        <v>242</v>
      </c>
      <c r="G226" s="240">
        <v>164</v>
      </c>
      <c r="H226" s="234">
        <v>73</v>
      </c>
      <c r="I226" s="234">
        <v>126</v>
      </c>
      <c r="J226" s="237">
        <v>1.518</v>
      </c>
      <c r="K226" s="238" t="s">
        <v>828</v>
      </c>
      <c r="L226" s="476">
        <v>3084.01</v>
      </c>
      <c r="M226" s="245" t="s">
        <v>191</v>
      </c>
      <c r="N226" s="803" t="s">
        <v>198</v>
      </c>
      <c r="O226" s="231"/>
      <c r="P226" s="246" t="s">
        <v>641</v>
      </c>
      <c r="Q226" s="246" t="s">
        <v>1141</v>
      </c>
    </row>
    <row r="227" spans="1:17" s="274" customFormat="1">
      <c r="A227" s="234">
        <v>38</v>
      </c>
      <c r="B227" s="234" t="s">
        <v>261</v>
      </c>
      <c r="C227" s="234" t="s">
        <v>262</v>
      </c>
      <c r="D227" s="244" t="s">
        <v>190</v>
      </c>
      <c r="E227" s="240">
        <v>262</v>
      </c>
      <c r="F227" s="240">
        <v>242</v>
      </c>
      <c r="G227" s="240">
        <v>164</v>
      </c>
      <c r="H227" s="234">
        <v>73</v>
      </c>
      <c r="I227" s="234">
        <v>126</v>
      </c>
      <c r="J227" s="237">
        <v>1.518</v>
      </c>
      <c r="K227" s="238" t="s">
        <v>828</v>
      </c>
      <c r="L227" s="476">
        <v>3081.99</v>
      </c>
      <c r="M227" s="245" t="s">
        <v>191</v>
      </c>
      <c r="N227" s="803" t="s">
        <v>198</v>
      </c>
      <c r="O227" s="231"/>
      <c r="P227" s="246" t="s">
        <v>641</v>
      </c>
      <c r="Q227" s="246" t="s">
        <v>1141</v>
      </c>
    </row>
    <row r="228" spans="1:17" s="274" customFormat="1">
      <c r="A228" s="234">
        <v>39</v>
      </c>
      <c r="B228" s="234" t="s">
        <v>265</v>
      </c>
      <c r="C228" s="234" t="s">
        <v>266</v>
      </c>
      <c r="D228" s="244" t="s">
        <v>190</v>
      </c>
      <c r="E228" s="240">
        <v>262</v>
      </c>
      <c r="F228" s="240">
        <v>242</v>
      </c>
      <c r="G228" s="240">
        <v>164</v>
      </c>
      <c r="H228" s="234">
        <v>73</v>
      </c>
      <c r="I228" s="234">
        <v>126</v>
      </c>
      <c r="J228" s="237">
        <v>1.518</v>
      </c>
      <c r="K228" s="238" t="s">
        <v>828</v>
      </c>
      <c r="L228" s="476">
        <v>3082.41</v>
      </c>
      <c r="M228" s="245" t="s">
        <v>191</v>
      </c>
      <c r="N228" s="803" t="s">
        <v>198</v>
      </c>
      <c r="O228" s="231"/>
      <c r="P228" s="246" t="s">
        <v>641</v>
      </c>
      <c r="Q228" s="246" t="s">
        <v>1141</v>
      </c>
    </row>
    <row r="229" spans="1:17" s="274" customFormat="1">
      <c r="A229" s="234">
        <v>40</v>
      </c>
      <c r="B229" s="234" t="s">
        <v>304</v>
      </c>
      <c r="C229" s="234" t="s">
        <v>305</v>
      </c>
      <c r="D229" s="244" t="s">
        <v>190</v>
      </c>
      <c r="E229" s="240">
        <v>194</v>
      </c>
      <c r="F229" s="240">
        <v>174</v>
      </c>
      <c r="G229" s="240">
        <v>157</v>
      </c>
      <c r="H229" s="234">
        <v>62</v>
      </c>
      <c r="I229" s="234">
        <v>116</v>
      </c>
      <c r="J229" s="237">
        <v>1.129</v>
      </c>
      <c r="K229" s="238" t="s">
        <v>828</v>
      </c>
      <c r="L229" s="476">
        <v>0</v>
      </c>
      <c r="M229" s="245" t="s">
        <v>191</v>
      </c>
      <c r="N229" s="803" t="s">
        <v>287</v>
      </c>
      <c r="O229" s="231"/>
      <c r="P229" s="246" t="s">
        <v>642</v>
      </c>
      <c r="Q229" s="246"/>
    </row>
    <row r="230" spans="1:17" s="274" customFormat="1">
      <c r="A230" s="234">
        <v>41</v>
      </c>
      <c r="B230" s="234" t="s">
        <v>306</v>
      </c>
      <c r="C230" s="234" t="s">
        <v>307</v>
      </c>
      <c r="D230" s="244" t="s">
        <v>190</v>
      </c>
      <c r="E230" s="240">
        <v>215</v>
      </c>
      <c r="F230" s="240">
        <v>194</v>
      </c>
      <c r="G230" s="240">
        <v>158</v>
      </c>
      <c r="H230" s="234">
        <v>62</v>
      </c>
      <c r="I230" s="234">
        <v>121</v>
      </c>
      <c r="J230" s="237">
        <v>1.1850000000000001</v>
      </c>
      <c r="K230" s="238" t="s">
        <v>828</v>
      </c>
      <c r="L230" s="476">
        <v>0</v>
      </c>
      <c r="M230" s="245" t="s">
        <v>191</v>
      </c>
      <c r="N230" s="803" t="s">
        <v>287</v>
      </c>
      <c r="O230" s="231"/>
      <c r="P230" s="246" t="s">
        <v>642</v>
      </c>
      <c r="Q230" s="246"/>
    </row>
    <row r="231" spans="1:17" s="274" customFormat="1">
      <c r="A231" s="234">
        <v>42</v>
      </c>
      <c r="B231" s="234" t="s">
        <v>551</v>
      </c>
      <c r="C231" s="234" t="s">
        <v>553</v>
      </c>
      <c r="D231" s="244" t="s">
        <v>190</v>
      </c>
      <c r="E231" s="240">
        <v>193</v>
      </c>
      <c r="F231" s="240">
        <v>183</v>
      </c>
      <c r="G231" s="240">
        <v>157</v>
      </c>
      <c r="H231" s="234">
        <v>62</v>
      </c>
      <c r="I231" s="234">
        <v>116</v>
      </c>
      <c r="J231" s="237">
        <v>1.129</v>
      </c>
      <c r="K231" s="238" t="s">
        <v>828</v>
      </c>
      <c r="L231" s="476">
        <v>0</v>
      </c>
      <c r="M231" s="245" t="s">
        <v>191</v>
      </c>
      <c r="N231" s="803" t="s">
        <v>287</v>
      </c>
      <c r="O231" s="231"/>
      <c r="P231" s="246" t="s">
        <v>642</v>
      </c>
      <c r="Q231" s="246"/>
    </row>
    <row r="232" spans="1:17" s="274" customFormat="1">
      <c r="A232" s="234">
        <v>43</v>
      </c>
      <c r="B232" s="234" t="s">
        <v>552</v>
      </c>
      <c r="C232" s="234" t="s">
        <v>554</v>
      </c>
      <c r="D232" s="244" t="s">
        <v>190</v>
      </c>
      <c r="E232" s="240">
        <v>213</v>
      </c>
      <c r="F232" s="240">
        <v>203</v>
      </c>
      <c r="G232" s="240">
        <v>158</v>
      </c>
      <c r="H232" s="234">
        <v>62</v>
      </c>
      <c r="I232" s="234">
        <v>121</v>
      </c>
      <c r="J232" s="237">
        <v>1.1850000000000001</v>
      </c>
      <c r="K232" s="238" t="s">
        <v>828</v>
      </c>
      <c r="L232" s="476">
        <v>0</v>
      </c>
      <c r="M232" s="245" t="s">
        <v>191</v>
      </c>
      <c r="N232" s="803" t="s">
        <v>287</v>
      </c>
      <c r="O232" s="231"/>
      <c r="P232" s="246" t="s">
        <v>642</v>
      </c>
      <c r="Q232" s="246"/>
    </row>
    <row r="233" spans="1:17" s="270" customFormat="1">
      <c r="A233" s="234">
        <v>1</v>
      </c>
      <c r="B233" s="234" t="s">
        <v>880</v>
      </c>
      <c r="C233" s="234" t="s">
        <v>869</v>
      </c>
      <c r="D233" s="244" t="s">
        <v>190</v>
      </c>
      <c r="E233" s="240">
        <v>260</v>
      </c>
      <c r="F233" s="240">
        <v>235</v>
      </c>
      <c r="G233" s="240">
        <v>162</v>
      </c>
      <c r="H233" s="234">
        <v>70</v>
      </c>
      <c r="I233" s="234">
        <v>124</v>
      </c>
      <c r="J233" s="237">
        <v>1.407</v>
      </c>
      <c r="K233" s="238" t="s">
        <v>828</v>
      </c>
      <c r="L233" s="476">
        <v>2518.09</v>
      </c>
      <c r="M233" s="245" t="s">
        <v>191</v>
      </c>
      <c r="N233" s="803" t="s">
        <v>198</v>
      </c>
      <c r="O233" s="231"/>
      <c r="P233" s="246" t="s">
        <v>641</v>
      </c>
      <c r="Q233" s="246"/>
    </row>
    <row r="234" spans="1:17" s="270" customFormat="1">
      <c r="A234" s="234">
        <v>2</v>
      </c>
      <c r="B234" s="234" t="s">
        <v>877</v>
      </c>
      <c r="C234" s="234" t="s">
        <v>870</v>
      </c>
      <c r="D234" s="244" t="s">
        <v>190</v>
      </c>
      <c r="E234" s="240">
        <v>265</v>
      </c>
      <c r="F234" s="240">
        <v>240</v>
      </c>
      <c r="G234" s="240">
        <v>162</v>
      </c>
      <c r="H234" s="234">
        <v>70</v>
      </c>
      <c r="I234" s="234">
        <v>124</v>
      </c>
      <c r="J234" s="237">
        <v>1.407</v>
      </c>
      <c r="K234" s="238" t="s">
        <v>828</v>
      </c>
      <c r="L234" s="476">
        <v>2919.87</v>
      </c>
      <c r="M234" s="245" t="s">
        <v>191</v>
      </c>
      <c r="N234" s="803" t="s">
        <v>198</v>
      </c>
      <c r="O234" s="231"/>
      <c r="P234" s="246" t="s">
        <v>641</v>
      </c>
      <c r="Q234" s="246"/>
    </row>
    <row r="235" spans="1:17" s="270" customFormat="1">
      <c r="A235" s="234">
        <v>3</v>
      </c>
      <c r="B235" s="234" t="s">
        <v>875</v>
      </c>
      <c r="C235" s="234" t="s">
        <v>871</v>
      </c>
      <c r="D235" s="244" t="s">
        <v>190</v>
      </c>
      <c r="E235" s="240">
        <v>270</v>
      </c>
      <c r="F235" s="240">
        <v>230</v>
      </c>
      <c r="G235" s="240">
        <v>162</v>
      </c>
      <c r="H235" s="234">
        <v>70</v>
      </c>
      <c r="I235" s="234">
        <v>124</v>
      </c>
      <c r="J235" s="237">
        <v>1.4039999999999999</v>
      </c>
      <c r="K235" s="238" t="s">
        <v>828</v>
      </c>
      <c r="L235" s="476">
        <v>2650.46</v>
      </c>
      <c r="M235" s="245" t="s">
        <v>191</v>
      </c>
      <c r="N235" s="803" t="s">
        <v>198</v>
      </c>
      <c r="O235" s="231"/>
      <c r="P235" s="246" t="s">
        <v>641</v>
      </c>
      <c r="Q235" s="246"/>
    </row>
    <row r="236" spans="1:17">
      <c r="A236" s="234"/>
      <c r="B236" s="234" t="s">
        <v>876</v>
      </c>
      <c r="C236" s="234" t="s">
        <v>872</v>
      </c>
      <c r="D236" s="244" t="s">
        <v>190</v>
      </c>
      <c r="E236" s="240">
        <v>265</v>
      </c>
      <c r="F236" s="240">
        <v>240</v>
      </c>
      <c r="G236" s="240">
        <v>162</v>
      </c>
      <c r="H236" s="234">
        <v>70</v>
      </c>
      <c r="I236" s="234">
        <v>124</v>
      </c>
      <c r="J236" s="237">
        <v>1.407</v>
      </c>
      <c r="K236" s="238" t="s">
        <v>828</v>
      </c>
      <c r="L236" s="476">
        <v>3103.93</v>
      </c>
      <c r="M236" s="245" t="s">
        <v>191</v>
      </c>
      <c r="N236" s="803" t="s">
        <v>198</v>
      </c>
      <c r="O236" s="231"/>
      <c r="P236" s="246" t="s">
        <v>641</v>
      </c>
      <c r="Q236" s="246"/>
    </row>
    <row r="237" spans="1:17">
      <c r="A237" s="234"/>
      <c r="B237" s="234" t="s">
        <v>878</v>
      </c>
      <c r="C237" s="234" t="s">
        <v>873</v>
      </c>
      <c r="D237" s="244" t="s">
        <v>190</v>
      </c>
      <c r="E237" s="240">
        <v>260</v>
      </c>
      <c r="F237" s="240">
        <v>235</v>
      </c>
      <c r="G237" s="240">
        <v>162</v>
      </c>
      <c r="H237" s="234">
        <v>70</v>
      </c>
      <c r="I237" s="234">
        <v>124</v>
      </c>
      <c r="J237" s="237">
        <v>1.407</v>
      </c>
      <c r="K237" s="238" t="s">
        <v>828</v>
      </c>
      <c r="L237" s="476">
        <v>2253.08</v>
      </c>
      <c r="M237" s="245" t="s">
        <v>191</v>
      </c>
      <c r="N237" s="803" t="s">
        <v>198</v>
      </c>
      <c r="O237" s="231"/>
      <c r="P237" s="246" t="s">
        <v>641</v>
      </c>
      <c r="Q237" s="246"/>
    </row>
    <row r="238" spans="1:17">
      <c r="A238" s="234"/>
      <c r="B238" s="234" t="s">
        <v>879</v>
      </c>
      <c r="C238" s="234" t="s">
        <v>874</v>
      </c>
      <c r="D238" s="244" t="s">
        <v>190</v>
      </c>
      <c r="E238" s="240">
        <v>260</v>
      </c>
      <c r="F238" s="240">
        <v>235</v>
      </c>
      <c r="G238" s="240">
        <v>162</v>
      </c>
      <c r="H238" s="234">
        <v>70</v>
      </c>
      <c r="I238" s="234">
        <v>124</v>
      </c>
      <c r="J238" s="237">
        <v>1.407</v>
      </c>
      <c r="K238" s="238" t="s">
        <v>828</v>
      </c>
      <c r="L238" s="476">
        <v>2696.84</v>
      </c>
      <c r="M238" s="245" t="s">
        <v>191</v>
      </c>
      <c r="N238" s="803" t="s">
        <v>198</v>
      </c>
      <c r="O238" s="231"/>
      <c r="P238" s="246" t="s">
        <v>641</v>
      </c>
      <c r="Q238" s="246"/>
    </row>
    <row r="239" spans="1:17">
      <c r="A239" s="234"/>
      <c r="B239" s="234"/>
      <c r="C239" s="234"/>
      <c r="D239" s="244" t="s">
        <v>190</v>
      </c>
      <c r="E239" s="240"/>
      <c r="F239" s="240"/>
      <c r="G239" s="240"/>
      <c r="H239" s="234"/>
      <c r="I239" s="234"/>
      <c r="J239" s="237"/>
      <c r="K239" s="238"/>
      <c r="L239" s="478"/>
      <c r="M239" s="245" t="s">
        <v>191</v>
      </c>
      <c r="N239" s="803"/>
      <c r="O239" s="231"/>
      <c r="P239" s="246"/>
      <c r="Q239" s="246"/>
    </row>
    <row r="240" spans="1:17">
      <c r="A240" s="234"/>
      <c r="B240" s="234"/>
      <c r="C240" s="234"/>
      <c r="D240" s="244" t="s">
        <v>190</v>
      </c>
      <c r="E240" s="240"/>
      <c r="F240" s="240"/>
      <c r="G240" s="240"/>
      <c r="H240" s="234"/>
      <c r="I240" s="234"/>
      <c r="J240" s="237"/>
      <c r="K240" s="238"/>
      <c r="L240" s="478"/>
      <c r="M240" s="245" t="s">
        <v>191</v>
      </c>
      <c r="N240" s="803"/>
      <c r="O240" s="231"/>
      <c r="P240" s="246"/>
      <c r="Q240" s="246"/>
    </row>
    <row r="241" spans="1:17" s="274" customFormat="1">
      <c r="A241" s="234"/>
      <c r="B241" s="234"/>
      <c r="C241" s="234"/>
      <c r="D241" s="244" t="s">
        <v>190</v>
      </c>
      <c r="E241" s="240"/>
      <c r="F241" s="240"/>
      <c r="G241" s="240"/>
      <c r="H241" s="234"/>
      <c r="I241" s="234"/>
      <c r="J241" s="237"/>
      <c r="K241" s="238"/>
      <c r="L241" s="477"/>
      <c r="M241" s="245" t="s">
        <v>191</v>
      </c>
      <c r="N241" s="803"/>
      <c r="O241" s="231"/>
      <c r="P241" s="246"/>
      <c r="Q241" s="246"/>
    </row>
    <row r="242" spans="1:17" s="274" customFormat="1">
      <c r="A242" s="234">
        <v>1</v>
      </c>
      <c r="B242" s="234" t="s">
        <v>354</v>
      </c>
      <c r="C242" s="234" t="s">
        <v>355</v>
      </c>
      <c r="D242" s="244" t="s">
        <v>190</v>
      </c>
      <c r="E242" s="240">
        <v>305</v>
      </c>
      <c r="F242" s="240">
        <v>269</v>
      </c>
      <c r="G242" s="240">
        <v>169</v>
      </c>
      <c r="H242" s="234">
        <v>55</v>
      </c>
      <c r="I242" s="234">
        <v>165</v>
      </c>
      <c r="J242" s="237">
        <v>1.534</v>
      </c>
      <c r="K242" s="238" t="s">
        <v>829</v>
      </c>
      <c r="L242" s="476">
        <v>4283.6499999999996</v>
      </c>
      <c r="M242" s="245" t="s">
        <v>191</v>
      </c>
      <c r="N242" s="803" t="s">
        <v>198</v>
      </c>
      <c r="O242" s="231"/>
      <c r="P242" s="246" t="s">
        <v>641</v>
      </c>
      <c r="Q242" s="246"/>
    </row>
    <row r="243" spans="1:17" s="274" customFormat="1">
      <c r="A243" s="234">
        <v>2</v>
      </c>
      <c r="B243" s="234" t="s">
        <v>356</v>
      </c>
      <c r="C243" s="234" t="s">
        <v>357</v>
      </c>
      <c r="D243" s="244" t="s">
        <v>190</v>
      </c>
      <c r="E243" s="240">
        <v>297</v>
      </c>
      <c r="F243" s="240">
        <v>262</v>
      </c>
      <c r="G243" s="240">
        <v>169</v>
      </c>
      <c r="H243" s="234">
        <v>55</v>
      </c>
      <c r="I243" s="234">
        <v>165</v>
      </c>
      <c r="J243" s="237">
        <v>1.534</v>
      </c>
      <c r="K243" s="238" t="s">
        <v>829</v>
      </c>
      <c r="L243" s="476">
        <v>4233.07</v>
      </c>
      <c r="M243" s="245" t="s">
        <v>191</v>
      </c>
      <c r="N243" s="803" t="s">
        <v>198</v>
      </c>
      <c r="O243" s="231"/>
      <c r="P243" s="246" t="s">
        <v>642</v>
      </c>
      <c r="Q243" s="246"/>
    </row>
    <row r="244" spans="1:17" s="274" customFormat="1">
      <c r="A244" s="234">
        <v>3</v>
      </c>
      <c r="B244" s="234" t="s">
        <v>358</v>
      </c>
      <c r="C244" s="234" t="s">
        <v>359</v>
      </c>
      <c r="D244" s="244" t="s">
        <v>190</v>
      </c>
      <c r="E244" s="240">
        <v>305</v>
      </c>
      <c r="F244" s="240">
        <v>269</v>
      </c>
      <c r="G244" s="240">
        <v>169</v>
      </c>
      <c r="H244" s="234">
        <v>55</v>
      </c>
      <c r="I244" s="234">
        <v>165</v>
      </c>
      <c r="J244" s="237">
        <v>1.534</v>
      </c>
      <c r="K244" s="238" t="s">
        <v>829</v>
      </c>
      <c r="L244" s="476">
        <v>4283.7299999999996</v>
      </c>
      <c r="M244" s="245" t="s">
        <v>191</v>
      </c>
      <c r="N244" s="803" t="s">
        <v>198</v>
      </c>
      <c r="O244" s="231"/>
      <c r="P244" s="246" t="s">
        <v>641</v>
      </c>
      <c r="Q244" s="246"/>
    </row>
    <row r="245" spans="1:17" s="274" customFormat="1">
      <c r="A245" s="234">
        <v>4</v>
      </c>
      <c r="B245" s="234" t="s">
        <v>360</v>
      </c>
      <c r="C245" s="234" t="s">
        <v>361</v>
      </c>
      <c r="D245" s="244" t="s">
        <v>190</v>
      </c>
      <c r="E245" s="240">
        <v>298</v>
      </c>
      <c r="F245" s="240">
        <v>262</v>
      </c>
      <c r="G245" s="240">
        <v>169</v>
      </c>
      <c r="H245" s="234">
        <v>55</v>
      </c>
      <c r="I245" s="234">
        <v>165</v>
      </c>
      <c r="J245" s="237">
        <v>1.534</v>
      </c>
      <c r="K245" s="238" t="s">
        <v>829</v>
      </c>
      <c r="L245" s="476">
        <v>4271.01</v>
      </c>
      <c r="M245" s="245" t="s">
        <v>191</v>
      </c>
      <c r="N245" s="803" t="s">
        <v>198</v>
      </c>
      <c r="O245" s="231"/>
      <c r="P245" s="246" t="s">
        <v>642</v>
      </c>
      <c r="Q245" s="246"/>
    </row>
    <row r="246" spans="1:17" s="274" customFormat="1">
      <c r="A246" s="234">
        <v>5</v>
      </c>
      <c r="B246" s="234" t="s">
        <v>529</v>
      </c>
      <c r="C246" s="234" t="s">
        <v>530</v>
      </c>
      <c r="D246" s="244" t="s">
        <v>190</v>
      </c>
      <c r="E246" s="240">
        <v>305</v>
      </c>
      <c r="F246" s="240">
        <v>269</v>
      </c>
      <c r="G246" s="240">
        <v>169</v>
      </c>
      <c r="H246" s="234">
        <v>55</v>
      </c>
      <c r="I246" s="234">
        <v>165</v>
      </c>
      <c r="J246" s="237">
        <v>1.534</v>
      </c>
      <c r="K246" s="238" t="s">
        <v>829</v>
      </c>
      <c r="L246" s="476">
        <v>4658.5600000000004</v>
      </c>
      <c r="M246" s="245" t="s">
        <v>191</v>
      </c>
      <c r="N246" s="803" t="s">
        <v>198</v>
      </c>
      <c r="O246" s="231"/>
      <c r="P246" s="246" t="s">
        <v>641</v>
      </c>
      <c r="Q246" s="246" t="s">
        <v>1141</v>
      </c>
    </row>
    <row r="247" spans="1:17" s="274" customFormat="1">
      <c r="A247" s="234">
        <v>6</v>
      </c>
      <c r="B247" s="234" t="s">
        <v>515</v>
      </c>
      <c r="C247" s="234" t="s">
        <v>516</v>
      </c>
      <c r="D247" s="244" t="s">
        <v>190</v>
      </c>
      <c r="E247" s="240">
        <v>305</v>
      </c>
      <c r="F247" s="240">
        <v>269</v>
      </c>
      <c r="G247" s="240">
        <v>169</v>
      </c>
      <c r="H247" s="234">
        <v>55</v>
      </c>
      <c r="I247" s="234">
        <v>165</v>
      </c>
      <c r="J247" s="237">
        <v>1.534</v>
      </c>
      <c r="K247" s="238" t="s">
        <v>829</v>
      </c>
      <c r="L247" s="476">
        <v>4603.6099999999997</v>
      </c>
      <c r="M247" s="245" t="s">
        <v>191</v>
      </c>
      <c r="N247" s="803" t="s">
        <v>198</v>
      </c>
      <c r="O247" s="231"/>
      <c r="P247" s="246" t="s">
        <v>642</v>
      </c>
      <c r="Q247" s="246" t="s">
        <v>1138</v>
      </c>
    </row>
    <row r="248" spans="1:17" s="274" customFormat="1">
      <c r="A248" s="234">
        <v>7</v>
      </c>
      <c r="B248" s="234" t="s">
        <v>39</v>
      </c>
      <c r="C248" s="234" t="s">
        <v>40</v>
      </c>
      <c r="D248" s="244" t="s">
        <v>190</v>
      </c>
      <c r="E248" s="240">
        <v>305</v>
      </c>
      <c r="F248" s="240">
        <v>269</v>
      </c>
      <c r="G248" s="240">
        <v>169</v>
      </c>
      <c r="H248" s="234">
        <v>55</v>
      </c>
      <c r="I248" s="234">
        <v>165</v>
      </c>
      <c r="J248" s="237">
        <v>1.534</v>
      </c>
      <c r="K248" s="238" t="s">
        <v>829</v>
      </c>
      <c r="L248" s="476">
        <v>4657.7700000000004</v>
      </c>
      <c r="M248" s="245" t="s">
        <v>191</v>
      </c>
      <c r="N248" s="803" t="s">
        <v>198</v>
      </c>
      <c r="O248" s="231"/>
      <c r="P248" s="246" t="s">
        <v>641</v>
      </c>
      <c r="Q248" s="246" t="s">
        <v>1141</v>
      </c>
    </row>
    <row r="249" spans="1:17" s="274" customFormat="1">
      <c r="A249" s="234">
        <v>8</v>
      </c>
      <c r="B249" s="234" t="s">
        <v>835</v>
      </c>
      <c r="C249" s="234" t="s">
        <v>831</v>
      </c>
      <c r="D249" s="244" t="s">
        <v>190</v>
      </c>
      <c r="E249" s="240">
        <v>311</v>
      </c>
      <c r="F249" s="240">
        <v>275</v>
      </c>
      <c r="G249" s="240">
        <v>169</v>
      </c>
      <c r="H249" s="234">
        <v>55</v>
      </c>
      <c r="I249" s="234">
        <v>165</v>
      </c>
      <c r="J249" s="237">
        <v>1.534</v>
      </c>
      <c r="K249" s="238" t="s">
        <v>829</v>
      </c>
      <c r="L249" s="476">
        <v>6146.37</v>
      </c>
      <c r="M249" s="245" t="s">
        <v>191</v>
      </c>
      <c r="N249" s="803" t="s">
        <v>198</v>
      </c>
      <c r="O249" s="231"/>
      <c r="P249" s="246" t="s">
        <v>641</v>
      </c>
      <c r="Q249" s="246"/>
    </row>
    <row r="250" spans="1:17" s="274" customFormat="1">
      <c r="A250" s="234">
        <v>9</v>
      </c>
      <c r="B250" s="234" t="s">
        <v>790</v>
      </c>
      <c r="C250" s="234" t="s">
        <v>791</v>
      </c>
      <c r="D250" s="244" t="s">
        <v>190</v>
      </c>
      <c r="E250" s="240">
        <v>311</v>
      </c>
      <c r="F250" s="240">
        <v>275</v>
      </c>
      <c r="G250" s="240">
        <v>169</v>
      </c>
      <c r="H250" s="234">
        <v>55</v>
      </c>
      <c r="I250" s="234">
        <v>165</v>
      </c>
      <c r="J250" s="237">
        <v>1.534</v>
      </c>
      <c r="K250" s="238" t="s">
        <v>829</v>
      </c>
      <c r="L250" s="476">
        <v>6222</v>
      </c>
      <c r="M250" s="245" t="s">
        <v>191</v>
      </c>
      <c r="N250" s="803" t="s">
        <v>198</v>
      </c>
      <c r="O250" s="231"/>
      <c r="P250" s="246" t="s">
        <v>641</v>
      </c>
      <c r="Q250" s="246"/>
    </row>
    <row r="251" spans="1:17" s="274" customFormat="1">
      <c r="A251" s="234">
        <v>10</v>
      </c>
      <c r="B251" s="234" t="s">
        <v>368</v>
      </c>
      <c r="C251" s="234" t="s">
        <v>369</v>
      </c>
      <c r="D251" s="244" t="s">
        <v>190</v>
      </c>
      <c r="E251" s="240">
        <v>305</v>
      </c>
      <c r="F251" s="240">
        <v>269</v>
      </c>
      <c r="G251" s="240">
        <v>169</v>
      </c>
      <c r="H251" s="234">
        <v>55</v>
      </c>
      <c r="I251" s="234">
        <v>165</v>
      </c>
      <c r="J251" s="237">
        <v>1.534</v>
      </c>
      <c r="K251" s="238" t="s">
        <v>829</v>
      </c>
      <c r="L251" s="476">
        <v>5429.35</v>
      </c>
      <c r="M251" s="245" t="s">
        <v>191</v>
      </c>
      <c r="N251" s="803" t="s">
        <v>198</v>
      </c>
      <c r="O251" s="231"/>
      <c r="P251" s="246" t="s">
        <v>641</v>
      </c>
      <c r="Q251" s="246"/>
    </row>
    <row r="252" spans="1:17" s="274" customFormat="1">
      <c r="A252" s="234">
        <v>11</v>
      </c>
      <c r="B252" s="234" t="s">
        <v>370</v>
      </c>
      <c r="C252" s="234" t="s">
        <v>371</v>
      </c>
      <c r="D252" s="244" t="s">
        <v>190</v>
      </c>
      <c r="E252" s="240">
        <v>297</v>
      </c>
      <c r="F252" s="240">
        <v>262</v>
      </c>
      <c r="G252" s="240">
        <v>169</v>
      </c>
      <c r="H252" s="234">
        <v>55</v>
      </c>
      <c r="I252" s="234">
        <v>165</v>
      </c>
      <c r="J252" s="237">
        <v>1.534</v>
      </c>
      <c r="K252" s="238" t="s">
        <v>829</v>
      </c>
      <c r="L252" s="476">
        <v>5360.69</v>
      </c>
      <c r="M252" s="245" t="s">
        <v>191</v>
      </c>
      <c r="N252" s="803" t="s">
        <v>198</v>
      </c>
      <c r="O252" s="231"/>
      <c r="P252" s="246" t="s">
        <v>642</v>
      </c>
      <c r="Q252" s="246"/>
    </row>
    <row r="253" spans="1:17" s="274" customFormat="1">
      <c r="A253" s="234">
        <v>12</v>
      </c>
      <c r="B253" s="234" t="s">
        <v>372</v>
      </c>
      <c r="C253" s="234" t="s">
        <v>373</v>
      </c>
      <c r="D253" s="244" t="s">
        <v>190</v>
      </c>
      <c r="E253" s="240">
        <v>305</v>
      </c>
      <c r="F253" s="240">
        <v>269</v>
      </c>
      <c r="G253" s="240">
        <v>169</v>
      </c>
      <c r="H253" s="234">
        <v>55</v>
      </c>
      <c r="I253" s="234">
        <v>165</v>
      </c>
      <c r="J253" s="237">
        <v>1.534</v>
      </c>
      <c r="K253" s="238" t="s">
        <v>829</v>
      </c>
      <c r="L253" s="476">
        <v>5429.44</v>
      </c>
      <c r="M253" s="245" t="s">
        <v>191</v>
      </c>
      <c r="N253" s="803" t="s">
        <v>198</v>
      </c>
      <c r="O253" s="231"/>
      <c r="P253" s="246" t="s">
        <v>641</v>
      </c>
      <c r="Q253" s="246"/>
    </row>
    <row r="254" spans="1:17" s="274" customFormat="1">
      <c r="A254" s="234">
        <v>13</v>
      </c>
      <c r="B254" s="234" t="s">
        <v>362</v>
      </c>
      <c r="C254" s="234" t="s">
        <v>363</v>
      </c>
      <c r="D254" s="244" t="s">
        <v>190</v>
      </c>
      <c r="E254" s="240">
        <v>305</v>
      </c>
      <c r="F254" s="240">
        <v>269</v>
      </c>
      <c r="G254" s="240">
        <v>169</v>
      </c>
      <c r="H254" s="234">
        <v>55</v>
      </c>
      <c r="I254" s="234">
        <v>165</v>
      </c>
      <c r="J254" s="237">
        <v>1.534</v>
      </c>
      <c r="K254" s="238" t="s">
        <v>829</v>
      </c>
      <c r="L254" s="476">
        <v>5431.83</v>
      </c>
      <c r="M254" s="245" t="s">
        <v>191</v>
      </c>
      <c r="N254" s="803" t="s">
        <v>198</v>
      </c>
      <c r="O254" s="231"/>
      <c r="P254" s="246" t="s">
        <v>641</v>
      </c>
      <c r="Q254" s="246"/>
    </row>
    <row r="255" spans="1:17" s="274" customFormat="1">
      <c r="A255" s="234">
        <v>14</v>
      </c>
      <c r="B255" s="234" t="s">
        <v>364</v>
      </c>
      <c r="C255" s="234" t="s">
        <v>365</v>
      </c>
      <c r="D255" s="244" t="s">
        <v>190</v>
      </c>
      <c r="E255" s="240">
        <v>297</v>
      </c>
      <c r="F255" s="240">
        <v>262</v>
      </c>
      <c r="G255" s="240">
        <v>169</v>
      </c>
      <c r="H255" s="234">
        <v>55</v>
      </c>
      <c r="I255" s="234">
        <v>165</v>
      </c>
      <c r="J255" s="237">
        <v>1.534</v>
      </c>
      <c r="K255" s="238" t="s">
        <v>829</v>
      </c>
      <c r="L255" s="476">
        <v>5362.98</v>
      </c>
      <c r="M255" s="245" t="s">
        <v>191</v>
      </c>
      <c r="N255" s="803" t="s">
        <v>198</v>
      </c>
      <c r="O255" s="231"/>
      <c r="P255" s="246" t="s">
        <v>642</v>
      </c>
      <c r="Q255" s="246"/>
    </row>
    <row r="256" spans="1:17" s="274" customFormat="1">
      <c r="A256" s="234">
        <v>15</v>
      </c>
      <c r="B256" s="234" t="s">
        <v>366</v>
      </c>
      <c r="C256" s="234" t="s">
        <v>367</v>
      </c>
      <c r="D256" s="244" t="s">
        <v>190</v>
      </c>
      <c r="E256" s="240">
        <v>305</v>
      </c>
      <c r="F256" s="240">
        <v>269</v>
      </c>
      <c r="G256" s="240">
        <v>169</v>
      </c>
      <c r="H256" s="234">
        <v>55</v>
      </c>
      <c r="I256" s="234">
        <v>165</v>
      </c>
      <c r="J256" s="237">
        <v>1.534</v>
      </c>
      <c r="K256" s="238" t="s">
        <v>829</v>
      </c>
      <c r="L256" s="476">
        <v>5431.9</v>
      </c>
      <c r="M256" s="245" t="s">
        <v>191</v>
      </c>
      <c r="N256" s="803" t="s">
        <v>198</v>
      </c>
      <c r="O256" s="231"/>
      <c r="P256" s="246" t="s">
        <v>641</v>
      </c>
      <c r="Q256" s="246"/>
    </row>
    <row r="257" spans="1:17" s="274" customFormat="1">
      <c r="A257" s="234">
        <v>16</v>
      </c>
      <c r="B257" s="234" t="s">
        <v>374</v>
      </c>
      <c r="C257" s="234" t="s">
        <v>375</v>
      </c>
      <c r="D257" s="244" t="s">
        <v>190</v>
      </c>
      <c r="E257" s="240">
        <v>323</v>
      </c>
      <c r="F257" s="240">
        <v>285</v>
      </c>
      <c r="G257" s="240">
        <v>199</v>
      </c>
      <c r="H257" s="234">
        <v>55</v>
      </c>
      <c r="I257" s="234">
        <v>165</v>
      </c>
      <c r="J257" s="237">
        <v>1.806</v>
      </c>
      <c r="K257" s="238" t="s">
        <v>829</v>
      </c>
      <c r="L257" s="476">
        <v>6360.77</v>
      </c>
      <c r="M257" s="245" t="s">
        <v>191</v>
      </c>
      <c r="N257" s="803" t="s">
        <v>198</v>
      </c>
      <c r="O257" s="231"/>
      <c r="P257" s="246" t="s">
        <v>641</v>
      </c>
      <c r="Q257" s="246" t="s">
        <v>1141</v>
      </c>
    </row>
    <row r="258" spans="1:17" s="274" customFormat="1">
      <c r="A258" s="234">
        <v>17</v>
      </c>
      <c r="B258" s="234" t="s">
        <v>378</v>
      </c>
      <c r="C258" s="234" t="s">
        <v>379</v>
      </c>
      <c r="D258" s="244" t="s">
        <v>190</v>
      </c>
      <c r="E258" s="240">
        <v>323</v>
      </c>
      <c r="F258" s="240">
        <v>285</v>
      </c>
      <c r="G258" s="240">
        <v>199</v>
      </c>
      <c r="H258" s="234">
        <v>55</v>
      </c>
      <c r="I258" s="234">
        <v>165</v>
      </c>
      <c r="J258" s="237">
        <v>1.806</v>
      </c>
      <c r="K258" s="238" t="s">
        <v>829</v>
      </c>
      <c r="L258" s="476">
        <v>6360.69</v>
      </c>
      <c r="M258" s="245" t="s">
        <v>191</v>
      </c>
      <c r="N258" s="803" t="s">
        <v>198</v>
      </c>
      <c r="O258" s="231"/>
      <c r="P258" s="246" t="s">
        <v>641</v>
      </c>
      <c r="Q258" s="246" t="s">
        <v>1141</v>
      </c>
    </row>
    <row r="259" spans="1:17" s="274" customFormat="1">
      <c r="A259" s="234">
        <v>18</v>
      </c>
      <c r="B259" s="234" t="s">
        <v>376</v>
      </c>
      <c r="C259" s="234" t="s">
        <v>377</v>
      </c>
      <c r="D259" s="244" t="s">
        <v>190</v>
      </c>
      <c r="E259" s="240">
        <v>317</v>
      </c>
      <c r="F259" s="240">
        <v>279</v>
      </c>
      <c r="G259" s="240">
        <v>199</v>
      </c>
      <c r="H259" s="234">
        <v>55</v>
      </c>
      <c r="I259" s="234">
        <v>165</v>
      </c>
      <c r="J259" s="237">
        <v>1.806</v>
      </c>
      <c r="K259" s="238" t="s">
        <v>829</v>
      </c>
      <c r="L259" s="476">
        <v>6409.6</v>
      </c>
      <c r="M259" s="245" t="s">
        <v>191</v>
      </c>
      <c r="N259" s="803" t="s">
        <v>198</v>
      </c>
      <c r="O259" s="231"/>
      <c r="P259" s="246" t="s">
        <v>641</v>
      </c>
      <c r="Q259" s="246" t="s">
        <v>1141</v>
      </c>
    </row>
    <row r="260" spans="1:17" s="274" customFormat="1">
      <c r="A260" s="234">
        <v>19</v>
      </c>
      <c r="B260" s="234" t="s">
        <v>380</v>
      </c>
      <c r="C260" s="234" t="s">
        <v>381</v>
      </c>
      <c r="D260" s="244" t="s">
        <v>190</v>
      </c>
      <c r="E260" s="240">
        <v>317</v>
      </c>
      <c r="F260" s="240">
        <v>279</v>
      </c>
      <c r="G260" s="240">
        <v>199</v>
      </c>
      <c r="H260" s="234">
        <v>55</v>
      </c>
      <c r="I260" s="234">
        <v>165</v>
      </c>
      <c r="J260" s="237">
        <v>1.806</v>
      </c>
      <c r="K260" s="238" t="s">
        <v>829</v>
      </c>
      <c r="L260" s="476">
        <v>6409.55</v>
      </c>
      <c r="M260" s="245" t="s">
        <v>191</v>
      </c>
      <c r="N260" s="803" t="s">
        <v>198</v>
      </c>
      <c r="O260" s="231"/>
      <c r="P260" s="246" t="s">
        <v>641</v>
      </c>
      <c r="Q260" s="246" t="s">
        <v>1141</v>
      </c>
    </row>
    <row r="261" spans="1:17" s="274" customFormat="1">
      <c r="A261" s="234">
        <v>20</v>
      </c>
      <c r="B261" s="234" t="s">
        <v>386</v>
      </c>
      <c r="C261" s="234" t="s">
        <v>387</v>
      </c>
      <c r="D261" s="244" t="s">
        <v>190</v>
      </c>
      <c r="E261" s="240">
        <v>305</v>
      </c>
      <c r="F261" s="240">
        <v>269</v>
      </c>
      <c r="G261" s="240">
        <v>169</v>
      </c>
      <c r="H261" s="234">
        <v>55</v>
      </c>
      <c r="I261" s="234">
        <v>165</v>
      </c>
      <c r="J261" s="237">
        <v>1.534</v>
      </c>
      <c r="K261" s="238" t="s">
        <v>829</v>
      </c>
      <c r="L261" s="476">
        <v>4199.1400000000003</v>
      </c>
      <c r="M261" s="245" t="s">
        <v>191</v>
      </c>
      <c r="N261" s="803" t="s">
        <v>198</v>
      </c>
      <c r="P261" s="246" t="s">
        <v>641</v>
      </c>
      <c r="Q261" s="246"/>
    </row>
    <row r="262" spans="1:17" s="274" customFormat="1">
      <c r="A262" s="234">
        <v>21</v>
      </c>
      <c r="B262" s="234" t="s">
        <v>384</v>
      </c>
      <c r="C262" s="234" t="s">
        <v>385</v>
      </c>
      <c r="D262" s="244" t="s">
        <v>190</v>
      </c>
      <c r="E262" s="240">
        <v>305</v>
      </c>
      <c r="F262" s="240">
        <v>269</v>
      </c>
      <c r="G262" s="240">
        <v>169</v>
      </c>
      <c r="H262" s="234">
        <v>55</v>
      </c>
      <c r="I262" s="234">
        <v>165</v>
      </c>
      <c r="J262" s="237">
        <v>1.534</v>
      </c>
      <c r="K262" s="238" t="s">
        <v>829</v>
      </c>
      <c r="L262" s="476">
        <v>4199.1400000000003</v>
      </c>
      <c r="M262" s="245" t="s">
        <v>191</v>
      </c>
      <c r="N262" s="803" t="s">
        <v>198</v>
      </c>
      <c r="P262" s="246" t="s">
        <v>641</v>
      </c>
      <c r="Q262" s="246"/>
    </row>
    <row r="263" spans="1:17" s="274" customFormat="1">
      <c r="A263" s="234">
        <v>22</v>
      </c>
      <c r="B263" s="234" t="s">
        <v>494</v>
      </c>
      <c r="C263" s="234" t="s">
        <v>495</v>
      </c>
      <c r="D263" s="244" t="s">
        <v>190</v>
      </c>
      <c r="E263" s="240">
        <v>305</v>
      </c>
      <c r="F263" s="240">
        <v>269</v>
      </c>
      <c r="G263" s="240">
        <v>169</v>
      </c>
      <c r="H263" s="234">
        <v>55</v>
      </c>
      <c r="I263" s="234">
        <v>165</v>
      </c>
      <c r="J263" s="237">
        <v>1.534</v>
      </c>
      <c r="K263" s="238" t="s">
        <v>829</v>
      </c>
      <c r="L263" s="476">
        <v>4586.8100000000004</v>
      </c>
      <c r="M263" s="245" t="s">
        <v>191</v>
      </c>
      <c r="N263" s="803" t="s">
        <v>198</v>
      </c>
      <c r="P263" s="246" t="s">
        <v>641</v>
      </c>
      <c r="Q263" s="246"/>
    </row>
    <row r="264" spans="1:17" s="274" customFormat="1">
      <c r="A264" s="234">
        <v>23</v>
      </c>
      <c r="B264" s="234" t="s">
        <v>492</v>
      </c>
      <c r="C264" s="234" t="s">
        <v>493</v>
      </c>
      <c r="D264" s="244" t="s">
        <v>190</v>
      </c>
      <c r="E264" s="240">
        <v>305</v>
      </c>
      <c r="F264" s="240">
        <v>269</v>
      </c>
      <c r="G264" s="240">
        <v>169</v>
      </c>
      <c r="H264" s="234">
        <v>55</v>
      </c>
      <c r="I264" s="234">
        <v>165</v>
      </c>
      <c r="J264" s="237">
        <v>1.534</v>
      </c>
      <c r="K264" s="238" t="s">
        <v>829</v>
      </c>
      <c r="L264" s="476">
        <v>4587.26</v>
      </c>
      <c r="M264" s="245" t="s">
        <v>191</v>
      </c>
      <c r="N264" s="803" t="s">
        <v>198</v>
      </c>
      <c r="P264" s="246" t="s">
        <v>641</v>
      </c>
      <c r="Q264" s="246"/>
    </row>
    <row r="265" spans="1:17" s="274" customFormat="1">
      <c r="A265" s="234">
        <v>24</v>
      </c>
      <c r="B265" s="234" t="s">
        <v>397</v>
      </c>
      <c r="C265" s="234" t="s">
        <v>398</v>
      </c>
      <c r="D265" s="244" t="s">
        <v>190</v>
      </c>
      <c r="E265" s="240">
        <v>328</v>
      </c>
      <c r="F265" s="240">
        <v>292</v>
      </c>
      <c r="G265" s="240">
        <v>199</v>
      </c>
      <c r="H265" s="234">
        <v>55</v>
      </c>
      <c r="I265" s="234">
        <v>165</v>
      </c>
      <c r="J265" s="237">
        <v>1.806</v>
      </c>
      <c r="K265" s="238" t="s">
        <v>829</v>
      </c>
      <c r="L265" s="476">
        <v>4322.58</v>
      </c>
      <c r="M265" s="245" t="s">
        <v>191</v>
      </c>
      <c r="N265" s="803" t="s">
        <v>198</v>
      </c>
      <c r="P265" s="246" t="s">
        <v>641</v>
      </c>
      <c r="Q265" s="246"/>
    </row>
    <row r="266" spans="1:17" s="274" customFormat="1">
      <c r="A266" s="234">
        <v>25</v>
      </c>
      <c r="B266" s="234" t="s">
        <v>395</v>
      </c>
      <c r="C266" s="234" t="s">
        <v>396</v>
      </c>
      <c r="D266" s="244" t="s">
        <v>190</v>
      </c>
      <c r="E266" s="240">
        <v>328</v>
      </c>
      <c r="F266" s="240">
        <v>292</v>
      </c>
      <c r="G266" s="240">
        <v>199</v>
      </c>
      <c r="H266" s="234">
        <v>55</v>
      </c>
      <c r="I266" s="234">
        <v>165</v>
      </c>
      <c r="J266" s="237">
        <v>1.806</v>
      </c>
      <c r="K266" s="238" t="s">
        <v>829</v>
      </c>
      <c r="L266" s="476">
        <v>4322.68</v>
      </c>
      <c r="M266" s="245" t="s">
        <v>191</v>
      </c>
      <c r="N266" s="803" t="s">
        <v>198</v>
      </c>
      <c r="O266" s="231"/>
      <c r="P266" s="246" t="s">
        <v>641</v>
      </c>
      <c r="Q266" s="246"/>
    </row>
    <row r="267" spans="1:17" s="274" customFormat="1">
      <c r="A267" s="234">
        <v>26</v>
      </c>
      <c r="B267" s="234" t="s">
        <v>498</v>
      </c>
      <c r="C267" s="234" t="s">
        <v>499</v>
      </c>
      <c r="D267" s="244" t="s">
        <v>190</v>
      </c>
      <c r="E267" s="240">
        <v>328</v>
      </c>
      <c r="F267" s="240">
        <v>292</v>
      </c>
      <c r="G267" s="240">
        <v>199</v>
      </c>
      <c r="H267" s="234">
        <v>55</v>
      </c>
      <c r="I267" s="234">
        <v>165</v>
      </c>
      <c r="J267" s="237">
        <v>1.806</v>
      </c>
      <c r="K267" s="238" t="s">
        <v>829</v>
      </c>
      <c r="L267" s="476">
        <v>4787.6899999999996</v>
      </c>
      <c r="M267" s="245" t="s">
        <v>191</v>
      </c>
      <c r="N267" s="803" t="s">
        <v>198</v>
      </c>
      <c r="P267" s="246" t="s">
        <v>641</v>
      </c>
      <c r="Q267" s="246"/>
    </row>
    <row r="268" spans="1:17" s="274" customFormat="1">
      <c r="A268" s="234">
        <v>27</v>
      </c>
      <c r="B268" s="234" t="s">
        <v>496</v>
      </c>
      <c r="C268" s="234" t="s">
        <v>497</v>
      </c>
      <c r="D268" s="244" t="s">
        <v>190</v>
      </c>
      <c r="E268" s="240">
        <v>328</v>
      </c>
      <c r="F268" s="240">
        <v>292</v>
      </c>
      <c r="G268" s="240">
        <v>199</v>
      </c>
      <c r="H268" s="234">
        <v>55</v>
      </c>
      <c r="I268" s="234">
        <v>165</v>
      </c>
      <c r="J268" s="237">
        <v>1.806</v>
      </c>
      <c r="K268" s="238" t="s">
        <v>829</v>
      </c>
      <c r="L268" s="476">
        <v>4787.6899999999996</v>
      </c>
      <c r="M268" s="245" t="s">
        <v>191</v>
      </c>
      <c r="N268" s="803" t="s">
        <v>198</v>
      </c>
      <c r="P268" s="246" t="s">
        <v>641</v>
      </c>
      <c r="Q268" s="246"/>
    </row>
    <row r="269" spans="1:17" s="274" customFormat="1">
      <c r="A269" s="234">
        <v>28</v>
      </c>
      <c r="B269" s="234" t="s">
        <v>347</v>
      </c>
      <c r="C269" s="234" t="s">
        <v>549</v>
      </c>
      <c r="D269" s="244" t="s">
        <v>190</v>
      </c>
      <c r="E269" s="240">
        <v>338</v>
      </c>
      <c r="F269" s="240">
        <v>297</v>
      </c>
      <c r="G269" s="240">
        <v>199</v>
      </c>
      <c r="H269" s="234">
        <v>55</v>
      </c>
      <c r="I269" s="234">
        <v>165</v>
      </c>
      <c r="J269" s="237">
        <v>1.806</v>
      </c>
      <c r="K269" s="238" t="s">
        <v>829</v>
      </c>
      <c r="L269" s="476">
        <v>5913.05</v>
      </c>
      <c r="M269" s="245" t="s">
        <v>191</v>
      </c>
      <c r="N269" s="803" t="s">
        <v>198</v>
      </c>
      <c r="O269" s="231"/>
      <c r="P269" s="246" t="s">
        <v>642</v>
      </c>
      <c r="Q269" s="246"/>
    </row>
    <row r="270" spans="1:17" s="274" customFormat="1">
      <c r="A270" s="234">
        <v>29</v>
      </c>
      <c r="B270" s="234" t="s">
        <v>403</v>
      </c>
      <c r="C270" s="234" t="s">
        <v>404</v>
      </c>
      <c r="D270" s="244" t="s">
        <v>190</v>
      </c>
      <c r="E270" s="240">
        <v>338</v>
      </c>
      <c r="F270" s="240">
        <v>304</v>
      </c>
      <c r="G270" s="240">
        <v>199</v>
      </c>
      <c r="H270" s="234">
        <v>55</v>
      </c>
      <c r="I270" s="234">
        <v>165</v>
      </c>
      <c r="J270" s="237">
        <v>1.806</v>
      </c>
      <c r="K270" s="238" t="s">
        <v>829</v>
      </c>
      <c r="L270" s="476">
        <v>6876.72</v>
      </c>
      <c r="M270" s="245" t="s">
        <v>191</v>
      </c>
      <c r="N270" s="803" t="s">
        <v>198</v>
      </c>
      <c r="O270" s="231"/>
      <c r="P270" s="246" t="s">
        <v>641</v>
      </c>
      <c r="Q270" s="246"/>
    </row>
    <row r="271" spans="1:17" s="274" customFormat="1">
      <c r="A271" s="234">
        <v>30</v>
      </c>
      <c r="B271" s="234" t="s">
        <v>406</v>
      </c>
      <c r="C271" s="234" t="s">
        <v>408</v>
      </c>
      <c r="D271" s="244" t="s">
        <v>190</v>
      </c>
      <c r="E271" s="240">
        <v>338</v>
      </c>
      <c r="F271" s="240">
        <v>297</v>
      </c>
      <c r="G271" s="240">
        <v>199</v>
      </c>
      <c r="H271" s="234">
        <v>55</v>
      </c>
      <c r="I271" s="234">
        <v>165</v>
      </c>
      <c r="J271" s="237">
        <v>1.806</v>
      </c>
      <c r="K271" s="238" t="s">
        <v>829</v>
      </c>
      <c r="L271" s="476">
        <v>6831.9</v>
      </c>
      <c r="M271" s="245" t="s">
        <v>191</v>
      </c>
      <c r="N271" s="803" t="s">
        <v>198</v>
      </c>
      <c r="O271" s="231"/>
      <c r="P271" s="246" t="s">
        <v>641</v>
      </c>
      <c r="Q271" s="246"/>
    </row>
    <row r="272" spans="1:17" s="274" customFormat="1">
      <c r="A272" s="234">
        <v>31</v>
      </c>
      <c r="B272" s="234" t="s">
        <v>405</v>
      </c>
      <c r="C272" s="234" t="s">
        <v>407</v>
      </c>
      <c r="D272" s="244" t="s">
        <v>190</v>
      </c>
      <c r="E272" s="240">
        <v>345</v>
      </c>
      <c r="F272" s="240">
        <v>304</v>
      </c>
      <c r="G272" s="240">
        <v>199</v>
      </c>
      <c r="H272" s="234">
        <v>55</v>
      </c>
      <c r="I272" s="234">
        <v>165</v>
      </c>
      <c r="J272" s="237">
        <v>1.806</v>
      </c>
      <c r="K272" s="238" t="s">
        <v>829</v>
      </c>
      <c r="L272" s="476">
        <v>6633.78</v>
      </c>
      <c r="M272" s="245" t="s">
        <v>191</v>
      </c>
      <c r="N272" s="803" t="s">
        <v>198</v>
      </c>
      <c r="O272" s="231"/>
      <c r="P272" s="246" t="s">
        <v>641</v>
      </c>
      <c r="Q272" s="246"/>
    </row>
    <row r="273" spans="1:17" s="274" customFormat="1">
      <c r="A273" s="234">
        <v>32</v>
      </c>
      <c r="B273" s="234" t="s">
        <v>399</v>
      </c>
      <c r="C273" s="234" t="s">
        <v>400</v>
      </c>
      <c r="D273" s="244" t="s">
        <v>190</v>
      </c>
      <c r="E273" s="240">
        <v>345</v>
      </c>
      <c r="F273" s="240">
        <v>304</v>
      </c>
      <c r="G273" s="240">
        <v>199</v>
      </c>
      <c r="H273" s="234">
        <v>55</v>
      </c>
      <c r="I273" s="234">
        <v>165</v>
      </c>
      <c r="J273" s="237">
        <v>1.806</v>
      </c>
      <c r="K273" s="238" t="s">
        <v>829</v>
      </c>
      <c r="L273" s="476">
        <v>6636.37</v>
      </c>
      <c r="M273" s="245" t="s">
        <v>191</v>
      </c>
      <c r="N273" s="803" t="s">
        <v>198</v>
      </c>
      <c r="P273" s="246" t="s">
        <v>641</v>
      </c>
      <c r="Q273" s="246"/>
    </row>
    <row r="274" spans="1:17" s="274" customFormat="1">
      <c r="A274" s="234">
        <v>33</v>
      </c>
      <c r="B274" s="234" t="s">
        <v>409</v>
      </c>
      <c r="C274" s="234" t="s">
        <v>410</v>
      </c>
      <c r="D274" s="244" t="s">
        <v>190</v>
      </c>
      <c r="E274" s="240">
        <v>345</v>
      </c>
      <c r="F274" s="240">
        <v>304</v>
      </c>
      <c r="G274" s="240">
        <v>199</v>
      </c>
      <c r="H274" s="234">
        <v>55</v>
      </c>
      <c r="I274" s="234">
        <v>165</v>
      </c>
      <c r="J274" s="237">
        <v>1.806</v>
      </c>
      <c r="K274" s="238" t="s">
        <v>829</v>
      </c>
      <c r="L274" s="476">
        <v>6633.93</v>
      </c>
      <c r="M274" s="245" t="s">
        <v>191</v>
      </c>
      <c r="N274" s="803" t="s">
        <v>198</v>
      </c>
      <c r="P274" s="246" t="s">
        <v>641</v>
      </c>
      <c r="Q274" s="246"/>
    </row>
    <row r="275" spans="1:17" s="274" customFormat="1">
      <c r="A275" s="234">
        <v>34</v>
      </c>
      <c r="B275" s="234" t="s">
        <v>411</v>
      </c>
      <c r="C275" s="234" t="s">
        <v>412</v>
      </c>
      <c r="D275" s="244" t="s">
        <v>190</v>
      </c>
      <c r="E275" s="240">
        <v>345</v>
      </c>
      <c r="F275" s="240">
        <v>304</v>
      </c>
      <c r="G275" s="240">
        <v>199</v>
      </c>
      <c r="H275" s="234">
        <v>55</v>
      </c>
      <c r="I275" s="234">
        <v>165</v>
      </c>
      <c r="J275" s="237">
        <v>1.806</v>
      </c>
      <c r="K275" s="238" t="s">
        <v>829</v>
      </c>
      <c r="L275" s="476">
        <v>6630.5</v>
      </c>
      <c r="M275" s="245" t="s">
        <v>191</v>
      </c>
      <c r="N275" s="803" t="s">
        <v>198</v>
      </c>
      <c r="P275" s="246" t="s">
        <v>641</v>
      </c>
      <c r="Q275" s="246"/>
    </row>
    <row r="276" spans="1:17" s="274" customFormat="1">
      <c r="A276" s="234">
        <v>35</v>
      </c>
      <c r="B276" s="234" t="s">
        <v>668</v>
      </c>
      <c r="C276" s="234" t="s">
        <v>538</v>
      </c>
      <c r="D276" s="244" t="s">
        <v>190</v>
      </c>
      <c r="E276" s="240">
        <v>344</v>
      </c>
      <c r="F276" s="240">
        <v>303</v>
      </c>
      <c r="G276" s="240">
        <v>199</v>
      </c>
      <c r="H276" s="234">
        <v>55</v>
      </c>
      <c r="I276" s="234">
        <v>165</v>
      </c>
      <c r="J276" s="237">
        <v>1.806</v>
      </c>
      <c r="K276" s="238" t="s">
        <v>829</v>
      </c>
      <c r="L276" s="476">
        <v>5770.31</v>
      </c>
      <c r="M276" s="245" t="s">
        <v>191</v>
      </c>
      <c r="N276" s="803" t="s">
        <v>198</v>
      </c>
      <c r="P276" s="246" t="s">
        <v>641</v>
      </c>
      <c r="Q276" s="246"/>
    </row>
    <row r="277" spans="1:17" s="274" customFormat="1">
      <c r="A277" s="234">
        <v>36</v>
      </c>
      <c r="B277" s="234" t="s">
        <v>669</v>
      </c>
      <c r="C277" s="234" t="s">
        <v>539</v>
      </c>
      <c r="D277" s="244" t="s">
        <v>190</v>
      </c>
      <c r="E277" s="240">
        <v>344</v>
      </c>
      <c r="F277" s="240">
        <v>303</v>
      </c>
      <c r="G277" s="240">
        <v>199</v>
      </c>
      <c r="H277" s="234">
        <v>55</v>
      </c>
      <c r="I277" s="234">
        <v>165</v>
      </c>
      <c r="J277" s="237">
        <v>1.806</v>
      </c>
      <c r="K277" s="238" t="s">
        <v>829</v>
      </c>
      <c r="L277" s="476">
        <v>5770.33</v>
      </c>
      <c r="M277" s="245" t="s">
        <v>191</v>
      </c>
      <c r="N277" s="803" t="s">
        <v>198</v>
      </c>
      <c r="O277" s="231"/>
      <c r="P277" s="246" t="s">
        <v>641</v>
      </c>
      <c r="Q277" s="246"/>
    </row>
    <row r="278" spans="1:17" s="274" customFormat="1">
      <c r="A278" s="234">
        <v>37</v>
      </c>
      <c r="B278" s="234" t="s">
        <v>836</v>
      </c>
      <c r="C278" s="234" t="s">
        <v>643</v>
      </c>
      <c r="D278" s="244" t="s">
        <v>190</v>
      </c>
      <c r="E278" s="240">
        <v>345</v>
      </c>
      <c r="F278" s="240">
        <v>304</v>
      </c>
      <c r="G278" s="240">
        <v>199</v>
      </c>
      <c r="H278" s="234">
        <v>55</v>
      </c>
      <c r="I278" s="234">
        <v>165</v>
      </c>
      <c r="J278" s="237">
        <v>1.806</v>
      </c>
      <c r="K278" s="238" t="s">
        <v>829</v>
      </c>
      <c r="L278" s="476">
        <v>6673.44</v>
      </c>
      <c r="M278" s="245" t="s">
        <v>191</v>
      </c>
      <c r="N278" s="803" t="s">
        <v>198</v>
      </c>
      <c r="O278" s="231"/>
      <c r="P278" s="246" t="s">
        <v>642</v>
      </c>
      <c r="Q278" s="246"/>
    </row>
    <row r="279" spans="1:17" s="270" customFormat="1">
      <c r="A279" s="234">
        <v>38</v>
      </c>
      <c r="B279" s="234" t="s">
        <v>837</v>
      </c>
      <c r="C279" s="234" t="s">
        <v>644</v>
      </c>
      <c r="D279" s="244" t="s">
        <v>190</v>
      </c>
      <c r="E279" s="240">
        <v>345</v>
      </c>
      <c r="F279" s="240">
        <v>304</v>
      </c>
      <c r="G279" s="240">
        <v>199</v>
      </c>
      <c r="H279" s="234">
        <v>55</v>
      </c>
      <c r="I279" s="234">
        <v>165</v>
      </c>
      <c r="J279" s="237">
        <v>1.806</v>
      </c>
      <c r="K279" s="238" t="s">
        <v>829</v>
      </c>
      <c r="L279" s="476">
        <v>0</v>
      </c>
      <c r="M279" s="245" t="s">
        <v>191</v>
      </c>
      <c r="N279" s="803" t="s">
        <v>198</v>
      </c>
      <c r="O279" s="231"/>
      <c r="P279" s="246" t="s">
        <v>641</v>
      </c>
      <c r="Q279" s="246"/>
    </row>
    <row r="280" spans="1:17" s="274" customFormat="1">
      <c r="A280" s="234">
        <v>39</v>
      </c>
      <c r="B280" s="234" t="s">
        <v>310</v>
      </c>
      <c r="C280" s="234" t="s">
        <v>311</v>
      </c>
      <c r="D280" s="244" t="s">
        <v>190</v>
      </c>
      <c r="E280" s="240">
        <v>345</v>
      </c>
      <c r="F280" s="240">
        <v>304</v>
      </c>
      <c r="G280" s="240">
        <v>199</v>
      </c>
      <c r="H280" s="234">
        <v>55</v>
      </c>
      <c r="I280" s="234">
        <v>165</v>
      </c>
      <c r="J280" s="237">
        <v>1.806</v>
      </c>
      <c r="K280" s="238" t="s">
        <v>829</v>
      </c>
      <c r="L280" s="476">
        <v>7364.57</v>
      </c>
      <c r="M280" s="245" t="s">
        <v>191</v>
      </c>
      <c r="N280" s="803" t="s">
        <v>198</v>
      </c>
      <c r="P280" s="246" t="s">
        <v>641</v>
      </c>
      <c r="Q280" s="246"/>
    </row>
    <row r="281" spans="1:17" s="274" customFormat="1">
      <c r="A281" s="234">
        <v>40</v>
      </c>
      <c r="B281" s="234" t="s">
        <v>312</v>
      </c>
      <c r="C281" s="234" t="s">
        <v>313</v>
      </c>
      <c r="D281" s="244" t="s">
        <v>190</v>
      </c>
      <c r="E281" s="240">
        <v>338</v>
      </c>
      <c r="F281" s="240">
        <v>297</v>
      </c>
      <c r="G281" s="240">
        <v>199</v>
      </c>
      <c r="H281" s="234">
        <v>55</v>
      </c>
      <c r="I281" s="234">
        <v>165</v>
      </c>
      <c r="J281" s="237">
        <v>1.806</v>
      </c>
      <c r="K281" s="238" t="s">
        <v>829</v>
      </c>
      <c r="L281" s="476">
        <v>7332.41</v>
      </c>
      <c r="M281" s="245" t="s">
        <v>191</v>
      </c>
      <c r="N281" s="803" t="s">
        <v>198</v>
      </c>
      <c r="P281" s="246" t="s">
        <v>642</v>
      </c>
      <c r="Q281" s="246"/>
    </row>
    <row r="282" spans="1:17" s="274" customFormat="1">
      <c r="A282" s="234">
        <v>41</v>
      </c>
      <c r="B282" s="234" t="s">
        <v>314</v>
      </c>
      <c r="C282" s="234" t="s">
        <v>315</v>
      </c>
      <c r="D282" s="244" t="s">
        <v>190</v>
      </c>
      <c r="E282" s="240">
        <v>345</v>
      </c>
      <c r="F282" s="240">
        <v>304</v>
      </c>
      <c r="G282" s="240">
        <v>199</v>
      </c>
      <c r="H282" s="234">
        <v>55</v>
      </c>
      <c r="I282" s="234">
        <v>165</v>
      </c>
      <c r="J282" s="237">
        <v>1.806</v>
      </c>
      <c r="K282" s="238" t="s">
        <v>829</v>
      </c>
      <c r="L282" s="476">
        <v>7120.55</v>
      </c>
      <c r="M282" s="245" t="s">
        <v>191</v>
      </c>
      <c r="N282" s="803" t="s">
        <v>198</v>
      </c>
      <c r="P282" s="246" t="s">
        <v>641</v>
      </c>
      <c r="Q282" s="246"/>
    </row>
    <row r="283" spans="1:17" s="274" customFormat="1">
      <c r="A283" s="234">
        <v>42</v>
      </c>
      <c r="B283" s="234" t="s">
        <v>316</v>
      </c>
      <c r="C283" s="234" t="s">
        <v>317</v>
      </c>
      <c r="D283" s="244" t="s">
        <v>190</v>
      </c>
      <c r="E283" s="240">
        <v>345</v>
      </c>
      <c r="F283" s="240">
        <v>304</v>
      </c>
      <c r="G283" s="240">
        <v>199</v>
      </c>
      <c r="H283" s="234">
        <v>55</v>
      </c>
      <c r="I283" s="234">
        <v>165</v>
      </c>
      <c r="J283" s="237">
        <v>1.806</v>
      </c>
      <c r="K283" s="238" t="s">
        <v>829</v>
      </c>
      <c r="L283" s="476">
        <v>7036.52</v>
      </c>
      <c r="M283" s="245" t="s">
        <v>191</v>
      </c>
      <c r="N283" s="803" t="s">
        <v>198</v>
      </c>
      <c r="P283" s="246" t="s">
        <v>641</v>
      </c>
      <c r="Q283" s="246"/>
    </row>
    <row r="284" spans="1:17" s="274" customFormat="1">
      <c r="A284" s="234">
        <v>43</v>
      </c>
      <c r="B284" s="234" t="s">
        <v>401</v>
      </c>
      <c r="C284" s="234" t="s">
        <v>402</v>
      </c>
      <c r="D284" s="244" t="s">
        <v>190</v>
      </c>
      <c r="E284" s="240">
        <v>345</v>
      </c>
      <c r="F284" s="240">
        <v>304</v>
      </c>
      <c r="G284" s="240">
        <v>199</v>
      </c>
      <c r="H284" s="234">
        <v>55</v>
      </c>
      <c r="I284" s="234">
        <v>165</v>
      </c>
      <c r="J284" s="237">
        <v>1.806</v>
      </c>
      <c r="K284" s="238" t="s">
        <v>829</v>
      </c>
      <c r="L284" s="476">
        <v>7123.12</v>
      </c>
      <c r="M284" s="245" t="s">
        <v>191</v>
      </c>
      <c r="N284" s="803" t="s">
        <v>198</v>
      </c>
      <c r="P284" s="246" t="s">
        <v>641</v>
      </c>
      <c r="Q284" s="246"/>
    </row>
    <row r="285" spans="1:17" s="274" customFormat="1">
      <c r="A285" s="234">
        <v>44</v>
      </c>
      <c r="B285" s="234" t="s">
        <v>633</v>
      </c>
      <c r="C285" s="234" t="s">
        <v>634</v>
      </c>
      <c r="D285" s="244" t="s">
        <v>190</v>
      </c>
      <c r="E285" s="240">
        <v>345</v>
      </c>
      <c r="F285" s="240">
        <v>304</v>
      </c>
      <c r="G285" s="240">
        <v>199</v>
      </c>
      <c r="H285" s="234">
        <v>55</v>
      </c>
      <c r="I285" s="234">
        <v>165</v>
      </c>
      <c r="J285" s="237">
        <v>1.806</v>
      </c>
      <c r="K285" s="238" t="s">
        <v>829</v>
      </c>
      <c r="L285" s="476">
        <v>7032.69</v>
      </c>
      <c r="M285" s="245" t="s">
        <v>191</v>
      </c>
      <c r="N285" s="803" t="s">
        <v>198</v>
      </c>
      <c r="P285" s="246" t="s">
        <v>641</v>
      </c>
      <c r="Q285" s="246"/>
    </row>
    <row r="286" spans="1:17" s="274" customFormat="1">
      <c r="A286" s="234">
        <v>45</v>
      </c>
      <c r="B286" s="234" t="s">
        <v>616</v>
      </c>
      <c r="C286" s="234" t="s">
        <v>617</v>
      </c>
      <c r="D286" s="244" t="s">
        <v>190</v>
      </c>
      <c r="E286" s="240">
        <v>345</v>
      </c>
      <c r="F286" s="240">
        <v>304</v>
      </c>
      <c r="G286" s="240">
        <v>199</v>
      </c>
      <c r="H286" s="234">
        <v>55</v>
      </c>
      <c r="I286" s="234">
        <v>165</v>
      </c>
      <c r="J286" s="237">
        <v>1.806</v>
      </c>
      <c r="K286" s="238" t="s">
        <v>829</v>
      </c>
      <c r="L286" s="476">
        <v>7160.07</v>
      </c>
      <c r="M286" s="245" t="s">
        <v>191</v>
      </c>
      <c r="N286" s="803" t="s">
        <v>198</v>
      </c>
      <c r="P286" s="246" t="s">
        <v>641</v>
      </c>
      <c r="Q286" s="246"/>
    </row>
    <row r="287" spans="1:17" s="274" customFormat="1">
      <c r="A287" s="234">
        <v>46</v>
      </c>
      <c r="B287" s="234" t="s">
        <v>318</v>
      </c>
      <c r="C287" s="234" t="s">
        <v>319</v>
      </c>
      <c r="D287" s="244" t="s">
        <v>190</v>
      </c>
      <c r="E287" s="240">
        <v>345</v>
      </c>
      <c r="F287" s="240">
        <v>304</v>
      </c>
      <c r="G287" s="240">
        <v>199</v>
      </c>
      <c r="H287" s="234">
        <v>55</v>
      </c>
      <c r="I287" s="234">
        <v>165</v>
      </c>
      <c r="J287" s="237">
        <v>1.806</v>
      </c>
      <c r="K287" s="238" t="s">
        <v>829</v>
      </c>
      <c r="L287" s="476">
        <v>8031.74</v>
      </c>
      <c r="M287" s="245" t="s">
        <v>191</v>
      </c>
      <c r="N287" s="803" t="s">
        <v>198</v>
      </c>
      <c r="O287" s="231"/>
      <c r="P287" s="246" t="s">
        <v>641</v>
      </c>
      <c r="Q287" s="246"/>
    </row>
    <row r="288" spans="1:17" s="274" customFormat="1">
      <c r="A288" s="234">
        <v>47</v>
      </c>
      <c r="B288" s="234" t="s">
        <v>320</v>
      </c>
      <c r="C288" s="234" t="s">
        <v>321</v>
      </c>
      <c r="D288" s="244" t="s">
        <v>190</v>
      </c>
      <c r="E288" s="240">
        <v>338</v>
      </c>
      <c r="F288" s="240">
        <v>297</v>
      </c>
      <c r="G288" s="240">
        <v>199</v>
      </c>
      <c r="H288" s="234">
        <v>55</v>
      </c>
      <c r="I288" s="234">
        <v>165</v>
      </c>
      <c r="J288" s="237">
        <v>1.806</v>
      </c>
      <c r="K288" s="238" t="s">
        <v>829</v>
      </c>
      <c r="L288" s="476">
        <v>7970.27</v>
      </c>
      <c r="M288" s="245" t="s">
        <v>191</v>
      </c>
      <c r="N288" s="803" t="s">
        <v>198</v>
      </c>
      <c r="P288" s="246" t="s">
        <v>642</v>
      </c>
      <c r="Q288" s="246"/>
    </row>
    <row r="289" spans="1:17" s="274" customFormat="1">
      <c r="A289" s="234">
        <v>48</v>
      </c>
      <c r="B289" s="234" t="s">
        <v>322</v>
      </c>
      <c r="C289" s="234" t="s">
        <v>323</v>
      </c>
      <c r="D289" s="244" t="s">
        <v>190</v>
      </c>
      <c r="E289" s="240">
        <v>345</v>
      </c>
      <c r="F289" s="240">
        <v>304</v>
      </c>
      <c r="G289" s="240">
        <v>199</v>
      </c>
      <c r="H289" s="234">
        <v>55</v>
      </c>
      <c r="I289" s="234">
        <v>165</v>
      </c>
      <c r="J289" s="237">
        <v>1.806</v>
      </c>
      <c r="K289" s="238" t="s">
        <v>829</v>
      </c>
      <c r="L289" s="476">
        <v>7787.72</v>
      </c>
      <c r="M289" s="245" t="s">
        <v>191</v>
      </c>
      <c r="N289" s="803" t="s">
        <v>198</v>
      </c>
      <c r="O289" s="231"/>
      <c r="P289" s="246" t="s">
        <v>641</v>
      </c>
      <c r="Q289" s="246"/>
    </row>
    <row r="290" spans="1:17" s="274" customFormat="1">
      <c r="A290" s="234">
        <v>49</v>
      </c>
      <c r="B290" s="234" t="s">
        <v>324</v>
      </c>
      <c r="C290" s="234" t="s">
        <v>325</v>
      </c>
      <c r="D290" s="244" t="s">
        <v>190</v>
      </c>
      <c r="E290" s="240">
        <v>345</v>
      </c>
      <c r="F290" s="240">
        <v>304</v>
      </c>
      <c r="G290" s="240">
        <v>199</v>
      </c>
      <c r="H290" s="234">
        <v>55</v>
      </c>
      <c r="I290" s="234">
        <v>165</v>
      </c>
      <c r="J290" s="237">
        <v>1.806</v>
      </c>
      <c r="K290" s="238" t="s">
        <v>829</v>
      </c>
      <c r="L290" s="476">
        <v>7778.81</v>
      </c>
      <c r="M290" s="245" t="s">
        <v>191</v>
      </c>
      <c r="N290" s="803" t="s">
        <v>198</v>
      </c>
      <c r="O290" s="231"/>
      <c r="P290" s="246" t="s">
        <v>641</v>
      </c>
      <c r="Q290" s="246"/>
    </row>
    <row r="291" spans="1:17" s="274" customFormat="1">
      <c r="A291" s="234">
        <v>50</v>
      </c>
      <c r="B291" s="234" t="s">
        <v>327</v>
      </c>
      <c r="C291" s="234" t="s">
        <v>326</v>
      </c>
      <c r="D291" s="244" t="s">
        <v>190</v>
      </c>
      <c r="E291" s="240">
        <v>345</v>
      </c>
      <c r="F291" s="240">
        <v>304</v>
      </c>
      <c r="G291" s="240">
        <v>199</v>
      </c>
      <c r="H291" s="234">
        <v>55</v>
      </c>
      <c r="I291" s="234">
        <v>165</v>
      </c>
      <c r="J291" s="237">
        <v>1.806</v>
      </c>
      <c r="K291" s="238" t="s">
        <v>829</v>
      </c>
      <c r="L291" s="476">
        <v>8032.52</v>
      </c>
      <c r="M291" s="245" t="s">
        <v>191</v>
      </c>
      <c r="N291" s="803" t="s">
        <v>198</v>
      </c>
      <c r="O291" s="231"/>
      <c r="P291" s="246" t="s">
        <v>641</v>
      </c>
      <c r="Q291" s="246"/>
    </row>
    <row r="292" spans="1:17" s="276" customFormat="1">
      <c r="A292" s="234">
        <v>51</v>
      </c>
      <c r="B292" s="234" t="s">
        <v>328</v>
      </c>
      <c r="C292" s="250" t="s">
        <v>329</v>
      </c>
      <c r="D292" s="256" t="s">
        <v>190</v>
      </c>
      <c r="E292" s="240">
        <v>338</v>
      </c>
      <c r="F292" s="240">
        <v>297</v>
      </c>
      <c r="G292" s="240">
        <v>199</v>
      </c>
      <c r="H292" s="234">
        <v>55</v>
      </c>
      <c r="I292" s="234">
        <v>165</v>
      </c>
      <c r="J292" s="237">
        <v>1.806</v>
      </c>
      <c r="K292" s="238" t="s">
        <v>829</v>
      </c>
      <c r="L292" s="476">
        <v>7971.68</v>
      </c>
      <c r="M292" s="245" t="s">
        <v>191</v>
      </c>
      <c r="N292" s="279" t="s">
        <v>198</v>
      </c>
      <c r="O292" s="275"/>
      <c r="P292" s="246" t="s">
        <v>642</v>
      </c>
      <c r="Q292" s="246"/>
    </row>
    <row r="293" spans="1:17" s="274" customFormat="1">
      <c r="A293" s="234">
        <v>52</v>
      </c>
      <c r="B293" s="234" t="s">
        <v>330</v>
      </c>
      <c r="C293" s="234" t="s">
        <v>331</v>
      </c>
      <c r="D293" s="244" t="s">
        <v>190</v>
      </c>
      <c r="E293" s="240">
        <v>345</v>
      </c>
      <c r="F293" s="240">
        <v>304</v>
      </c>
      <c r="G293" s="240">
        <v>199</v>
      </c>
      <c r="H293" s="234">
        <v>55</v>
      </c>
      <c r="I293" s="234">
        <v>165</v>
      </c>
      <c r="J293" s="237">
        <v>1.806</v>
      </c>
      <c r="K293" s="238" t="s">
        <v>829</v>
      </c>
      <c r="L293" s="476">
        <v>7789.37</v>
      </c>
      <c r="M293" s="245" t="s">
        <v>191</v>
      </c>
      <c r="N293" s="803" t="s">
        <v>198</v>
      </c>
      <c r="P293" s="246" t="s">
        <v>641</v>
      </c>
      <c r="Q293" s="246"/>
    </row>
    <row r="294" spans="1:17" s="274" customFormat="1">
      <c r="A294" s="234">
        <v>53</v>
      </c>
      <c r="B294" s="234" t="s">
        <v>332</v>
      </c>
      <c r="C294" s="234" t="s">
        <v>333</v>
      </c>
      <c r="D294" s="244" t="s">
        <v>190</v>
      </c>
      <c r="E294" s="240">
        <v>345</v>
      </c>
      <c r="F294" s="240">
        <v>304</v>
      </c>
      <c r="G294" s="240">
        <v>199</v>
      </c>
      <c r="H294" s="234">
        <v>55</v>
      </c>
      <c r="I294" s="234">
        <v>165</v>
      </c>
      <c r="J294" s="237">
        <v>1.806</v>
      </c>
      <c r="K294" s="238" t="s">
        <v>829</v>
      </c>
      <c r="L294" s="476">
        <v>7791.97</v>
      </c>
      <c r="M294" s="245" t="s">
        <v>191</v>
      </c>
      <c r="N294" s="803" t="s">
        <v>198</v>
      </c>
      <c r="P294" s="246" t="s">
        <v>641</v>
      </c>
      <c r="Q294" s="246"/>
    </row>
    <row r="295" spans="1:17" s="274" customFormat="1">
      <c r="A295" s="234">
        <v>54</v>
      </c>
      <c r="B295" s="234" t="s">
        <v>334</v>
      </c>
      <c r="C295" s="234" t="s">
        <v>335</v>
      </c>
      <c r="D295" s="244" t="s">
        <v>190</v>
      </c>
      <c r="E295" s="240">
        <v>345</v>
      </c>
      <c r="F295" s="240">
        <v>304</v>
      </c>
      <c r="G295" s="240">
        <v>199</v>
      </c>
      <c r="H295" s="234">
        <v>55</v>
      </c>
      <c r="I295" s="234">
        <v>165</v>
      </c>
      <c r="J295" s="237">
        <v>1.806</v>
      </c>
      <c r="K295" s="238" t="s">
        <v>829</v>
      </c>
      <c r="L295" s="476">
        <v>7789.53</v>
      </c>
      <c r="M295" s="245" t="s">
        <v>191</v>
      </c>
      <c r="N295" s="803" t="s">
        <v>198</v>
      </c>
      <c r="O295" s="231"/>
      <c r="P295" s="246" t="s">
        <v>641</v>
      </c>
      <c r="Q295" s="246"/>
    </row>
    <row r="296" spans="1:17" s="274" customFormat="1">
      <c r="A296" s="234">
        <v>55</v>
      </c>
      <c r="B296" s="234" t="s">
        <v>231</v>
      </c>
      <c r="C296" s="234" t="s">
        <v>541</v>
      </c>
      <c r="D296" s="244" t="s">
        <v>190</v>
      </c>
      <c r="E296" s="240">
        <v>344</v>
      </c>
      <c r="F296" s="240">
        <v>303</v>
      </c>
      <c r="G296" s="240">
        <v>199</v>
      </c>
      <c r="H296" s="234">
        <v>55</v>
      </c>
      <c r="I296" s="234">
        <v>165</v>
      </c>
      <c r="J296" s="237">
        <v>1.806</v>
      </c>
      <c r="K296" s="238" t="s">
        <v>829</v>
      </c>
      <c r="L296" s="476">
        <v>5718.01</v>
      </c>
      <c r="M296" s="245" t="s">
        <v>191</v>
      </c>
      <c r="N296" s="803" t="s">
        <v>198</v>
      </c>
      <c r="O296" s="231"/>
      <c r="P296" s="246" t="s">
        <v>641</v>
      </c>
      <c r="Q296" s="246"/>
    </row>
    <row r="297" spans="1:17" s="274" customFormat="1">
      <c r="A297" s="234">
        <v>56</v>
      </c>
      <c r="B297" s="234" t="s">
        <v>230</v>
      </c>
      <c r="C297" s="234" t="s">
        <v>540</v>
      </c>
      <c r="D297" s="244" t="s">
        <v>190</v>
      </c>
      <c r="E297" s="240">
        <v>344</v>
      </c>
      <c r="F297" s="240">
        <v>303</v>
      </c>
      <c r="G297" s="240">
        <v>199</v>
      </c>
      <c r="H297" s="234">
        <v>55</v>
      </c>
      <c r="I297" s="234">
        <v>165</v>
      </c>
      <c r="J297" s="237">
        <v>1.806</v>
      </c>
      <c r="K297" s="238" t="s">
        <v>829</v>
      </c>
      <c r="L297" s="476">
        <v>5722.04</v>
      </c>
      <c r="M297" s="245" t="s">
        <v>191</v>
      </c>
      <c r="N297" s="803" t="s">
        <v>198</v>
      </c>
      <c r="O297" s="231"/>
      <c r="P297" s="246" t="s">
        <v>641</v>
      </c>
      <c r="Q297" s="246"/>
    </row>
    <row r="298" spans="1:17" s="274" customFormat="1">
      <c r="A298" s="234">
        <v>57</v>
      </c>
      <c r="B298" s="234" t="s">
        <v>707</v>
      </c>
      <c r="C298" s="234" t="s">
        <v>701</v>
      </c>
      <c r="D298" s="244" t="s">
        <v>190</v>
      </c>
      <c r="E298" s="240">
        <v>310</v>
      </c>
      <c r="F298" s="240">
        <v>274</v>
      </c>
      <c r="G298" s="240">
        <v>169</v>
      </c>
      <c r="H298" s="234">
        <v>55</v>
      </c>
      <c r="I298" s="234">
        <v>165</v>
      </c>
      <c r="J298" s="237">
        <v>1.534</v>
      </c>
      <c r="K298" s="238" t="s">
        <v>829</v>
      </c>
      <c r="L298" s="476">
        <v>5076.5600000000004</v>
      </c>
      <c r="M298" s="245" t="s">
        <v>191</v>
      </c>
      <c r="N298" s="803" t="s">
        <v>198</v>
      </c>
      <c r="O298" s="231"/>
      <c r="P298" s="246" t="s">
        <v>641</v>
      </c>
      <c r="Q298" s="246"/>
    </row>
    <row r="299" spans="1:17" s="274" customFormat="1">
      <c r="A299" s="234">
        <v>58</v>
      </c>
      <c r="B299" s="234" t="s">
        <v>675</v>
      </c>
      <c r="C299" s="234" t="s">
        <v>688</v>
      </c>
      <c r="D299" s="244" t="s">
        <v>190</v>
      </c>
      <c r="E299" s="240">
        <v>302</v>
      </c>
      <c r="F299" s="240">
        <v>267</v>
      </c>
      <c r="G299" s="240">
        <v>169</v>
      </c>
      <c r="H299" s="234">
        <v>55</v>
      </c>
      <c r="I299" s="234">
        <v>165</v>
      </c>
      <c r="J299" s="237">
        <v>1.534</v>
      </c>
      <c r="K299" s="238" t="s">
        <v>829</v>
      </c>
      <c r="L299" s="476">
        <v>5024.08</v>
      </c>
      <c r="M299" s="245" t="s">
        <v>191</v>
      </c>
      <c r="N299" s="803" t="s">
        <v>198</v>
      </c>
      <c r="O299" s="231"/>
      <c r="P299" s="246" t="s">
        <v>642</v>
      </c>
      <c r="Q299" s="246"/>
    </row>
    <row r="300" spans="1:17" s="274" customFormat="1">
      <c r="A300" s="234">
        <v>59</v>
      </c>
      <c r="B300" s="234" t="s">
        <v>781</v>
      </c>
      <c r="C300" s="234" t="s">
        <v>789</v>
      </c>
      <c r="D300" s="244" t="s">
        <v>190</v>
      </c>
      <c r="E300" s="240">
        <v>310</v>
      </c>
      <c r="F300" s="240">
        <v>274</v>
      </c>
      <c r="G300" s="240">
        <v>169</v>
      </c>
      <c r="H300" s="234">
        <v>55</v>
      </c>
      <c r="I300" s="234">
        <v>165</v>
      </c>
      <c r="J300" s="237">
        <v>1.534</v>
      </c>
      <c r="K300" s="238" t="s">
        <v>829</v>
      </c>
      <c r="L300" s="476">
        <v>5067.25</v>
      </c>
      <c r="M300" s="268" t="s">
        <v>191</v>
      </c>
      <c r="N300" s="803" t="s">
        <v>198</v>
      </c>
      <c r="O300" s="231"/>
      <c r="P300" s="246" t="s">
        <v>641</v>
      </c>
      <c r="Q300" s="246"/>
    </row>
    <row r="301" spans="1:17" s="274" customFormat="1">
      <c r="A301" s="234">
        <v>60</v>
      </c>
      <c r="B301" s="234" t="s">
        <v>768</v>
      </c>
      <c r="C301" s="234" t="s">
        <v>769</v>
      </c>
      <c r="D301" s="244" t="s">
        <v>190</v>
      </c>
      <c r="E301" s="240">
        <v>310</v>
      </c>
      <c r="F301" s="240">
        <v>274</v>
      </c>
      <c r="G301" s="240">
        <v>169</v>
      </c>
      <c r="H301" s="234">
        <v>55</v>
      </c>
      <c r="I301" s="234">
        <v>165</v>
      </c>
      <c r="J301" s="237">
        <v>1.534</v>
      </c>
      <c r="K301" s="238" t="s">
        <v>829</v>
      </c>
      <c r="L301" s="476">
        <v>5067.25</v>
      </c>
      <c r="M301" s="268" t="s">
        <v>191</v>
      </c>
      <c r="N301" s="803" t="s">
        <v>198</v>
      </c>
      <c r="O301" s="231"/>
      <c r="P301" s="246" t="s">
        <v>641</v>
      </c>
      <c r="Q301" s="246"/>
    </row>
    <row r="302" spans="1:17" s="274" customFormat="1">
      <c r="A302" s="234">
        <v>61</v>
      </c>
      <c r="B302" s="234" t="s">
        <v>803</v>
      </c>
      <c r="C302" s="234" t="s">
        <v>827</v>
      </c>
      <c r="D302" s="244" t="s">
        <v>190</v>
      </c>
      <c r="E302" s="240">
        <v>310</v>
      </c>
      <c r="F302" s="240">
        <v>274</v>
      </c>
      <c r="G302" s="240">
        <v>169</v>
      </c>
      <c r="H302" s="234">
        <v>55</v>
      </c>
      <c r="I302" s="234">
        <v>165</v>
      </c>
      <c r="J302" s="237">
        <v>1.534</v>
      </c>
      <c r="K302" s="238" t="s">
        <v>829</v>
      </c>
      <c r="L302" s="476">
        <v>5076.3</v>
      </c>
      <c r="M302" s="268" t="s">
        <v>191</v>
      </c>
      <c r="N302" s="803" t="s">
        <v>198</v>
      </c>
      <c r="O302" s="231"/>
      <c r="P302" s="246" t="s">
        <v>641</v>
      </c>
      <c r="Q302" s="246"/>
    </row>
    <row r="303" spans="1:17" s="274" customFormat="1">
      <c r="A303" s="234">
        <v>62</v>
      </c>
      <c r="B303" s="234" t="s">
        <v>721</v>
      </c>
      <c r="C303" s="234" t="s">
        <v>722</v>
      </c>
      <c r="D303" s="244" t="s">
        <v>190</v>
      </c>
      <c r="E303" s="240">
        <v>310</v>
      </c>
      <c r="F303" s="240">
        <v>274</v>
      </c>
      <c r="G303" s="240">
        <v>169</v>
      </c>
      <c r="H303" s="234">
        <v>55</v>
      </c>
      <c r="I303" s="234">
        <v>165</v>
      </c>
      <c r="J303" s="237">
        <v>1.534</v>
      </c>
      <c r="K303" s="238" t="s">
        <v>829</v>
      </c>
      <c r="L303" s="476">
        <v>5067.32</v>
      </c>
      <c r="M303" s="268" t="s">
        <v>191</v>
      </c>
      <c r="N303" s="803" t="s">
        <v>198</v>
      </c>
      <c r="O303" s="231"/>
      <c r="P303" s="246" t="s">
        <v>641</v>
      </c>
      <c r="Q303" s="246"/>
    </row>
    <row r="304" spans="1:17" s="274" customFormat="1">
      <c r="A304" s="234">
        <v>63</v>
      </c>
      <c r="B304" s="234" t="s">
        <v>819</v>
      </c>
      <c r="C304" s="234" t="s">
        <v>820</v>
      </c>
      <c r="D304" s="244" t="s">
        <v>190</v>
      </c>
      <c r="E304" s="240">
        <v>302</v>
      </c>
      <c r="F304" s="240">
        <v>267</v>
      </c>
      <c r="G304" s="240">
        <v>169</v>
      </c>
      <c r="H304" s="234">
        <v>55</v>
      </c>
      <c r="I304" s="234">
        <v>165</v>
      </c>
      <c r="J304" s="237">
        <v>1.534</v>
      </c>
      <c r="K304" s="238" t="s">
        <v>829</v>
      </c>
      <c r="L304" s="476">
        <v>6154.81</v>
      </c>
      <c r="M304" s="268" t="s">
        <v>191</v>
      </c>
      <c r="N304" s="803" t="s">
        <v>198</v>
      </c>
      <c r="O304" s="231"/>
      <c r="P304" s="246" t="s">
        <v>642</v>
      </c>
      <c r="Q304" s="246"/>
    </row>
    <row r="305" spans="1:18" s="274" customFormat="1">
      <c r="A305" s="234">
        <v>64</v>
      </c>
      <c r="B305" s="234" t="s">
        <v>833</v>
      </c>
      <c r="C305" s="234" t="s">
        <v>832</v>
      </c>
      <c r="D305" s="244" t="s">
        <v>190</v>
      </c>
      <c r="E305" s="240">
        <v>302</v>
      </c>
      <c r="F305" s="240">
        <v>267</v>
      </c>
      <c r="G305" s="240">
        <v>169</v>
      </c>
      <c r="H305" s="234">
        <v>55</v>
      </c>
      <c r="I305" s="234">
        <v>165</v>
      </c>
      <c r="J305" s="237">
        <v>1.534</v>
      </c>
      <c r="K305" s="238" t="s">
        <v>829</v>
      </c>
      <c r="L305" s="476">
        <v>6224.31</v>
      </c>
      <c r="M305" s="268" t="s">
        <v>191</v>
      </c>
      <c r="N305" s="803" t="s">
        <v>198</v>
      </c>
      <c r="O305" s="231"/>
      <c r="P305" s="246" t="s">
        <v>641</v>
      </c>
      <c r="Q305" s="246"/>
    </row>
    <row r="306" spans="1:18" s="274" customFormat="1">
      <c r="A306" s="234">
        <v>65</v>
      </c>
      <c r="B306" s="234" t="s">
        <v>699</v>
      </c>
      <c r="C306" s="234" t="s">
        <v>700</v>
      </c>
      <c r="D306" s="244" t="s">
        <v>190</v>
      </c>
      <c r="E306" s="240">
        <v>302</v>
      </c>
      <c r="F306" s="240">
        <v>267</v>
      </c>
      <c r="G306" s="240">
        <v>169</v>
      </c>
      <c r="H306" s="234">
        <v>55</v>
      </c>
      <c r="I306" s="234">
        <v>165</v>
      </c>
      <c r="J306" s="237">
        <v>1.534</v>
      </c>
      <c r="K306" s="238" t="s">
        <v>829</v>
      </c>
      <c r="L306" s="476">
        <v>5394.15</v>
      </c>
      <c r="M306" s="268" t="s">
        <v>191</v>
      </c>
      <c r="N306" s="803" t="s">
        <v>198</v>
      </c>
      <c r="O306" s="231"/>
      <c r="P306" s="246" t="s">
        <v>642</v>
      </c>
      <c r="Q306" s="246"/>
    </row>
    <row r="307" spans="1:18" s="274" customFormat="1">
      <c r="A307" s="234">
        <v>66</v>
      </c>
      <c r="B307" s="234" t="s">
        <v>846</v>
      </c>
      <c r="C307" s="234" t="s">
        <v>845</v>
      </c>
      <c r="D307" s="244" t="s">
        <v>190</v>
      </c>
      <c r="E307" s="240">
        <v>310</v>
      </c>
      <c r="F307" s="240">
        <v>274</v>
      </c>
      <c r="G307" s="240">
        <v>169</v>
      </c>
      <c r="H307" s="234">
        <v>55</v>
      </c>
      <c r="I307" s="234">
        <v>165</v>
      </c>
      <c r="J307" s="237">
        <v>1.534</v>
      </c>
      <c r="K307" s="238" t="s">
        <v>829</v>
      </c>
      <c r="L307" s="476">
        <v>5449.94</v>
      </c>
      <c r="M307" s="245" t="s">
        <v>191</v>
      </c>
      <c r="N307" s="803" t="s">
        <v>198</v>
      </c>
      <c r="O307" s="231"/>
      <c r="P307" s="246" t="s">
        <v>641</v>
      </c>
      <c r="Q307" s="246"/>
    </row>
    <row r="308" spans="1:18" s="274" customFormat="1">
      <c r="A308" s="234">
        <v>67</v>
      </c>
      <c r="B308" s="234" t="s">
        <v>852</v>
      </c>
      <c r="C308" s="234" t="s">
        <v>883</v>
      </c>
      <c r="D308" s="244" t="s">
        <v>190</v>
      </c>
      <c r="E308" s="240">
        <v>310</v>
      </c>
      <c r="F308" s="240">
        <v>274</v>
      </c>
      <c r="G308" s="240">
        <v>169</v>
      </c>
      <c r="H308" s="234">
        <v>55</v>
      </c>
      <c r="I308" s="234">
        <v>165</v>
      </c>
      <c r="J308" s="237">
        <v>1.534</v>
      </c>
      <c r="K308" s="238" t="s">
        <v>829</v>
      </c>
      <c r="L308" s="476">
        <v>5449.1</v>
      </c>
      <c r="M308" s="245" t="s">
        <v>191</v>
      </c>
      <c r="N308" s="803" t="s">
        <v>198</v>
      </c>
      <c r="O308" s="231"/>
      <c r="P308" s="246" t="s">
        <v>641</v>
      </c>
      <c r="Q308" s="246"/>
    </row>
    <row r="309" spans="1:18" s="274" customFormat="1">
      <c r="A309" s="234">
        <v>68</v>
      </c>
      <c r="B309" s="234" t="s">
        <v>885</v>
      </c>
      <c r="C309" s="234" t="s">
        <v>886</v>
      </c>
      <c r="D309" s="244" t="s">
        <v>190</v>
      </c>
      <c r="E309" s="240">
        <v>310</v>
      </c>
      <c r="F309" s="240">
        <v>274</v>
      </c>
      <c r="G309" s="240">
        <v>169</v>
      </c>
      <c r="H309" s="234">
        <v>55</v>
      </c>
      <c r="I309" s="234">
        <v>165</v>
      </c>
      <c r="J309" s="237">
        <v>1.534</v>
      </c>
      <c r="K309" s="238" t="s">
        <v>829</v>
      </c>
      <c r="L309" s="476">
        <v>5440.8</v>
      </c>
      <c r="M309" s="245" t="s">
        <v>191</v>
      </c>
      <c r="N309" s="803" t="s">
        <v>198</v>
      </c>
      <c r="P309" s="231"/>
      <c r="Q309" s="231"/>
      <c r="R309" s="246" t="s">
        <v>641</v>
      </c>
    </row>
    <row r="310" spans="1:18" s="814" customFormat="1">
      <c r="A310" s="804"/>
      <c r="B310" s="804" t="s">
        <v>354</v>
      </c>
      <c r="C310" s="804" t="s">
        <v>1142</v>
      </c>
      <c r="D310" s="805" t="s">
        <v>190</v>
      </c>
      <c r="E310" s="806">
        <v>305</v>
      </c>
      <c r="F310" s="806">
        <v>262</v>
      </c>
      <c r="G310" s="806">
        <v>169</v>
      </c>
      <c r="H310" s="804">
        <v>55</v>
      </c>
      <c r="I310" s="804">
        <v>165</v>
      </c>
      <c r="J310" s="807">
        <v>1.534</v>
      </c>
      <c r="K310" s="808" t="s">
        <v>829</v>
      </c>
      <c r="L310" s="809">
        <v>4274.5</v>
      </c>
      <c r="M310" s="810" t="s">
        <v>191</v>
      </c>
      <c r="N310" s="811" t="s">
        <v>198</v>
      </c>
      <c r="O310" s="812"/>
      <c r="P310" s="813" t="s">
        <v>642</v>
      </c>
      <c r="Q310" s="813" t="s">
        <v>1138</v>
      </c>
    </row>
    <row r="311" spans="1:18" s="814" customFormat="1">
      <c r="A311" s="804"/>
      <c r="B311" s="804" t="s">
        <v>358</v>
      </c>
      <c r="C311" s="804" t="s">
        <v>1143</v>
      </c>
      <c r="D311" s="805" t="s">
        <v>190</v>
      </c>
      <c r="E311" s="806">
        <v>305</v>
      </c>
      <c r="F311" s="806">
        <v>262</v>
      </c>
      <c r="G311" s="806">
        <v>169</v>
      </c>
      <c r="H311" s="804">
        <v>55</v>
      </c>
      <c r="I311" s="804">
        <v>165</v>
      </c>
      <c r="J311" s="807">
        <v>1.534</v>
      </c>
      <c r="K311" s="808" t="s">
        <v>829</v>
      </c>
      <c r="L311" s="809">
        <v>4274.57</v>
      </c>
      <c r="M311" s="810" t="s">
        <v>191</v>
      </c>
      <c r="N311" s="811" t="s">
        <v>198</v>
      </c>
      <c r="O311" s="812"/>
      <c r="P311" s="813" t="s">
        <v>642</v>
      </c>
      <c r="Q311" s="813" t="s">
        <v>1138</v>
      </c>
    </row>
    <row r="312" spans="1:18" s="814" customFormat="1">
      <c r="A312" s="804"/>
      <c r="B312" s="804" t="s">
        <v>384</v>
      </c>
      <c r="C312" s="804" t="s">
        <v>1144</v>
      </c>
      <c r="D312" s="805" t="s">
        <v>190</v>
      </c>
      <c r="E312" s="806">
        <v>296</v>
      </c>
      <c r="F312" s="806">
        <v>260</v>
      </c>
      <c r="G312" s="806">
        <v>169</v>
      </c>
      <c r="H312" s="804">
        <v>55</v>
      </c>
      <c r="I312" s="804">
        <v>165</v>
      </c>
      <c r="J312" s="807">
        <v>1.534</v>
      </c>
      <c r="K312" s="808" t="s">
        <v>829</v>
      </c>
      <c r="L312" s="809">
        <v>4224.12</v>
      </c>
      <c r="M312" s="810" t="s">
        <v>191</v>
      </c>
      <c r="N312" s="811" t="s">
        <v>198</v>
      </c>
      <c r="P312" s="813" t="s">
        <v>642</v>
      </c>
      <c r="Q312" s="813" t="s">
        <v>1138</v>
      </c>
    </row>
    <row r="313" spans="1:18" s="814" customFormat="1">
      <c r="A313" s="804"/>
      <c r="B313" s="804" t="s">
        <v>386</v>
      </c>
      <c r="C313" s="804" t="s">
        <v>1145</v>
      </c>
      <c r="D313" s="805" t="s">
        <v>190</v>
      </c>
      <c r="E313" s="806">
        <v>296</v>
      </c>
      <c r="F313" s="806">
        <v>260</v>
      </c>
      <c r="G313" s="806">
        <v>169</v>
      </c>
      <c r="H313" s="804">
        <v>55</v>
      </c>
      <c r="I313" s="804">
        <v>165</v>
      </c>
      <c r="J313" s="807">
        <v>1.534</v>
      </c>
      <c r="K313" s="808" t="s">
        <v>829</v>
      </c>
      <c r="L313" s="809">
        <v>4224.12</v>
      </c>
      <c r="M313" s="810" t="s">
        <v>191</v>
      </c>
      <c r="N313" s="811" t="s">
        <v>198</v>
      </c>
      <c r="P313" s="813" t="s">
        <v>642</v>
      </c>
      <c r="Q313" s="813" t="s">
        <v>1138</v>
      </c>
    </row>
    <row r="314" spans="1:18" s="814" customFormat="1">
      <c r="A314" s="804"/>
      <c r="B314" s="804" t="s">
        <v>395</v>
      </c>
      <c r="C314" s="804" t="s">
        <v>1146</v>
      </c>
      <c r="D314" s="805" t="s">
        <v>190</v>
      </c>
      <c r="E314" s="806">
        <v>318</v>
      </c>
      <c r="F314" s="806">
        <v>282</v>
      </c>
      <c r="G314" s="806">
        <v>199</v>
      </c>
      <c r="H314" s="804">
        <v>55</v>
      </c>
      <c r="I314" s="804">
        <v>165</v>
      </c>
      <c r="J314" s="807">
        <v>1.806</v>
      </c>
      <c r="K314" s="808" t="s">
        <v>829</v>
      </c>
      <c r="L314" s="809">
        <v>4347.66</v>
      </c>
      <c r="M314" s="810" t="s">
        <v>191</v>
      </c>
      <c r="N314" s="811" t="s">
        <v>198</v>
      </c>
      <c r="O314" s="812"/>
      <c r="P314" s="813" t="s">
        <v>642</v>
      </c>
      <c r="Q314" s="813" t="s">
        <v>1138</v>
      </c>
    </row>
    <row r="315" spans="1:18" s="814" customFormat="1">
      <c r="A315" s="804"/>
      <c r="B315" s="804" t="s">
        <v>397</v>
      </c>
      <c r="C315" s="804" t="s">
        <v>1147</v>
      </c>
      <c r="D315" s="805" t="s">
        <v>190</v>
      </c>
      <c r="E315" s="806">
        <v>318</v>
      </c>
      <c r="F315" s="806">
        <v>282</v>
      </c>
      <c r="G315" s="806">
        <v>199</v>
      </c>
      <c r="H315" s="804">
        <v>55</v>
      </c>
      <c r="I315" s="804">
        <v>165</v>
      </c>
      <c r="J315" s="807">
        <v>1.806</v>
      </c>
      <c r="K315" s="808" t="s">
        <v>829</v>
      </c>
      <c r="L315" s="809">
        <v>4347.5600000000004</v>
      </c>
      <c r="M315" s="810" t="s">
        <v>191</v>
      </c>
      <c r="N315" s="811" t="s">
        <v>198</v>
      </c>
      <c r="P315" s="813" t="s">
        <v>642</v>
      </c>
      <c r="Q315" s="813" t="s">
        <v>1138</v>
      </c>
    </row>
    <row r="316" spans="1:18" s="814" customFormat="1">
      <c r="A316" s="804"/>
      <c r="B316" s="804" t="s">
        <v>669</v>
      </c>
      <c r="C316" s="804" t="s">
        <v>1148</v>
      </c>
      <c r="D316" s="805" t="s">
        <v>190</v>
      </c>
      <c r="E316" s="806">
        <v>334</v>
      </c>
      <c r="F316" s="806">
        <v>293</v>
      </c>
      <c r="G316" s="806">
        <v>199</v>
      </c>
      <c r="H316" s="804">
        <v>55</v>
      </c>
      <c r="I316" s="804">
        <v>165</v>
      </c>
      <c r="J316" s="807">
        <v>1.806</v>
      </c>
      <c r="K316" s="808" t="s">
        <v>829</v>
      </c>
      <c r="L316" s="809">
        <v>5716.5</v>
      </c>
      <c r="M316" s="810" t="s">
        <v>191</v>
      </c>
      <c r="N316" s="811" t="s">
        <v>198</v>
      </c>
      <c r="O316" s="812"/>
      <c r="P316" s="813" t="s">
        <v>642</v>
      </c>
      <c r="Q316" s="813" t="s">
        <v>1138</v>
      </c>
    </row>
    <row r="317" spans="1:18" s="814" customFormat="1">
      <c r="A317" s="804"/>
      <c r="B317" s="804" t="s">
        <v>668</v>
      </c>
      <c r="C317" s="804" t="s">
        <v>1149</v>
      </c>
      <c r="D317" s="805" t="s">
        <v>190</v>
      </c>
      <c r="E317" s="806">
        <v>334</v>
      </c>
      <c r="F317" s="806">
        <v>293</v>
      </c>
      <c r="G317" s="806">
        <v>199</v>
      </c>
      <c r="H317" s="804">
        <v>55</v>
      </c>
      <c r="I317" s="804">
        <v>165</v>
      </c>
      <c r="J317" s="807">
        <v>1.806</v>
      </c>
      <c r="K317" s="808" t="s">
        <v>829</v>
      </c>
      <c r="L317" s="809">
        <v>5716.48</v>
      </c>
      <c r="M317" s="810" t="s">
        <v>191</v>
      </c>
      <c r="N317" s="811" t="s">
        <v>198</v>
      </c>
      <c r="P317" s="813" t="s">
        <v>642</v>
      </c>
      <c r="Q317" s="813" t="s">
        <v>1138</v>
      </c>
    </row>
    <row r="318" spans="1:18" s="814" customFormat="1">
      <c r="A318" s="804"/>
      <c r="B318" s="804" t="s">
        <v>230</v>
      </c>
      <c r="C318" s="804" t="s">
        <v>1150</v>
      </c>
      <c r="D318" s="805" t="s">
        <v>190</v>
      </c>
      <c r="E318" s="806">
        <v>334</v>
      </c>
      <c r="F318" s="806">
        <v>293</v>
      </c>
      <c r="G318" s="806">
        <v>199</v>
      </c>
      <c r="H318" s="804">
        <v>55</v>
      </c>
      <c r="I318" s="804">
        <v>165</v>
      </c>
      <c r="J318" s="807">
        <v>1.806</v>
      </c>
      <c r="K318" s="808" t="s">
        <v>829</v>
      </c>
      <c r="L318" s="809">
        <v>5668.21</v>
      </c>
      <c r="M318" s="810" t="s">
        <v>191</v>
      </c>
      <c r="N318" s="811" t="s">
        <v>198</v>
      </c>
      <c r="O318" s="812"/>
      <c r="P318" s="813" t="s">
        <v>642</v>
      </c>
      <c r="Q318" s="813" t="s">
        <v>1138</v>
      </c>
    </row>
    <row r="319" spans="1:18" s="814" customFormat="1">
      <c r="A319" s="804"/>
      <c r="B319" s="804" t="s">
        <v>231</v>
      </c>
      <c r="C319" s="804" t="s">
        <v>1151</v>
      </c>
      <c r="D319" s="805" t="s">
        <v>190</v>
      </c>
      <c r="E319" s="806">
        <v>334</v>
      </c>
      <c r="F319" s="806">
        <v>293</v>
      </c>
      <c r="G319" s="806">
        <v>199</v>
      </c>
      <c r="H319" s="804">
        <v>55</v>
      </c>
      <c r="I319" s="804">
        <v>165</v>
      </c>
      <c r="J319" s="807">
        <v>1.806</v>
      </c>
      <c r="K319" s="808" t="s">
        <v>829</v>
      </c>
      <c r="L319" s="809">
        <v>5664.17</v>
      </c>
      <c r="M319" s="810" t="s">
        <v>191</v>
      </c>
      <c r="N319" s="811" t="s">
        <v>198</v>
      </c>
      <c r="O319" s="812"/>
      <c r="P319" s="813" t="s">
        <v>642</v>
      </c>
      <c r="Q319" s="813" t="s">
        <v>1138</v>
      </c>
    </row>
    <row r="320" spans="1:18" s="274" customFormat="1">
      <c r="A320" s="234"/>
      <c r="B320" s="233"/>
      <c r="C320" s="234"/>
      <c r="D320" s="244" t="s">
        <v>190</v>
      </c>
      <c r="E320" s="240"/>
      <c r="F320" s="240"/>
      <c r="G320" s="240"/>
      <c r="H320" s="234"/>
      <c r="I320" s="234"/>
      <c r="J320" s="237"/>
      <c r="K320" s="238"/>
      <c r="L320" s="476"/>
      <c r="M320" s="268" t="s">
        <v>191</v>
      </c>
      <c r="N320" s="803"/>
      <c r="P320" s="232"/>
      <c r="Q320" s="232"/>
    </row>
    <row r="321" spans="1:17" s="274" customFormat="1">
      <c r="A321" s="234"/>
      <c r="B321" s="233"/>
      <c r="C321" s="234"/>
      <c r="D321" s="244" t="s">
        <v>190</v>
      </c>
      <c r="E321" s="236"/>
      <c r="F321" s="234"/>
      <c r="G321" s="234"/>
      <c r="H321" s="234"/>
      <c r="I321" s="234"/>
      <c r="J321" s="237"/>
      <c r="K321" s="238"/>
      <c r="L321" s="476"/>
      <c r="M321" s="268" t="s">
        <v>191</v>
      </c>
      <c r="N321" s="803"/>
      <c r="P321" s="232"/>
      <c r="Q321" s="232"/>
    </row>
    <row r="322" spans="1:17">
      <c r="A322" s="234"/>
      <c r="B322" s="234"/>
      <c r="C322" s="234"/>
      <c r="D322" s="244" t="s">
        <v>190</v>
      </c>
      <c r="E322" s="272"/>
      <c r="F322" s="234"/>
      <c r="G322" s="234"/>
      <c r="H322" s="234"/>
      <c r="I322" s="234"/>
      <c r="J322" s="237"/>
      <c r="K322" s="238"/>
      <c r="L322" s="476"/>
      <c r="M322" s="268" t="s">
        <v>191</v>
      </c>
      <c r="N322" s="803"/>
      <c r="P322" s="232"/>
      <c r="Q322" s="232"/>
    </row>
    <row r="323" spans="1:17">
      <c r="A323" s="234"/>
      <c r="B323" s="233"/>
      <c r="C323" s="234"/>
      <c r="D323" s="244" t="s">
        <v>190</v>
      </c>
      <c r="E323" s="242"/>
      <c r="F323" s="239"/>
      <c r="G323" s="234"/>
      <c r="H323" s="234"/>
      <c r="I323" s="234"/>
      <c r="J323" s="237"/>
      <c r="K323" s="238"/>
      <c r="L323" s="476"/>
      <c r="M323" s="268" t="s">
        <v>191</v>
      </c>
      <c r="N323" s="803"/>
      <c r="P323" s="232"/>
      <c r="Q323" s="232"/>
    </row>
    <row r="324" spans="1:17">
      <c r="A324" s="234"/>
      <c r="B324" s="233"/>
      <c r="C324" s="234"/>
      <c r="D324" s="244" t="s">
        <v>190</v>
      </c>
      <c r="E324" s="242"/>
      <c r="F324" s="239"/>
      <c r="G324" s="234"/>
      <c r="H324" s="234"/>
      <c r="I324" s="234"/>
      <c r="J324" s="237"/>
      <c r="K324" s="238"/>
      <c r="L324" s="476"/>
      <c r="M324" s="268" t="s">
        <v>191</v>
      </c>
      <c r="N324" s="803"/>
      <c r="O324" s="231"/>
      <c r="P324" s="232"/>
      <c r="Q324" s="232"/>
    </row>
    <row r="325" spans="1:17">
      <c r="A325" s="234"/>
      <c r="B325" s="233"/>
      <c r="C325" s="234"/>
      <c r="D325" s="244" t="s">
        <v>190</v>
      </c>
      <c r="E325" s="242"/>
      <c r="F325" s="239"/>
      <c r="G325" s="234"/>
      <c r="H325" s="234"/>
      <c r="I325" s="234"/>
      <c r="J325" s="237"/>
      <c r="K325" s="238"/>
      <c r="L325" s="476"/>
      <c r="M325" s="268" t="s">
        <v>191</v>
      </c>
      <c r="N325" s="803"/>
      <c r="O325" s="231"/>
      <c r="P325" s="232"/>
      <c r="Q325" s="232"/>
    </row>
    <row r="326" spans="1:17">
      <c r="A326" s="234"/>
      <c r="B326" s="233"/>
      <c r="C326" s="234"/>
      <c r="D326" s="244" t="s">
        <v>190</v>
      </c>
      <c r="E326" s="242"/>
      <c r="F326" s="239"/>
      <c r="G326" s="234"/>
      <c r="H326" s="234"/>
      <c r="I326" s="234"/>
      <c r="J326" s="237"/>
      <c r="K326" s="238"/>
      <c r="L326" s="476"/>
      <c r="M326" s="268" t="s">
        <v>191</v>
      </c>
      <c r="N326" s="803"/>
      <c r="O326" s="231"/>
      <c r="P326" s="232"/>
      <c r="Q326" s="232"/>
    </row>
    <row r="327" spans="1:17">
      <c r="A327" s="234"/>
      <c r="B327" s="233"/>
      <c r="C327" s="234"/>
      <c r="D327" s="244" t="s">
        <v>190</v>
      </c>
      <c r="E327" s="242"/>
      <c r="F327" s="239"/>
      <c r="G327" s="234"/>
      <c r="H327" s="234"/>
      <c r="I327" s="234"/>
      <c r="J327" s="237"/>
      <c r="K327" s="238"/>
      <c r="L327" s="476"/>
      <c r="M327" s="268" t="s">
        <v>191</v>
      </c>
      <c r="N327" s="803"/>
      <c r="O327" s="231"/>
      <c r="P327" s="232"/>
      <c r="Q327" s="232"/>
    </row>
    <row r="328" spans="1:17">
      <c r="A328" s="234">
        <v>1</v>
      </c>
      <c r="B328" s="234" t="s">
        <v>78</v>
      </c>
      <c r="C328" s="234" t="s">
        <v>382</v>
      </c>
      <c r="D328" s="244" t="s">
        <v>190</v>
      </c>
      <c r="E328" s="240">
        <v>9.5</v>
      </c>
      <c r="F328" s="240">
        <v>7.5</v>
      </c>
      <c r="G328" s="240">
        <v>83</v>
      </c>
      <c r="H328" s="234">
        <v>43</v>
      </c>
      <c r="I328" s="234">
        <v>13</v>
      </c>
      <c r="J328" s="237">
        <v>4.5999999999999999E-2</v>
      </c>
      <c r="K328" s="238"/>
      <c r="L328" s="476">
        <v>79.66</v>
      </c>
      <c r="M328" s="268" t="s">
        <v>191</v>
      </c>
      <c r="N328" s="803"/>
      <c r="O328" s="231"/>
      <c r="P328" s="232"/>
      <c r="Q328" s="232"/>
    </row>
    <row r="329" spans="1:17">
      <c r="A329" s="234">
        <v>2</v>
      </c>
      <c r="B329" s="234" t="s">
        <v>79</v>
      </c>
      <c r="C329" s="234" t="s">
        <v>383</v>
      </c>
      <c r="D329" s="244" t="s">
        <v>190</v>
      </c>
      <c r="E329" s="240">
        <v>7</v>
      </c>
      <c r="F329" s="240">
        <v>6.4</v>
      </c>
      <c r="G329" s="240">
        <v>67</v>
      </c>
      <c r="H329" s="234">
        <v>35</v>
      </c>
      <c r="I329" s="234">
        <v>13.5</v>
      </c>
      <c r="J329" s="237">
        <v>3.2000000000000001E-2</v>
      </c>
      <c r="K329" s="238"/>
      <c r="L329" s="476">
        <v>86.66</v>
      </c>
      <c r="M329" s="268" t="s">
        <v>191</v>
      </c>
      <c r="N329" s="803"/>
      <c r="O329" s="231"/>
      <c r="P329" s="232"/>
      <c r="Q329" s="232"/>
    </row>
    <row r="330" spans="1:17">
      <c r="A330" s="234">
        <v>3</v>
      </c>
      <c r="B330" s="234" t="s">
        <v>192</v>
      </c>
      <c r="C330" s="234" t="s">
        <v>193</v>
      </c>
      <c r="D330" s="244" t="s">
        <v>190</v>
      </c>
      <c r="E330" s="240">
        <v>7</v>
      </c>
      <c r="F330" s="240">
        <v>6.4</v>
      </c>
      <c r="G330" s="240">
        <v>67</v>
      </c>
      <c r="H330" s="234">
        <v>35</v>
      </c>
      <c r="I330" s="234">
        <v>13.5</v>
      </c>
      <c r="J330" s="237">
        <v>3.2000000000000001E-2</v>
      </c>
      <c r="K330" s="238"/>
      <c r="L330" s="476">
        <v>57.46</v>
      </c>
      <c r="M330" s="268" t="s">
        <v>191</v>
      </c>
      <c r="N330" s="803"/>
      <c r="O330" s="231"/>
      <c r="P330" s="232"/>
      <c r="Q330" s="232"/>
    </row>
    <row r="331" spans="1:17">
      <c r="A331" s="234">
        <v>4</v>
      </c>
      <c r="B331" s="234" t="s">
        <v>645</v>
      </c>
      <c r="C331" s="234" t="s">
        <v>658</v>
      </c>
      <c r="D331" s="244" t="s">
        <v>190</v>
      </c>
      <c r="E331" s="240">
        <v>7</v>
      </c>
      <c r="F331" s="240">
        <v>6.4</v>
      </c>
      <c r="G331" s="240">
        <v>67</v>
      </c>
      <c r="H331" s="234">
        <v>35</v>
      </c>
      <c r="I331" s="234">
        <v>13.5</v>
      </c>
      <c r="J331" s="237">
        <v>3.2000000000000001E-2</v>
      </c>
      <c r="K331" s="238"/>
      <c r="L331" s="476">
        <v>73.38</v>
      </c>
      <c r="M331" s="245" t="s">
        <v>191</v>
      </c>
      <c r="N331" s="803"/>
      <c r="O331" s="231"/>
      <c r="P331" s="271"/>
      <c r="Q331" s="271"/>
    </row>
    <row r="332" spans="1:17">
      <c r="A332" s="234">
        <v>5</v>
      </c>
      <c r="B332" s="234" t="s">
        <v>646</v>
      </c>
      <c r="C332" s="234" t="s">
        <v>659</v>
      </c>
      <c r="D332" s="244" t="s">
        <v>190</v>
      </c>
      <c r="E332" s="240">
        <v>7</v>
      </c>
      <c r="F332" s="240">
        <v>6.4</v>
      </c>
      <c r="G332" s="240">
        <v>67</v>
      </c>
      <c r="H332" s="234">
        <v>35</v>
      </c>
      <c r="I332" s="234">
        <v>13.5</v>
      </c>
      <c r="J332" s="237">
        <v>3.2000000000000001E-2</v>
      </c>
      <c r="K332" s="238"/>
      <c r="L332" s="476">
        <v>73.38</v>
      </c>
      <c r="M332" s="268" t="s">
        <v>191</v>
      </c>
      <c r="N332" s="803"/>
      <c r="O332" s="231"/>
      <c r="P332" s="232"/>
      <c r="Q332" s="232"/>
    </row>
    <row r="333" spans="1:17">
      <c r="A333" s="234">
        <v>6</v>
      </c>
      <c r="B333" s="234" t="s">
        <v>794</v>
      </c>
      <c r="C333" s="234" t="s">
        <v>795</v>
      </c>
      <c r="D333" s="244" t="s">
        <v>190</v>
      </c>
      <c r="E333" s="240">
        <v>7</v>
      </c>
      <c r="F333" s="240">
        <v>6.4</v>
      </c>
      <c r="G333" s="240">
        <v>67</v>
      </c>
      <c r="H333" s="234">
        <v>35</v>
      </c>
      <c r="I333" s="234">
        <v>14</v>
      </c>
      <c r="J333" s="237">
        <v>3.3000000000000002E-2</v>
      </c>
      <c r="K333" s="238"/>
      <c r="L333" s="476">
        <v>80.16</v>
      </c>
      <c r="M333" s="268" t="s">
        <v>191</v>
      </c>
      <c r="N333" s="803"/>
      <c r="O333" s="231"/>
      <c r="P333" s="271"/>
      <c r="Q333" s="271"/>
    </row>
    <row r="334" spans="1:17">
      <c r="A334" s="234">
        <v>7</v>
      </c>
      <c r="B334" s="234" t="s">
        <v>647</v>
      </c>
      <c r="C334" s="234" t="s">
        <v>611</v>
      </c>
      <c r="D334" s="244" t="s">
        <v>190</v>
      </c>
      <c r="E334" s="240">
        <v>7</v>
      </c>
      <c r="F334" s="240">
        <v>6.4</v>
      </c>
      <c r="G334" s="240">
        <v>67</v>
      </c>
      <c r="H334" s="234">
        <v>35</v>
      </c>
      <c r="I334" s="234">
        <v>13.5</v>
      </c>
      <c r="J334" s="237">
        <v>3.2000000000000001E-2</v>
      </c>
      <c r="K334" s="238"/>
      <c r="L334" s="476">
        <v>91.13</v>
      </c>
      <c r="M334" s="268" t="s">
        <v>191</v>
      </c>
      <c r="N334" s="803"/>
      <c r="O334" s="231"/>
      <c r="P334" s="271"/>
      <c r="Q334" s="271"/>
    </row>
    <row r="335" spans="1:17">
      <c r="A335" s="234">
        <v>8</v>
      </c>
      <c r="B335" s="234" t="s">
        <v>648</v>
      </c>
      <c r="C335" s="234" t="s">
        <v>660</v>
      </c>
      <c r="D335" s="244" t="s">
        <v>190</v>
      </c>
      <c r="E335" s="240">
        <v>7.6</v>
      </c>
      <c r="F335" s="240">
        <v>7</v>
      </c>
      <c r="G335" s="240">
        <v>0</v>
      </c>
      <c r="H335" s="234">
        <v>0</v>
      </c>
      <c r="I335" s="234">
        <v>0</v>
      </c>
      <c r="J335" s="237">
        <v>0.04</v>
      </c>
      <c r="K335" s="238"/>
      <c r="L335" s="476">
        <v>93.88</v>
      </c>
      <c r="M335" s="268" t="s">
        <v>191</v>
      </c>
      <c r="N335" s="803"/>
      <c r="O335" s="231"/>
      <c r="P335" s="271"/>
      <c r="Q335" s="271"/>
    </row>
    <row r="336" spans="1:17">
      <c r="A336" s="234">
        <v>9</v>
      </c>
      <c r="B336" s="234" t="s">
        <v>649</v>
      </c>
      <c r="C336" s="234" t="s">
        <v>194</v>
      </c>
      <c r="D336" s="244" t="s">
        <v>190</v>
      </c>
      <c r="E336" s="240">
        <v>12.1</v>
      </c>
      <c r="F336" s="240">
        <v>10.1</v>
      </c>
      <c r="G336" s="240">
        <v>90.9</v>
      </c>
      <c r="H336" s="234">
        <v>42.4</v>
      </c>
      <c r="I336" s="234">
        <v>10</v>
      </c>
      <c r="J336" s="237">
        <v>3.9E-2</v>
      </c>
      <c r="K336" s="238"/>
      <c r="L336" s="476">
        <v>357.66</v>
      </c>
      <c r="M336" s="268" t="s">
        <v>191</v>
      </c>
      <c r="N336" s="803"/>
      <c r="O336" s="231"/>
      <c r="P336" s="271"/>
      <c r="Q336" s="271"/>
    </row>
    <row r="337" spans="1:17">
      <c r="A337" s="234">
        <v>10</v>
      </c>
      <c r="B337" s="234" t="s">
        <v>650</v>
      </c>
      <c r="C337" s="234" t="s">
        <v>195</v>
      </c>
      <c r="D337" s="244" t="s">
        <v>190</v>
      </c>
      <c r="E337" s="240">
        <v>11.6</v>
      </c>
      <c r="F337" s="240">
        <v>9.6</v>
      </c>
      <c r="G337" s="240">
        <v>90.9</v>
      </c>
      <c r="H337" s="234">
        <v>42.4</v>
      </c>
      <c r="I337" s="234">
        <v>10</v>
      </c>
      <c r="J337" s="237">
        <v>3.9E-2</v>
      </c>
      <c r="K337" s="238"/>
      <c r="L337" s="476">
        <v>350.5</v>
      </c>
      <c r="M337" s="268" t="s">
        <v>191</v>
      </c>
      <c r="N337" s="803"/>
      <c r="O337" s="231"/>
      <c r="P337" s="271"/>
      <c r="Q337" s="271"/>
    </row>
    <row r="338" spans="1:17">
      <c r="A338" s="234">
        <v>11</v>
      </c>
      <c r="B338" s="234" t="s">
        <v>651</v>
      </c>
      <c r="C338" s="234" t="s">
        <v>661</v>
      </c>
      <c r="D338" s="244" t="s">
        <v>190</v>
      </c>
      <c r="E338" s="240">
        <v>7.6</v>
      </c>
      <c r="F338" s="240">
        <v>7</v>
      </c>
      <c r="G338" s="240">
        <v>0</v>
      </c>
      <c r="H338" s="234">
        <v>0</v>
      </c>
      <c r="I338" s="234">
        <v>0</v>
      </c>
      <c r="J338" s="237">
        <v>0.04</v>
      </c>
      <c r="K338" s="238"/>
      <c r="L338" s="476">
        <v>89.51</v>
      </c>
      <c r="M338" s="268" t="s">
        <v>191</v>
      </c>
      <c r="N338" s="803"/>
      <c r="O338" s="231"/>
      <c r="P338" s="271"/>
      <c r="Q338" s="271"/>
    </row>
    <row r="339" spans="1:17">
      <c r="A339" s="234">
        <v>12</v>
      </c>
      <c r="B339" s="234" t="s">
        <v>652</v>
      </c>
      <c r="C339" s="234" t="s">
        <v>662</v>
      </c>
      <c r="D339" s="244" t="s">
        <v>190</v>
      </c>
      <c r="E339" s="240">
        <v>7.6</v>
      </c>
      <c r="F339" s="240">
        <v>7</v>
      </c>
      <c r="G339" s="240">
        <v>0</v>
      </c>
      <c r="H339" s="234">
        <v>0</v>
      </c>
      <c r="I339" s="234">
        <v>0</v>
      </c>
      <c r="J339" s="237">
        <v>0.04</v>
      </c>
      <c r="K339" s="238"/>
      <c r="L339" s="476">
        <v>96.7</v>
      </c>
      <c r="M339" s="268" t="s">
        <v>191</v>
      </c>
      <c r="N339" s="803"/>
      <c r="O339" s="231"/>
      <c r="P339" s="232"/>
      <c r="Q339" s="232"/>
    </row>
    <row r="340" spans="1:17">
      <c r="A340" s="234">
        <v>13</v>
      </c>
      <c r="B340" s="234" t="s">
        <v>620</v>
      </c>
      <c r="C340" s="234" t="s">
        <v>619</v>
      </c>
      <c r="D340" s="244" t="s">
        <v>190</v>
      </c>
      <c r="E340" s="240">
        <v>7</v>
      </c>
      <c r="F340" s="240">
        <v>6.4</v>
      </c>
      <c r="G340" s="240">
        <v>67</v>
      </c>
      <c r="H340" s="234">
        <v>35</v>
      </c>
      <c r="I340" s="234">
        <v>13.5</v>
      </c>
      <c r="J340" s="237">
        <v>3.2000000000000001E-2</v>
      </c>
      <c r="K340" s="238"/>
      <c r="L340" s="476">
        <v>161.47999999999999</v>
      </c>
      <c r="M340" s="268" t="s">
        <v>191</v>
      </c>
      <c r="N340" s="803"/>
      <c r="O340" s="231"/>
      <c r="P340" s="232"/>
      <c r="Q340" s="232"/>
    </row>
    <row r="341" spans="1:17">
      <c r="A341" s="234">
        <v>14</v>
      </c>
      <c r="B341" s="234" t="s">
        <v>17</v>
      </c>
      <c r="C341" s="234" t="s">
        <v>16</v>
      </c>
      <c r="D341" s="244" t="s">
        <v>190</v>
      </c>
      <c r="E341" s="240">
        <v>8</v>
      </c>
      <c r="F341" s="240">
        <v>7.6</v>
      </c>
      <c r="G341" s="240">
        <v>82</v>
      </c>
      <c r="H341" s="234">
        <v>42</v>
      </c>
      <c r="I341" s="234">
        <v>13</v>
      </c>
      <c r="J341" s="237">
        <v>4.4771999999999999E-2</v>
      </c>
      <c r="K341" s="238"/>
      <c r="L341" s="476">
        <v>97.77</v>
      </c>
      <c r="M341" s="268" t="s">
        <v>191</v>
      </c>
      <c r="N341" s="803"/>
      <c r="O341" s="231"/>
      <c r="P341" s="232"/>
      <c r="Q341" s="232"/>
    </row>
    <row r="342" spans="1:17">
      <c r="A342" s="234">
        <v>15</v>
      </c>
      <c r="B342" s="234" t="s">
        <v>653</v>
      </c>
      <c r="C342" s="234" t="s">
        <v>663</v>
      </c>
      <c r="D342" s="244" t="s">
        <v>190</v>
      </c>
      <c r="E342" s="240">
        <v>7.6</v>
      </c>
      <c r="F342" s="240">
        <v>7</v>
      </c>
      <c r="G342" s="240">
        <v>0</v>
      </c>
      <c r="H342" s="234">
        <v>0</v>
      </c>
      <c r="I342" s="234">
        <v>0</v>
      </c>
      <c r="J342" s="237">
        <v>0.04</v>
      </c>
      <c r="K342" s="238"/>
      <c r="L342" s="476">
        <v>0</v>
      </c>
      <c r="M342" s="268" t="s">
        <v>191</v>
      </c>
      <c r="N342" s="803"/>
      <c r="O342" s="231"/>
      <c r="P342" s="232"/>
      <c r="Q342" s="232"/>
    </row>
    <row r="343" spans="1:17">
      <c r="A343" s="234">
        <v>16</v>
      </c>
      <c r="B343" s="234" t="s">
        <v>654</v>
      </c>
      <c r="C343" s="234" t="s">
        <v>664</v>
      </c>
      <c r="D343" s="244" t="s">
        <v>190</v>
      </c>
      <c r="E343" s="240">
        <v>0</v>
      </c>
      <c r="F343" s="240">
        <v>0</v>
      </c>
      <c r="G343" s="240">
        <v>0</v>
      </c>
      <c r="H343" s="234">
        <v>0</v>
      </c>
      <c r="I343" s="234">
        <v>0</v>
      </c>
      <c r="J343" s="237">
        <v>0</v>
      </c>
      <c r="K343" s="238"/>
      <c r="L343" s="476">
        <v>96.97</v>
      </c>
      <c r="M343" s="268" t="s">
        <v>191</v>
      </c>
      <c r="N343" s="803"/>
      <c r="O343" s="231"/>
      <c r="P343" s="232"/>
      <c r="Q343" s="232"/>
    </row>
    <row r="344" spans="1:17">
      <c r="A344" s="234">
        <v>17</v>
      </c>
      <c r="B344" s="234" t="s">
        <v>655</v>
      </c>
      <c r="C344" s="234" t="s">
        <v>665</v>
      </c>
      <c r="D344" s="244" t="s">
        <v>190</v>
      </c>
      <c r="E344" s="240">
        <v>0</v>
      </c>
      <c r="F344" s="240">
        <v>0</v>
      </c>
      <c r="G344" s="240">
        <v>0</v>
      </c>
      <c r="H344" s="234">
        <v>0</v>
      </c>
      <c r="I344" s="234">
        <v>0</v>
      </c>
      <c r="J344" s="237">
        <v>0</v>
      </c>
      <c r="K344" s="243"/>
      <c r="L344" s="476">
        <v>97.15</v>
      </c>
      <c r="M344" s="268" t="s">
        <v>191</v>
      </c>
      <c r="N344" s="803"/>
      <c r="O344" s="231"/>
      <c r="P344" s="232"/>
      <c r="Q344" s="232"/>
    </row>
    <row r="345" spans="1:17">
      <c r="A345" s="234">
        <v>18</v>
      </c>
      <c r="B345" s="234" t="s">
        <v>656</v>
      </c>
      <c r="C345" s="234" t="s">
        <v>666</v>
      </c>
      <c r="D345" s="244" t="s">
        <v>190</v>
      </c>
      <c r="E345" s="240">
        <v>7</v>
      </c>
      <c r="F345" s="240">
        <v>6.4</v>
      </c>
      <c r="G345" s="240">
        <v>67</v>
      </c>
      <c r="H345" s="234">
        <v>35</v>
      </c>
      <c r="I345" s="234">
        <v>13.5</v>
      </c>
      <c r="J345" s="237">
        <v>3.2000000000000001E-2</v>
      </c>
      <c r="K345" s="238"/>
      <c r="L345" s="476">
        <v>95.79</v>
      </c>
      <c r="M345" s="268" t="s">
        <v>191</v>
      </c>
      <c r="N345" s="803"/>
      <c r="O345" s="231"/>
      <c r="P345" s="232"/>
      <c r="Q345" s="232"/>
    </row>
    <row r="346" spans="1:17">
      <c r="A346" s="234">
        <v>19</v>
      </c>
      <c r="B346" s="234" t="s">
        <v>657</v>
      </c>
      <c r="C346" s="234" t="s">
        <v>667</v>
      </c>
      <c r="D346" s="244" t="s">
        <v>190</v>
      </c>
      <c r="E346" s="240">
        <v>7</v>
      </c>
      <c r="F346" s="240">
        <v>6.4</v>
      </c>
      <c r="G346" s="240">
        <v>67</v>
      </c>
      <c r="H346" s="234">
        <v>35</v>
      </c>
      <c r="I346" s="234">
        <v>13.5</v>
      </c>
      <c r="J346" s="237">
        <v>3.2000000000000001E-2</v>
      </c>
      <c r="K346" s="238"/>
      <c r="L346" s="476">
        <v>144.54</v>
      </c>
      <c r="M346" s="268" t="s">
        <v>191</v>
      </c>
      <c r="N346" s="803"/>
      <c r="O346" s="231"/>
      <c r="P346" s="232"/>
      <c r="Q346" s="232"/>
    </row>
    <row r="347" spans="1:17">
      <c r="A347" s="236">
        <v>20</v>
      </c>
      <c r="B347" s="233" t="s">
        <v>910</v>
      </c>
      <c r="C347" s="234" t="s">
        <v>911</v>
      </c>
      <c r="D347" s="244" t="s">
        <v>190</v>
      </c>
      <c r="E347" s="240">
        <v>7</v>
      </c>
      <c r="F347" s="240">
        <v>6.4</v>
      </c>
      <c r="G347" s="240">
        <v>67</v>
      </c>
      <c r="H347" s="234">
        <v>35</v>
      </c>
      <c r="I347" s="234">
        <v>13.5</v>
      </c>
      <c r="J347" s="237">
        <v>3.2000000000000001E-2</v>
      </c>
      <c r="K347" s="238"/>
      <c r="L347" s="476">
        <v>88.52</v>
      </c>
      <c r="M347" s="245" t="s">
        <v>191</v>
      </c>
      <c r="N347" s="803"/>
      <c r="P347" s="271"/>
      <c r="Q347" s="271"/>
    </row>
    <row r="348" spans="1:17">
      <c r="A348" s="234">
        <v>21</v>
      </c>
      <c r="B348" s="234" t="s">
        <v>1152</v>
      </c>
      <c r="C348" s="234" t="s">
        <v>619</v>
      </c>
      <c r="D348" s="244" t="s">
        <v>190</v>
      </c>
      <c r="E348" s="240">
        <v>7</v>
      </c>
      <c r="F348" s="240">
        <v>6.4</v>
      </c>
      <c r="G348" s="240">
        <v>67</v>
      </c>
      <c r="H348" s="234">
        <v>35</v>
      </c>
      <c r="I348" s="234">
        <v>13.5</v>
      </c>
      <c r="J348" s="237">
        <v>3.2000000000000001E-2</v>
      </c>
      <c r="K348" s="238"/>
      <c r="L348" s="476">
        <v>161.47999999999999</v>
      </c>
      <c r="M348" s="268" t="s">
        <v>191</v>
      </c>
      <c r="N348" s="803"/>
      <c r="O348" s="231"/>
      <c r="P348" s="232"/>
      <c r="Q348" s="232"/>
    </row>
    <row r="349" spans="1:17">
      <c r="A349" s="236"/>
      <c r="B349" s="234" t="s">
        <v>651</v>
      </c>
      <c r="C349" s="234" t="s">
        <v>661</v>
      </c>
      <c r="D349" s="244" t="s">
        <v>190</v>
      </c>
      <c r="E349" s="240">
        <v>7.6</v>
      </c>
      <c r="F349" s="240">
        <v>7</v>
      </c>
      <c r="G349" s="240">
        <v>0</v>
      </c>
      <c r="H349" s="234">
        <v>0</v>
      </c>
      <c r="I349" s="234">
        <v>0</v>
      </c>
      <c r="J349" s="237">
        <v>0.04</v>
      </c>
      <c r="K349" s="238"/>
      <c r="L349" s="476">
        <v>89.51</v>
      </c>
      <c r="M349" s="268" t="s">
        <v>191</v>
      </c>
      <c r="N349" s="803"/>
      <c r="O349" s="231"/>
      <c r="P349" s="271"/>
      <c r="Q349" s="271"/>
    </row>
    <row r="350" spans="1:17">
      <c r="A350" s="236">
        <v>1</v>
      </c>
      <c r="B350" s="682" t="s">
        <v>189</v>
      </c>
      <c r="C350" s="234" t="s">
        <v>15</v>
      </c>
      <c r="D350" s="815" t="s">
        <v>190</v>
      </c>
      <c r="E350" s="816">
        <v>8</v>
      </c>
      <c r="F350" s="682">
        <v>7.6</v>
      </c>
      <c r="G350" s="682">
        <v>82</v>
      </c>
      <c r="H350" s="682">
        <v>42</v>
      </c>
      <c r="I350" s="682">
        <v>13</v>
      </c>
      <c r="J350" s="817">
        <v>4.4999999999999998E-2</v>
      </c>
      <c r="K350" s="243"/>
      <c r="L350" s="476">
        <v>124.63</v>
      </c>
      <c r="M350" s="245" t="s">
        <v>191</v>
      </c>
      <c r="N350" s="803"/>
      <c r="P350" s="271"/>
      <c r="Q350" s="271"/>
    </row>
    <row r="351" spans="1:17">
      <c r="A351" s="236">
        <v>2</v>
      </c>
      <c r="B351" s="233" t="s">
        <v>562</v>
      </c>
      <c r="C351" s="234" t="s">
        <v>586</v>
      </c>
      <c r="D351" s="815" t="s">
        <v>190</v>
      </c>
      <c r="E351" s="242">
        <v>0.6071428571428571</v>
      </c>
      <c r="F351" s="239">
        <v>0.5714285714285714</v>
      </c>
      <c r="G351" s="234">
        <v>0</v>
      </c>
      <c r="H351" s="234">
        <v>0</v>
      </c>
      <c r="I351" s="234">
        <v>0</v>
      </c>
      <c r="J351" s="237">
        <v>3.0000000000000001E-3</v>
      </c>
      <c r="K351" s="243"/>
      <c r="L351" s="476">
        <v>10.77</v>
      </c>
      <c r="M351" s="245" t="s">
        <v>191</v>
      </c>
      <c r="N351" s="803"/>
      <c r="O351" s="231"/>
      <c r="P351" s="271"/>
      <c r="Q351" s="271"/>
    </row>
    <row r="352" spans="1:17" s="270" customFormat="1">
      <c r="A352" s="236">
        <v>3</v>
      </c>
      <c r="B352" s="233" t="s">
        <v>602</v>
      </c>
      <c r="C352" s="234" t="s">
        <v>20</v>
      </c>
      <c r="D352" s="815" t="s">
        <v>190</v>
      </c>
      <c r="E352" s="242">
        <v>1.1200000000000001</v>
      </c>
      <c r="F352" s="239">
        <v>1.1000000000000001</v>
      </c>
      <c r="G352" s="234">
        <v>95</v>
      </c>
      <c r="H352" s="234">
        <v>63</v>
      </c>
      <c r="I352" s="234">
        <v>30</v>
      </c>
      <c r="J352" s="237">
        <v>3.64E-3</v>
      </c>
      <c r="K352" s="238"/>
      <c r="L352" s="476">
        <v>35.08</v>
      </c>
      <c r="M352" s="245" t="s">
        <v>191</v>
      </c>
      <c r="N352" s="803"/>
      <c r="O352" s="231"/>
      <c r="P352" s="232"/>
      <c r="Q352" s="232"/>
    </row>
    <row r="353" spans="1:17">
      <c r="A353" s="236">
        <v>4</v>
      </c>
      <c r="B353" s="233" t="s">
        <v>14</v>
      </c>
      <c r="C353" s="234" t="s">
        <v>571</v>
      </c>
      <c r="D353" s="815" t="s">
        <v>190</v>
      </c>
      <c r="E353" s="242">
        <v>5.0999999999999996</v>
      </c>
      <c r="F353" s="239">
        <v>4.5</v>
      </c>
      <c r="G353" s="234">
        <v>100</v>
      </c>
      <c r="H353" s="234">
        <v>70</v>
      </c>
      <c r="I353" s="234">
        <v>83</v>
      </c>
      <c r="J353" s="237">
        <v>5.8099999999999999E-2</v>
      </c>
      <c r="K353" s="238"/>
      <c r="L353" s="476">
        <v>117.38</v>
      </c>
      <c r="M353" s="245" t="s">
        <v>191</v>
      </c>
      <c r="N353" s="803"/>
      <c r="O353" s="231"/>
      <c r="P353" s="232"/>
      <c r="Q353" s="232"/>
    </row>
    <row r="354" spans="1:17">
      <c r="A354" s="236">
        <v>5</v>
      </c>
      <c r="B354" s="233" t="s">
        <v>10</v>
      </c>
      <c r="C354" s="234" t="s">
        <v>601</v>
      </c>
      <c r="D354" s="815" t="s">
        <v>190</v>
      </c>
      <c r="E354" s="242">
        <v>5.0999999999999996</v>
      </c>
      <c r="F354" s="239">
        <v>4.5</v>
      </c>
      <c r="G354" s="234">
        <v>100</v>
      </c>
      <c r="H354" s="234">
        <v>70</v>
      </c>
      <c r="I354" s="234">
        <v>83</v>
      </c>
      <c r="J354" s="237">
        <v>5.8099999999999999E-2</v>
      </c>
      <c r="K354" s="238"/>
      <c r="L354" s="476">
        <v>114.9</v>
      </c>
      <c r="M354" s="245" t="s">
        <v>191</v>
      </c>
      <c r="N354" s="803"/>
      <c r="O354" s="231"/>
      <c r="P354" s="232"/>
      <c r="Q354" s="232"/>
    </row>
    <row r="355" spans="1:17">
      <c r="A355" s="236">
        <v>6</v>
      </c>
      <c r="B355" s="233" t="s">
        <v>336</v>
      </c>
      <c r="C355" s="234" t="s">
        <v>569</v>
      </c>
      <c r="D355" s="815" t="s">
        <v>190</v>
      </c>
      <c r="E355" s="242">
        <v>6.6</v>
      </c>
      <c r="F355" s="239">
        <v>6.5</v>
      </c>
      <c r="G355" s="234">
        <v>142</v>
      </c>
      <c r="H355" s="234">
        <v>98</v>
      </c>
      <c r="I355" s="234">
        <v>52</v>
      </c>
      <c r="J355" s="237">
        <v>1.3419E-2</v>
      </c>
      <c r="K355" s="238"/>
      <c r="L355" s="476">
        <v>128.6</v>
      </c>
      <c r="M355" s="245" t="s">
        <v>191</v>
      </c>
    </row>
    <row r="356" spans="1:17">
      <c r="A356" s="236">
        <v>7</v>
      </c>
      <c r="B356" s="233" t="s">
        <v>604</v>
      </c>
      <c r="C356" s="234" t="s">
        <v>605</v>
      </c>
      <c r="D356" s="815" t="s">
        <v>190</v>
      </c>
      <c r="E356" s="242">
        <v>6.5</v>
      </c>
      <c r="F356" s="239">
        <v>6</v>
      </c>
      <c r="G356" s="234">
        <v>142</v>
      </c>
      <c r="H356" s="234">
        <v>98</v>
      </c>
      <c r="I356" s="234">
        <v>52</v>
      </c>
      <c r="J356" s="237">
        <v>3.6199999999999996E-2</v>
      </c>
      <c r="K356" s="238"/>
      <c r="L356" s="476">
        <v>129.94999999999999</v>
      </c>
      <c r="M356" s="245" t="s">
        <v>191</v>
      </c>
      <c r="N356" s="803"/>
    </row>
    <row r="357" spans="1:17">
      <c r="A357" s="236">
        <v>8</v>
      </c>
      <c r="B357" s="233" t="s">
        <v>348</v>
      </c>
      <c r="C357" s="234" t="s">
        <v>570</v>
      </c>
      <c r="D357" s="815" t="s">
        <v>190</v>
      </c>
      <c r="E357" s="242">
        <v>6.6</v>
      </c>
      <c r="F357" s="239">
        <v>6.5</v>
      </c>
      <c r="G357" s="234">
        <v>142</v>
      </c>
      <c r="H357" s="234">
        <v>98</v>
      </c>
      <c r="I357" s="234">
        <v>52</v>
      </c>
      <c r="J357" s="237">
        <v>1.3419E-2</v>
      </c>
      <c r="K357" s="238"/>
      <c r="L357" s="476">
        <v>128.13999999999999</v>
      </c>
      <c r="M357" s="245" t="s">
        <v>191</v>
      </c>
      <c r="N357" s="803"/>
    </row>
    <row r="358" spans="1:17">
      <c r="A358" s="236">
        <v>9</v>
      </c>
      <c r="B358" s="233" t="s">
        <v>11</v>
      </c>
      <c r="C358" s="234" t="s">
        <v>579</v>
      </c>
      <c r="D358" s="815" t="s">
        <v>190</v>
      </c>
      <c r="E358" s="242">
        <v>2.1666666666666665</v>
      </c>
      <c r="F358" s="239">
        <v>2</v>
      </c>
      <c r="G358" s="234">
        <v>0</v>
      </c>
      <c r="H358" s="234">
        <v>0</v>
      </c>
      <c r="I358" s="234">
        <v>0</v>
      </c>
      <c r="J358" s="237">
        <v>8.0000000000000002E-3</v>
      </c>
      <c r="K358" s="238"/>
      <c r="L358" s="476">
        <v>13.71</v>
      </c>
      <c r="M358" s="245" t="s">
        <v>191</v>
      </c>
      <c r="N358" s="803"/>
    </row>
    <row r="359" spans="1:17">
      <c r="A359" s="236">
        <v>10</v>
      </c>
      <c r="B359" s="233" t="s">
        <v>550</v>
      </c>
      <c r="C359" s="234" t="s">
        <v>603</v>
      </c>
      <c r="D359" s="815" t="s">
        <v>190</v>
      </c>
      <c r="E359" s="242">
        <v>2.1666666666666665</v>
      </c>
      <c r="F359" s="239">
        <v>2</v>
      </c>
      <c r="G359" s="234">
        <v>0</v>
      </c>
      <c r="H359" s="234">
        <v>0</v>
      </c>
      <c r="I359" s="234">
        <v>0</v>
      </c>
      <c r="J359" s="237">
        <v>8.0000000000000002E-3</v>
      </c>
      <c r="K359" s="238"/>
      <c r="L359" s="476">
        <v>13.22</v>
      </c>
      <c r="M359" s="245" t="s">
        <v>191</v>
      </c>
      <c r="N359" s="803"/>
    </row>
    <row r="360" spans="1:17">
      <c r="A360" s="236">
        <v>11</v>
      </c>
      <c r="B360" s="233" t="s">
        <v>592</v>
      </c>
      <c r="C360" s="234" t="s">
        <v>565</v>
      </c>
      <c r="D360" s="815" t="s">
        <v>190</v>
      </c>
      <c r="E360" s="242">
        <v>2.2000000000000002</v>
      </c>
      <c r="F360" s="239">
        <v>1</v>
      </c>
      <c r="G360" s="234">
        <v>87</v>
      </c>
      <c r="H360" s="234">
        <v>75</v>
      </c>
      <c r="I360" s="234">
        <v>52</v>
      </c>
      <c r="J360" s="237">
        <v>3.4000000000000002E-3</v>
      </c>
      <c r="K360" s="238"/>
      <c r="L360" s="476">
        <v>24.7</v>
      </c>
      <c r="M360" s="245" t="s">
        <v>191</v>
      </c>
      <c r="N360" s="803"/>
    </row>
    <row r="361" spans="1:17">
      <c r="A361" s="236">
        <v>12</v>
      </c>
      <c r="B361" s="233" t="s">
        <v>593</v>
      </c>
      <c r="C361" s="234" t="s">
        <v>566</v>
      </c>
      <c r="D361" s="815" t="s">
        <v>190</v>
      </c>
      <c r="E361" s="236">
        <v>0</v>
      </c>
      <c r="F361" s="234">
        <v>1</v>
      </c>
      <c r="G361" s="234">
        <v>0</v>
      </c>
      <c r="H361" s="234">
        <v>0</v>
      </c>
      <c r="I361" s="234">
        <v>0</v>
      </c>
      <c r="J361" s="237">
        <v>3.4000000000000002E-3</v>
      </c>
      <c r="K361" s="238"/>
      <c r="L361" s="476">
        <v>24.7</v>
      </c>
      <c r="M361" s="268" t="s">
        <v>191</v>
      </c>
    </row>
    <row r="362" spans="1:17">
      <c r="A362" s="236">
        <v>13</v>
      </c>
      <c r="B362" s="233" t="s">
        <v>595</v>
      </c>
      <c r="C362" s="234" t="s">
        <v>19</v>
      </c>
      <c r="D362" s="815" t="s">
        <v>190</v>
      </c>
      <c r="E362" s="236">
        <v>2.2000000000000002</v>
      </c>
      <c r="F362" s="234">
        <v>1</v>
      </c>
      <c r="G362" s="234">
        <v>87</v>
      </c>
      <c r="H362" s="234">
        <v>75</v>
      </c>
      <c r="I362" s="234">
        <v>52</v>
      </c>
      <c r="J362" s="237">
        <v>3.4000000000000002E-3</v>
      </c>
      <c r="K362" s="238"/>
      <c r="L362" s="476">
        <v>24.65</v>
      </c>
      <c r="M362" s="268" t="s">
        <v>191</v>
      </c>
    </row>
    <row r="363" spans="1:17">
      <c r="A363" s="236">
        <v>14</v>
      </c>
      <c r="B363" s="233" t="s">
        <v>594</v>
      </c>
      <c r="C363" s="234" t="s">
        <v>18</v>
      </c>
      <c r="D363" s="815" t="s">
        <v>190</v>
      </c>
      <c r="E363" s="236">
        <v>0</v>
      </c>
      <c r="F363" s="234">
        <v>1</v>
      </c>
      <c r="G363" s="234">
        <v>0</v>
      </c>
      <c r="H363" s="234">
        <v>0</v>
      </c>
      <c r="I363" s="234">
        <v>0</v>
      </c>
      <c r="J363" s="237">
        <v>3.4000000000000002E-3</v>
      </c>
      <c r="K363" s="238"/>
      <c r="L363" s="476">
        <v>24.65</v>
      </c>
      <c r="M363" s="268" t="s">
        <v>191</v>
      </c>
    </row>
    <row r="364" spans="1:17">
      <c r="A364" s="236">
        <v>15</v>
      </c>
      <c r="B364" s="233" t="s">
        <v>607</v>
      </c>
      <c r="C364" s="234" t="s">
        <v>578</v>
      </c>
      <c r="D364" s="815" t="s">
        <v>190</v>
      </c>
      <c r="E364" s="236">
        <v>0</v>
      </c>
      <c r="F364" s="234">
        <v>1</v>
      </c>
      <c r="G364" s="234">
        <v>0</v>
      </c>
      <c r="H364" s="234">
        <v>0</v>
      </c>
      <c r="I364" s="234">
        <v>0</v>
      </c>
      <c r="J364" s="237">
        <v>3.4000000000000002E-3</v>
      </c>
      <c r="K364" s="243"/>
      <c r="L364" s="476">
        <v>0</v>
      </c>
      <c r="M364" s="268" t="s">
        <v>191</v>
      </c>
    </row>
    <row r="365" spans="1:17">
      <c r="A365" s="236">
        <v>16</v>
      </c>
      <c r="B365" s="233" t="s">
        <v>606</v>
      </c>
      <c r="C365" s="234" t="s">
        <v>577</v>
      </c>
      <c r="D365" s="815" t="s">
        <v>190</v>
      </c>
      <c r="E365" s="236">
        <v>2.2000000000000002</v>
      </c>
      <c r="F365" s="234">
        <v>1</v>
      </c>
      <c r="G365" s="234">
        <v>87</v>
      </c>
      <c r="H365" s="234">
        <v>75</v>
      </c>
      <c r="I365" s="234">
        <v>52</v>
      </c>
      <c r="J365" s="237">
        <v>3.4000000000000002E-3</v>
      </c>
      <c r="K365" s="238"/>
      <c r="L365" s="476">
        <v>0</v>
      </c>
      <c r="M365" s="268" t="s">
        <v>191</v>
      </c>
    </row>
    <row r="366" spans="1:17">
      <c r="A366" s="236">
        <v>17</v>
      </c>
      <c r="B366" s="233" t="s">
        <v>596</v>
      </c>
      <c r="C366" s="234" t="s">
        <v>567</v>
      </c>
      <c r="D366" s="815" t="s">
        <v>190</v>
      </c>
      <c r="E366" s="236">
        <v>1.5</v>
      </c>
      <c r="F366" s="234">
        <v>0.65</v>
      </c>
      <c r="G366" s="234">
        <v>110</v>
      </c>
      <c r="H366" s="234">
        <v>65</v>
      </c>
      <c r="I366" s="234">
        <v>55</v>
      </c>
      <c r="J366" s="237">
        <v>3.9399999999999999E-3</v>
      </c>
      <c r="K366" s="238"/>
      <c r="L366" s="476">
        <v>25.11</v>
      </c>
      <c r="M366" s="245" t="s">
        <v>191</v>
      </c>
      <c r="N366" s="803"/>
      <c r="O366" s="231"/>
      <c r="P366" s="271"/>
      <c r="Q366" s="271"/>
    </row>
    <row r="367" spans="1:17">
      <c r="A367" s="236">
        <v>18</v>
      </c>
      <c r="B367" s="233" t="s">
        <v>597</v>
      </c>
      <c r="C367" s="234" t="s">
        <v>568</v>
      </c>
      <c r="D367" s="815" t="s">
        <v>190</v>
      </c>
      <c r="E367" s="236">
        <v>0</v>
      </c>
      <c r="F367" s="234">
        <v>0.65</v>
      </c>
      <c r="G367" s="234">
        <v>0</v>
      </c>
      <c r="H367" s="234">
        <v>0</v>
      </c>
      <c r="I367" s="234">
        <v>0</v>
      </c>
      <c r="J367" s="237">
        <v>3.9399999999999999E-3</v>
      </c>
      <c r="K367" s="238"/>
      <c r="L367" s="476">
        <v>25.11</v>
      </c>
      <c r="M367" s="245" t="s">
        <v>191</v>
      </c>
      <c r="N367" s="803"/>
      <c r="O367" s="231"/>
      <c r="P367" s="271"/>
      <c r="Q367" s="271"/>
    </row>
    <row r="368" spans="1:17">
      <c r="A368" s="236">
        <v>19</v>
      </c>
      <c r="B368" s="233" t="s">
        <v>599</v>
      </c>
      <c r="C368" s="234" t="s">
        <v>590</v>
      </c>
      <c r="D368" s="815" t="s">
        <v>190</v>
      </c>
      <c r="E368" s="236">
        <v>0</v>
      </c>
      <c r="F368" s="234">
        <v>0.65</v>
      </c>
      <c r="G368" s="234">
        <v>0</v>
      </c>
      <c r="H368" s="234">
        <v>0</v>
      </c>
      <c r="I368" s="234">
        <v>0</v>
      </c>
      <c r="J368" s="237">
        <v>3.9399999999999999E-3</v>
      </c>
      <c r="K368" s="238"/>
      <c r="L368" s="476">
        <v>0</v>
      </c>
      <c r="M368" s="245" t="s">
        <v>191</v>
      </c>
      <c r="N368" s="803"/>
      <c r="O368" s="231"/>
      <c r="P368" s="271"/>
      <c r="Q368" s="271"/>
    </row>
    <row r="369" spans="1:17">
      <c r="A369" s="236">
        <v>20</v>
      </c>
      <c r="B369" s="233" t="s">
        <v>598</v>
      </c>
      <c r="C369" s="234" t="s">
        <v>589</v>
      </c>
      <c r="D369" s="815" t="s">
        <v>190</v>
      </c>
      <c r="E369" s="236">
        <v>1.5</v>
      </c>
      <c r="F369" s="234">
        <v>0.65</v>
      </c>
      <c r="G369" s="234">
        <v>110</v>
      </c>
      <c r="H369" s="234">
        <v>65</v>
      </c>
      <c r="I369" s="234">
        <v>55</v>
      </c>
      <c r="J369" s="237">
        <v>3.9399999999999999E-3</v>
      </c>
      <c r="K369" s="238"/>
      <c r="L369" s="476">
        <v>0</v>
      </c>
      <c r="M369" s="245" t="s">
        <v>191</v>
      </c>
      <c r="N369" s="803"/>
      <c r="O369" s="231"/>
      <c r="P369" s="271"/>
      <c r="Q369" s="271"/>
    </row>
    <row r="370" spans="1:17">
      <c r="A370" s="236">
        <v>21</v>
      </c>
      <c r="B370" s="233" t="s">
        <v>542</v>
      </c>
      <c r="C370" s="234" t="s">
        <v>573</v>
      </c>
      <c r="D370" s="815" t="s">
        <v>190</v>
      </c>
      <c r="E370" s="236">
        <v>0.75</v>
      </c>
      <c r="F370" s="234">
        <v>0.7</v>
      </c>
      <c r="G370" s="234">
        <v>0</v>
      </c>
      <c r="H370" s="234">
        <v>0</v>
      </c>
      <c r="I370" s="234">
        <v>0</v>
      </c>
      <c r="J370" s="237">
        <v>7.0000000000000001E-3</v>
      </c>
      <c r="K370" s="238"/>
      <c r="L370" s="476">
        <v>10.1</v>
      </c>
      <c r="M370" s="245" t="s">
        <v>191</v>
      </c>
      <c r="N370" s="803"/>
      <c r="O370" s="231"/>
      <c r="P370" s="271"/>
      <c r="Q370" s="271"/>
    </row>
    <row r="371" spans="1:17">
      <c r="A371" s="236">
        <v>22</v>
      </c>
      <c r="B371" s="233" t="s">
        <v>543</v>
      </c>
      <c r="C371" s="234" t="s">
        <v>574</v>
      </c>
      <c r="D371" s="815" t="s">
        <v>190</v>
      </c>
      <c r="E371" s="236">
        <v>0.75</v>
      </c>
      <c r="F371" s="234">
        <v>0.7</v>
      </c>
      <c r="G371" s="234">
        <v>0</v>
      </c>
      <c r="H371" s="234">
        <v>0</v>
      </c>
      <c r="I371" s="234">
        <v>0</v>
      </c>
      <c r="J371" s="237">
        <v>7.0000000000000001E-3</v>
      </c>
      <c r="K371" s="238"/>
      <c r="L371" s="476">
        <v>7.37</v>
      </c>
      <c r="M371" s="245" t="s">
        <v>191</v>
      </c>
      <c r="N371" s="803"/>
      <c r="O371" s="231"/>
      <c r="P371" s="271"/>
      <c r="Q371" s="271"/>
    </row>
    <row r="372" spans="1:17">
      <c r="A372" s="236">
        <v>23</v>
      </c>
      <c r="B372" s="233" t="s">
        <v>621</v>
      </c>
      <c r="C372" s="234" t="s">
        <v>166</v>
      </c>
      <c r="D372" s="815" t="s">
        <v>190</v>
      </c>
      <c r="E372" s="236">
        <v>10.75</v>
      </c>
      <c r="F372" s="234">
        <v>8.6</v>
      </c>
      <c r="G372" s="234">
        <v>158</v>
      </c>
      <c r="H372" s="234">
        <v>59</v>
      </c>
      <c r="I372" s="234">
        <v>26</v>
      </c>
      <c r="J372" s="237">
        <v>2.6930222222222223E-2</v>
      </c>
      <c r="K372" s="238"/>
      <c r="L372" s="476">
        <v>21.69</v>
      </c>
      <c r="M372" s="245" t="s">
        <v>191</v>
      </c>
      <c r="N372" s="803"/>
      <c r="O372" s="231"/>
      <c r="P372" s="232"/>
      <c r="Q372" s="232"/>
    </row>
    <row r="373" spans="1:17">
      <c r="A373" s="236">
        <v>24</v>
      </c>
      <c r="B373" s="233" t="s">
        <v>622</v>
      </c>
      <c r="C373" s="234" t="s">
        <v>167</v>
      </c>
      <c r="D373" s="815" t="s">
        <v>190</v>
      </c>
      <c r="E373" s="236">
        <v>10.35</v>
      </c>
      <c r="F373" s="234">
        <v>8.1999999999999993</v>
      </c>
      <c r="G373" s="234">
        <v>158</v>
      </c>
      <c r="H373" s="234">
        <v>59</v>
      </c>
      <c r="I373" s="234">
        <v>26</v>
      </c>
      <c r="J373" s="237">
        <v>2.6930222222222223E-2</v>
      </c>
      <c r="K373" s="238"/>
      <c r="L373" s="476">
        <v>21.12</v>
      </c>
      <c r="M373" s="245" t="s">
        <v>191</v>
      </c>
      <c r="N373" s="803"/>
      <c r="O373" s="231"/>
      <c r="P373" s="232"/>
      <c r="Q373" s="232"/>
    </row>
    <row r="374" spans="1:17">
      <c r="A374" s="236">
        <v>25</v>
      </c>
      <c r="B374" s="233" t="s">
        <v>623</v>
      </c>
      <c r="C374" s="234" t="s">
        <v>168</v>
      </c>
      <c r="D374" s="815" t="s">
        <v>190</v>
      </c>
      <c r="E374" s="236">
        <v>1.03</v>
      </c>
      <c r="F374" s="234">
        <v>0.4</v>
      </c>
      <c r="G374" s="234" t="s">
        <v>481</v>
      </c>
      <c r="H374" s="234" t="s">
        <v>481</v>
      </c>
      <c r="I374" s="234" t="s">
        <v>481</v>
      </c>
      <c r="J374" s="237">
        <v>8.2000000000000003E-2</v>
      </c>
      <c r="K374" s="238"/>
      <c r="L374" s="476">
        <v>7.67</v>
      </c>
      <c r="M374" s="245" t="s">
        <v>191</v>
      </c>
      <c r="N374" s="803"/>
      <c r="O374" s="231"/>
      <c r="P374" s="232"/>
      <c r="Q374" s="232"/>
    </row>
    <row r="375" spans="1:17">
      <c r="A375" s="236">
        <v>26</v>
      </c>
      <c r="B375" s="233" t="s">
        <v>624</v>
      </c>
      <c r="C375" s="234" t="s">
        <v>169</v>
      </c>
      <c r="D375" s="815" t="s">
        <v>190</v>
      </c>
      <c r="E375" s="236">
        <v>1.1399999999999999</v>
      </c>
      <c r="F375" s="234">
        <v>0.51</v>
      </c>
      <c r="G375" s="234" t="s">
        <v>481</v>
      </c>
      <c r="H375" s="234" t="s">
        <v>481</v>
      </c>
      <c r="I375" s="234" t="s">
        <v>481</v>
      </c>
      <c r="J375" s="237">
        <v>8.2000000000000003E-2</v>
      </c>
      <c r="K375" s="238"/>
      <c r="L375" s="476">
        <v>7.45</v>
      </c>
      <c r="M375" s="245" t="s">
        <v>191</v>
      </c>
      <c r="N375" s="803"/>
      <c r="O375" s="231"/>
      <c r="P375" s="232"/>
      <c r="Q375" s="232"/>
    </row>
    <row r="376" spans="1:17">
      <c r="A376" s="236">
        <v>27</v>
      </c>
      <c r="B376" s="233" t="s">
        <v>618</v>
      </c>
      <c r="C376" s="234" t="s">
        <v>170</v>
      </c>
      <c r="D376" s="815" t="s">
        <v>190</v>
      </c>
      <c r="E376" s="236">
        <v>7.51</v>
      </c>
      <c r="F376" s="234">
        <v>6.4</v>
      </c>
      <c r="G376" s="234">
        <v>158</v>
      </c>
      <c r="H376" s="234">
        <v>59</v>
      </c>
      <c r="I376" s="234">
        <v>26</v>
      </c>
      <c r="J376" s="237">
        <v>3.0296500000000001E-2</v>
      </c>
      <c r="K376" s="238"/>
      <c r="L376" s="476">
        <v>23.65</v>
      </c>
      <c r="M376" s="245" t="s">
        <v>191</v>
      </c>
      <c r="N376" s="803"/>
      <c r="O376" s="231"/>
      <c r="P376" s="232"/>
      <c r="Q376" s="232"/>
    </row>
    <row r="377" spans="1:17">
      <c r="A377" s="236">
        <v>28</v>
      </c>
      <c r="B377" s="233" t="s">
        <v>156</v>
      </c>
      <c r="C377" s="234" t="s">
        <v>171</v>
      </c>
      <c r="D377" s="815" t="s">
        <v>190</v>
      </c>
      <c r="E377" s="236">
        <v>5.45</v>
      </c>
      <c r="F377" s="234">
        <v>4.25</v>
      </c>
      <c r="G377" s="234">
        <v>158</v>
      </c>
      <c r="H377" s="234">
        <v>23</v>
      </c>
      <c r="I377" s="234">
        <v>14</v>
      </c>
      <c r="J377" s="237">
        <v>1.0175199999999999E-2</v>
      </c>
      <c r="K377" s="238"/>
      <c r="L377" s="476">
        <v>16.07</v>
      </c>
      <c r="M377" s="245" t="s">
        <v>191</v>
      </c>
      <c r="N377" s="803"/>
      <c r="O377" s="231"/>
      <c r="P377" s="232"/>
      <c r="Q377" s="232"/>
    </row>
    <row r="378" spans="1:17">
      <c r="A378" s="236">
        <v>29</v>
      </c>
      <c r="B378" s="233" t="s">
        <v>157</v>
      </c>
      <c r="C378" s="234" t="s">
        <v>172</v>
      </c>
      <c r="D378" s="815" t="s">
        <v>190</v>
      </c>
      <c r="E378" s="236">
        <v>5.65</v>
      </c>
      <c r="F378" s="234">
        <v>4.4000000000000004</v>
      </c>
      <c r="G378" s="234">
        <v>158</v>
      </c>
      <c r="H378" s="234">
        <v>23</v>
      </c>
      <c r="I378" s="234">
        <v>14</v>
      </c>
      <c r="J378" s="237">
        <v>1.0175199999999999E-2</v>
      </c>
      <c r="K378" s="238"/>
      <c r="L378" s="476">
        <v>16.02</v>
      </c>
      <c r="M378" s="245" t="s">
        <v>191</v>
      </c>
      <c r="N378" s="803"/>
      <c r="O378" s="231"/>
      <c r="P378" s="232"/>
      <c r="Q378" s="232"/>
    </row>
    <row r="379" spans="1:17">
      <c r="A379" s="236">
        <v>30</v>
      </c>
      <c r="B379" s="233" t="s">
        <v>158</v>
      </c>
      <c r="C379" s="234" t="s">
        <v>173</v>
      </c>
      <c r="D379" s="815" t="s">
        <v>190</v>
      </c>
      <c r="E379" s="236">
        <v>5.05</v>
      </c>
      <c r="F379" s="234">
        <v>3.8</v>
      </c>
      <c r="G379" s="234">
        <v>158</v>
      </c>
      <c r="H379" s="234">
        <v>23</v>
      </c>
      <c r="I379" s="234">
        <v>14</v>
      </c>
      <c r="J379" s="237">
        <v>2.5437999999999999E-2</v>
      </c>
      <c r="K379" s="238"/>
      <c r="L379" s="476">
        <v>39.72</v>
      </c>
      <c r="M379" s="245" t="s">
        <v>191</v>
      </c>
      <c r="N379" s="803"/>
      <c r="O379" s="231"/>
      <c r="P379" s="232"/>
      <c r="Q379" s="232"/>
    </row>
    <row r="380" spans="1:17">
      <c r="A380" s="236">
        <v>31</v>
      </c>
      <c r="B380" s="233" t="s">
        <v>159</v>
      </c>
      <c r="C380" s="234" t="s">
        <v>174</v>
      </c>
      <c r="D380" s="815" t="s">
        <v>190</v>
      </c>
      <c r="E380" s="236">
        <v>5.05</v>
      </c>
      <c r="F380" s="234">
        <v>3.8</v>
      </c>
      <c r="G380" s="234">
        <v>158</v>
      </c>
      <c r="H380" s="234">
        <v>23</v>
      </c>
      <c r="I380" s="234">
        <v>14</v>
      </c>
      <c r="J380" s="237">
        <v>2.5437999999999999E-2</v>
      </c>
      <c r="K380" s="238"/>
      <c r="L380" s="476">
        <v>37.4</v>
      </c>
      <c r="M380" s="245" t="s">
        <v>191</v>
      </c>
      <c r="N380" s="803"/>
      <c r="O380" s="231"/>
      <c r="P380" s="232"/>
      <c r="Q380" s="232"/>
    </row>
    <row r="381" spans="1:17">
      <c r="A381" s="236">
        <v>32</v>
      </c>
      <c r="B381" s="233" t="s">
        <v>160</v>
      </c>
      <c r="C381" s="234" t="s">
        <v>175</v>
      </c>
      <c r="D381" s="815" t="s">
        <v>190</v>
      </c>
      <c r="E381" s="236">
        <v>4.5</v>
      </c>
      <c r="F381" s="234">
        <v>4</v>
      </c>
      <c r="G381" s="234">
        <v>158</v>
      </c>
      <c r="H381" s="234">
        <v>23</v>
      </c>
      <c r="I381" s="234">
        <v>14</v>
      </c>
      <c r="J381" s="237">
        <v>2.5437999999999999E-2</v>
      </c>
      <c r="K381" s="238"/>
      <c r="L381" s="476">
        <v>37.14</v>
      </c>
      <c r="M381" s="245" t="s">
        <v>191</v>
      </c>
      <c r="N381" s="803"/>
      <c r="O381" s="231"/>
      <c r="P381" s="232"/>
      <c r="Q381" s="232"/>
    </row>
    <row r="382" spans="1:17">
      <c r="A382" s="236">
        <v>33</v>
      </c>
      <c r="B382" s="233" t="s">
        <v>161</v>
      </c>
      <c r="C382" s="234" t="s">
        <v>176</v>
      </c>
      <c r="D382" s="815" t="s">
        <v>190</v>
      </c>
      <c r="E382" s="236">
        <v>5</v>
      </c>
      <c r="F382" s="234">
        <v>4</v>
      </c>
      <c r="G382" s="234">
        <v>158</v>
      </c>
      <c r="H382" s="234">
        <v>23</v>
      </c>
      <c r="I382" s="234">
        <v>14</v>
      </c>
      <c r="J382" s="237">
        <v>2.5437999999999999E-2</v>
      </c>
      <c r="K382" s="238"/>
      <c r="L382" s="476">
        <v>34.82</v>
      </c>
      <c r="M382" s="245" t="s">
        <v>191</v>
      </c>
      <c r="N382" s="803"/>
      <c r="O382" s="231"/>
      <c r="P382" s="232"/>
      <c r="Q382" s="232"/>
    </row>
    <row r="383" spans="1:17">
      <c r="A383" s="236">
        <v>34</v>
      </c>
      <c r="B383" s="233" t="s">
        <v>162</v>
      </c>
      <c r="C383" s="234" t="s">
        <v>177</v>
      </c>
      <c r="D383" s="815" t="s">
        <v>190</v>
      </c>
      <c r="E383" s="236">
        <v>5.05</v>
      </c>
      <c r="F383" s="234">
        <v>3.8</v>
      </c>
      <c r="G383" s="234">
        <v>158</v>
      </c>
      <c r="H383" s="234">
        <v>23</v>
      </c>
      <c r="I383" s="234">
        <v>14</v>
      </c>
      <c r="J383" s="237">
        <v>2.5437999999999999E-2</v>
      </c>
      <c r="K383" s="238"/>
      <c r="L383" s="476">
        <v>38.46</v>
      </c>
      <c r="M383" s="245" t="s">
        <v>191</v>
      </c>
      <c r="N383" s="803"/>
      <c r="O383" s="231"/>
      <c r="P383" s="232"/>
      <c r="Q383" s="232"/>
    </row>
    <row r="384" spans="1:17">
      <c r="A384" s="236">
        <v>35</v>
      </c>
      <c r="B384" s="233" t="s">
        <v>163</v>
      </c>
      <c r="C384" s="234" t="s">
        <v>178</v>
      </c>
      <c r="D384" s="815" t="s">
        <v>190</v>
      </c>
      <c r="E384" s="236">
        <v>5.05</v>
      </c>
      <c r="F384" s="234">
        <v>3.8</v>
      </c>
      <c r="G384" s="234">
        <v>158</v>
      </c>
      <c r="H384" s="234">
        <v>23</v>
      </c>
      <c r="I384" s="234">
        <v>14</v>
      </c>
      <c r="J384" s="237">
        <v>2.5437999999999999E-2</v>
      </c>
      <c r="K384" s="238"/>
      <c r="L384" s="476">
        <v>38.46</v>
      </c>
      <c r="M384" s="245" t="s">
        <v>191</v>
      </c>
      <c r="N384" s="803"/>
      <c r="O384" s="231"/>
      <c r="P384" s="232"/>
      <c r="Q384" s="232"/>
    </row>
    <row r="385" spans="1:17">
      <c r="A385" s="236">
        <v>36</v>
      </c>
      <c r="B385" s="233" t="s">
        <v>164</v>
      </c>
      <c r="C385" s="234" t="s">
        <v>179</v>
      </c>
      <c r="D385" s="815" t="s">
        <v>190</v>
      </c>
      <c r="E385" s="236">
        <v>2</v>
      </c>
      <c r="F385" s="234">
        <v>1.4</v>
      </c>
      <c r="G385" s="234">
        <v>158</v>
      </c>
      <c r="H385" s="234">
        <v>59</v>
      </c>
      <c r="I385" s="234">
        <v>26</v>
      </c>
      <c r="J385" s="237">
        <v>0.242372</v>
      </c>
      <c r="K385" s="238"/>
      <c r="L385" s="476">
        <v>0</v>
      </c>
      <c r="M385" s="245" t="s">
        <v>191</v>
      </c>
      <c r="N385" s="803"/>
      <c r="O385" s="231"/>
      <c r="P385" s="232"/>
      <c r="Q385" s="232"/>
    </row>
    <row r="386" spans="1:17">
      <c r="A386" s="236">
        <v>37</v>
      </c>
      <c r="B386" s="233" t="s">
        <v>165</v>
      </c>
      <c r="C386" s="234" t="s">
        <v>180</v>
      </c>
      <c r="D386" s="815" t="s">
        <v>190</v>
      </c>
      <c r="E386" s="236">
        <v>4</v>
      </c>
      <c r="F386" s="234">
        <v>3</v>
      </c>
      <c r="G386" s="234">
        <v>158</v>
      </c>
      <c r="H386" s="234">
        <v>59</v>
      </c>
      <c r="I386" s="234">
        <v>26</v>
      </c>
      <c r="J386" s="237">
        <v>0.242372</v>
      </c>
      <c r="K386" s="238"/>
      <c r="L386" s="476">
        <v>0</v>
      </c>
      <c r="M386" s="245" t="s">
        <v>191</v>
      </c>
      <c r="N386" s="803"/>
      <c r="O386" s="231"/>
      <c r="P386" s="232"/>
      <c r="Q386" s="232"/>
    </row>
    <row r="387" spans="1:17">
      <c r="A387" s="236">
        <v>38</v>
      </c>
      <c r="B387" s="233" t="s">
        <v>125</v>
      </c>
      <c r="C387" s="234" t="s">
        <v>140</v>
      </c>
      <c r="D387" s="815" t="s">
        <v>190</v>
      </c>
      <c r="E387" s="236">
        <v>7.4599999999999991</v>
      </c>
      <c r="F387" s="234">
        <v>4.5999999999999996</v>
      </c>
      <c r="G387" s="234">
        <v>153</v>
      </c>
      <c r="H387" s="234">
        <v>59</v>
      </c>
      <c r="I387" s="234">
        <v>26</v>
      </c>
      <c r="J387" s="237">
        <v>1.17E-2</v>
      </c>
      <c r="K387" s="238"/>
      <c r="L387" s="476">
        <v>57.4</v>
      </c>
      <c r="M387" s="245" t="s">
        <v>191</v>
      </c>
      <c r="N387" s="803"/>
      <c r="O387" s="231"/>
      <c r="P387" s="232"/>
      <c r="Q387" s="232"/>
    </row>
    <row r="388" spans="1:17">
      <c r="A388" s="236">
        <v>39</v>
      </c>
      <c r="B388" s="233" t="s">
        <v>126</v>
      </c>
      <c r="C388" s="234" t="s">
        <v>141</v>
      </c>
      <c r="D388" s="815" t="s">
        <v>190</v>
      </c>
      <c r="E388" s="236">
        <v>9.34</v>
      </c>
      <c r="F388" s="234">
        <v>9</v>
      </c>
      <c r="G388" s="234">
        <v>158</v>
      </c>
      <c r="H388" s="234">
        <v>59</v>
      </c>
      <c r="I388" s="234">
        <v>26</v>
      </c>
      <c r="J388" s="237">
        <v>2.4799999999999999E-2</v>
      </c>
      <c r="K388" s="238"/>
      <c r="L388" s="476">
        <v>0</v>
      </c>
      <c r="M388" s="245" t="s">
        <v>191</v>
      </c>
      <c r="N388" s="803"/>
      <c r="O388" s="231"/>
      <c r="P388" s="232"/>
      <c r="Q388" s="232"/>
    </row>
    <row r="389" spans="1:17">
      <c r="A389" s="236">
        <v>40</v>
      </c>
      <c r="B389" s="233" t="s">
        <v>127</v>
      </c>
      <c r="C389" s="234" t="s">
        <v>142</v>
      </c>
      <c r="D389" s="815" t="s">
        <v>190</v>
      </c>
      <c r="E389" s="236">
        <v>9.14</v>
      </c>
      <c r="F389" s="234">
        <v>8.8000000000000007</v>
      </c>
      <c r="G389" s="234">
        <v>153</v>
      </c>
      <c r="H389" s="234">
        <v>106</v>
      </c>
      <c r="I389" s="234">
        <v>53</v>
      </c>
      <c r="J389" s="237">
        <v>2.1600000000000001E-2</v>
      </c>
      <c r="K389" s="238"/>
      <c r="L389" s="476">
        <v>44.63</v>
      </c>
      <c r="M389" s="245" t="s">
        <v>191</v>
      </c>
      <c r="N389" s="803"/>
      <c r="O389" s="231"/>
      <c r="P389" s="232"/>
      <c r="Q389" s="232"/>
    </row>
    <row r="390" spans="1:17">
      <c r="A390" s="236">
        <v>41</v>
      </c>
      <c r="B390" s="233" t="s">
        <v>128</v>
      </c>
      <c r="C390" s="234" t="s">
        <v>143</v>
      </c>
      <c r="D390" s="815" t="s">
        <v>190</v>
      </c>
      <c r="E390" s="236">
        <v>9.14</v>
      </c>
      <c r="F390" s="234">
        <v>8.6</v>
      </c>
      <c r="G390" s="234">
        <v>153</v>
      </c>
      <c r="H390" s="234">
        <v>106</v>
      </c>
      <c r="I390" s="234">
        <v>53</v>
      </c>
      <c r="J390" s="237">
        <v>2.1600000000000001E-2</v>
      </c>
      <c r="K390" s="238"/>
      <c r="L390" s="476">
        <v>42.63</v>
      </c>
      <c r="M390" s="245" t="s">
        <v>191</v>
      </c>
      <c r="N390" s="803"/>
      <c r="O390" s="231"/>
      <c r="P390" s="232"/>
      <c r="Q390" s="232"/>
    </row>
    <row r="391" spans="1:17">
      <c r="A391" s="236">
        <v>42</v>
      </c>
      <c r="B391" s="233" t="s">
        <v>129</v>
      </c>
      <c r="C391" s="234" t="s">
        <v>144</v>
      </c>
      <c r="D391" s="815" t="s">
        <v>190</v>
      </c>
      <c r="E391" s="236">
        <v>2.0230000000000001</v>
      </c>
      <c r="F391" s="234">
        <v>0.69</v>
      </c>
      <c r="G391" s="234">
        <v>22</v>
      </c>
      <c r="H391" s="234">
        <v>15</v>
      </c>
      <c r="I391" s="234">
        <v>11</v>
      </c>
      <c r="J391" s="237">
        <v>1.2099999999999999E-3</v>
      </c>
      <c r="K391" s="238"/>
      <c r="L391" s="476">
        <v>16.37</v>
      </c>
      <c r="M391" s="245" t="s">
        <v>191</v>
      </c>
      <c r="N391" s="803"/>
      <c r="O391" s="231"/>
      <c r="P391" s="232"/>
      <c r="Q391" s="232"/>
    </row>
    <row r="392" spans="1:17">
      <c r="A392" s="236">
        <v>43</v>
      </c>
      <c r="B392" s="233" t="s">
        <v>130</v>
      </c>
      <c r="C392" s="234" t="s">
        <v>145</v>
      </c>
      <c r="D392" s="815" t="s">
        <v>190</v>
      </c>
      <c r="E392" s="236">
        <v>7.15</v>
      </c>
      <c r="F392" s="234">
        <v>6.8</v>
      </c>
      <c r="G392" s="234">
        <v>153</v>
      </c>
      <c r="H392" s="234">
        <v>106</v>
      </c>
      <c r="I392" s="234">
        <v>53</v>
      </c>
      <c r="J392" s="237">
        <v>2.1600000000000001E-2</v>
      </c>
      <c r="K392" s="238"/>
      <c r="L392" s="476">
        <v>44.02</v>
      </c>
      <c r="M392" s="245" t="s">
        <v>191</v>
      </c>
      <c r="N392" s="803"/>
      <c r="O392" s="231"/>
      <c r="P392" s="232"/>
      <c r="Q392" s="232"/>
    </row>
    <row r="393" spans="1:17">
      <c r="A393" s="236">
        <v>44</v>
      </c>
      <c r="B393" s="233" t="s">
        <v>131</v>
      </c>
      <c r="C393" s="234" t="s">
        <v>146</v>
      </c>
      <c r="D393" s="815" t="s">
        <v>190</v>
      </c>
      <c r="E393" s="236">
        <v>4.8099999999999996</v>
      </c>
      <c r="F393" s="234">
        <v>4.4000000000000004</v>
      </c>
      <c r="G393" s="234">
        <v>153</v>
      </c>
      <c r="H393" s="234">
        <v>59</v>
      </c>
      <c r="I393" s="234">
        <v>26</v>
      </c>
      <c r="J393" s="237">
        <v>1.17E-2</v>
      </c>
      <c r="K393" s="238"/>
      <c r="L393" s="476">
        <v>38.19</v>
      </c>
      <c r="M393" s="245" t="s">
        <v>191</v>
      </c>
      <c r="N393" s="803"/>
      <c r="O393" s="231"/>
      <c r="P393" s="232"/>
      <c r="Q393" s="232"/>
    </row>
    <row r="394" spans="1:17">
      <c r="A394" s="236">
        <v>45</v>
      </c>
      <c r="B394" s="233" t="s">
        <v>132</v>
      </c>
      <c r="C394" s="234" t="s">
        <v>147</v>
      </c>
      <c r="D394" s="815" t="s">
        <v>190</v>
      </c>
      <c r="E394" s="236">
        <v>5</v>
      </c>
      <c r="F394" s="234">
        <v>4.5999999999999996</v>
      </c>
      <c r="G394" s="234">
        <v>153</v>
      </c>
      <c r="H394" s="234">
        <v>59</v>
      </c>
      <c r="I394" s="234">
        <v>26</v>
      </c>
      <c r="J394" s="237">
        <v>1.15E-2</v>
      </c>
      <c r="K394" s="238"/>
      <c r="L394" s="476">
        <v>31.06</v>
      </c>
      <c r="M394" s="245" t="s">
        <v>191</v>
      </c>
      <c r="N394" s="803"/>
      <c r="O394" s="231"/>
      <c r="P394" s="232"/>
      <c r="Q394" s="232"/>
    </row>
    <row r="395" spans="1:17" s="270" customFormat="1">
      <c r="A395" s="236">
        <v>46</v>
      </c>
      <c r="B395" s="233" t="s">
        <v>133</v>
      </c>
      <c r="C395" s="234" t="s">
        <v>148</v>
      </c>
      <c r="D395" s="815" t="s">
        <v>190</v>
      </c>
      <c r="E395" s="236">
        <v>4.54</v>
      </c>
      <c r="F395" s="234">
        <v>4.2</v>
      </c>
      <c r="G395" s="234">
        <v>153</v>
      </c>
      <c r="H395" s="234">
        <v>106</v>
      </c>
      <c r="I395" s="234">
        <v>53</v>
      </c>
      <c r="J395" s="237">
        <v>1.2999999999999999E-2</v>
      </c>
      <c r="K395" s="234"/>
      <c r="L395" s="476">
        <v>96.46</v>
      </c>
      <c r="M395" s="818" t="s">
        <v>191</v>
      </c>
    </row>
    <row r="396" spans="1:17" s="270" customFormat="1">
      <c r="A396" s="236">
        <v>47</v>
      </c>
      <c r="B396" s="233" t="s">
        <v>134</v>
      </c>
      <c r="C396" s="234" t="s">
        <v>149</v>
      </c>
      <c r="D396" s="815" t="s">
        <v>190</v>
      </c>
      <c r="E396" s="236">
        <v>4.54</v>
      </c>
      <c r="F396" s="234">
        <v>4.2</v>
      </c>
      <c r="G396" s="234">
        <v>153</v>
      </c>
      <c r="H396" s="234">
        <v>106</v>
      </c>
      <c r="I396" s="234">
        <v>53</v>
      </c>
      <c r="J396" s="237">
        <v>1.2999999999999999E-2</v>
      </c>
      <c r="K396" s="234"/>
      <c r="L396" s="476">
        <v>94.14</v>
      </c>
      <c r="M396" s="818" t="s">
        <v>191</v>
      </c>
    </row>
    <row r="397" spans="1:17" s="270" customFormat="1">
      <c r="A397" s="236">
        <v>48</v>
      </c>
      <c r="B397" s="233" t="s">
        <v>135</v>
      </c>
      <c r="C397" s="234" t="s">
        <v>150</v>
      </c>
      <c r="D397" s="815" t="s">
        <v>190</v>
      </c>
      <c r="E397" s="236">
        <v>4.54</v>
      </c>
      <c r="F397" s="234">
        <v>4.2</v>
      </c>
      <c r="G397" s="234">
        <v>153</v>
      </c>
      <c r="H397" s="234">
        <v>106</v>
      </c>
      <c r="I397" s="234">
        <v>53</v>
      </c>
      <c r="J397" s="237">
        <v>1.2999999999999999E-2</v>
      </c>
      <c r="K397" s="234"/>
      <c r="L397" s="476">
        <v>97.38</v>
      </c>
      <c r="M397" s="818" t="s">
        <v>191</v>
      </c>
    </row>
    <row r="398" spans="1:17" s="270" customFormat="1">
      <c r="A398" s="236">
        <v>49</v>
      </c>
      <c r="B398" s="233" t="s">
        <v>136</v>
      </c>
      <c r="C398" s="234" t="s">
        <v>151</v>
      </c>
      <c r="D398" s="815" t="s">
        <v>190</v>
      </c>
      <c r="E398" s="236">
        <v>4.54</v>
      </c>
      <c r="F398" s="234">
        <v>4.2</v>
      </c>
      <c r="G398" s="234">
        <v>153</v>
      </c>
      <c r="H398" s="234">
        <v>106</v>
      </c>
      <c r="I398" s="234">
        <v>53</v>
      </c>
      <c r="J398" s="237">
        <v>1.2999999999999999E-2</v>
      </c>
      <c r="K398" s="234"/>
      <c r="L398" s="476">
        <v>95.06</v>
      </c>
      <c r="M398" s="818" t="s">
        <v>191</v>
      </c>
    </row>
    <row r="399" spans="1:17" s="270" customFormat="1">
      <c r="A399" s="236">
        <v>50</v>
      </c>
      <c r="B399" s="233" t="s">
        <v>137</v>
      </c>
      <c r="C399" s="234" t="s">
        <v>152</v>
      </c>
      <c r="D399" s="815" t="s">
        <v>190</v>
      </c>
      <c r="E399" s="236">
        <v>4.54</v>
      </c>
      <c r="F399" s="234">
        <v>4.2</v>
      </c>
      <c r="G399" s="234">
        <v>153</v>
      </c>
      <c r="H399" s="234">
        <v>106</v>
      </c>
      <c r="I399" s="234">
        <v>53</v>
      </c>
      <c r="J399" s="237">
        <v>1.2999999999999999E-2</v>
      </c>
      <c r="K399" s="234"/>
      <c r="L399" s="476">
        <v>96.87</v>
      </c>
      <c r="M399" s="818" t="s">
        <v>191</v>
      </c>
    </row>
    <row r="400" spans="1:17" s="270" customFormat="1">
      <c r="A400" s="236">
        <v>51</v>
      </c>
      <c r="B400" s="233" t="s">
        <v>138</v>
      </c>
      <c r="C400" s="234" t="s">
        <v>153</v>
      </c>
      <c r="D400" s="815" t="s">
        <v>190</v>
      </c>
      <c r="E400" s="236">
        <v>4.54</v>
      </c>
      <c r="F400" s="234">
        <v>4.2</v>
      </c>
      <c r="G400" s="234">
        <v>153</v>
      </c>
      <c r="H400" s="234">
        <v>106</v>
      </c>
      <c r="I400" s="234">
        <v>53</v>
      </c>
      <c r="J400" s="237">
        <v>1.2999999999999999E-2</v>
      </c>
      <c r="K400" s="234"/>
      <c r="L400" s="476">
        <v>96.87</v>
      </c>
      <c r="M400" s="818" t="s">
        <v>191</v>
      </c>
    </row>
    <row r="401" spans="1:17" s="270" customFormat="1">
      <c r="A401" s="236">
        <v>52</v>
      </c>
      <c r="B401" s="233" t="s">
        <v>139</v>
      </c>
      <c r="C401" s="234" t="s">
        <v>154</v>
      </c>
      <c r="D401" s="815" t="s">
        <v>190</v>
      </c>
      <c r="E401" s="236">
        <v>4.54</v>
      </c>
      <c r="F401" s="234">
        <v>4.2</v>
      </c>
      <c r="G401" s="234">
        <v>153</v>
      </c>
      <c r="H401" s="234">
        <v>106</v>
      </c>
      <c r="I401" s="234">
        <v>53</v>
      </c>
      <c r="J401" s="237">
        <v>1.2999999999999999E-2</v>
      </c>
      <c r="K401" s="234"/>
      <c r="L401" s="476">
        <v>98.33</v>
      </c>
      <c r="M401" s="818" t="s">
        <v>191</v>
      </c>
    </row>
    <row r="402" spans="1:17" s="270" customFormat="1">
      <c r="A402" s="236">
        <v>53</v>
      </c>
      <c r="B402" s="233" t="s">
        <v>345</v>
      </c>
      <c r="C402" s="234" t="s">
        <v>346</v>
      </c>
      <c r="D402" s="815" t="s">
        <v>190</v>
      </c>
      <c r="E402" s="236">
        <v>0.7</v>
      </c>
      <c r="F402" s="234">
        <v>0.6</v>
      </c>
      <c r="G402" s="234">
        <v>0</v>
      </c>
      <c r="H402" s="234">
        <v>0</v>
      </c>
      <c r="I402" s="234">
        <v>0</v>
      </c>
      <c r="J402" s="237">
        <v>3.5000000000000003E-2</v>
      </c>
      <c r="K402" s="234"/>
      <c r="L402" s="476">
        <v>0</v>
      </c>
      <c r="M402" s="818" t="s">
        <v>191</v>
      </c>
    </row>
    <row r="403" spans="1:17" s="270" customFormat="1">
      <c r="A403" s="236">
        <v>54</v>
      </c>
      <c r="B403" s="233" t="s">
        <v>626</v>
      </c>
      <c r="C403" s="234" t="s">
        <v>629</v>
      </c>
      <c r="D403" s="815" t="s">
        <v>190</v>
      </c>
      <c r="E403" s="236">
        <v>3</v>
      </c>
      <c r="F403" s="234">
        <v>2</v>
      </c>
      <c r="G403" s="234">
        <v>135</v>
      </c>
      <c r="H403" s="234">
        <v>45</v>
      </c>
      <c r="I403" s="234">
        <v>26</v>
      </c>
      <c r="J403" s="237">
        <v>3.1E-2</v>
      </c>
      <c r="K403" s="234"/>
      <c r="L403" s="476">
        <v>128.37</v>
      </c>
      <c r="M403" s="818" t="s">
        <v>191</v>
      </c>
    </row>
    <row r="404" spans="1:17" s="270" customFormat="1">
      <c r="A404" s="236">
        <v>55</v>
      </c>
      <c r="B404" s="233" t="s">
        <v>627</v>
      </c>
      <c r="C404" s="234" t="s">
        <v>630</v>
      </c>
      <c r="D404" s="815" t="s">
        <v>190</v>
      </c>
      <c r="E404" s="236">
        <v>3</v>
      </c>
      <c r="F404" s="234">
        <v>2</v>
      </c>
      <c r="G404" s="234">
        <v>135</v>
      </c>
      <c r="H404" s="234">
        <v>45</v>
      </c>
      <c r="I404" s="234">
        <v>26</v>
      </c>
      <c r="J404" s="237">
        <v>3.1E-2</v>
      </c>
      <c r="K404" s="238"/>
      <c r="L404" s="476">
        <v>159.74</v>
      </c>
      <c r="M404" s="245" t="s">
        <v>191</v>
      </c>
      <c r="N404" s="803"/>
    </row>
    <row r="405" spans="1:17" s="270" customFormat="1">
      <c r="A405" s="236">
        <v>56</v>
      </c>
      <c r="B405" s="233" t="s">
        <v>628</v>
      </c>
      <c r="C405" s="234" t="s">
        <v>631</v>
      </c>
      <c r="D405" s="815" t="s">
        <v>190</v>
      </c>
      <c r="E405" s="236">
        <v>3</v>
      </c>
      <c r="F405" s="234">
        <v>2</v>
      </c>
      <c r="G405" s="234">
        <v>135</v>
      </c>
      <c r="H405" s="234">
        <v>45</v>
      </c>
      <c r="I405" s="234">
        <v>26</v>
      </c>
      <c r="J405" s="237">
        <v>3.1E-2</v>
      </c>
      <c r="K405" s="238"/>
      <c r="L405" s="476">
        <v>128.04</v>
      </c>
      <c r="M405" s="245" t="s">
        <v>191</v>
      </c>
      <c r="N405" s="803"/>
    </row>
    <row r="406" spans="1:17" s="270" customFormat="1">
      <c r="A406" s="236">
        <v>57</v>
      </c>
      <c r="B406" s="233" t="s">
        <v>612</v>
      </c>
      <c r="C406" s="234" t="s">
        <v>613</v>
      </c>
      <c r="D406" s="815" t="s">
        <v>190</v>
      </c>
      <c r="E406" s="236">
        <v>1.5</v>
      </c>
      <c r="F406" s="234">
        <v>1</v>
      </c>
      <c r="G406" s="234">
        <v>125</v>
      </c>
      <c r="H406" s="234">
        <v>28</v>
      </c>
      <c r="I406" s="234">
        <v>27</v>
      </c>
      <c r="J406" s="237">
        <v>9.4000000000000004E-3</v>
      </c>
      <c r="K406" s="238"/>
      <c r="L406" s="476">
        <v>73.209999999999994</v>
      </c>
      <c r="M406" s="245" t="s">
        <v>191</v>
      </c>
      <c r="N406" s="803"/>
    </row>
    <row r="407" spans="1:17" s="270" customFormat="1">
      <c r="A407" s="236">
        <v>58</v>
      </c>
      <c r="B407" s="233" t="s">
        <v>635</v>
      </c>
      <c r="C407" s="234" t="s">
        <v>636</v>
      </c>
      <c r="D407" s="815" t="s">
        <v>190</v>
      </c>
      <c r="E407" s="236">
        <v>3.5</v>
      </c>
      <c r="F407" s="234">
        <v>1.59</v>
      </c>
      <c r="G407" s="234">
        <v>47</v>
      </c>
      <c r="H407" s="234">
        <v>30</v>
      </c>
      <c r="I407" s="234">
        <v>14</v>
      </c>
      <c r="J407" s="237">
        <v>2.1000000000000001E-2</v>
      </c>
      <c r="K407" s="238"/>
      <c r="L407" s="476">
        <v>1.42</v>
      </c>
      <c r="M407" s="245" t="s">
        <v>191</v>
      </c>
      <c r="N407" s="803"/>
      <c r="O407" s="270">
        <f>(25*16*7)/6000</f>
        <v>0.46666666666666667</v>
      </c>
      <c r="Q407" s="270">
        <f>0.045</f>
        <v>4.4999999999999998E-2</v>
      </c>
    </row>
    <row r="408" spans="1:17" s="918" customFormat="1">
      <c r="A408" s="909">
        <v>59</v>
      </c>
      <c r="B408" s="910" t="s">
        <v>1343</v>
      </c>
      <c r="C408" s="911" t="s">
        <v>1342</v>
      </c>
      <c r="D408" s="912" t="s">
        <v>190</v>
      </c>
      <c r="E408" s="909">
        <v>0.2</v>
      </c>
      <c r="F408" s="911">
        <v>0.05</v>
      </c>
      <c r="G408" s="911">
        <v>25</v>
      </c>
      <c r="H408" s="911">
        <v>16</v>
      </c>
      <c r="I408" s="911">
        <v>7</v>
      </c>
      <c r="J408" s="913">
        <v>8.9999999999999993E-3</v>
      </c>
      <c r="K408" s="914"/>
      <c r="L408" s="915">
        <v>2.82</v>
      </c>
      <c r="M408" s="916" t="s">
        <v>191</v>
      </c>
      <c r="N408" s="917"/>
      <c r="O408" s="918">
        <f>(25*16*22)/1000000</f>
        <v>8.8000000000000005E-3</v>
      </c>
    </row>
    <row r="409" spans="1:17" s="270" customFormat="1">
      <c r="A409" s="236">
        <v>60</v>
      </c>
      <c r="B409" s="233" t="s">
        <v>17</v>
      </c>
      <c r="C409" s="234" t="s">
        <v>16</v>
      </c>
      <c r="D409" s="815" t="s">
        <v>190</v>
      </c>
      <c r="E409" s="236">
        <v>8</v>
      </c>
      <c r="F409" s="234">
        <v>7.6</v>
      </c>
      <c r="G409" s="234">
        <v>82</v>
      </c>
      <c r="H409" s="234">
        <v>42</v>
      </c>
      <c r="I409" s="234">
        <v>13</v>
      </c>
      <c r="J409" s="237">
        <v>4.4771999999999999E-2</v>
      </c>
      <c r="K409" s="238"/>
      <c r="L409" s="819">
        <v>103.16</v>
      </c>
      <c r="M409" s="245" t="s">
        <v>191</v>
      </c>
      <c r="N409" s="803"/>
    </row>
    <row r="410" spans="1:17" s="270" customFormat="1">
      <c r="A410" s="236">
        <v>61</v>
      </c>
      <c r="B410" s="233" t="s">
        <v>544</v>
      </c>
      <c r="C410" s="234" t="s">
        <v>545</v>
      </c>
      <c r="D410" s="815" t="s">
        <v>190</v>
      </c>
      <c r="E410" s="242">
        <v>4.21</v>
      </c>
      <c r="F410" s="234">
        <v>4.12</v>
      </c>
      <c r="G410" s="234">
        <v>146</v>
      </c>
      <c r="H410" s="234">
        <v>95</v>
      </c>
      <c r="I410" s="234">
        <v>85</v>
      </c>
      <c r="J410" s="237">
        <v>9.3571428571428573E-3</v>
      </c>
      <c r="K410" s="238"/>
      <c r="L410" s="476">
        <v>28.85</v>
      </c>
      <c r="M410" s="245" t="s">
        <v>191</v>
      </c>
      <c r="N410" s="803"/>
    </row>
    <row r="411" spans="1:17" s="273" customFormat="1">
      <c r="A411" s="236">
        <v>62</v>
      </c>
      <c r="B411" s="233" t="s">
        <v>632</v>
      </c>
      <c r="C411" s="234" t="s">
        <v>625</v>
      </c>
      <c r="D411" s="815" t="s">
        <v>190</v>
      </c>
      <c r="E411" s="242">
        <v>4.21</v>
      </c>
      <c r="F411" s="234">
        <v>4.12</v>
      </c>
      <c r="G411" s="234">
        <v>95</v>
      </c>
      <c r="H411" s="234">
        <v>150</v>
      </c>
      <c r="I411" s="234">
        <v>76</v>
      </c>
      <c r="J411" s="237">
        <v>9.3571428571428573E-3</v>
      </c>
      <c r="K411" s="238"/>
      <c r="L411" s="476">
        <v>28.11</v>
      </c>
      <c r="M411" s="245" t="s">
        <v>191</v>
      </c>
      <c r="N411" s="803"/>
    </row>
    <row r="412" spans="1:17" s="270" customFormat="1">
      <c r="A412" s="236">
        <v>63</v>
      </c>
      <c r="B412" s="233" t="s">
        <v>288</v>
      </c>
      <c r="C412" s="234" t="s">
        <v>289</v>
      </c>
      <c r="D412" s="815" t="s">
        <v>190</v>
      </c>
      <c r="E412" s="242">
        <v>4.21</v>
      </c>
      <c r="F412" s="234">
        <v>4.12</v>
      </c>
      <c r="G412" s="234">
        <v>146</v>
      </c>
      <c r="H412" s="234">
        <v>95</v>
      </c>
      <c r="I412" s="234">
        <v>85</v>
      </c>
      <c r="J412" s="237">
        <v>9.3571428571428573E-3</v>
      </c>
      <c r="K412" s="238"/>
      <c r="L412" s="476">
        <v>37.49</v>
      </c>
      <c r="M412" s="245" t="s">
        <v>191</v>
      </c>
      <c r="N412" s="803"/>
    </row>
    <row r="413" spans="1:17" s="270" customFormat="1">
      <c r="A413" s="236">
        <v>64</v>
      </c>
      <c r="B413" s="233" t="s">
        <v>581</v>
      </c>
      <c r="C413" s="234" t="s">
        <v>587</v>
      </c>
      <c r="D413" s="815" t="s">
        <v>190</v>
      </c>
      <c r="E413" s="242">
        <v>3.59</v>
      </c>
      <c r="F413" s="234">
        <v>3.5</v>
      </c>
      <c r="G413" s="234">
        <v>146</v>
      </c>
      <c r="H413" s="234">
        <v>95</v>
      </c>
      <c r="I413" s="234">
        <v>85</v>
      </c>
      <c r="J413" s="237">
        <v>9.3571428571428573E-3</v>
      </c>
      <c r="K413" s="238"/>
      <c r="L413" s="476">
        <v>31.98</v>
      </c>
      <c r="M413" s="245" t="s">
        <v>191</v>
      </c>
      <c r="N413" s="803"/>
    </row>
    <row r="414" spans="1:17" s="270" customFormat="1">
      <c r="A414" s="236">
        <v>65</v>
      </c>
      <c r="B414" s="233" t="s">
        <v>575</v>
      </c>
      <c r="C414" s="234" t="s">
        <v>576</v>
      </c>
      <c r="D414" s="815" t="s">
        <v>190</v>
      </c>
      <c r="E414" s="242">
        <v>3.59</v>
      </c>
      <c r="F414" s="234">
        <v>3.5</v>
      </c>
      <c r="G414" s="234">
        <v>146</v>
      </c>
      <c r="H414" s="234">
        <v>95</v>
      </c>
      <c r="I414" s="234">
        <v>85</v>
      </c>
      <c r="J414" s="237">
        <v>9.8250000000000004E-3</v>
      </c>
      <c r="K414" s="238"/>
      <c r="L414" s="476">
        <v>30.53</v>
      </c>
      <c r="M414" s="245" t="s">
        <v>191</v>
      </c>
      <c r="N414" s="803"/>
    </row>
    <row r="415" spans="1:17" s="273" customFormat="1">
      <c r="A415" s="236">
        <v>66</v>
      </c>
      <c r="B415" s="233" t="s">
        <v>0</v>
      </c>
      <c r="C415" s="234" t="s">
        <v>5</v>
      </c>
      <c r="D415" s="815" t="s">
        <v>190</v>
      </c>
      <c r="E415" s="242">
        <v>3.59</v>
      </c>
      <c r="F415" s="234">
        <v>3.5</v>
      </c>
      <c r="G415" s="234">
        <v>96</v>
      </c>
      <c r="H415" s="234">
        <v>67</v>
      </c>
      <c r="I415" s="234">
        <v>90</v>
      </c>
      <c r="J415" s="237">
        <f>96*67*90/1000000</f>
        <v>0.57887999999999995</v>
      </c>
      <c r="K415" s="238"/>
      <c r="L415" s="476">
        <v>17.03</v>
      </c>
      <c r="M415" s="245" t="s">
        <v>191</v>
      </c>
      <c r="N415" s="803"/>
    </row>
    <row r="416" spans="1:17" s="270" customFormat="1">
      <c r="A416" s="236">
        <v>67</v>
      </c>
      <c r="B416" s="233" t="s">
        <v>1</v>
      </c>
      <c r="C416" s="234" t="s">
        <v>585</v>
      </c>
      <c r="D416" s="815" t="s">
        <v>190</v>
      </c>
      <c r="E416" s="236">
        <v>1.1000000000000001</v>
      </c>
      <c r="F416" s="234">
        <v>1</v>
      </c>
      <c r="G416" s="234">
        <v>96</v>
      </c>
      <c r="H416" s="234">
        <v>67</v>
      </c>
      <c r="I416" s="234">
        <v>90</v>
      </c>
      <c r="J416" s="237">
        <f>96*67*90/1000000</f>
        <v>0.57887999999999995</v>
      </c>
      <c r="K416" s="238"/>
      <c r="L416" s="476">
        <v>15.12</v>
      </c>
      <c r="M416" s="245" t="s">
        <v>191</v>
      </c>
      <c r="N416" s="803"/>
    </row>
    <row r="417" spans="1:17" s="270" customFormat="1">
      <c r="A417" s="236">
        <v>68</v>
      </c>
      <c r="B417" s="233" t="s">
        <v>2</v>
      </c>
      <c r="C417" s="234" t="s">
        <v>6</v>
      </c>
      <c r="D417" s="815" t="s">
        <v>190</v>
      </c>
      <c r="E417" s="236">
        <v>1.6</v>
      </c>
      <c r="F417" s="234">
        <v>1.5</v>
      </c>
      <c r="G417" s="234">
        <v>96</v>
      </c>
      <c r="H417" s="234">
        <v>67</v>
      </c>
      <c r="I417" s="234">
        <v>90</v>
      </c>
      <c r="J417" s="237">
        <f>96*67*90/1000000</f>
        <v>0.57887999999999995</v>
      </c>
      <c r="K417" s="238"/>
      <c r="L417" s="476">
        <v>16.59</v>
      </c>
      <c r="M417" s="245" t="s">
        <v>191</v>
      </c>
      <c r="N417" s="803"/>
    </row>
    <row r="418" spans="1:17" s="270" customFormat="1">
      <c r="A418" s="236">
        <v>69</v>
      </c>
      <c r="B418" s="233" t="s">
        <v>3</v>
      </c>
      <c r="C418" s="234" t="s">
        <v>7</v>
      </c>
      <c r="D418" s="815" t="s">
        <v>190</v>
      </c>
      <c r="E418" s="236">
        <v>0</v>
      </c>
      <c r="F418" s="234">
        <v>0</v>
      </c>
      <c r="G418" s="234">
        <v>0</v>
      </c>
      <c r="H418" s="234">
        <v>0</v>
      </c>
      <c r="I418" s="234">
        <v>0</v>
      </c>
      <c r="J418" s="237">
        <v>0</v>
      </c>
      <c r="K418" s="238"/>
      <c r="L418" s="476">
        <v>11.94</v>
      </c>
      <c r="M418" s="245" t="s">
        <v>191</v>
      </c>
      <c r="N418" s="803"/>
    </row>
    <row r="419" spans="1:17" s="270" customFormat="1">
      <c r="A419" s="236">
        <v>70</v>
      </c>
      <c r="B419" s="233" t="s">
        <v>4</v>
      </c>
      <c r="C419" s="234" t="s">
        <v>8</v>
      </c>
      <c r="D419" s="815" t="s">
        <v>190</v>
      </c>
      <c r="E419" s="236">
        <v>0</v>
      </c>
      <c r="F419" s="234">
        <v>0</v>
      </c>
      <c r="G419" s="234">
        <v>0</v>
      </c>
      <c r="H419" s="234">
        <v>0</v>
      </c>
      <c r="I419" s="234">
        <v>0</v>
      </c>
      <c r="J419" s="237">
        <v>0</v>
      </c>
      <c r="K419" s="238"/>
      <c r="L419" s="476">
        <v>11.94</v>
      </c>
      <c r="M419" s="245" t="s">
        <v>191</v>
      </c>
      <c r="N419" s="803"/>
    </row>
    <row r="420" spans="1:17" s="270" customFormat="1">
      <c r="A420" s="236">
        <v>71</v>
      </c>
      <c r="B420" s="233" t="s">
        <v>608</v>
      </c>
      <c r="C420" s="234" t="s">
        <v>584</v>
      </c>
      <c r="D420" s="815" t="s">
        <v>190</v>
      </c>
      <c r="E420" s="236">
        <v>0.3</v>
      </c>
      <c r="F420" s="234">
        <v>0.25</v>
      </c>
      <c r="G420" s="234">
        <v>99</v>
      </c>
      <c r="H420" s="234">
        <v>58</v>
      </c>
      <c r="I420" s="234">
        <v>60</v>
      </c>
      <c r="J420" s="237">
        <f>99*58*60/1000000</f>
        <v>0.34451999999999999</v>
      </c>
      <c r="K420" s="238"/>
      <c r="L420" s="476">
        <v>8.73</v>
      </c>
      <c r="M420" s="245" t="s">
        <v>191</v>
      </c>
      <c r="N420" s="803"/>
    </row>
    <row r="421" spans="1:17" s="270" customFormat="1">
      <c r="A421" s="236">
        <v>72</v>
      </c>
      <c r="B421" s="233" t="s">
        <v>609</v>
      </c>
      <c r="C421" s="234" t="s">
        <v>583</v>
      </c>
      <c r="D421" s="815" t="s">
        <v>190</v>
      </c>
      <c r="E421" s="236">
        <v>0.6</v>
      </c>
      <c r="F421" s="234">
        <v>0.5</v>
      </c>
      <c r="G421" s="234">
        <v>99</v>
      </c>
      <c r="H421" s="234">
        <v>58</v>
      </c>
      <c r="I421" s="234">
        <v>60</v>
      </c>
      <c r="J421" s="237">
        <f>99*58*60/1000000</f>
        <v>0.34451999999999999</v>
      </c>
      <c r="K421" s="238"/>
      <c r="L421" s="476">
        <v>6.24</v>
      </c>
      <c r="M421" s="245" t="s">
        <v>191</v>
      </c>
      <c r="N421" s="803"/>
    </row>
    <row r="422" spans="1:17" s="270" customFormat="1">
      <c r="A422" s="236">
        <v>73</v>
      </c>
      <c r="B422" s="233" t="s">
        <v>610</v>
      </c>
      <c r="C422" s="234" t="s">
        <v>582</v>
      </c>
      <c r="D422" s="815" t="s">
        <v>190</v>
      </c>
      <c r="E422" s="236">
        <v>0.6</v>
      </c>
      <c r="F422" s="234">
        <v>0.5</v>
      </c>
      <c r="G422" s="234">
        <v>99</v>
      </c>
      <c r="H422" s="234">
        <v>58</v>
      </c>
      <c r="I422" s="234">
        <v>60</v>
      </c>
      <c r="J422" s="237">
        <f>99*58*60/1000000</f>
        <v>0.34451999999999999</v>
      </c>
      <c r="K422" s="238"/>
      <c r="L422" s="476">
        <v>6.24</v>
      </c>
      <c r="M422" s="245" t="s">
        <v>191</v>
      </c>
      <c r="N422" s="803"/>
    </row>
    <row r="423" spans="1:17">
      <c r="A423" s="236">
        <v>74</v>
      </c>
      <c r="B423" s="233" t="s">
        <v>671</v>
      </c>
      <c r="C423" s="234" t="s">
        <v>670</v>
      </c>
      <c r="D423" s="815" t="s">
        <v>821</v>
      </c>
      <c r="E423" s="236">
        <v>8.82</v>
      </c>
      <c r="F423" s="234">
        <v>8.7200000000000006</v>
      </c>
      <c r="G423" s="234">
        <v>0</v>
      </c>
      <c r="H423" s="234">
        <v>0</v>
      </c>
      <c r="I423" s="234">
        <v>0</v>
      </c>
      <c r="J423" s="237">
        <v>1.5859999999999999E-2</v>
      </c>
      <c r="K423" s="234"/>
      <c r="L423" s="476">
        <v>33.07</v>
      </c>
      <c r="M423" s="245" t="s">
        <v>191</v>
      </c>
      <c r="N423" s="803"/>
      <c r="O423" s="231"/>
      <c r="P423" s="246"/>
      <c r="Q423" s="246"/>
    </row>
    <row r="424" spans="1:17">
      <c r="A424" s="236">
        <v>75</v>
      </c>
      <c r="B424" s="233" t="s">
        <v>13</v>
      </c>
      <c r="C424" s="234" t="s">
        <v>591</v>
      </c>
      <c r="D424" s="815" t="s">
        <v>821</v>
      </c>
      <c r="E424" s="236">
        <v>8.82</v>
      </c>
      <c r="F424" s="234">
        <v>8.7200000000000006</v>
      </c>
      <c r="G424" s="234">
        <v>0</v>
      </c>
      <c r="H424" s="234">
        <v>0</v>
      </c>
      <c r="I424" s="234">
        <v>0</v>
      </c>
      <c r="J424" s="237">
        <v>1.5859999999999999E-2</v>
      </c>
      <c r="K424" s="243"/>
      <c r="L424" s="476">
        <v>16.59</v>
      </c>
      <c r="M424" s="245" t="s">
        <v>191</v>
      </c>
      <c r="N424" s="803"/>
      <c r="O424" s="231"/>
      <c r="P424" s="246"/>
      <c r="Q424" s="246"/>
    </row>
    <row r="425" spans="1:17" s="270" customFormat="1">
      <c r="A425" s="236">
        <v>76</v>
      </c>
      <c r="B425" s="233" t="s">
        <v>838</v>
      </c>
      <c r="C425" s="235" t="s">
        <v>9</v>
      </c>
      <c r="D425" s="815" t="s">
        <v>190</v>
      </c>
      <c r="E425" s="236">
        <v>0.03</v>
      </c>
      <c r="F425" s="234">
        <v>0.02</v>
      </c>
      <c r="G425" s="234">
        <v>0</v>
      </c>
      <c r="H425" s="234">
        <v>0</v>
      </c>
      <c r="I425" s="234">
        <v>0</v>
      </c>
      <c r="J425" s="237">
        <v>1.8000000000000001E-4</v>
      </c>
      <c r="K425" s="243"/>
      <c r="L425" s="476">
        <v>1.1200000000000001</v>
      </c>
      <c r="M425" s="818" t="s">
        <v>191</v>
      </c>
      <c r="N425" s="803"/>
    </row>
    <row r="426" spans="1:17">
      <c r="A426" s="236">
        <v>77</v>
      </c>
      <c r="B426" s="235" t="s">
        <v>933</v>
      </c>
      <c r="C426" s="235" t="s">
        <v>934</v>
      </c>
      <c r="D426" s="244" t="s">
        <v>190</v>
      </c>
      <c r="E426" s="240">
        <v>9.8000000000000007</v>
      </c>
      <c r="F426" s="240">
        <v>9</v>
      </c>
      <c r="G426" s="240">
        <v>61</v>
      </c>
      <c r="H426" s="234">
        <v>40</v>
      </c>
      <c r="I426" s="234">
        <v>15</v>
      </c>
      <c r="J426" s="237">
        <v>3.5999999999999997E-2</v>
      </c>
      <c r="K426" s="238"/>
      <c r="L426" s="476">
        <v>0</v>
      </c>
      <c r="M426" s="818" t="s">
        <v>191</v>
      </c>
      <c r="N426" s="803"/>
    </row>
    <row r="427" spans="1:17">
      <c r="A427" s="236">
        <v>78</v>
      </c>
      <c r="B427" s="235" t="s">
        <v>853</v>
      </c>
      <c r="C427" s="235" t="s">
        <v>860</v>
      </c>
      <c r="D427" s="244" t="s">
        <v>190</v>
      </c>
      <c r="E427" s="242">
        <v>7.49</v>
      </c>
      <c r="F427" s="240">
        <v>7</v>
      </c>
      <c r="G427" s="240">
        <v>149</v>
      </c>
      <c r="H427" s="234">
        <v>102</v>
      </c>
      <c r="I427" s="234">
        <v>45</v>
      </c>
      <c r="J427" s="237">
        <f>(149*102*45/1000000)/45</f>
        <v>1.5198E-2</v>
      </c>
      <c r="K427" s="238"/>
      <c r="L427" s="476">
        <v>0</v>
      </c>
      <c r="M427" s="818" t="s">
        <v>191</v>
      </c>
      <c r="N427" s="803"/>
    </row>
    <row r="428" spans="1:17">
      <c r="A428" s="236">
        <v>79</v>
      </c>
      <c r="B428" s="234" t="s">
        <v>854</v>
      </c>
      <c r="C428" s="234" t="s">
        <v>861</v>
      </c>
      <c r="D428" s="244" t="s">
        <v>190</v>
      </c>
      <c r="E428" s="242">
        <v>7.2</v>
      </c>
      <c r="F428" s="240">
        <v>6.8</v>
      </c>
      <c r="G428" s="240">
        <v>149</v>
      </c>
      <c r="H428" s="234">
        <v>102</v>
      </c>
      <c r="I428" s="234">
        <v>45</v>
      </c>
      <c r="J428" s="237">
        <f>(149*102*45/1000000)/54</f>
        <v>1.2665000000000001E-2</v>
      </c>
      <c r="K428" s="238"/>
      <c r="L428" s="476">
        <v>0</v>
      </c>
      <c r="M428" s="245" t="s">
        <v>191</v>
      </c>
      <c r="N428" s="803"/>
      <c r="O428" s="231"/>
      <c r="P428" s="246"/>
      <c r="Q428" s="246"/>
    </row>
    <row r="429" spans="1:17">
      <c r="A429" s="236">
        <v>80</v>
      </c>
      <c r="B429" s="234" t="s">
        <v>855</v>
      </c>
      <c r="C429" s="234" t="s">
        <v>862</v>
      </c>
      <c r="D429" s="244" t="s">
        <v>190</v>
      </c>
      <c r="E429" s="242">
        <v>7.4</v>
      </c>
      <c r="F429" s="240">
        <v>7</v>
      </c>
      <c r="G429" s="240">
        <v>149</v>
      </c>
      <c r="H429" s="234">
        <v>102</v>
      </c>
      <c r="I429" s="234">
        <v>45</v>
      </c>
      <c r="J429" s="237">
        <f>(149*102*45/1000000)/54</f>
        <v>1.2665000000000001E-2</v>
      </c>
      <c r="K429" s="238"/>
      <c r="L429" s="476">
        <v>0</v>
      </c>
      <c r="M429" s="245" t="s">
        <v>191</v>
      </c>
      <c r="N429" s="803"/>
      <c r="O429" s="231"/>
      <c r="P429" s="246"/>
      <c r="Q429" s="246"/>
    </row>
    <row r="430" spans="1:17">
      <c r="A430" s="236">
        <v>81</v>
      </c>
      <c r="B430" s="234" t="s">
        <v>856</v>
      </c>
      <c r="C430" s="234" t="s">
        <v>863</v>
      </c>
      <c r="D430" s="244" t="s">
        <v>190</v>
      </c>
      <c r="E430" s="242">
        <v>6.3</v>
      </c>
      <c r="F430" s="240">
        <v>6</v>
      </c>
      <c r="G430" s="240">
        <v>149</v>
      </c>
      <c r="H430" s="234">
        <v>102</v>
      </c>
      <c r="I430" s="234">
        <v>45</v>
      </c>
      <c r="J430" s="237">
        <f>(149*102*45/1000000)/72</f>
        <v>9.4987500000000002E-3</v>
      </c>
      <c r="K430" s="238"/>
      <c r="L430" s="476">
        <v>0</v>
      </c>
      <c r="M430" s="245" t="s">
        <v>191</v>
      </c>
      <c r="N430" s="803"/>
      <c r="O430" s="231"/>
      <c r="P430" s="246"/>
      <c r="Q430" s="246"/>
    </row>
    <row r="431" spans="1:17">
      <c r="A431" s="236">
        <v>82</v>
      </c>
      <c r="B431" s="234" t="s">
        <v>857</v>
      </c>
      <c r="C431" s="235" t="s">
        <v>864</v>
      </c>
      <c r="D431" s="244" t="s">
        <v>190</v>
      </c>
      <c r="E431" s="242">
        <v>2.4</v>
      </c>
      <c r="F431" s="240">
        <v>2.2000000000000002</v>
      </c>
      <c r="G431" s="240">
        <v>158</v>
      </c>
      <c r="H431" s="234">
        <v>57</v>
      </c>
      <c r="I431" s="234">
        <v>20</v>
      </c>
      <c r="J431" s="237">
        <f>(158*57*20/1000000)/40</f>
        <v>4.5030000000000001E-3</v>
      </c>
      <c r="K431" s="238"/>
      <c r="L431" s="476">
        <v>0</v>
      </c>
      <c r="M431" s="818" t="s">
        <v>191</v>
      </c>
      <c r="N431" s="803"/>
    </row>
    <row r="432" spans="1:17">
      <c r="A432" s="236">
        <v>83</v>
      </c>
      <c r="B432" s="235" t="s">
        <v>858</v>
      </c>
      <c r="C432" s="235" t="s">
        <v>865</v>
      </c>
      <c r="D432" s="244" t="s">
        <v>190</v>
      </c>
      <c r="E432" s="242">
        <v>4.8</v>
      </c>
      <c r="F432" s="240">
        <v>4.4000000000000004</v>
      </c>
      <c r="G432" s="240">
        <v>158</v>
      </c>
      <c r="H432" s="234">
        <v>57</v>
      </c>
      <c r="I432" s="234">
        <v>20</v>
      </c>
      <c r="J432" s="237">
        <f>(158*57*20/1000000)/25</f>
        <v>7.2047999999999999E-3</v>
      </c>
      <c r="K432" s="238"/>
      <c r="L432" s="476">
        <v>0</v>
      </c>
      <c r="M432" s="245" t="s">
        <v>191</v>
      </c>
      <c r="N432" s="803"/>
      <c r="O432" s="231"/>
      <c r="P432" s="232"/>
      <c r="Q432" s="232"/>
    </row>
    <row r="433" spans="1:17">
      <c r="A433" s="236">
        <v>84</v>
      </c>
      <c r="B433" s="235" t="s">
        <v>859</v>
      </c>
      <c r="C433" s="235" t="s">
        <v>866</v>
      </c>
      <c r="D433" s="244" t="s">
        <v>190</v>
      </c>
      <c r="E433" s="242">
        <v>2.6</v>
      </c>
      <c r="F433" s="240">
        <v>2.5</v>
      </c>
      <c r="G433" s="240">
        <v>49</v>
      </c>
      <c r="H433" s="234">
        <v>59</v>
      </c>
      <c r="I433" s="234">
        <v>22</v>
      </c>
      <c r="J433" s="237">
        <f>(49*59*22/1000000)/7</f>
        <v>9.0860000000000003E-3</v>
      </c>
      <c r="K433" s="238"/>
      <c r="L433" s="476">
        <v>0</v>
      </c>
      <c r="M433" s="245" t="s">
        <v>191</v>
      </c>
      <c r="N433" s="803"/>
      <c r="O433" s="231"/>
      <c r="P433" s="232"/>
      <c r="Q433" s="232"/>
    </row>
    <row r="434" spans="1:17" s="270" customFormat="1">
      <c r="A434" s="236">
        <v>85</v>
      </c>
      <c r="B434" s="234" t="s">
        <v>867</v>
      </c>
      <c r="C434" s="234" t="s">
        <v>868</v>
      </c>
      <c r="D434" s="244" t="s">
        <v>190</v>
      </c>
      <c r="E434" s="242">
        <v>6.6</v>
      </c>
      <c r="F434" s="240">
        <v>6.2</v>
      </c>
      <c r="G434" s="240">
        <v>149</v>
      </c>
      <c r="H434" s="234">
        <v>102</v>
      </c>
      <c r="I434" s="234">
        <v>45</v>
      </c>
      <c r="J434" s="237">
        <f>(149*102*45/1000000)/54</f>
        <v>1.2665000000000001E-2</v>
      </c>
      <c r="K434" s="238"/>
      <c r="L434" s="476">
        <v>0</v>
      </c>
      <c r="M434" s="245" t="s">
        <v>191</v>
      </c>
      <c r="N434" s="803"/>
    </row>
    <row r="435" spans="1:17" s="270" customFormat="1">
      <c r="A435" s="236"/>
      <c r="B435" s="234"/>
      <c r="C435" s="234"/>
      <c r="D435" s="244" t="s">
        <v>190</v>
      </c>
      <c r="E435" s="240"/>
      <c r="F435" s="240"/>
      <c r="G435" s="240"/>
      <c r="H435" s="234"/>
      <c r="I435" s="234"/>
      <c r="J435" s="237"/>
      <c r="K435" s="238"/>
      <c r="L435" s="241"/>
      <c r="M435" s="245" t="s">
        <v>191</v>
      </c>
      <c r="N435" s="803"/>
    </row>
    <row r="436" spans="1:17">
      <c r="B436" s="230"/>
      <c r="C436" s="230"/>
      <c r="D436" s="244" t="s">
        <v>190</v>
      </c>
      <c r="E436" s="240"/>
      <c r="F436" s="240"/>
      <c r="G436" s="240"/>
      <c r="H436" s="234"/>
      <c r="I436" s="234"/>
      <c r="J436" s="237"/>
      <c r="K436" s="230"/>
      <c r="L436" s="241"/>
      <c r="M436" s="245" t="s">
        <v>191</v>
      </c>
      <c r="N436" s="803"/>
    </row>
    <row r="437" spans="1:17">
      <c r="B437" s="230"/>
      <c r="C437" s="230"/>
      <c r="D437" s="244" t="s">
        <v>190</v>
      </c>
      <c r="E437" s="240"/>
      <c r="F437" s="240"/>
      <c r="G437" s="240"/>
      <c r="H437" s="234"/>
      <c r="I437" s="234"/>
      <c r="J437" s="237"/>
      <c r="K437" s="230"/>
      <c r="L437" s="241"/>
      <c r="M437" s="245" t="s">
        <v>191</v>
      </c>
      <c r="N437" s="803"/>
    </row>
    <row r="438" spans="1:17">
      <c r="B438" s="230"/>
      <c r="C438" s="230"/>
      <c r="D438" s="244" t="s">
        <v>190</v>
      </c>
      <c r="E438" s="240"/>
      <c r="F438" s="240"/>
      <c r="G438" s="240"/>
      <c r="H438" s="234"/>
      <c r="I438" s="234"/>
      <c r="J438" s="237"/>
      <c r="K438" s="230"/>
      <c r="L438" s="241"/>
      <c r="M438" s="245" t="s">
        <v>191</v>
      </c>
      <c r="N438" s="803"/>
    </row>
    <row r="439" spans="1:17">
      <c r="B439" s="230"/>
      <c r="C439" s="230"/>
      <c r="D439" s="244" t="s">
        <v>190</v>
      </c>
      <c r="E439" s="240"/>
      <c r="F439" s="240"/>
      <c r="G439" s="240"/>
      <c r="H439" s="234"/>
      <c r="I439" s="234"/>
      <c r="J439" s="237"/>
      <c r="K439" s="230"/>
      <c r="L439" s="241"/>
      <c r="M439" s="245" t="s">
        <v>191</v>
      </c>
      <c r="N439" s="803"/>
    </row>
    <row r="440" spans="1:17">
      <c r="B440" s="230"/>
      <c r="C440" s="230"/>
      <c r="D440" s="244" t="s">
        <v>190</v>
      </c>
      <c r="E440" s="240"/>
      <c r="F440" s="240"/>
      <c r="G440" s="240"/>
      <c r="H440" s="234"/>
      <c r="I440" s="234"/>
      <c r="J440" s="237"/>
      <c r="K440" s="230"/>
      <c r="L440" s="241"/>
      <c r="M440" s="245" t="s">
        <v>191</v>
      </c>
      <c r="N440" s="803"/>
    </row>
    <row r="441" spans="1:17">
      <c r="B441" s="230"/>
      <c r="C441" s="230"/>
      <c r="D441" s="244" t="s">
        <v>190</v>
      </c>
      <c r="E441" s="240"/>
      <c r="F441" s="240"/>
      <c r="G441" s="240"/>
      <c r="H441" s="234"/>
      <c r="I441" s="234"/>
      <c r="J441" s="237"/>
      <c r="K441" s="230"/>
      <c r="L441" s="241"/>
      <c r="M441" s="245" t="s">
        <v>191</v>
      </c>
      <c r="N441" s="803"/>
    </row>
    <row r="442" spans="1:17">
      <c r="B442" s="230"/>
      <c r="C442" s="230"/>
      <c r="D442" s="244" t="s">
        <v>190</v>
      </c>
      <c r="E442" s="240"/>
      <c r="F442" s="240"/>
      <c r="G442" s="240"/>
      <c r="H442" s="234"/>
      <c r="I442" s="234"/>
      <c r="J442" s="237"/>
      <c r="K442" s="230"/>
      <c r="L442" s="241"/>
      <c r="M442" s="245" t="s">
        <v>191</v>
      </c>
      <c r="N442" s="803"/>
    </row>
    <row r="443" spans="1:17">
      <c r="B443" s="230"/>
      <c r="C443" s="230"/>
      <c r="D443" s="244" t="s">
        <v>190</v>
      </c>
      <c r="E443" s="240"/>
      <c r="F443" s="240"/>
      <c r="G443" s="240"/>
      <c r="H443" s="234"/>
      <c r="I443" s="234"/>
      <c r="J443" s="237"/>
      <c r="K443" s="230"/>
      <c r="L443" s="241"/>
      <c r="M443" s="245" t="s">
        <v>191</v>
      </c>
      <c r="N443" s="803"/>
    </row>
    <row r="444" spans="1:17">
      <c r="B444" s="230"/>
      <c r="C444" s="230"/>
      <c r="D444" s="244" t="s">
        <v>190</v>
      </c>
      <c r="E444" s="240"/>
      <c r="F444" s="240"/>
      <c r="G444" s="240"/>
      <c r="H444" s="234"/>
      <c r="I444" s="234"/>
      <c r="J444" s="237"/>
      <c r="K444" s="230"/>
      <c r="L444" s="241"/>
      <c r="M444" s="245" t="s">
        <v>191</v>
      </c>
      <c r="N444" s="803"/>
    </row>
    <row r="445" spans="1:17">
      <c r="B445" s="230"/>
      <c r="C445" s="230"/>
      <c r="D445" s="244" t="s">
        <v>190</v>
      </c>
      <c r="E445" s="240"/>
      <c r="F445" s="240"/>
      <c r="G445" s="240"/>
      <c r="H445" s="234"/>
      <c r="I445" s="234"/>
      <c r="J445" s="237"/>
      <c r="K445" s="230"/>
      <c r="L445" s="241"/>
      <c r="M445" s="245" t="s">
        <v>191</v>
      </c>
      <c r="N445" s="803"/>
    </row>
    <row r="446" spans="1:17">
      <c r="B446" s="230"/>
      <c r="C446" s="230"/>
      <c r="D446" s="244" t="s">
        <v>190</v>
      </c>
      <c r="E446" s="240"/>
      <c r="F446" s="240"/>
      <c r="G446" s="240"/>
      <c r="H446" s="234"/>
      <c r="I446" s="234"/>
      <c r="J446" s="237"/>
      <c r="K446" s="230"/>
      <c r="L446" s="241"/>
      <c r="M446" s="245" t="s">
        <v>191</v>
      </c>
      <c r="N446" s="803"/>
    </row>
    <row r="447" spans="1:17">
      <c r="B447" s="230"/>
      <c r="C447" s="230"/>
      <c r="D447" s="244" t="s">
        <v>190</v>
      </c>
      <c r="E447" s="240"/>
      <c r="F447" s="240"/>
      <c r="G447" s="240"/>
      <c r="H447" s="234"/>
      <c r="I447" s="234"/>
      <c r="J447" s="237"/>
      <c r="K447" s="230"/>
      <c r="L447" s="241"/>
      <c r="M447" s="245" t="s">
        <v>191</v>
      </c>
      <c r="N447" s="803"/>
    </row>
    <row r="448" spans="1:17">
      <c r="B448" s="230"/>
      <c r="C448" s="230"/>
      <c r="D448" s="244" t="s">
        <v>190</v>
      </c>
      <c r="E448" s="240"/>
      <c r="F448" s="240"/>
      <c r="G448" s="240"/>
      <c r="H448" s="234"/>
      <c r="I448" s="234"/>
      <c r="J448" s="237"/>
      <c r="K448" s="230"/>
      <c r="L448" s="241"/>
      <c r="M448" s="245" t="s">
        <v>191</v>
      </c>
      <c r="N448" s="803"/>
    </row>
    <row r="449" spans="1:17">
      <c r="A449" s="236"/>
      <c r="B449" s="234"/>
      <c r="C449" s="234"/>
      <c r="D449" s="244" t="s">
        <v>190</v>
      </c>
      <c r="E449" s="240"/>
      <c r="F449" s="240"/>
      <c r="G449" s="240"/>
      <c r="H449" s="234"/>
      <c r="I449" s="234"/>
      <c r="J449" s="237"/>
      <c r="K449" s="238"/>
      <c r="L449" s="257"/>
      <c r="M449" s="245" t="s">
        <v>191</v>
      </c>
      <c r="N449" s="803"/>
      <c r="P449" s="246"/>
      <c r="Q449" s="246"/>
    </row>
    <row r="450" spans="1:17" s="273" customFormat="1">
      <c r="A450" s="236"/>
      <c r="B450" s="234"/>
      <c r="C450" s="234"/>
      <c r="D450" s="244" t="s">
        <v>190</v>
      </c>
      <c r="E450" s="240"/>
      <c r="F450" s="240"/>
      <c r="G450" s="240"/>
      <c r="H450" s="234"/>
      <c r="I450" s="234"/>
      <c r="J450" s="237"/>
      <c r="K450" s="238"/>
      <c r="L450" s="241"/>
      <c r="M450" s="245" t="s">
        <v>191</v>
      </c>
      <c r="N450" s="803"/>
    </row>
    <row r="451" spans="1:17">
      <c r="B451" s="234"/>
      <c r="C451" s="230"/>
      <c r="D451" s="244" t="s">
        <v>190</v>
      </c>
      <c r="E451" s="240"/>
      <c r="F451" s="240"/>
      <c r="G451" s="240"/>
      <c r="H451" s="234"/>
      <c r="I451" s="234"/>
      <c r="J451" s="237"/>
      <c r="K451" s="230"/>
      <c r="L451" s="241"/>
      <c r="M451" s="245" t="s">
        <v>191</v>
      </c>
      <c r="N451" s="803"/>
    </row>
    <row r="452" spans="1:17" s="270" customFormat="1">
      <c r="A452" s="236"/>
      <c r="B452" s="234"/>
      <c r="C452" s="234"/>
      <c r="D452" s="244" t="s">
        <v>190</v>
      </c>
      <c r="E452" s="240"/>
      <c r="F452" s="240"/>
      <c r="G452" s="240"/>
      <c r="H452" s="234"/>
      <c r="I452" s="234"/>
      <c r="J452" s="237"/>
      <c r="K452" s="238"/>
      <c r="L452" s="241"/>
      <c r="M452" s="245" t="s">
        <v>191</v>
      </c>
      <c r="N452" s="803"/>
    </row>
    <row r="453" spans="1:17" s="270" customFormat="1">
      <c r="A453" s="236"/>
      <c r="B453" s="234"/>
      <c r="C453" s="234"/>
      <c r="D453" s="244" t="s">
        <v>190</v>
      </c>
      <c r="E453" s="240"/>
      <c r="F453" s="240"/>
      <c r="G453" s="240"/>
      <c r="H453" s="234"/>
      <c r="I453" s="234"/>
      <c r="J453" s="237"/>
      <c r="K453" s="238"/>
      <c r="L453" s="241"/>
      <c r="M453" s="245" t="s">
        <v>191</v>
      </c>
      <c r="N453" s="803"/>
    </row>
    <row r="454" spans="1:17">
      <c r="A454" s="236"/>
      <c r="B454" s="234"/>
      <c r="C454" s="234"/>
      <c r="D454" s="244" t="s">
        <v>190</v>
      </c>
      <c r="E454" s="240"/>
      <c r="F454" s="240"/>
      <c r="G454" s="240"/>
      <c r="H454" s="234"/>
      <c r="I454" s="234"/>
      <c r="J454" s="237"/>
      <c r="K454" s="238"/>
      <c r="L454" s="241"/>
      <c r="M454" s="245" t="s">
        <v>191</v>
      </c>
      <c r="N454" s="803"/>
      <c r="P454" s="246"/>
      <c r="Q454" s="246"/>
    </row>
    <row r="455" spans="1:17">
      <c r="B455" s="234"/>
      <c r="C455" s="234"/>
      <c r="D455" s="244" t="s">
        <v>190</v>
      </c>
      <c r="E455" s="240"/>
      <c r="F455" s="240"/>
      <c r="G455" s="240"/>
      <c r="H455" s="234"/>
      <c r="I455" s="234"/>
      <c r="J455" s="237"/>
      <c r="K455" s="238"/>
      <c r="L455" s="241"/>
      <c r="M455" s="245" t="s">
        <v>191</v>
      </c>
      <c r="N455" s="803"/>
    </row>
    <row r="456" spans="1:17" s="270" customFormat="1">
      <c r="A456" s="236"/>
      <c r="B456" s="234"/>
      <c r="C456" s="234"/>
      <c r="D456" s="244" t="s">
        <v>190</v>
      </c>
      <c r="E456" s="240"/>
      <c r="F456" s="240"/>
      <c r="G456" s="240"/>
      <c r="H456" s="234"/>
      <c r="I456" s="234"/>
      <c r="J456" s="237"/>
      <c r="K456" s="238"/>
      <c r="L456" s="241"/>
      <c r="M456" s="245" t="s">
        <v>191</v>
      </c>
      <c r="N456" s="803"/>
    </row>
    <row r="457" spans="1:17">
      <c r="A457" s="236"/>
      <c r="B457" s="234"/>
      <c r="C457" s="234"/>
      <c r="D457" s="244" t="s">
        <v>190</v>
      </c>
      <c r="E457" s="240"/>
      <c r="F457" s="240"/>
      <c r="G457" s="240"/>
      <c r="H457" s="234"/>
      <c r="I457" s="234"/>
      <c r="J457" s="237"/>
      <c r="K457" s="238"/>
      <c r="L457" s="241"/>
      <c r="M457" s="245" t="s">
        <v>191</v>
      </c>
      <c r="N457" s="803"/>
      <c r="O457" s="231"/>
      <c r="P457" s="246"/>
      <c r="Q457" s="246"/>
    </row>
    <row r="458" spans="1:17">
      <c r="A458" s="236"/>
      <c r="B458" s="234"/>
      <c r="C458" s="234"/>
      <c r="D458" s="244" t="s">
        <v>190</v>
      </c>
      <c r="E458" s="240"/>
      <c r="F458" s="240"/>
      <c r="G458" s="240"/>
      <c r="H458" s="234"/>
      <c r="I458" s="234"/>
      <c r="J458" s="237"/>
      <c r="K458" s="238"/>
      <c r="L458" s="241"/>
      <c r="M458" s="245" t="s">
        <v>191</v>
      </c>
      <c r="N458" s="803"/>
      <c r="O458" s="231"/>
      <c r="P458" s="246"/>
      <c r="Q458" s="246"/>
    </row>
    <row r="459" spans="1:17" s="270" customFormat="1">
      <c r="A459" s="236"/>
      <c r="B459" s="234"/>
      <c r="C459" s="234"/>
      <c r="D459" s="244" t="s">
        <v>190</v>
      </c>
      <c r="E459" s="240"/>
      <c r="F459" s="240"/>
      <c r="G459" s="240"/>
      <c r="H459" s="234"/>
      <c r="I459" s="234"/>
      <c r="J459" s="237"/>
      <c r="K459" s="238"/>
      <c r="L459" s="257"/>
      <c r="M459" s="245" t="s">
        <v>191</v>
      </c>
      <c r="N459" s="803"/>
    </row>
    <row r="460" spans="1:17" s="270" customFormat="1">
      <c r="A460" s="236"/>
      <c r="B460" s="234"/>
      <c r="C460" s="234"/>
      <c r="D460" s="244" t="s">
        <v>190</v>
      </c>
      <c r="E460" s="240"/>
      <c r="F460" s="240"/>
      <c r="G460" s="240"/>
      <c r="H460" s="234"/>
      <c r="I460" s="234"/>
      <c r="J460" s="237"/>
      <c r="K460" s="238"/>
      <c r="L460" s="257"/>
      <c r="M460" s="245" t="s">
        <v>191</v>
      </c>
      <c r="N460" s="803"/>
    </row>
    <row r="461" spans="1:17">
      <c r="A461" s="236"/>
      <c r="B461" s="234"/>
      <c r="C461" s="234"/>
      <c r="D461" s="244" t="s">
        <v>190</v>
      </c>
      <c r="E461" s="240"/>
      <c r="F461" s="240"/>
      <c r="G461" s="240"/>
      <c r="H461" s="234"/>
      <c r="I461" s="234"/>
      <c r="J461" s="237"/>
      <c r="K461" s="238"/>
      <c r="L461" s="241"/>
      <c r="M461" s="245" t="s">
        <v>191</v>
      </c>
      <c r="N461" s="803"/>
      <c r="P461" s="246"/>
      <c r="Q461" s="246"/>
    </row>
    <row r="462" spans="1:17">
      <c r="A462" s="236"/>
      <c r="B462" s="234"/>
      <c r="C462" s="234"/>
      <c r="D462" s="244" t="s">
        <v>190</v>
      </c>
      <c r="E462" s="240"/>
      <c r="F462" s="240"/>
      <c r="G462" s="240"/>
      <c r="H462" s="234"/>
      <c r="I462" s="234"/>
      <c r="J462" s="237"/>
      <c r="K462" s="238"/>
      <c r="L462" s="241"/>
      <c r="M462" s="245" t="s">
        <v>191</v>
      </c>
      <c r="N462" s="803"/>
      <c r="P462" s="246"/>
      <c r="Q462" s="246"/>
    </row>
    <row r="463" spans="1:17">
      <c r="A463" s="236"/>
      <c r="B463" s="234"/>
      <c r="C463" s="234"/>
      <c r="D463" s="244" t="s">
        <v>190</v>
      </c>
      <c r="E463" s="240"/>
      <c r="F463" s="240"/>
      <c r="G463" s="240"/>
      <c r="H463" s="234"/>
      <c r="I463" s="234"/>
      <c r="J463" s="237"/>
      <c r="K463" s="238"/>
      <c r="L463" s="241"/>
      <c r="M463" s="245" t="s">
        <v>191</v>
      </c>
      <c r="N463" s="803"/>
      <c r="P463" s="246"/>
      <c r="Q463" s="246"/>
    </row>
    <row r="464" spans="1:17">
      <c r="A464" s="236"/>
      <c r="B464" s="234"/>
      <c r="C464" s="234"/>
      <c r="D464" s="244" t="s">
        <v>190</v>
      </c>
      <c r="E464" s="240"/>
      <c r="F464" s="240"/>
      <c r="G464" s="240"/>
      <c r="H464" s="234"/>
      <c r="I464" s="234"/>
      <c r="J464" s="237"/>
      <c r="K464" s="238"/>
      <c r="L464" s="241"/>
      <c r="M464" s="245" t="s">
        <v>191</v>
      </c>
      <c r="N464" s="803"/>
      <c r="P464" s="246"/>
      <c r="Q464" s="246"/>
    </row>
    <row r="465" spans="1:17">
      <c r="A465" s="236"/>
      <c r="B465" s="234"/>
      <c r="C465" s="234"/>
      <c r="D465" s="244" t="s">
        <v>190</v>
      </c>
      <c r="E465" s="240"/>
      <c r="F465" s="240"/>
      <c r="G465" s="240"/>
      <c r="H465" s="234"/>
      <c r="I465" s="234"/>
      <c r="J465" s="237"/>
      <c r="K465" s="238"/>
      <c r="L465" s="241"/>
      <c r="M465" s="245" t="s">
        <v>191</v>
      </c>
      <c r="N465" s="803"/>
      <c r="P465" s="246"/>
      <c r="Q465" s="246"/>
    </row>
    <row r="466" spans="1:17">
      <c r="A466" s="236"/>
      <c r="B466" s="234"/>
      <c r="C466" s="234"/>
      <c r="D466" s="244" t="s">
        <v>190</v>
      </c>
      <c r="E466" s="240"/>
      <c r="F466" s="240"/>
      <c r="G466" s="240"/>
      <c r="H466" s="234"/>
      <c r="I466" s="234"/>
      <c r="J466" s="237"/>
      <c r="K466" s="238"/>
      <c r="L466" s="241"/>
      <c r="M466" s="245" t="s">
        <v>191</v>
      </c>
      <c r="N466" s="803"/>
      <c r="P466" s="246"/>
      <c r="Q466" s="246"/>
    </row>
    <row r="467" spans="1:17">
      <c r="A467" s="236"/>
      <c r="B467" s="234"/>
      <c r="C467" s="234"/>
      <c r="D467" s="244" t="s">
        <v>190</v>
      </c>
      <c r="E467" s="240"/>
      <c r="F467" s="240"/>
      <c r="G467" s="240"/>
      <c r="H467" s="234"/>
      <c r="I467" s="234"/>
      <c r="J467" s="237"/>
      <c r="K467" s="238"/>
      <c r="L467" s="241"/>
      <c r="M467" s="245" t="s">
        <v>191</v>
      </c>
      <c r="N467" s="803"/>
      <c r="P467" s="246"/>
      <c r="Q467" s="246"/>
    </row>
    <row r="468" spans="1:17" s="270" customFormat="1">
      <c r="A468" s="236"/>
      <c r="B468" s="234"/>
      <c r="C468" s="234"/>
      <c r="D468" s="244" t="s">
        <v>190</v>
      </c>
      <c r="E468" s="240"/>
      <c r="F468" s="240"/>
      <c r="G468" s="240"/>
      <c r="H468" s="234"/>
      <c r="I468" s="234"/>
      <c r="J468" s="237"/>
      <c r="K468" s="238"/>
      <c r="L468" s="257"/>
      <c r="M468" s="245" t="s">
        <v>191</v>
      </c>
      <c r="N468" s="803"/>
      <c r="O468" s="231"/>
      <c r="P468" s="246"/>
      <c r="Q468" s="246"/>
    </row>
    <row r="469" spans="1:17" s="270" customFormat="1">
      <c r="A469" s="236"/>
      <c r="B469" s="234"/>
      <c r="C469" s="234"/>
      <c r="D469" s="244" t="s">
        <v>190</v>
      </c>
      <c r="E469" s="240"/>
      <c r="F469" s="240"/>
      <c r="G469" s="240"/>
      <c r="H469" s="234"/>
      <c r="I469" s="234"/>
      <c r="J469" s="237"/>
      <c r="K469" s="238"/>
      <c r="L469" s="241"/>
      <c r="M469" s="245" t="s">
        <v>191</v>
      </c>
      <c r="N469" s="803"/>
      <c r="O469" s="231"/>
      <c r="P469" s="246"/>
      <c r="Q469" s="246"/>
    </row>
    <row r="470" spans="1:17" s="270" customFormat="1">
      <c r="A470" s="236"/>
      <c r="B470" s="234"/>
      <c r="C470" s="234"/>
      <c r="D470" s="244" t="s">
        <v>190</v>
      </c>
      <c r="E470" s="240"/>
      <c r="F470" s="240"/>
      <c r="G470" s="240"/>
      <c r="H470" s="234"/>
      <c r="I470" s="234"/>
      <c r="J470" s="237"/>
      <c r="K470" s="238"/>
      <c r="L470" s="241"/>
      <c r="M470" s="245" t="s">
        <v>191</v>
      </c>
      <c r="N470" s="803"/>
      <c r="O470" s="231"/>
      <c r="P470" s="246"/>
      <c r="Q470" s="246"/>
    </row>
    <row r="471" spans="1:17">
      <c r="A471" s="236"/>
      <c r="B471" s="234"/>
      <c r="C471" s="234"/>
      <c r="D471" s="244" t="s">
        <v>190</v>
      </c>
      <c r="E471" s="240"/>
      <c r="F471" s="240"/>
      <c r="G471" s="240"/>
      <c r="H471" s="234"/>
      <c r="I471" s="234"/>
      <c r="J471" s="237"/>
      <c r="K471" s="238"/>
      <c r="L471" s="241"/>
      <c r="M471" s="245" t="s">
        <v>191</v>
      </c>
      <c r="N471" s="803"/>
      <c r="O471" s="231"/>
      <c r="P471" s="246"/>
      <c r="Q471" s="246"/>
    </row>
    <row r="472" spans="1:17">
      <c r="A472" s="236"/>
      <c r="B472" s="234"/>
      <c r="C472" s="234"/>
      <c r="D472" s="244" t="s">
        <v>190</v>
      </c>
      <c r="E472" s="240"/>
      <c r="F472" s="240"/>
      <c r="G472" s="240"/>
      <c r="H472" s="234"/>
      <c r="I472" s="234"/>
      <c r="J472" s="237"/>
      <c r="K472" s="238"/>
      <c r="L472" s="241"/>
      <c r="M472" s="245" t="s">
        <v>191</v>
      </c>
      <c r="N472" s="803"/>
      <c r="P472" s="246"/>
      <c r="Q472" s="246"/>
    </row>
    <row r="473" spans="1:17">
      <c r="A473" s="236"/>
      <c r="B473" s="234"/>
      <c r="C473" s="234"/>
      <c r="D473" s="244" t="s">
        <v>190</v>
      </c>
      <c r="E473" s="240"/>
      <c r="F473" s="240"/>
      <c r="G473" s="240"/>
      <c r="H473" s="234"/>
      <c r="I473" s="234"/>
      <c r="J473" s="237"/>
      <c r="K473" s="238"/>
      <c r="L473" s="241"/>
      <c r="M473" s="245" t="s">
        <v>191</v>
      </c>
      <c r="N473" s="803"/>
      <c r="P473" s="246"/>
      <c r="Q473" s="246"/>
    </row>
    <row r="474" spans="1:17">
      <c r="A474" s="236"/>
      <c r="B474" s="234"/>
      <c r="C474" s="234"/>
      <c r="D474" s="244" t="s">
        <v>190</v>
      </c>
      <c r="E474" s="240"/>
      <c r="F474" s="240"/>
      <c r="G474" s="240"/>
      <c r="H474" s="234"/>
      <c r="I474" s="234"/>
      <c r="J474" s="237"/>
      <c r="K474" s="238"/>
      <c r="L474" s="241"/>
      <c r="M474" s="245" t="s">
        <v>191</v>
      </c>
      <c r="N474" s="803"/>
      <c r="O474" s="231"/>
      <c r="P474" s="246"/>
      <c r="Q474" s="246"/>
    </row>
    <row r="475" spans="1:17" s="270" customFormat="1">
      <c r="A475" s="236"/>
      <c r="B475" s="234"/>
      <c r="C475" s="234"/>
      <c r="D475" s="244" t="s">
        <v>190</v>
      </c>
      <c r="E475" s="240"/>
      <c r="F475" s="240"/>
      <c r="G475" s="240"/>
      <c r="H475" s="234"/>
      <c r="I475" s="234"/>
      <c r="J475" s="237"/>
      <c r="K475" s="238"/>
      <c r="L475" s="257"/>
      <c r="M475" s="245" t="s">
        <v>191</v>
      </c>
      <c r="N475" s="803"/>
      <c r="P475" s="246"/>
      <c r="Q475" s="246"/>
    </row>
    <row r="476" spans="1:17">
      <c r="A476" s="236"/>
      <c r="B476" s="234"/>
      <c r="C476" s="234"/>
      <c r="D476" s="244" t="s">
        <v>190</v>
      </c>
      <c r="E476" s="240"/>
      <c r="F476" s="240"/>
      <c r="G476" s="240"/>
      <c r="H476" s="234"/>
      <c r="I476" s="234"/>
      <c r="J476" s="237"/>
      <c r="K476" s="238"/>
      <c r="L476" s="241"/>
      <c r="M476" s="245" t="s">
        <v>191</v>
      </c>
      <c r="N476" s="803"/>
      <c r="O476" s="231"/>
      <c r="P476" s="246"/>
      <c r="Q476" s="246"/>
    </row>
  </sheetData>
  <autoFilter ref="A4:S4" xr:uid="{00000000-0009-0000-0000-000002000000}"/>
  <mergeCells count="6">
    <mergeCell ref="E2:E3"/>
    <mergeCell ref="F2:F3"/>
    <mergeCell ref="K2:K3"/>
    <mergeCell ref="M2:M3"/>
    <mergeCell ref="G2:I2"/>
    <mergeCell ref="L2:L3"/>
  </mergeCells>
  <phoneticPr fontId="9" type="noConversion"/>
  <printOptions horizontalCentered="1"/>
  <pageMargins left="0" right="0" top="0.2361111111111111" bottom="0.2361111111111111" header="0.51111111111111107" footer="0.27500000000000002"/>
  <pageSetup paperSize="9" scale="65" firstPageNumber="4294963191" orientation="portrait" r:id="rId1"/>
  <headerFooter alignWithMargins="0">
    <oddHeader>&amp;R&amp;"Calibri"&amp;10&amp;K000000 Confidential&amp;1#_x000D_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sheetPr codeName="Sheet4">
    <tabColor rgb="FFFF0000"/>
    <pageSetUpPr fitToPage="1"/>
  </sheetPr>
  <dimension ref="A1:AJ112"/>
  <sheetViews>
    <sheetView topLeftCell="A13" zoomScale="70" zoomScaleNormal="70" zoomScaleSheetLayoutView="70" workbookViewId="0">
      <selection activeCell="B31" sqref="B31"/>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901</v>
      </c>
      <c r="H9" s="161"/>
      <c r="I9" s="430" t="s">
        <v>892</v>
      </c>
      <c r="K9" s="428"/>
      <c r="L9" s="304" t="s">
        <v>893</v>
      </c>
      <c r="M9" s="307"/>
      <c r="O9" s="428"/>
      <c r="P9" s="429" t="s">
        <v>57</v>
      </c>
      <c r="W9" s="308"/>
    </row>
    <row r="10" spans="2:23">
      <c r="B10" s="430" t="s">
        <v>534</v>
      </c>
      <c r="D10" s="532" t="s">
        <v>555</v>
      </c>
      <c r="E10" s="530" t="s">
        <v>894</v>
      </c>
      <c r="G10" s="304"/>
      <c r="H10" s="161"/>
      <c r="I10" s="591"/>
      <c r="J10" s="592"/>
      <c r="K10" s="593"/>
      <c r="L10" s="304"/>
      <c r="M10" s="307"/>
      <c r="O10" s="428"/>
      <c r="W10" s="308"/>
    </row>
    <row r="11" spans="2:23">
      <c r="B11" s="430"/>
      <c r="D11" s="525"/>
      <c r="E11" s="533"/>
      <c r="F11" s="534"/>
      <c r="G11" s="304" t="s">
        <v>902</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588" t="s">
        <v>520</v>
      </c>
      <c r="P15" s="589"/>
      <c r="Q15" s="589"/>
      <c r="R15" s="589"/>
      <c r="S15" s="589"/>
      <c r="T15" s="589"/>
      <c r="U15" s="590"/>
      <c r="V15" s="590"/>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449"/>
      <c r="B18" s="512"/>
      <c r="C18" s="364" t="s">
        <v>930</v>
      </c>
      <c r="D18" s="346" t="str">
        <f>IF(E18="","",VLOOKUP(C18,Data!$B$5:$L$508,2,FALSE))</f>
        <v/>
      </c>
      <c r="E18" s="360"/>
      <c r="F18" s="363"/>
      <c r="G18" s="346" t="str">
        <f>IF(E18="","",VLOOKUP(C18,Data!$B$5:$L$508,11,FALSE))</f>
        <v/>
      </c>
      <c r="H18" s="596" t="str">
        <f t="shared" ref="H18:H19" si="0">IF(E18&gt;0,E18*G18,"-")</f>
        <v>-</v>
      </c>
      <c r="I18" s="347" t="str">
        <f>IF(E18="","",VLOOKUP(C18,Data!$B$5:$D$508,3,FALSE))</f>
        <v/>
      </c>
      <c r="J18" s="347" t="str">
        <f>IF(E18="","",VLOOKUP(C18,Data!$B$5:$M$508,12,FALSE))</f>
        <v/>
      </c>
      <c r="K18" s="348"/>
      <c r="L18" s="349" t="str">
        <f>IF(E18="","",VLOOKUP(C18,Data!$B$5:$E$508,4,FALSE)*E18)</f>
        <v/>
      </c>
      <c r="M18" s="349" t="str">
        <f>IF(E18="","",VLOOKUP(C18,Data!$B$5:$F$508,5,FALSE)*E18)</f>
        <v/>
      </c>
      <c r="N18" s="595"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599"/>
      <c r="P18" s="600"/>
      <c r="Q18" s="594" t="s">
        <v>525</v>
      </c>
      <c r="R18" s="600"/>
      <c r="S18" s="600"/>
      <c r="T18" s="594"/>
      <c r="U18" s="601"/>
      <c r="V18" s="594"/>
      <c r="W18" s="350" t="str">
        <f>IF(E18="","",VLOOKUP(C18,Data!$B$5:$J$508,9,FALSE)*E18)</f>
        <v/>
      </c>
    </row>
    <row r="19" spans="1:35" s="465" customFormat="1" ht="20" customHeight="1">
      <c r="A19" s="456"/>
      <c r="B19" s="550" t="s">
        <v>928</v>
      </c>
      <c r="C19" s="551" t="s">
        <v>189</v>
      </c>
      <c r="D19" s="335" t="str">
        <f>IF(E19="","",VLOOKUP(C19,Data!$B$5:$L$508,2,FALSE))</f>
        <v>ZW26710</v>
      </c>
      <c r="E19" s="552">
        <v>105</v>
      </c>
      <c r="F19" s="378" t="s">
        <v>521</v>
      </c>
      <c r="G19" s="335">
        <f>IF(E19="","",VLOOKUP(C19,Data!$B$5:$L$508,11,FALSE))</f>
        <v>124.63</v>
      </c>
      <c r="H19" s="336">
        <f t="shared" si="0"/>
        <v>13086.15</v>
      </c>
      <c r="I19" s="375" t="str">
        <f>IF(E19="","",VLOOKUP(C19,Data!$B$5:$D$508,3,FALSE))</f>
        <v>C/T</v>
      </c>
      <c r="J19" s="375" t="str">
        <f>IF(E19="","",VLOOKUP(C19,Data!$B$5:$M$508,12,FALSE))</f>
        <v>Indonesia</v>
      </c>
      <c r="K19" s="337"/>
      <c r="L19" s="349">
        <f>IF(E19="","",VLOOKUP(C19,Data!$B$5:$E$508,4,FALSE)*E19)</f>
        <v>840</v>
      </c>
      <c r="M19" s="338">
        <f>IF(E19="","",VLOOKUP(C19,Data!$B$5:$F$508,5,FALSE)*E19)</f>
        <v>798</v>
      </c>
      <c r="N19" s="59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597"/>
      <c r="W19" s="339">
        <f>IF(E19="","",VLOOKUP(C19,Data!$B$5:$J$508,9,FALSE)*E19)</f>
        <v>4.7249999999999996</v>
      </c>
    </row>
    <row r="20" spans="1:35" ht="20" customHeight="1">
      <c r="A20" s="382"/>
      <c r="B20" s="553"/>
      <c r="C20" s="554"/>
      <c r="D20" s="319" t="str">
        <f>IF(E20="","",VLOOKUP(C20,Data!$B$5:$L$508,2,FALSE))</f>
        <v/>
      </c>
      <c r="E20" s="555"/>
      <c r="F20" s="363"/>
      <c r="G20" s="319" t="str">
        <f>IF(E20="","",VLOOKUP(C20,Data!$B$5:$L$508,11,FALSE))</f>
        <v/>
      </c>
      <c r="H20" s="585" t="str">
        <f t="shared" ref="H20:H25" si="1">IF(E20&gt;0,E20*G20,"-")</f>
        <v>-</v>
      </c>
      <c r="I20" s="320" t="str">
        <f>IF(E20="","",VLOOKUP(C20,Data!$B$5:$D$508,3,FALSE))</f>
        <v/>
      </c>
      <c r="J20" s="320" t="str">
        <f>IF(E20="","",VLOOKUP(C20,Data!$B$5:$M$508,12,FALSE))</f>
        <v/>
      </c>
      <c r="K20" s="321"/>
      <c r="L20" s="283" t="str">
        <f>IF(E20="","",VLOOKUP(C20,Data!$B$5:$E$508,4,FALSE)*E20)</f>
        <v/>
      </c>
      <c r="M20" s="283" t="str">
        <f>IF(E20="","",VLOOKUP(C20,Data!$B$5:$F$508,5,FALSE)*E20)</f>
        <v/>
      </c>
      <c r="N20" s="587"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586" t="s">
        <v>525</v>
      </c>
      <c r="R20" s="474"/>
      <c r="S20" s="474"/>
      <c r="T20" s="586"/>
      <c r="U20" s="475"/>
      <c r="V20" s="586"/>
      <c r="W20" s="322" t="str">
        <f>IF(E20="","",VLOOKUP(C20,Data!$B$5:$J$508,9,FALSE)*E20)</f>
        <v/>
      </c>
    </row>
    <row r="21" spans="1:35" ht="20" customHeight="1">
      <c r="A21" s="382"/>
      <c r="B21" s="556"/>
      <c r="C21" s="557"/>
      <c r="D21" s="319" t="str">
        <f>IF(E21="","",VLOOKUP(C21,Data!$B$5:$L$508,2,FALSE))</f>
        <v/>
      </c>
      <c r="E21" s="555"/>
      <c r="F21" s="378" t="s">
        <v>522</v>
      </c>
      <c r="G21" s="319" t="str">
        <f>IF(E21="","",VLOOKUP(C21,Data!$B$5:$L$508,11,FALSE))</f>
        <v/>
      </c>
      <c r="H21" s="585" t="str">
        <f t="shared" si="1"/>
        <v>-</v>
      </c>
      <c r="I21" s="320" t="str">
        <f>IF(E21="","",VLOOKUP(C21,Data!$B$5:$D$508,3,FALSE))</f>
        <v/>
      </c>
      <c r="J21" s="320" t="str">
        <f>IF(E21="","",VLOOKUP(C21,Data!$B$5:$M$508,12,FALSE))</f>
        <v/>
      </c>
      <c r="K21" s="321"/>
      <c r="L21" s="283" t="str">
        <f>IF(E21="","",VLOOKUP(C21,Data!$B$5:$E$508,4,FALSE)*E21)</f>
        <v/>
      </c>
      <c r="M21" s="283" t="str">
        <f>IF(E21="","",VLOOKUP(C21,Data!$B$5:$F$508,5,FALSE)*E21)</f>
        <v/>
      </c>
      <c r="N21" s="587"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51"/>
      <c r="P21" s="1052"/>
      <c r="Q21" s="1052"/>
      <c r="R21" s="1052"/>
      <c r="S21" s="1052"/>
      <c r="T21" s="1052"/>
      <c r="U21" s="475"/>
      <c r="V21" s="586"/>
      <c r="W21" s="322" t="str">
        <f>IF(E21="","",VLOOKUP(C21,Data!$B$5:$J$508,9,FALSE)*E21)</f>
        <v/>
      </c>
    </row>
    <row r="22" spans="1:35" s="451" customFormat="1" ht="20" customHeight="1">
      <c r="A22" s="382"/>
      <c r="B22" s="553"/>
      <c r="C22" s="557"/>
      <c r="D22" s="319" t="str">
        <f>IF(E22="","",VLOOKUP(C22,Data!$B$5:$L$508,2,FALSE))</f>
        <v/>
      </c>
      <c r="E22" s="555"/>
      <c r="F22" s="47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472" t="s">
        <v>526</v>
      </c>
      <c r="G23" s="319" t="str">
        <f>IF(E23="","",VLOOKUP(C23,Data!$B$5:$L$508,11,FALSE))</f>
        <v/>
      </c>
      <c r="H23" s="585" t="str">
        <f t="shared" si="1"/>
        <v>-</v>
      </c>
      <c r="I23" s="320" t="str">
        <f>IF(E23="","",VLOOKUP(C23,Data!$B$5:$D$508,3,FALSE))</f>
        <v/>
      </c>
      <c r="J23" s="320" t="str">
        <f>IF(E23="","",VLOOKUP(C23,Data!$B$5:$M$508,12,FALSE))</f>
        <v/>
      </c>
      <c r="K23" s="321"/>
      <c r="L23" s="283" t="str">
        <f>IF(E23="","",VLOOKUP(C23,Data!$B$5:$E$508,4,FALSE)*E23)</f>
        <v/>
      </c>
      <c r="M23" s="283" t="str">
        <f>IF(E23="","",VLOOKUP(C23,Data!$B$5:$F$508,5,FALSE)*E23)</f>
        <v/>
      </c>
      <c r="N23" s="587"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586"/>
      <c r="W23" s="322" t="str">
        <f>IF(E23="","",VLOOKUP(C23,Data!$B$5:$J$508,9,FALSE)*E23)</f>
        <v/>
      </c>
    </row>
    <row r="24" spans="1:35" ht="20" customHeight="1">
      <c r="A24" s="382"/>
      <c r="B24" s="553"/>
      <c r="C24" s="557"/>
      <c r="D24" s="319" t="str">
        <f>IF(E24="","",VLOOKUP(C24,Data!$B$5:$L$508,2,FALSE))</f>
        <v/>
      </c>
      <c r="E24" s="555"/>
      <c r="F24" s="472"/>
      <c r="G24" s="319" t="str">
        <f>IF(E24="","",VLOOKUP(C24,Data!$B$5:$L$508,11,FALSE))</f>
        <v/>
      </c>
      <c r="H24" s="585" t="str">
        <f t="shared" si="1"/>
        <v>-</v>
      </c>
      <c r="I24" s="320" t="str">
        <f>IF(E24="","",VLOOKUP(C24,Data!$B$5:$D$508,3,FALSE))</f>
        <v/>
      </c>
      <c r="J24" s="320" t="str">
        <f>IF(E24="","",VLOOKUP(C24,Data!$B$5:$M$508,12,FALSE))</f>
        <v/>
      </c>
      <c r="K24" s="321"/>
      <c r="L24" s="283" t="str">
        <f>IF(E24="","",VLOOKUP(C24,Data!$B$5:$E$508,4,FALSE)*E24)</f>
        <v/>
      </c>
      <c r="M24" s="283" t="str">
        <f>IF(E24="","",VLOOKUP(C24,Data!$B$5:$F$508,5,FALSE)*E24)</f>
        <v/>
      </c>
      <c r="N24" s="587"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586"/>
      <c r="W24" s="322" t="str">
        <f>IF(E24="","",VLOOKUP(C24,Data!$B$5:$J$508,9,FALSE)*E24)</f>
        <v/>
      </c>
    </row>
    <row r="25" spans="1:35" ht="20" customHeight="1">
      <c r="A25" s="382"/>
      <c r="B25" s="553"/>
      <c r="C25" s="557"/>
      <c r="D25" s="319" t="str">
        <f>IF(E25="","",VLOOKUP(C25,Data!$B$5:$L$508,2,FALSE))</f>
        <v/>
      </c>
      <c r="E25" s="555"/>
      <c r="F25" s="366"/>
      <c r="G25" s="319" t="str">
        <f>IF(E25="","",VLOOKUP(C25,Data!$B$5:$L$508,11,FALSE))</f>
        <v/>
      </c>
      <c r="H25" s="585" t="str">
        <f t="shared" si="1"/>
        <v>-</v>
      </c>
      <c r="I25" s="320" t="str">
        <f>IF(E25="","",VLOOKUP(C25,Data!$B$5:$D$508,3,FALSE))</f>
        <v/>
      </c>
      <c r="J25" s="320" t="str">
        <f>IF(E25="","",VLOOKUP(C25,Data!$B$5:$M$508,12,FALSE))</f>
        <v/>
      </c>
      <c r="K25" s="321"/>
      <c r="L25" s="283" t="str">
        <f>IF(E25="","",VLOOKUP(C25,Data!$B$5:$E$508,4,FALSE)*E25)</f>
        <v/>
      </c>
      <c r="M25" s="283" t="str">
        <f>IF(E25="","",VLOOKUP(C25,Data!$B$5:$F$508,5,FALSE)*E25)</f>
        <v/>
      </c>
      <c r="N25" s="587"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586"/>
      <c r="R25" s="474"/>
      <c r="S25" s="474"/>
      <c r="T25" s="586"/>
      <c r="U25" s="475"/>
      <c r="V25" s="586"/>
      <c r="W25" s="322" t="str">
        <f>IF(E25="","",VLOOKUP(C25,Data!$B$5:$J$508,9,FALSE)*E25)</f>
        <v/>
      </c>
    </row>
    <row r="26" spans="1:35" ht="20" customHeight="1">
      <c r="A26" s="382"/>
      <c r="B26" s="553"/>
      <c r="C26" s="554"/>
      <c r="D26" s="319" t="str">
        <f>IF(E26="","",VLOOKUP(C26,Data!$B$5:$L$508,2,FALSE))</f>
        <v/>
      </c>
      <c r="E26" s="555"/>
      <c r="F26" s="366"/>
      <c r="G26" s="319" t="str">
        <f>IF(E26="","",VLOOKUP(C26,Data!$B$5:$L$508,11,FALSE))</f>
        <v/>
      </c>
      <c r="H26" s="585" t="str">
        <f>IF(E26&gt;0,E26*G26,"-")</f>
        <v>-</v>
      </c>
      <c r="I26" s="320" t="str">
        <f>IF(E26="","",VLOOKUP(C26,Data!$B$5:$D$508,3,FALSE))</f>
        <v/>
      </c>
      <c r="J26" s="320" t="str">
        <f>IF(E26="","",VLOOKUP(C26,Data!$B$5:$M$508,12,FALSE))</f>
        <v/>
      </c>
      <c r="K26" s="321"/>
      <c r="L26" s="283" t="str">
        <f>IF(E26="","",VLOOKUP(C26,Data!$B$5:$E$508,4,FALSE)*E26)</f>
        <v/>
      </c>
      <c r="M26" s="283" t="str">
        <f>IF(E26="","",VLOOKUP(C26,Data!$B$5:$F$508,5,FALSE)*E26)</f>
        <v/>
      </c>
      <c r="N26" s="587"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586"/>
      <c r="R26" s="474"/>
      <c r="S26" s="474"/>
      <c r="T26" s="586"/>
      <c r="U26" s="475"/>
      <c r="V26" s="586"/>
      <c r="W26" s="322" t="str">
        <f>IF(E26="","",VLOOKUP(C26,Data!$B$5:$J$508,9,FALSE)*E26)</f>
        <v/>
      </c>
    </row>
    <row r="27" spans="1:35" ht="20" customHeight="1">
      <c r="A27" s="382"/>
      <c r="B27" s="553"/>
      <c r="C27" s="558"/>
      <c r="D27" s="319" t="str">
        <f>IF(E27="","",VLOOKUP(C27,Data!$B$5:$L$508,2,FALSE))</f>
        <v/>
      </c>
      <c r="E27" s="555"/>
      <c r="F27" s="366"/>
      <c r="G27" s="319" t="str">
        <f>IF(E27="","",VLOOKUP(C27,Data!$B$5:$L$508,11,FALSE))</f>
        <v/>
      </c>
      <c r="H27" s="585" t="str">
        <f>IF(E27&gt;0,E27*G27,"-")</f>
        <v>-</v>
      </c>
      <c r="I27" s="320" t="str">
        <f>IF(E27="","",VLOOKUP(C27,Data!$B$5:$D$508,3,FALSE))</f>
        <v/>
      </c>
      <c r="J27" s="320" t="str">
        <f>IF(E27="","",VLOOKUP(C27,Data!$B$5:$M$508,12,FALSE))</f>
        <v/>
      </c>
      <c r="K27" s="321"/>
      <c r="L27" s="283" t="str">
        <f>IF(E27="","",VLOOKUP(C27,Data!$B$5:$E$508,4,FALSE)*E27)</f>
        <v/>
      </c>
      <c r="M27" s="283" t="str">
        <f>IF(E27="","",VLOOKUP(C27,Data!$B$5:$F$508,5,FALSE)*E27)</f>
        <v/>
      </c>
      <c r="N27" s="587"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586"/>
      <c r="W27" s="322" t="str">
        <f>IF(E27="","",VLOOKUP(C27,Data!$B$5:$J$508,9,FALSE)*E27)</f>
        <v/>
      </c>
    </row>
    <row r="28" spans="1:35" s="465" customFormat="1" ht="20.25" customHeight="1">
      <c r="B28" s="559"/>
      <c r="C28" s="560"/>
      <c r="D28" s="561"/>
      <c r="E28" s="340">
        <f>SUM(E18:E27)</f>
        <v>105</v>
      </c>
      <c r="F28" s="340">
        <f>SUM(F18:F27)</f>
        <v>0</v>
      </c>
      <c r="G28" s="341"/>
      <c r="H28" s="341">
        <f>SUM(H18:H27)</f>
        <v>13086.15</v>
      </c>
      <c r="I28" s="562"/>
      <c r="J28" s="562"/>
      <c r="K28" s="562"/>
      <c r="L28" s="563">
        <f>SUM(L18:L27)</f>
        <v>840</v>
      </c>
      <c r="M28" s="563">
        <f>SUM(M18:M27)</f>
        <v>798</v>
      </c>
      <c r="N28" s="341" t="e">
        <f>SUM(N16:N27)</f>
        <v>#REF!</v>
      </c>
      <c r="O28" s="341"/>
      <c r="P28" s="341">
        <f>SUM(P16:P27)</f>
        <v>0</v>
      </c>
      <c r="Q28" s="341">
        <f>SUM(Q16:Q27)</f>
        <v>0</v>
      </c>
      <c r="R28" s="341"/>
      <c r="S28" s="341">
        <f>SUM(S16:S27)</f>
        <v>0</v>
      </c>
      <c r="T28" s="341">
        <f>SUM(T16:T27)</f>
        <v>0</v>
      </c>
      <c r="U28" s="341" t="e">
        <f>SUM(#REF!)</f>
        <v>#REF!</v>
      </c>
      <c r="V28" s="341">
        <f>SUM(V16:V27)</f>
        <v>0</v>
      </c>
      <c r="W28" s="342">
        <f>SUM(W18:W27)</f>
        <v>4.7249999999999996</v>
      </c>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518" t="s">
        <v>523</v>
      </c>
      <c r="C30" s="519"/>
      <c r="D30" s="568"/>
      <c r="E30" s="569"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430" t="s">
        <v>547</v>
      </c>
      <c r="D31" s="571"/>
      <c r="E31" s="451" t="s">
        <v>87</v>
      </c>
      <c r="G31" s="507"/>
      <c r="H31" s="508" t="s">
        <v>12</v>
      </c>
      <c r="I31" s="430" t="s">
        <v>88</v>
      </c>
      <c r="J31" s="572"/>
      <c r="K31" s="307" t="s">
        <v>89</v>
      </c>
      <c r="L31" s="307"/>
      <c r="M31" s="304"/>
      <c r="W31" s="308"/>
      <c r="AA31" s="429">
        <f>857-873</f>
        <v>-16</v>
      </c>
    </row>
    <row r="32" spans="1:35">
      <c r="B32" s="430" t="s">
        <v>561</v>
      </c>
      <c r="D32" s="525"/>
      <c r="G32" s="1056"/>
      <c r="H32" s="1057"/>
      <c r="I32" s="430"/>
      <c r="J32" s="572"/>
      <c r="K32" s="307" t="s">
        <v>93</v>
      </c>
      <c r="L32" s="307"/>
      <c r="M32" s="304"/>
      <c r="W32" s="308"/>
    </row>
    <row r="33" spans="2:28">
      <c r="B33" s="440"/>
      <c r="C33" s="535"/>
      <c r="D33" s="573"/>
      <c r="E33" s="451" t="s">
        <v>94</v>
      </c>
      <c r="G33" s="507"/>
      <c r="H33" s="508"/>
      <c r="I33" s="430" t="s">
        <v>95</v>
      </c>
      <c r="J33" s="572"/>
      <c r="K33" s="307"/>
      <c r="L33" s="307"/>
      <c r="M33" s="304"/>
      <c r="W33" s="308"/>
    </row>
    <row r="34" spans="2:28">
      <c r="B34" s="518" t="s">
        <v>96</v>
      </c>
      <c r="C34" s="442"/>
      <c r="D34" s="520"/>
      <c r="E34" s="451" t="s">
        <v>97</v>
      </c>
      <c r="G34" s="317" t="s">
        <v>98</v>
      </c>
      <c r="H34" s="509"/>
      <c r="I34" s="430" t="s">
        <v>88</v>
      </c>
      <c r="J34" s="572"/>
      <c r="K34" s="307" t="s">
        <v>99</v>
      </c>
      <c r="L34" s="307"/>
      <c r="M34" s="304"/>
      <c r="W34" s="308"/>
    </row>
    <row r="35" spans="2:28" ht="17.5">
      <c r="B35" s="513" t="s">
        <v>804</v>
      </c>
      <c r="D35" s="525"/>
      <c r="E35" s="45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8">
      <c r="B36" s="440"/>
      <c r="C36" s="535"/>
      <c r="D36" s="536"/>
      <c r="E36" s="574"/>
      <c r="F36" s="535"/>
      <c r="G36" s="1061" t="s">
        <v>935</v>
      </c>
      <c r="H36" s="1062"/>
      <c r="I36" s="1061" t="s">
        <v>932</v>
      </c>
      <c r="J36" s="1063"/>
      <c r="K36" s="574"/>
      <c r="L36" s="311"/>
      <c r="M36" s="1064" t="s">
        <v>105</v>
      </c>
      <c r="N36" s="1065"/>
      <c r="O36" s="1065"/>
      <c r="P36" s="1065"/>
      <c r="Q36" s="1065"/>
      <c r="R36" s="1065"/>
      <c r="S36" s="1065"/>
      <c r="T36" s="1065"/>
      <c r="U36" s="1065"/>
      <c r="V36" s="1065"/>
      <c r="W36" s="1066"/>
      <c r="Z36" s="429">
        <v>110</v>
      </c>
      <c r="AA36" s="429">
        <v>65</v>
      </c>
      <c r="AB36" s="429">
        <v>55</v>
      </c>
    </row>
    <row r="39" spans="2:28" ht="27.75" customHeight="1"/>
    <row r="40" spans="2:28" s="578" customFormat="1" ht="22.5" customHeight="1">
      <c r="B40" s="575" t="s">
        <v>600</v>
      </c>
      <c r="C40" s="575"/>
      <c r="D40" s="576"/>
      <c r="E40" s="577"/>
      <c r="H40" s="510" t="s">
        <v>916</v>
      </c>
      <c r="I40" s="575"/>
      <c r="J40" s="575" t="s">
        <v>943</v>
      </c>
      <c r="L40" s="289"/>
      <c r="M40" s="289"/>
      <c r="W40" s="376"/>
    </row>
    <row r="41" spans="2:28" s="289" customFormat="1" ht="22.5" customHeight="1">
      <c r="B41" s="575" t="s">
        <v>615</v>
      </c>
      <c r="C41" s="575"/>
      <c r="D41" s="576"/>
      <c r="E41" s="579"/>
      <c r="F41" s="578"/>
      <c r="G41" s="578"/>
      <c r="H41" s="510" t="s">
        <v>917</v>
      </c>
      <c r="I41" s="575"/>
      <c r="J41" s="575" t="s">
        <v>944</v>
      </c>
      <c r="K41" s="578"/>
      <c r="N41" s="578"/>
      <c r="O41" s="578"/>
      <c r="P41" s="578"/>
      <c r="Q41" s="578"/>
      <c r="R41" s="578"/>
      <c r="S41" s="578"/>
      <c r="T41" s="578"/>
      <c r="U41" s="578"/>
      <c r="V41" s="578"/>
      <c r="W41" s="376"/>
      <c r="X41" s="578"/>
      <c r="Y41" s="578"/>
      <c r="Z41" s="578"/>
    </row>
    <row r="42" spans="2:28" s="289" customFormat="1" ht="22.5" customHeight="1">
      <c r="B42" s="575" t="s">
        <v>914</v>
      </c>
      <c r="C42" s="575"/>
      <c r="D42" s="576"/>
      <c r="E42" s="576"/>
      <c r="F42" s="578"/>
      <c r="H42" s="510" t="s">
        <v>918</v>
      </c>
      <c r="I42" s="575"/>
      <c r="J42" s="575" t="s">
        <v>580</v>
      </c>
      <c r="K42" s="578"/>
      <c r="N42" s="578"/>
      <c r="O42" s="578"/>
      <c r="P42" s="578"/>
      <c r="Q42" s="578"/>
      <c r="R42" s="578"/>
      <c r="S42" s="578"/>
      <c r="T42" s="578"/>
      <c r="U42" s="578"/>
      <c r="V42" s="578"/>
      <c r="W42" s="376"/>
      <c r="X42" s="578"/>
      <c r="Y42" s="578"/>
      <c r="Z42" s="578"/>
    </row>
    <row r="43" spans="2:28" s="289" customFormat="1" ht="22.5" customHeight="1">
      <c r="B43" s="575" t="s">
        <v>913</v>
      </c>
      <c r="C43" s="575"/>
      <c r="D43" s="576"/>
      <c r="E43" s="576"/>
      <c r="F43" s="578"/>
      <c r="H43" s="510" t="s">
        <v>919</v>
      </c>
      <c r="I43" s="575"/>
      <c r="J43" s="575" t="s">
        <v>580</v>
      </c>
      <c r="K43" s="578"/>
      <c r="N43" s="578"/>
      <c r="O43" s="578"/>
      <c r="P43" s="578"/>
      <c r="Q43" s="578"/>
      <c r="R43" s="578"/>
      <c r="S43" s="578"/>
      <c r="T43" s="578"/>
      <c r="U43" s="578"/>
      <c r="V43" s="578"/>
      <c r="W43" s="376"/>
      <c r="X43" s="578"/>
      <c r="Y43" s="578"/>
      <c r="Z43" s="578"/>
    </row>
    <row r="44" spans="2:28" s="289" customFormat="1" ht="22.5" customHeight="1">
      <c r="B44" s="575" t="s">
        <v>546</v>
      </c>
      <c r="C44" s="575"/>
      <c r="D44" s="576"/>
      <c r="E44" s="576"/>
      <c r="F44" s="578"/>
      <c r="H44" s="510" t="s">
        <v>921</v>
      </c>
      <c r="I44" s="575"/>
      <c r="J44" s="575" t="s">
        <v>580</v>
      </c>
      <c r="K44" s="578"/>
      <c r="N44" s="578"/>
      <c r="O44" s="578"/>
      <c r="P44" s="578"/>
      <c r="Q44" s="578"/>
      <c r="R44" s="578"/>
      <c r="S44" s="578"/>
      <c r="T44" s="578"/>
      <c r="U44" s="578"/>
      <c r="V44" s="578"/>
      <c r="W44" s="376"/>
      <c r="X44" s="578"/>
      <c r="Y44" s="578"/>
      <c r="Z44" s="578"/>
    </row>
    <row r="45" spans="2:28" ht="25">
      <c r="H45" s="510" t="s">
        <v>920</v>
      </c>
      <c r="I45" s="382"/>
      <c r="J45" s="575" t="s">
        <v>580</v>
      </c>
    </row>
    <row r="46" spans="2:28"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8"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8"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M30:W30"/>
    <mergeCell ref="G32:H32"/>
    <mergeCell ref="M35:W35"/>
    <mergeCell ref="G36:H36"/>
    <mergeCell ref="I36:J36"/>
    <mergeCell ref="M36:W36"/>
    <mergeCell ref="O27:U27"/>
    <mergeCell ref="O19:U19"/>
    <mergeCell ref="O21:T21"/>
    <mergeCell ref="O22:T22"/>
    <mergeCell ref="O23:T23"/>
    <mergeCell ref="O24:T24"/>
  </mergeCells>
  <printOptions horizontalCentered="1"/>
  <pageMargins left="0.2" right="0" top="0.15748031496062992" bottom="0.15748031496062992" header="0.15748031496062992" footer="0.15748031496062992"/>
  <pageSetup paperSize="9" scale="61" firstPageNumber="4294963191" fitToHeight="2" orientation="landscape" horizontalDpi="4294967295" verticalDpi="4294967295" r:id="rId1"/>
  <headerFooter alignWithMargins="0">
    <oddHeader>&amp;R&amp;"Calibri"&amp;10&amp;K000000 Confidential&amp;1#_x000D_</oddHead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sheetPr codeName="Sheet6">
    <tabColor rgb="FFC00000"/>
    <pageSetUpPr fitToPage="1"/>
  </sheetPr>
  <dimension ref="A1:V48"/>
  <sheetViews>
    <sheetView view="pageBreakPreview" zoomScale="75" zoomScaleNormal="70" zoomScaleSheetLayoutView="75" workbookViewId="0">
      <selection activeCell="B31" sqref="B31"/>
    </sheetView>
  </sheetViews>
  <sheetFormatPr defaultColWidth="9.1796875" defaultRowHeight="12.5"/>
  <cols>
    <col min="1" max="1" width="8.81640625" style="380" customWidth="1"/>
    <col min="2" max="2" width="30.1796875" style="380" customWidth="1"/>
    <col min="3" max="3" width="16.453125" style="380" bestFit="1" customWidth="1"/>
    <col min="4" max="4" width="9.453125" style="381" customWidth="1"/>
    <col min="5" max="5" width="12.453125" style="380" customWidth="1"/>
    <col min="6" max="7" width="16.1796875" style="163" customWidth="1"/>
    <col min="8" max="8" width="7.453125" style="380" customWidth="1"/>
    <col min="9" max="9" width="14.1796875" style="380" customWidth="1"/>
    <col min="10" max="10" width="11.1796875" style="380" customWidth="1"/>
    <col min="11" max="11" width="15.81640625" style="163" customWidth="1"/>
    <col min="12" max="12" width="14.81640625" style="163" customWidth="1"/>
    <col min="13" max="13" width="0.1796875" style="380" customWidth="1"/>
    <col min="14" max="14" width="2.6328125" style="380" customWidth="1"/>
    <col min="15" max="20" width="1.81640625" style="380" customWidth="1"/>
    <col min="21" max="21" width="9.1796875" style="380" customWidth="1"/>
    <col min="22" max="22" width="11.81640625" style="164" customWidth="1"/>
    <col min="23" max="23" width="21.54296875" style="380" bestFit="1" customWidth="1"/>
    <col min="24" max="24" width="18.81640625" style="380" bestFit="1" customWidth="1"/>
    <col min="25" max="25" width="9.1796875" style="380"/>
    <col min="26" max="27" width="9.1796875" style="380" customWidth="1"/>
    <col min="28" max="16384" width="9.1796875" style="380"/>
  </cols>
  <sheetData>
    <row r="1" spans="1:22">
      <c r="A1" s="379"/>
      <c r="B1" s="379"/>
    </row>
    <row r="2" spans="1:22" ht="14">
      <c r="N2" s="464"/>
      <c r="O2" s="464"/>
      <c r="P2" s="464"/>
      <c r="Q2" s="464"/>
    </row>
    <row r="3" spans="1:22" ht="20">
      <c r="A3" s="383" t="s">
        <v>41</v>
      </c>
      <c r="B3" s="383"/>
      <c r="C3" s="383"/>
      <c r="D3" s="384"/>
      <c r="E3" s="383"/>
      <c r="F3" s="66"/>
      <c r="G3" s="66"/>
      <c r="H3" s="383"/>
      <c r="I3" s="383"/>
      <c r="J3" s="383"/>
      <c r="K3" s="66"/>
      <c r="L3" s="66"/>
      <c r="M3" s="383"/>
      <c r="N3" s="383"/>
      <c r="O3" s="383"/>
      <c r="P3" s="383"/>
      <c r="Q3" s="383"/>
      <c r="R3" s="383"/>
      <c r="S3" s="383"/>
      <c r="T3" s="383"/>
      <c r="U3" s="383"/>
      <c r="V3" s="7"/>
    </row>
    <row r="4" spans="1:22" ht="3.75" customHeight="1"/>
    <row r="5" spans="1:22">
      <c r="A5" s="380" t="s">
        <v>500</v>
      </c>
      <c r="H5" s="385" t="s">
        <v>43</v>
      </c>
      <c r="I5" s="386">
        <f ca="1">TODAY()</f>
        <v>44826</v>
      </c>
      <c r="J5" s="386"/>
      <c r="K5" s="165"/>
      <c r="L5" s="166"/>
      <c r="M5" s="385"/>
      <c r="N5" s="385"/>
      <c r="O5" s="385"/>
      <c r="P5" s="385"/>
      <c r="Q5" s="385"/>
      <c r="R5" s="385"/>
      <c r="S5" s="385"/>
      <c r="T5" s="385"/>
      <c r="U5" s="385"/>
    </row>
    <row r="6" spans="1:22" ht="13">
      <c r="A6" s="387" t="s">
        <v>44</v>
      </c>
      <c r="B6" s="388"/>
      <c r="C6" s="389"/>
      <c r="D6" s="390"/>
      <c r="E6" s="388"/>
      <c r="F6" s="80" t="s">
        <v>45</v>
      </c>
      <c r="G6" s="73"/>
      <c r="H6" s="391" t="s">
        <v>46</v>
      </c>
      <c r="I6" s="392"/>
      <c r="J6" s="393"/>
      <c r="K6" s="80" t="s">
        <v>47</v>
      </c>
      <c r="L6" s="73"/>
      <c r="M6" s="393"/>
      <c r="N6" s="393"/>
      <c r="O6" s="387"/>
      <c r="P6" s="393"/>
      <c r="Q6" s="393"/>
      <c r="R6" s="393"/>
      <c r="S6" s="393"/>
      <c r="T6" s="388"/>
      <c r="U6" s="388"/>
      <c r="V6" s="159"/>
    </row>
    <row r="7" spans="1:22" ht="13">
      <c r="A7" s="394" t="s">
        <v>531</v>
      </c>
      <c r="C7" s="395"/>
      <c r="D7" s="396" t="s">
        <v>48</v>
      </c>
      <c r="E7" s="397"/>
      <c r="F7" s="81" t="s">
        <v>49</v>
      </c>
      <c r="G7" s="67"/>
      <c r="H7" s="398" t="s">
        <v>50</v>
      </c>
      <c r="I7" s="399"/>
      <c r="J7" s="397"/>
      <c r="K7" s="81" t="s">
        <v>51</v>
      </c>
      <c r="L7" s="67"/>
      <c r="M7" s="397"/>
      <c r="N7" s="397"/>
      <c r="O7" s="398" t="s">
        <v>52</v>
      </c>
      <c r="P7" s="397"/>
      <c r="Q7" s="397"/>
      <c r="R7" s="397"/>
      <c r="S7" s="397"/>
      <c r="T7" s="397"/>
      <c r="U7" s="397"/>
      <c r="V7" s="25"/>
    </row>
    <row r="8" spans="1:22">
      <c r="A8" s="394" t="s">
        <v>532</v>
      </c>
      <c r="C8" s="395"/>
      <c r="D8" s="400"/>
      <c r="F8" s="167"/>
      <c r="G8" s="168"/>
      <c r="H8" s="394"/>
      <c r="J8" s="389"/>
      <c r="K8" s="167"/>
      <c r="L8" s="169"/>
      <c r="N8" s="389"/>
      <c r="T8" s="401"/>
      <c r="U8" s="401"/>
      <c r="V8" s="170"/>
    </row>
    <row r="9" spans="1:22">
      <c r="A9" s="394" t="s">
        <v>533</v>
      </c>
      <c r="C9" s="395"/>
      <c r="D9" s="400" t="s">
        <v>53</v>
      </c>
      <c r="F9" s="167" t="s">
        <v>891</v>
      </c>
      <c r="G9" s="168"/>
      <c r="H9" s="394" t="s">
        <v>55</v>
      </c>
      <c r="J9" s="395"/>
      <c r="K9" s="167" t="s">
        <v>56</v>
      </c>
      <c r="L9" s="171"/>
      <c r="N9" s="395"/>
      <c r="O9" s="380" t="s">
        <v>57</v>
      </c>
      <c r="V9" s="172"/>
    </row>
    <row r="10" spans="1:22" ht="13">
      <c r="A10" s="394" t="s">
        <v>534</v>
      </c>
      <c r="C10" s="463" t="s">
        <v>535</v>
      </c>
      <c r="D10" s="400" t="s">
        <v>58</v>
      </c>
      <c r="F10" s="167"/>
      <c r="G10" s="168"/>
      <c r="H10" s="602"/>
      <c r="I10" s="603"/>
      <c r="J10" s="402"/>
      <c r="K10" s="167"/>
      <c r="L10" s="171"/>
      <c r="N10" s="395"/>
      <c r="V10" s="172"/>
    </row>
    <row r="11" spans="1:22" ht="13">
      <c r="A11" s="394"/>
      <c r="C11" s="395"/>
      <c r="D11" s="404"/>
      <c r="E11" s="405"/>
      <c r="F11" s="167" t="s">
        <v>812</v>
      </c>
      <c r="G11" s="168"/>
      <c r="H11" s="394" t="s">
        <v>60</v>
      </c>
      <c r="J11" s="395"/>
      <c r="K11" s="167" t="s">
        <v>501</v>
      </c>
      <c r="L11" s="171"/>
      <c r="N11" s="395"/>
      <c r="O11" s="380" t="s">
        <v>62</v>
      </c>
      <c r="V11" s="172"/>
    </row>
    <row r="12" spans="1:22">
      <c r="A12" s="406" t="s">
        <v>63</v>
      </c>
      <c r="C12" s="395"/>
      <c r="D12" s="400" t="s">
        <v>64</v>
      </c>
      <c r="F12" s="167"/>
      <c r="G12" s="168"/>
      <c r="H12" s="394"/>
      <c r="J12" s="395"/>
      <c r="K12" s="167"/>
      <c r="L12" s="171"/>
      <c r="N12" s="395"/>
      <c r="V12" s="172"/>
    </row>
    <row r="13" spans="1:22">
      <c r="A13" s="406"/>
      <c r="B13" s="407"/>
      <c r="C13" s="408"/>
      <c r="D13" s="400" t="s">
        <v>65</v>
      </c>
      <c r="F13" s="173"/>
      <c r="G13" s="174"/>
      <c r="H13" s="406"/>
      <c r="I13" s="407"/>
      <c r="J13" s="408"/>
      <c r="K13" s="173"/>
      <c r="L13" s="175"/>
      <c r="M13" s="407"/>
      <c r="N13" s="408"/>
      <c r="O13" s="407"/>
      <c r="P13" s="407"/>
      <c r="Q13" s="407"/>
      <c r="R13" s="407"/>
      <c r="S13" s="407"/>
      <c r="T13" s="407"/>
      <c r="U13" s="407"/>
      <c r="V13" s="176"/>
    </row>
    <row r="14" spans="1:22">
      <c r="A14" s="409" t="s">
        <v>502</v>
      </c>
      <c r="B14" s="410" t="s">
        <v>503</v>
      </c>
      <c r="C14" s="410"/>
      <c r="D14" s="411" t="s">
        <v>504</v>
      </c>
      <c r="E14" s="412" t="s">
        <v>505</v>
      </c>
      <c r="F14" s="70" t="s">
        <v>506</v>
      </c>
      <c r="G14" s="70" t="s">
        <v>71</v>
      </c>
      <c r="H14" s="413" t="s">
        <v>507</v>
      </c>
      <c r="I14" s="413" t="s">
        <v>508</v>
      </c>
      <c r="J14" s="414" t="s">
        <v>509</v>
      </c>
      <c r="K14" s="77" t="s">
        <v>510</v>
      </c>
      <c r="L14" s="77" t="s">
        <v>511</v>
      </c>
      <c r="M14" s="415"/>
      <c r="N14" s="415" t="s">
        <v>512</v>
      </c>
      <c r="O14" s="409"/>
      <c r="P14" s="409"/>
      <c r="Q14" s="409"/>
      <c r="R14" s="409"/>
      <c r="S14" s="409"/>
      <c r="T14" s="409"/>
      <c r="U14" s="409"/>
      <c r="V14" s="43" t="s">
        <v>513</v>
      </c>
    </row>
    <row r="15" spans="1:22">
      <c r="A15" s="416"/>
      <c r="B15" s="417"/>
      <c r="C15" s="389"/>
      <c r="D15" s="418" t="s">
        <v>514</v>
      </c>
      <c r="E15" s="419" t="s">
        <v>517</v>
      </c>
      <c r="F15" s="71" t="s">
        <v>518</v>
      </c>
      <c r="G15" s="71" t="s">
        <v>518</v>
      </c>
      <c r="H15" s="412"/>
      <c r="I15" s="412"/>
      <c r="J15" s="412"/>
      <c r="K15" s="71" t="s">
        <v>519</v>
      </c>
      <c r="L15" s="78" t="s">
        <v>519</v>
      </c>
      <c r="M15" s="420"/>
      <c r="N15" s="421" t="s">
        <v>520</v>
      </c>
      <c r="O15" s="422"/>
      <c r="P15" s="422"/>
      <c r="Q15" s="422"/>
      <c r="R15" s="422"/>
      <c r="S15" s="422"/>
      <c r="T15" s="423"/>
      <c r="U15" s="423"/>
      <c r="V15" s="51" t="s">
        <v>75</v>
      </c>
    </row>
    <row r="16" spans="1:22" ht="18.649999999999999" customHeight="1">
      <c r="A16" s="424"/>
      <c r="B16" s="425" t="s">
        <v>536</v>
      </c>
      <c r="C16" s="426"/>
      <c r="D16" s="427"/>
      <c r="E16" s="424"/>
      <c r="F16" s="160"/>
      <c r="G16" s="160"/>
      <c r="H16" s="424"/>
      <c r="I16" s="424"/>
      <c r="J16" s="424"/>
      <c r="K16" s="160"/>
      <c r="L16" s="161"/>
      <c r="M16" s="428"/>
      <c r="N16" s="429"/>
      <c r="O16" s="429"/>
      <c r="P16" s="429"/>
      <c r="Q16" s="429"/>
      <c r="R16" s="429"/>
      <c r="S16" s="429"/>
      <c r="T16" s="428"/>
      <c r="U16" s="428"/>
      <c r="V16" s="162"/>
    </row>
    <row r="17" spans="1:22" ht="11.75" customHeight="1">
      <c r="A17" s="424"/>
      <c r="B17" s="430"/>
      <c r="C17" s="429"/>
      <c r="D17" s="427"/>
      <c r="E17" s="424"/>
      <c r="F17" s="160"/>
      <c r="G17" s="160"/>
      <c r="H17" s="431"/>
      <c r="I17" s="431"/>
      <c r="J17" s="431"/>
      <c r="K17" s="106"/>
      <c r="L17" s="120"/>
      <c r="M17" s="432"/>
      <c r="N17" s="433"/>
      <c r="O17" s="433"/>
      <c r="P17" s="433"/>
      <c r="Q17" s="433"/>
      <c r="R17" s="433"/>
      <c r="S17" s="433"/>
      <c r="T17" s="432"/>
      <c r="U17" s="432"/>
      <c r="V17" s="123"/>
    </row>
    <row r="18" spans="1:22" s="434" customFormat="1" ht="21.75" customHeight="1">
      <c r="A18" s="462"/>
      <c r="B18" s="285" t="s">
        <v>939</v>
      </c>
      <c r="C18" s="255" t="str">
        <f>IF(D18="","",VLOOKUP(B18,Data!$B$5:$L$504,2,FALSE))</f>
        <v/>
      </c>
      <c r="D18" s="461"/>
      <c r="E18" s="488"/>
      <c r="F18" s="327" t="str">
        <f>IF(D18="","",VLOOKUP(B18,Data!$B$5:$L$504,11,FALSE))</f>
        <v/>
      </c>
      <c r="G18" s="218" t="str">
        <f t="shared" ref="G18:G26" si="0">IF(D18&gt;0,D18*F18,"-")</f>
        <v>-</v>
      </c>
      <c r="H18" s="328" t="str">
        <f>IF(D18="","",VLOOKUP(B18,Data!$B$5:$D$504,3,FALSE))</f>
        <v/>
      </c>
      <c r="I18" s="328" t="str">
        <f>IF(D18="","",VLOOKUP(B18,Data!$B$5:$M$504,12,FALSE))</f>
        <v/>
      </c>
      <c r="J18" s="228"/>
      <c r="K18" s="327" t="str">
        <f>IF(D18="","",VLOOKUP(B18,Data!$B$5:$E$504,4,FALSE)*D18)</f>
        <v/>
      </c>
      <c r="L18" s="327" t="str">
        <f>IF(D18="","",VLOOKUP(B18,Data!$B$5:$F$504,5,FALSE)*D18)</f>
        <v/>
      </c>
      <c r="M18" s="329"/>
      <c r="N18" s="494"/>
      <c r="O18" s="495"/>
      <c r="P18" s="219"/>
      <c r="Q18" s="495"/>
      <c r="R18" s="495"/>
      <c r="S18" s="219"/>
      <c r="T18" s="496"/>
      <c r="U18" s="219"/>
      <c r="V18" s="330" t="str">
        <f>IF(D18="","",VLOOKUP(B18,Data!$B$5:$J$504,9,FALSE)*D18)</f>
        <v/>
      </c>
    </row>
    <row r="19" spans="1:22" s="434" customFormat="1" ht="21.75" customHeight="1">
      <c r="A19" s="492"/>
      <c r="B19" s="487" t="s">
        <v>940</v>
      </c>
      <c r="C19" s="345" t="s">
        <v>698</v>
      </c>
      <c r="D19" s="479">
        <v>1</v>
      </c>
      <c r="E19" s="480" t="s">
        <v>903</v>
      </c>
      <c r="F19" s="481">
        <v>2736.51</v>
      </c>
      <c r="G19" s="355">
        <f t="shared" si="0"/>
        <v>2736.51</v>
      </c>
      <c r="H19" s="482" t="s">
        <v>847</v>
      </c>
      <c r="I19" s="482" t="s">
        <v>191</v>
      </c>
      <c r="J19" s="483"/>
      <c r="K19" s="481">
        <f>276+20</f>
        <v>296</v>
      </c>
      <c r="L19" s="481">
        <v>276</v>
      </c>
      <c r="M19" s="484"/>
      <c r="N19" s="1067" t="s">
        <v>942</v>
      </c>
      <c r="O19" s="1068"/>
      <c r="P19" s="1068"/>
      <c r="Q19" s="1068"/>
      <c r="R19" s="1068"/>
      <c r="S19" s="1068"/>
      <c r="T19" s="1068"/>
      <c r="U19" s="1069"/>
      <c r="V19" s="485">
        <f>170*80*140/1000000</f>
        <v>1.9039999999999999</v>
      </c>
    </row>
    <row r="20" spans="1:22" s="434" customFormat="1" ht="21.75" customHeight="1">
      <c r="A20" s="462"/>
      <c r="B20" s="286" t="s">
        <v>941</v>
      </c>
      <c r="C20" s="255" t="str">
        <f>IF(D20="","",VLOOKUP(B20,Data!$B$5:$L$504,2,FALSE))</f>
        <v/>
      </c>
      <c r="D20" s="461"/>
      <c r="E20" s="488"/>
      <c r="F20" s="327" t="str">
        <f>IF(D20="","",VLOOKUP(B20,Data!$B$5:$L$504,11,FALSE))</f>
        <v/>
      </c>
      <c r="G20" s="218" t="str">
        <f t="shared" si="0"/>
        <v>-</v>
      </c>
      <c r="H20" s="328" t="str">
        <f>IF(D20="","",VLOOKUP(B20,Data!$B$5:$D$504,3,FALSE))</f>
        <v/>
      </c>
      <c r="I20" s="328" t="str">
        <f>IF(D20="","",VLOOKUP(B20,Data!$B$5:$M$504,12,FALSE))</f>
        <v/>
      </c>
      <c r="J20" s="228"/>
      <c r="K20" s="327" t="str">
        <f>IF(D20="","",VLOOKUP(B20,Data!$B$5:$E$504,4,FALSE)*D20)</f>
        <v/>
      </c>
      <c r="L20" s="327" t="str">
        <f>IF(D20="","",VLOOKUP(B20,Data!$B$5:$F$504,5,FALSE)*D20)</f>
        <v/>
      </c>
      <c r="M20" s="329"/>
      <c r="N20" s="494"/>
      <c r="O20" s="495"/>
      <c r="P20" s="219"/>
      <c r="Q20" s="495"/>
      <c r="R20" s="495"/>
      <c r="S20" s="219"/>
      <c r="T20" s="496"/>
      <c r="U20" s="219"/>
      <c r="V20" s="330" t="str">
        <f>IF(D20="","",VLOOKUP(B20,Data!$B$5:$J$504,9,FALSE)*D20)</f>
        <v/>
      </c>
    </row>
    <row r="21" spans="1:22" s="434" customFormat="1" ht="21.75" customHeight="1">
      <c r="A21" s="492"/>
      <c r="B21" s="487"/>
      <c r="C21" s="345" t="str">
        <f>IF(D21="","",VLOOKUP(B21,Data!$B$5:$L$504,2,FALSE))</f>
        <v/>
      </c>
      <c r="D21" s="479"/>
      <c r="E21" s="480"/>
      <c r="F21" s="481" t="str">
        <f>IF(D21="","",VLOOKUP(B21,Data!$B$5:$L$504,11,FALSE))</f>
        <v/>
      </c>
      <c r="G21" s="355" t="str">
        <f t="shared" si="0"/>
        <v>-</v>
      </c>
      <c r="H21" s="482" t="str">
        <f>IF(D21="","",VLOOKUP(B21,Data!$B$5:$D$504,3,FALSE))</f>
        <v/>
      </c>
      <c r="I21" s="482" t="str">
        <f>IF(D21="","",VLOOKUP(B21,Data!$B$5:$M$504,12,FALSE))</f>
        <v/>
      </c>
      <c r="J21" s="483"/>
      <c r="K21" s="481" t="str">
        <f>IF(D21="","",VLOOKUP(B21,Data!$B$5:$E$504,4,FALSE)*D21)</f>
        <v/>
      </c>
      <c r="L21" s="481" t="str">
        <f>IF(D21="","",VLOOKUP(B21,Data!$B$5:$F$504,5,FALSE)*D21)</f>
        <v/>
      </c>
      <c r="M21" s="484"/>
      <c r="N21" s="606"/>
      <c r="O21" s="607"/>
      <c r="P21" s="604"/>
      <c r="Q21" s="607"/>
      <c r="R21" s="607"/>
      <c r="S21" s="604"/>
      <c r="T21" s="608"/>
      <c r="U21" s="604"/>
      <c r="V21" s="485" t="str">
        <f>IF(D21="","",VLOOKUP(B21,Data!$B$5:$J$504,9,FALSE)*D21)</f>
        <v/>
      </c>
    </row>
    <row r="22" spans="1:22" s="434" customFormat="1" ht="21.75" customHeight="1">
      <c r="A22" s="492"/>
      <c r="B22" s="487"/>
      <c r="C22" s="345" t="str">
        <f>IF(D22="","",VLOOKUP(B22,Data!$B$5:$L$504,2,FALSE))</f>
        <v/>
      </c>
      <c r="D22" s="479"/>
      <c r="E22" s="488"/>
      <c r="F22" s="481" t="str">
        <f>IF(D22="","",VLOOKUP(B22,Data!$B$5:$L$504,11,FALSE))</f>
        <v/>
      </c>
      <c r="G22" s="355" t="str">
        <f t="shared" si="0"/>
        <v>-</v>
      </c>
      <c r="H22" s="482" t="str">
        <f>IF(D22="","",VLOOKUP(B22,Data!$B$5:$D$504,3,FALSE))</f>
        <v/>
      </c>
      <c r="I22" s="482" t="str">
        <f>IF(D22="","",VLOOKUP(B22,Data!$B$5:$M$504,12,FALSE))</f>
        <v/>
      </c>
      <c r="J22" s="483"/>
      <c r="K22" s="481" t="str">
        <f>IF(D22="","",VLOOKUP(B22,Data!$B$5:$E$504,4,FALSE)*D22)</f>
        <v/>
      </c>
      <c r="L22" s="481" t="str">
        <f>IF(D22="","",VLOOKUP(B22,Data!$B$5:$F$504,5,FALSE)*D22)</f>
        <v/>
      </c>
      <c r="M22" s="484"/>
      <c r="N22" s="606"/>
      <c r="O22" s="607"/>
      <c r="P22" s="604"/>
      <c r="Q22" s="607"/>
      <c r="R22" s="607"/>
      <c r="S22" s="604"/>
      <c r="T22" s="608"/>
      <c r="U22" s="604"/>
      <c r="V22" s="485" t="str">
        <f>IF(D22="","",VLOOKUP(B22,Data!$B$5:$J$504,9,FALSE)*D22)</f>
        <v/>
      </c>
    </row>
    <row r="23" spans="1:22" s="434" customFormat="1" ht="21.75" customHeight="1">
      <c r="A23" s="492"/>
      <c r="B23" s="487"/>
      <c r="C23" s="345" t="str">
        <f>IF(D23="","",VLOOKUP(B23,Data!$B$5:$L$504,2,FALSE))</f>
        <v/>
      </c>
      <c r="D23" s="479"/>
      <c r="E23" s="488"/>
      <c r="F23" s="481" t="str">
        <f>IF(D23="","",VLOOKUP(B23,Data!$B$5:$L$504,11,FALSE))</f>
        <v/>
      </c>
      <c r="G23" s="355" t="str">
        <f t="shared" si="0"/>
        <v>-</v>
      </c>
      <c r="H23" s="482" t="str">
        <f>IF(D23="","",VLOOKUP(B23,Data!$B$5:$D$504,3,FALSE))</f>
        <v/>
      </c>
      <c r="I23" s="482" t="str">
        <f>IF(D23="","",VLOOKUP(B23,Data!$B$5:$M$504,12,FALSE))</f>
        <v/>
      </c>
      <c r="J23" s="483"/>
      <c r="K23" s="481" t="str">
        <f>IF(D23="","",VLOOKUP(B23,Data!$B$5:$E$504,4,FALSE)*D23)</f>
        <v/>
      </c>
      <c r="L23" s="481" t="str">
        <f>IF(D23="","",VLOOKUP(B23,Data!$B$5:$F$504,5,FALSE)*D23)</f>
        <v/>
      </c>
      <c r="M23" s="484"/>
      <c r="N23" s="606"/>
      <c r="O23" s="607"/>
      <c r="P23" s="604"/>
      <c r="Q23" s="607"/>
      <c r="R23" s="607"/>
      <c r="S23" s="604"/>
      <c r="T23" s="608"/>
      <c r="U23" s="604"/>
      <c r="V23" s="485" t="str">
        <f>IF(D23="","",VLOOKUP(B23,Data!$B$5:$J$504,9,FALSE)*D23)</f>
        <v/>
      </c>
    </row>
    <row r="24" spans="1:22" s="434" customFormat="1" ht="21.75" customHeight="1">
      <c r="A24" s="492"/>
      <c r="B24" s="487"/>
      <c r="C24" s="345" t="str">
        <f>IF(D24="","",VLOOKUP(B24,Data!$B$5:$L$504,2,FALSE))</f>
        <v/>
      </c>
      <c r="D24" s="479"/>
      <c r="E24" s="488"/>
      <c r="F24" s="481" t="str">
        <f>IF(D24="","",VLOOKUP(B24,Data!$B$5:$L$504,11,FALSE))</f>
        <v/>
      </c>
      <c r="G24" s="355" t="str">
        <f t="shared" si="0"/>
        <v>-</v>
      </c>
      <c r="H24" s="482" t="str">
        <f>IF(D24="","",VLOOKUP(B24,Data!$B$5:$D$504,3,FALSE))</f>
        <v/>
      </c>
      <c r="I24" s="482" t="str">
        <f>IF(D24="","",VLOOKUP(B24,Data!$B$5:$M$504,12,FALSE))</f>
        <v/>
      </c>
      <c r="J24" s="483"/>
      <c r="K24" s="481" t="str">
        <f>IF(D24="","",VLOOKUP(B24,Data!$B$5:$E$504,4,FALSE)*D24)</f>
        <v/>
      </c>
      <c r="L24" s="481" t="str">
        <f>IF(D24="","",VLOOKUP(B24,Data!$B$5:$F$504,5,FALSE)*D24)</f>
        <v/>
      </c>
      <c r="M24" s="484"/>
      <c r="N24" s="606"/>
      <c r="O24" s="607"/>
      <c r="P24" s="604"/>
      <c r="Q24" s="607"/>
      <c r="R24" s="607"/>
      <c r="S24" s="604"/>
      <c r="T24" s="608"/>
      <c r="U24" s="604"/>
      <c r="V24" s="485" t="str">
        <f>IF(D24="","",VLOOKUP(B24,Data!$B$5:$J$504,9,FALSE)*D24)</f>
        <v/>
      </c>
    </row>
    <row r="25" spans="1:22" s="434" customFormat="1" ht="21.75" customHeight="1">
      <c r="A25" s="492"/>
      <c r="B25" s="487"/>
      <c r="C25" s="345" t="str">
        <f>IF(D25="","",VLOOKUP(B25,Data!$B$5:$L$504,2,FALSE))</f>
        <v/>
      </c>
      <c r="D25" s="479"/>
      <c r="E25" s="488"/>
      <c r="F25" s="481" t="str">
        <f>IF(D25="","",VLOOKUP(B25,Data!$B$5:$L$504,11,FALSE))</f>
        <v/>
      </c>
      <c r="G25" s="355" t="str">
        <f t="shared" si="0"/>
        <v>-</v>
      </c>
      <c r="H25" s="482" t="str">
        <f>IF(D25="","",VLOOKUP(B25,Data!$B$5:$D$504,3,FALSE))</f>
        <v/>
      </c>
      <c r="I25" s="482" t="str">
        <f>IF(D25="","",VLOOKUP(B25,Data!$B$5:$M$504,12,FALSE))</f>
        <v/>
      </c>
      <c r="J25" s="483"/>
      <c r="K25" s="481" t="str">
        <f>IF(D25="","",VLOOKUP(B25,Data!$B$5:$E$504,4,FALSE)*D25)</f>
        <v/>
      </c>
      <c r="L25" s="481" t="str">
        <f>IF(D25="","",VLOOKUP(B25,Data!$B$5:$F$504,5,FALSE)*D25)</f>
        <v/>
      </c>
      <c r="M25" s="484"/>
      <c r="N25" s="606"/>
      <c r="O25" s="607"/>
      <c r="P25" s="604"/>
      <c r="Q25" s="607"/>
      <c r="R25" s="607"/>
      <c r="S25" s="604"/>
      <c r="T25" s="608"/>
      <c r="U25" s="604"/>
      <c r="V25" s="485" t="str">
        <f>IF(D25="","",VLOOKUP(B25,Data!$B$5:$J$504,9,FALSE)*D25)</f>
        <v/>
      </c>
    </row>
    <row r="26" spans="1:22" s="434" customFormat="1" ht="21.75" customHeight="1">
      <c r="A26" s="492"/>
      <c r="B26" s="487"/>
      <c r="C26" s="255" t="str">
        <f>IF(D26="","",VLOOKUP(B26,Data!$B$5:$L$504,2,FALSE))</f>
        <v/>
      </c>
      <c r="D26" s="486"/>
      <c r="E26" s="365"/>
      <c r="F26" s="327" t="str">
        <f>IF(D26="","",VLOOKUP(B26,Data!$B$5:$L$504,11,FALSE))</f>
        <v/>
      </c>
      <c r="G26" s="218" t="str">
        <f t="shared" si="0"/>
        <v>-</v>
      </c>
      <c r="H26" s="328" t="str">
        <f>IF(D26="","",VLOOKUP(B26,Data!$B$5:$D$504,3,FALSE))</f>
        <v/>
      </c>
      <c r="I26" s="328" t="str">
        <f>IF(D26="","",VLOOKUP(B26,Data!$B$5:$M$504,12,FALSE))</f>
        <v/>
      </c>
      <c r="J26" s="483"/>
      <c r="K26" s="327" t="str">
        <f>IF(D26="","",VLOOKUP(B26,Data!$B$5:$E$504,4,FALSE)*D26)</f>
        <v/>
      </c>
      <c r="L26" s="327" t="str">
        <f>IF(D26="","",VLOOKUP(B26,Data!$B$5:$F$504,5,FALSE)*D26)</f>
        <v/>
      </c>
      <c r="M26" s="329"/>
      <c r="N26" s="494"/>
      <c r="O26" s="495"/>
      <c r="P26" s="219"/>
      <c r="Q26" s="495"/>
      <c r="R26" s="495"/>
      <c r="S26" s="219"/>
      <c r="T26" s="496"/>
      <c r="U26" s="219"/>
      <c r="V26" s="330" t="str">
        <f>IF(D26="","",VLOOKUP(B26,Data!$B$5:$J$504,9,FALSE)*D26)</f>
        <v/>
      </c>
    </row>
    <row r="27" spans="1:22" s="434" customFormat="1" ht="16.5">
      <c r="A27" s="460"/>
      <c r="B27" s="436"/>
      <c r="C27" s="437"/>
      <c r="D27" s="459"/>
      <c r="E27" s="458"/>
      <c r="F27" s="222"/>
      <c r="G27" s="222"/>
      <c r="H27" s="222"/>
      <c r="I27" s="435"/>
      <c r="J27" s="435"/>
      <c r="K27" s="222"/>
      <c r="L27" s="222"/>
      <c r="M27" s="222"/>
      <c r="N27" s="223"/>
      <c r="O27" s="224"/>
      <c r="P27" s="225"/>
      <c r="Q27" s="224"/>
      <c r="R27" s="224"/>
      <c r="S27" s="225"/>
      <c r="T27" s="226"/>
      <c r="U27" s="225"/>
      <c r="V27" s="227"/>
    </row>
    <row r="28" spans="1:22" s="434" customFormat="1" ht="17.5">
      <c r="A28" s="435"/>
      <c r="B28" s="436"/>
      <c r="C28" s="437"/>
      <c r="D28" s="468">
        <f>SUM(D18:D26)</f>
        <v>1</v>
      </c>
      <c r="E28" s="438"/>
      <c r="F28" s="220"/>
      <c r="G28" s="220">
        <f>SUM(G18:G26)</f>
        <v>2736.51</v>
      </c>
      <c r="H28" s="435"/>
      <c r="I28" s="435"/>
      <c r="J28" s="435"/>
      <c r="K28" s="220">
        <f>SUM(K18:K26)</f>
        <v>296</v>
      </c>
      <c r="L28" s="220">
        <f>SUM(L18:L26)</f>
        <v>276</v>
      </c>
      <c r="M28" s="220">
        <f>SUM(M16:M27)</f>
        <v>0</v>
      </c>
      <c r="N28" s="220">
        <f>SUM(N18:N26)</f>
        <v>0</v>
      </c>
      <c r="O28" s="220">
        <f>SUM(O16:O27)</f>
        <v>0</v>
      </c>
      <c r="P28" s="220"/>
      <c r="Q28" s="220"/>
      <c r="R28" s="220"/>
      <c r="S28" s="220"/>
      <c r="T28" s="220">
        <f>SUM(T18:T26)</f>
        <v>0</v>
      </c>
      <c r="U28" s="220">
        <f>SUM(U16:U27)</f>
        <v>0</v>
      </c>
      <c r="V28" s="221">
        <f>SUM(V18:V26)</f>
        <v>1.9039999999999999</v>
      </c>
    </row>
    <row r="29" spans="1:22">
      <c r="A29" s="457"/>
      <c r="B29" s="394"/>
      <c r="C29" s="395"/>
      <c r="D29" s="441"/>
      <c r="E29" s="406"/>
      <c r="F29" s="177" t="s">
        <v>805</v>
      </c>
      <c r="G29" s="174"/>
      <c r="H29" s="439"/>
      <c r="I29" s="439"/>
      <c r="J29" s="439"/>
      <c r="K29" s="178"/>
      <c r="L29" s="174"/>
      <c r="M29" s="408"/>
      <c r="N29" s="407"/>
      <c r="O29" s="407"/>
      <c r="P29" s="407"/>
      <c r="Q29" s="407"/>
      <c r="R29" s="407"/>
      <c r="S29" s="407"/>
      <c r="T29" s="408"/>
      <c r="U29" s="408"/>
      <c r="V29" s="176"/>
    </row>
    <row r="30" spans="1:22" ht="13">
      <c r="A30" s="387" t="s">
        <v>523</v>
      </c>
      <c r="B30" s="388"/>
      <c r="C30" s="443"/>
      <c r="D30" s="444" t="s">
        <v>528</v>
      </c>
      <c r="E30" s="401"/>
      <c r="F30" s="80" t="s">
        <v>82</v>
      </c>
      <c r="G30" s="84"/>
      <c r="H30" s="417" t="s">
        <v>83</v>
      </c>
      <c r="I30" s="445"/>
      <c r="J30" s="169" t="s">
        <v>84</v>
      </c>
      <c r="K30" s="169"/>
      <c r="L30" s="1070" t="s">
        <v>85</v>
      </c>
      <c r="M30" s="1071"/>
      <c r="N30" s="1071"/>
      <c r="O30" s="1071"/>
      <c r="P30" s="1071"/>
      <c r="Q30" s="1071"/>
      <c r="R30" s="1071"/>
      <c r="S30" s="1071"/>
      <c r="T30" s="1071"/>
      <c r="U30" s="1071"/>
      <c r="V30" s="1072"/>
    </row>
    <row r="31" spans="1:22" ht="13">
      <c r="A31" s="394" t="s">
        <v>572</v>
      </c>
      <c r="C31" s="403"/>
      <c r="D31" s="381" t="s">
        <v>87</v>
      </c>
      <c r="F31" s="179"/>
      <c r="G31" s="180"/>
      <c r="H31" s="394" t="s">
        <v>88</v>
      </c>
      <c r="I31" s="446"/>
      <c r="J31" s="171" t="s">
        <v>89</v>
      </c>
      <c r="K31" s="171"/>
      <c r="L31" s="167"/>
      <c r="V31" s="172"/>
    </row>
    <row r="32" spans="1:22">
      <c r="A32" s="394" t="s">
        <v>909</v>
      </c>
      <c r="C32" s="395"/>
      <c r="F32" s="1073"/>
      <c r="G32" s="1074"/>
      <c r="H32" s="394"/>
      <c r="I32" s="446"/>
      <c r="J32" s="171" t="s">
        <v>93</v>
      </c>
      <c r="K32" s="171"/>
      <c r="L32" s="167"/>
      <c r="V32" s="172"/>
    </row>
    <row r="33" spans="1:22">
      <c r="A33" s="406"/>
      <c r="B33" s="407"/>
      <c r="C33" s="447"/>
      <c r="D33" s="381" t="s">
        <v>94</v>
      </c>
      <c r="F33" s="179"/>
      <c r="G33" s="180"/>
      <c r="H33" s="394" t="s">
        <v>95</v>
      </c>
      <c r="I33" s="446"/>
      <c r="J33" s="171"/>
      <c r="K33" s="171"/>
      <c r="L33" s="167"/>
      <c r="V33" s="172"/>
    </row>
    <row r="34" spans="1:22" ht="13">
      <c r="A34" s="387" t="s">
        <v>96</v>
      </c>
      <c r="B34" s="401"/>
      <c r="C34" s="389"/>
      <c r="D34" s="381" t="s">
        <v>97</v>
      </c>
      <c r="F34" s="88" t="s">
        <v>98</v>
      </c>
      <c r="G34" s="85"/>
      <c r="H34" s="394" t="s">
        <v>88</v>
      </c>
      <c r="I34" s="446"/>
      <c r="J34" s="171" t="s">
        <v>99</v>
      </c>
      <c r="K34" s="171"/>
      <c r="L34" s="167"/>
      <c r="V34" s="172"/>
    </row>
    <row r="35" spans="1:22" ht="13">
      <c r="A35" s="394" t="s">
        <v>804</v>
      </c>
      <c r="C35" s="395"/>
      <c r="D35" s="381" t="s">
        <v>100</v>
      </c>
      <c r="F35" s="89"/>
      <c r="G35" s="181"/>
      <c r="H35" s="394" t="s">
        <v>101</v>
      </c>
      <c r="I35" s="446"/>
      <c r="J35" s="171" t="s">
        <v>524</v>
      </c>
      <c r="K35" s="171"/>
      <c r="L35" s="1075" t="s">
        <v>103</v>
      </c>
      <c r="M35" s="1076"/>
      <c r="N35" s="1076"/>
      <c r="O35" s="1076"/>
      <c r="P35" s="1076"/>
      <c r="Q35" s="1076"/>
      <c r="R35" s="1076"/>
      <c r="S35" s="1076"/>
      <c r="T35" s="1076"/>
      <c r="U35" s="1076"/>
      <c r="V35" s="1077"/>
    </row>
    <row r="36" spans="1:22">
      <c r="A36" s="406"/>
      <c r="B36" s="407"/>
      <c r="C36" s="408"/>
      <c r="D36" s="448"/>
      <c r="E36" s="407"/>
      <c r="F36" s="1061" t="s">
        <v>936</v>
      </c>
      <c r="G36" s="1078"/>
      <c r="H36" s="1061" t="s">
        <v>938</v>
      </c>
      <c r="I36" s="1078"/>
      <c r="J36" s="175" t="s">
        <v>104</v>
      </c>
      <c r="K36" s="175"/>
      <c r="L36" s="1079" t="s">
        <v>105</v>
      </c>
      <c r="M36" s="1080"/>
      <c r="N36" s="1080"/>
      <c r="O36" s="1080"/>
      <c r="P36" s="1080"/>
      <c r="Q36" s="1080"/>
      <c r="R36" s="1080"/>
      <c r="S36" s="1080"/>
      <c r="T36" s="1080"/>
      <c r="U36" s="1080"/>
      <c r="V36" s="1081"/>
    </row>
    <row r="42" spans="1:22" ht="18.75" customHeight="1">
      <c r="A42" s="196" t="s">
        <v>922</v>
      </c>
      <c r="B42" s="163"/>
      <c r="C42" s="196" t="s">
        <v>580</v>
      </c>
      <c r="D42" s="453"/>
      <c r="E42" s="453"/>
      <c r="F42" s="454"/>
      <c r="G42" s="196" t="s">
        <v>916</v>
      </c>
      <c r="H42" s="163"/>
      <c r="I42" s="196" t="s">
        <v>580</v>
      </c>
    </row>
    <row r="43" spans="1:22" ht="20">
      <c r="A43" s="196" t="s">
        <v>923</v>
      </c>
      <c r="B43" s="163"/>
      <c r="C43" s="196" t="s">
        <v>927</v>
      </c>
      <c r="D43" s="453"/>
      <c r="E43" s="453"/>
      <c r="F43" s="454"/>
      <c r="G43" s="281" t="s">
        <v>917</v>
      </c>
      <c r="H43" s="497"/>
      <c r="I43" s="281" t="s">
        <v>927</v>
      </c>
    </row>
    <row r="44" spans="1:22" ht="20">
      <c r="A44" s="196" t="s">
        <v>924</v>
      </c>
      <c r="B44" s="163"/>
      <c r="C44" s="196" t="s">
        <v>580</v>
      </c>
      <c r="D44" s="453"/>
      <c r="E44" s="453"/>
      <c r="F44" s="454"/>
      <c r="G44" s="196" t="s">
        <v>918</v>
      </c>
      <c r="H44" s="163"/>
      <c r="I44" s="196" t="s">
        <v>580</v>
      </c>
    </row>
    <row r="45" spans="1:22" ht="20">
      <c r="A45" s="196" t="s">
        <v>925</v>
      </c>
      <c r="B45" s="163"/>
      <c r="C45" s="196" t="s">
        <v>580</v>
      </c>
      <c r="D45" s="453"/>
      <c r="E45" s="453"/>
      <c r="F45" s="454"/>
      <c r="G45" s="196" t="s">
        <v>919</v>
      </c>
      <c r="H45" s="163"/>
      <c r="I45" s="196" t="s">
        <v>580</v>
      </c>
    </row>
    <row r="46" spans="1:22" ht="20">
      <c r="A46" s="196" t="s">
        <v>926</v>
      </c>
      <c r="B46" s="163"/>
      <c r="C46" s="196" t="s">
        <v>580</v>
      </c>
      <c r="D46" s="453"/>
      <c r="E46" s="453"/>
      <c r="F46" s="454"/>
      <c r="G46" s="196" t="s">
        <v>921</v>
      </c>
      <c r="H46" s="163"/>
      <c r="I46" s="196" t="s">
        <v>580</v>
      </c>
    </row>
    <row r="47" spans="1:22" ht="20">
      <c r="A47" s="605"/>
      <c r="B47" s="605"/>
      <c r="C47" s="605"/>
      <c r="D47" s="605"/>
      <c r="E47" s="605"/>
      <c r="F47" s="326"/>
      <c r="G47" s="196" t="s">
        <v>920</v>
      </c>
      <c r="H47" s="163"/>
      <c r="I47" s="196" t="s">
        <v>580</v>
      </c>
    </row>
    <row r="48" spans="1:22" ht="17.5">
      <c r="A48" s="332"/>
      <c r="B48" s="605"/>
      <c r="C48" s="605"/>
      <c r="D48" s="605"/>
      <c r="E48" s="605"/>
      <c r="F48" s="605"/>
      <c r="G48" s="331"/>
      <c r="H48" s="331"/>
      <c r="I48" s="605"/>
    </row>
  </sheetData>
  <mergeCells count="7">
    <mergeCell ref="N19:U19"/>
    <mergeCell ref="L30:V30"/>
    <mergeCell ref="F32:G32"/>
    <mergeCell ref="L35:V35"/>
    <mergeCell ref="F36:G36"/>
    <mergeCell ref="H36:I36"/>
    <mergeCell ref="L36:V36"/>
  </mergeCells>
  <printOptions horizontalCentered="1"/>
  <pageMargins left="0.15748031496062992" right="0" top="0.15748031496062992" bottom="0" header="0.55118110236220474" footer="0.19685039370078741"/>
  <pageSetup paperSize="9" scale="71" firstPageNumber="4294963191" orientation="landscape" horizontalDpi="4294967295" verticalDpi="4294967295" r:id="rId1"/>
  <headerFooter alignWithMargins="0">
    <oddHeader>&amp;R&amp;"Calibri"&amp;10&amp;K000000 Confidential&amp;1#_x000D_</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sheetPr codeName="Sheet7">
    <tabColor rgb="FFC00000"/>
    <pageSetUpPr fitToPage="1"/>
  </sheetPr>
  <dimension ref="A1:V48"/>
  <sheetViews>
    <sheetView view="pageBreakPreview" zoomScale="75" zoomScaleNormal="70" zoomScaleSheetLayoutView="75" workbookViewId="0">
      <selection activeCell="B31" sqref="B31"/>
    </sheetView>
  </sheetViews>
  <sheetFormatPr defaultColWidth="9.1796875" defaultRowHeight="12.5"/>
  <cols>
    <col min="1" max="1" width="8.81640625" style="380" customWidth="1"/>
    <col min="2" max="2" width="30.1796875" style="380" customWidth="1"/>
    <col min="3" max="3" width="16.453125" style="380" bestFit="1" customWidth="1"/>
    <col min="4" max="4" width="9.453125" style="381" customWidth="1"/>
    <col min="5" max="5" width="12.453125" style="380" customWidth="1"/>
    <col min="6" max="7" width="16.1796875" style="163" customWidth="1"/>
    <col min="8" max="8" width="7.453125" style="380" customWidth="1"/>
    <col min="9" max="9" width="14.1796875" style="380" customWidth="1"/>
    <col min="10" max="10" width="11.1796875" style="380" customWidth="1"/>
    <col min="11" max="11" width="15.81640625" style="163" customWidth="1"/>
    <col min="12" max="12" width="14.81640625" style="163" customWidth="1"/>
    <col min="13" max="13" width="0.1796875" style="380" customWidth="1"/>
    <col min="14" max="14" width="2.6328125" style="380" customWidth="1"/>
    <col min="15" max="20" width="1.81640625" style="380" customWidth="1"/>
    <col min="21" max="21" width="9.1796875" style="380" customWidth="1"/>
    <col min="22" max="22" width="11.81640625" style="164" customWidth="1"/>
    <col min="23" max="23" width="21.54296875" style="380" bestFit="1" customWidth="1"/>
    <col min="24" max="24" width="18.81640625" style="380" bestFit="1" customWidth="1"/>
    <col min="25" max="25" width="9.1796875" style="380"/>
    <col min="26" max="27" width="9.1796875" style="380" customWidth="1"/>
    <col min="28" max="16384" width="9.1796875" style="380"/>
  </cols>
  <sheetData>
    <row r="1" spans="1:22">
      <c r="A1" s="379"/>
      <c r="B1" s="379"/>
    </row>
    <row r="2" spans="1:22" ht="14">
      <c r="N2" s="464"/>
      <c r="O2" s="464"/>
      <c r="P2" s="464"/>
      <c r="Q2" s="464"/>
    </row>
    <row r="3" spans="1:22" ht="20">
      <c r="A3" s="383" t="s">
        <v>41</v>
      </c>
      <c r="B3" s="383"/>
      <c r="C3" s="383"/>
      <c r="D3" s="384"/>
      <c r="E3" s="383"/>
      <c r="F3" s="66"/>
      <c r="G3" s="66"/>
      <c r="H3" s="383"/>
      <c r="I3" s="383"/>
      <c r="J3" s="383"/>
      <c r="K3" s="66"/>
      <c r="L3" s="66"/>
      <c r="M3" s="383"/>
      <c r="N3" s="383"/>
      <c r="O3" s="383"/>
      <c r="P3" s="383"/>
      <c r="Q3" s="383"/>
      <c r="R3" s="383"/>
      <c r="S3" s="383"/>
      <c r="T3" s="383"/>
      <c r="U3" s="383"/>
      <c r="V3" s="7"/>
    </row>
    <row r="4" spans="1:22" ht="3.75" customHeight="1"/>
    <row r="5" spans="1:22">
      <c r="A5" s="380" t="s">
        <v>500</v>
      </c>
      <c r="H5" s="385" t="s">
        <v>43</v>
      </c>
      <c r="I5" s="386">
        <f ca="1">TODAY()</f>
        <v>44826</v>
      </c>
      <c r="J5" s="386"/>
      <c r="K5" s="165"/>
      <c r="L5" s="166"/>
      <c r="M5" s="385"/>
      <c r="N5" s="385"/>
      <c r="O5" s="385"/>
      <c r="P5" s="385"/>
      <c r="Q5" s="385"/>
      <c r="R5" s="385"/>
      <c r="S5" s="385"/>
      <c r="T5" s="385"/>
      <c r="U5" s="385"/>
    </row>
    <row r="6" spans="1:22" ht="13">
      <c r="A6" s="387" t="s">
        <v>44</v>
      </c>
      <c r="B6" s="388"/>
      <c r="C6" s="389"/>
      <c r="D6" s="390"/>
      <c r="E6" s="388"/>
      <c r="F6" s="80" t="s">
        <v>45</v>
      </c>
      <c r="G6" s="73"/>
      <c r="H6" s="391" t="s">
        <v>46</v>
      </c>
      <c r="I6" s="392"/>
      <c r="J6" s="393"/>
      <c r="K6" s="80" t="s">
        <v>47</v>
      </c>
      <c r="L6" s="73"/>
      <c r="M6" s="393"/>
      <c r="N6" s="393"/>
      <c r="O6" s="387"/>
      <c r="P6" s="393"/>
      <c r="Q6" s="393"/>
      <c r="R6" s="393"/>
      <c r="S6" s="393"/>
      <c r="T6" s="388"/>
      <c r="U6" s="388"/>
      <c r="V6" s="159"/>
    </row>
    <row r="7" spans="1:22" ht="13">
      <c r="A7" s="394" t="s">
        <v>531</v>
      </c>
      <c r="C7" s="395"/>
      <c r="D7" s="396" t="s">
        <v>48</v>
      </c>
      <c r="E7" s="397"/>
      <c r="F7" s="81" t="s">
        <v>49</v>
      </c>
      <c r="G7" s="67"/>
      <c r="H7" s="398" t="s">
        <v>50</v>
      </c>
      <c r="I7" s="399"/>
      <c r="J7" s="397"/>
      <c r="K7" s="81" t="s">
        <v>51</v>
      </c>
      <c r="L7" s="67"/>
      <c r="M7" s="397"/>
      <c r="N7" s="397"/>
      <c r="O7" s="398" t="s">
        <v>52</v>
      </c>
      <c r="P7" s="397"/>
      <c r="Q7" s="397"/>
      <c r="R7" s="397"/>
      <c r="S7" s="397"/>
      <c r="T7" s="397"/>
      <c r="U7" s="397"/>
      <c r="V7" s="25"/>
    </row>
    <row r="8" spans="1:22">
      <c r="A8" s="394" t="s">
        <v>532</v>
      </c>
      <c r="C8" s="395"/>
      <c r="D8" s="400"/>
      <c r="F8" s="167"/>
      <c r="G8" s="168"/>
      <c r="H8" s="394"/>
      <c r="J8" s="389"/>
      <c r="K8" s="167"/>
      <c r="L8" s="169"/>
      <c r="N8" s="389"/>
      <c r="T8" s="401"/>
      <c r="U8" s="401"/>
      <c r="V8" s="170"/>
    </row>
    <row r="9" spans="1:22">
      <c r="A9" s="394" t="s">
        <v>533</v>
      </c>
      <c r="C9" s="395"/>
      <c r="D9" s="400" t="s">
        <v>53</v>
      </c>
      <c r="F9" s="167" t="s">
        <v>891</v>
      </c>
      <c r="G9" s="168"/>
      <c r="H9" s="394" t="s">
        <v>55</v>
      </c>
      <c r="J9" s="395"/>
      <c r="K9" s="167" t="s">
        <v>56</v>
      </c>
      <c r="L9" s="171"/>
      <c r="N9" s="395"/>
      <c r="O9" s="380" t="s">
        <v>57</v>
      </c>
      <c r="V9" s="172"/>
    </row>
    <row r="10" spans="1:22" ht="13">
      <c r="A10" s="394" t="s">
        <v>534</v>
      </c>
      <c r="C10" s="463" t="s">
        <v>535</v>
      </c>
      <c r="D10" s="400" t="s">
        <v>58</v>
      </c>
      <c r="F10" s="167"/>
      <c r="G10" s="168"/>
      <c r="H10" s="628"/>
      <c r="I10" s="629"/>
      <c r="J10" s="402"/>
      <c r="K10" s="167"/>
      <c r="L10" s="171"/>
      <c r="N10" s="395"/>
      <c r="V10" s="172"/>
    </row>
    <row r="11" spans="1:22" ht="13">
      <c r="A11" s="394"/>
      <c r="C11" s="395"/>
      <c r="D11" s="404"/>
      <c r="E11" s="405"/>
      <c r="F11" s="167" t="s">
        <v>812</v>
      </c>
      <c r="G11" s="168"/>
      <c r="H11" s="394" t="s">
        <v>60</v>
      </c>
      <c r="J11" s="395"/>
      <c r="K11" s="167" t="s">
        <v>501</v>
      </c>
      <c r="L11" s="171"/>
      <c r="N11" s="395"/>
      <c r="O11" s="380" t="s">
        <v>62</v>
      </c>
      <c r="V11" s="172"/>
    </row>
    <row r="12" spans="1:22">
      <c r="A12" s="406" t="s">
        <v>63</v>
      </c>
      <c r="C12" s="395"/>
      <c r="D12" s="400" t="s">
        <v>64</v>
      </c>
      <c r="F12" s="167"/>
      <c r="G12" s="168"/>
      <c r="H12" s="394"/>
      <c r="J12" s="395"/>
      <c r="K12" s="167"/>
      <c r="L12" s="171"/>
      <c r="N12" s="395"/>
      <c r="V12" s="172"/>
    </row>
    <row r="13" spans="1:22">
      <c r="A13" s="406"/>
      <c r="B13" s="407"/>
      <c r="C13" s="408"/>
      <c r="D13" s="400" t="s">
        <v>65</v>
      </c>
      <c r="F13" s="173"/>
      <c r="G13" s="174"/>
      <c r="H13" s="406"/>
      <c r="I13" s="407"/>
      <c r="J13" s="408"/>
      <c r="K13" s="173"/>
      <c r="L13" s="175"/>
      <c r="M13" s="407"/>
      <c r="N13" s="408"/>
      <c r="O13" s="407"/>
      <c r="P13" s="407"/>
      <c r="Q13" s="407"/>
      <c r="R13" s="407"/>
      <c r="S13" s="407"/>
      <c r="T13" s="407"/>
      <c r="U13" s="407"/>
      <c r="V13" s="176"/>
    </row>
    <row r="14" spans="1:22">
      <c r="A14" s="409" t="s">
        <v>502</v>
      </c>
      <c r="B14" s="410" t="s">
        <v>503</v>
      </c>
      <c r="C14" s="410"/>
      <c r="D14" s="411" t="s">
        <v>504</v>
      </c>
      <c r="E14" s="412" t="s">
        <v>505</v>
      </c>
      <c r="F14" s="70" t="s">
        <v>506</v>
      </c>
      <c r="G14" s="70" t="s">
        <v>71</v>
      </c>
      <c r="H14" s="413" t="s">
        <v>507</v>
      </c>
      <c r="I14" s="413" t="s">
        <v>508</v>
      </c>
      <c r="J14" s="414" t="s">
        <v>509</v>
      </c>
      <c r="K14" s="77" t="s">
        <v>510</v>
      </c>
      <c r="L14" s="77" t="s">
        <v>511</v>
      </c>
      <c r="M14" s="415"/>
      <c r="N14" s="415" t="s">
        <v>512</v>
      </c>
      <c r="O14" s="409"/>
      <c r="P14" s="409"/>
      <c r="Q14" s="409"/>
      <c r="R14" s="409"/>
      <c r="S14" s="409"/>
      <c r="T14" s="409"/>
      <c r="U14" s="409"/>
      <c r="V14" s="43" t="s">
        <v>513</v>
      </c>
    </row>
    <row r="15" spans="1:22">
      <c r="A15" s="416"/>
      <c r="B15" s="417"/>
      <c r="C15" s="389"/>
      <c r="D15" s="418" t="s">
        <v>514</v>
      </c>
      <c r="E15" s="419" t="s">
        <v>517</v>
      </c>
      <c r="F15" s="71" t="s">
        <v>518</v>
      </c>
      <c r="G15" s="71" t="s">
        <v>518</v>
      </c>
      <c r="H15" s="412"/>
      <c r="I15" s="412"/>
      <c r="J15" s="412"/>
      <c r="K15" s="71" t="s">
        <v>519</v>
      </c>
      <c r="L15" s="78" t="s">
        <v>519</v>
      </c>
      <c r="M15" s="420"/>
      <c r="N15" s="421" t="s">
        <v>520</v>
      </c>
      <c r="O15" s="422"/>
      <c r="P15" s="422"/>
      <c r="Q15" s="422"/>
      <c r="R15" s="422"/>
      <c r="S15" s="422"/>
      <c r="T15" s="423"/>
      <c r="U15" s="423"/>
      <c r="V15" s="51" t="s">
        <v>75</v>
      </c>
    </row>
    <row r="16" spans="1:22" ht="18.649999999999999" customHeight="1">
      <c r="A16" s="424"/>
      <c r="B16" s="425" t="s">
        <v>536</v>
      </c>
      <c r="C16" s="426"/>
      <c r="D16" s="427"/>
      <c r="E16" s="424"/>
      <c r="F16" s="160"/>
      <c r="G16" s="160"/>
      <c r="H16" s="424"/>
      <c r="I16" s="424"/>
      <c r="J16" s="424"/>
      <c r="K16" s="160"/>
      <c r="L16" s="161"/>
      <c r="M16" s="428"/>
      <c r="N16" s="429"/>
      <c r="O16" s="429"/>
      <c r="P16" s="429"/>
      <c r="Q16" s="429"/>
      <c r="R16" s="429"/>
      <c r="S16" s="429"/>
      <c r="T16" s="428"/>
      <c r="U16" s="428"/>
      <c r="V16" s="162"/>
    </row>
    <row r="17" spans="1:22" ht="11.75" customHeight="1">
      <c r="A17" s="424"/>
      <c r="B17" s="430"/>
      <c r="C17" s="429"/>
      <c r="D17" s="427"/>
      <c r="E17" s="424"/>
      <c r="F17" s="160"/>
      <c r="G17" s="160"/>
      <c r="H17" s="431"/>
      <c r="I17" s="431"/>
      <c r="J17" s="431"/>
      <c r="K17" s="106"/>
      <c r="L17" s="120"/>
      <c r="M17" s="432"/>
      <c r="N17" s="433"/>
      <c r="O17" s="433"/>
      <c r="P17" s="433"/>
      <c r="Q17" s="433"/>
      <c r="R17" s="433"/>
      <c r="S17" s="433"/>
      <c r="T17" s="432"/>
      <c r="U17" s="432"/>
      <c r="V17" s="123"/>
    </row>
    <row r="18" spans="1:22" s="434" customFormat="1" ht="21.75" customHeight="1">
      <c r="A18" s="462"/>
      <c r="B18" s="285" t="s">
        <v>939</v>
      </c>
      <c r="C18" s="255" t="str">
        <f>IF(D18="","",VLOOKUP(B18,Data!$B$5:$L$504,2,FALSE))</f>
        <v/>
      </c>
      <c r="D18" s="461"/>
      <c r="E18" s="488"/>
      <c r="F18" s="327" t="str">
        <f>IF(D18="","",VLOOKUP(B18,Data!$B$5:$L$504,11,FALSE))</f>
        <v/>
      </c>
      <c r="G18" s="218" t="str">
        <f t="shared" ref="G18:G26" si="0">IF(D18&gt;0,D18*F18,"-")</f>
        <v>-</v>
      </c>
      <c r="H18" s="328" t="str">
        <f>IF(D18="","",VLOOKUP(B18,Data!$B$5:$D$504,3,FALSE))</f>
        <v/>
      </c>
      <c r="I18" s="328" t="str">
        <f>IF(D18="","",VLOOKUP(B18,Data!$B$5:$M$504,12,FALSE))</f>
        <v/>
      </c>
      <c r="J18" s="228"/>
      <c r="K18" s="327" t="str">
        <f>IF(D18="","",VLOOKUP(B18,Data!$B$5:$E$504,4,FALSE)*D18)</f>
        <v/>
      </c>
      <c r="L18" s="327" t="str">
        <f>IF(D18="","",VLOOKUP(B18,Data!$B$5:$F$504,5,FALSE)*D18)</f>
        <v/>
      </c>
      <c r="M18" s="329"/>
      <c r="N18" s="494"/>
      <c r="O18" s="495"/>
      <c r="P18" s="219"/>
      <c r="Q18" s="495"/>
      <c r="R18" s="495"/>
      <c r="S18" s="219"/>
      <c r="T18" s="496"/>
      <c r="U18" s="219"/>
      <c r="V18" s="330" t="str">
        <f>IF(D18="","",VLOOKUP(B18,Data!$B$5:$J$504,9,FALSE)*D18)</f>
        <v/>
      </c>
    </row>
    <row r="19" spans="1:22" s="434" customFormat="1" ht="21.75" customHeight="1">
      <c r="A19" s="492"/>
      <c r="B19" s="487" t="s">
        <v>940</v>
      </c>
      <c r="C19" s="345" t="s">
        <v>698</v>
      </c>
      <c r="D19" s="479">
        <v>1</v>
      </c>
      <c r="E19" s="480" t="s">
        <v>903</v>
      </c>
      <c r="F19" s="481">
        <v>2736.51</v>
      </c>
      <c r="G19" s="355">
        <f t="shared" si="0"/>
        <v>2736.51</v>
      </c>
      <c r="H19" s="482" t="s">
        <v>847</v>
      </c>
      <c r="I19" s="482" t="s">
        <v>191</v>
      </c>
      <c r="J19" s="483"/>
      <c r="K19" s="481">
        <f>276+20</f>
        <v>296</v>
      </c>
      <c r="L19" s="481">
        <v>276</v>
      </c>
      <c r="M19" s="484"/>
      <c r="N19" s="1067" t="s">
        <v>942</v>
      </c>
      <c r="O19" s="1068"/>
      <c r="P19" s="1068"/>
      <c r="Q19" s="1068"/>
      <c r="R19" s="1068"/>
      <c r="S19" s="1068"/>
      <c r="T19" s="1068"/>
      <c r="U19" s="1069"/>
      <c r="V19" s="485">
        <f>170*80*140/1000000</f>
        <v>1.9039999999999999</v>
      </c>
    </row>
    <row r="20" spans="1:22" s="434" customFormat="1" ht="21.75" customHeight="1">
      <c r="A20" s="462"/>
      <c r="B20" s="286" t="s">
        <v>941</v>
      </c>
      <c r="C20" s="255" t="str">
        <f>IF(D20="","",VLOOKUP(B20,Data!$B$5:$L$504,2,FALSE))</f>
        <v/>
      </c>
      <c r="D20" s="461"/>
      <c r="E20" s="488"/>
      <c r="F20" s="327" t="str">
        <f>IF(D20="","",VLOOKUP(B20,Data!$B$5:$L$504,11,FALSE))</f>
        <v/>
      </c>
      <c r="G20" s="218" t="str">
        <f t="shared" si="0"/>
        <v>-</v>
      </c>
      <c r="H20" s="328" t="str">
        <f>IF(D20="","",VLOOKUP(B20,Data!$B$5:$D$504,3,FALSE))</f>
        <v/>
      </c>
      <c r="I20" s="328" t="str">
        <f>IF(D20="","",VLOOKUP(B20,Data!$B$5:$M$504,12,FALSE))</f>
        <v/>
      </c>
      <c r="J20" s="228"/>
      <c r="K20" s="327" t="str">
        <f>IF(D20="","",VLOOKUP(B20,Data!$B$5:$E$504,4,FALSE)*D20)</f>
        <v/>
      </c>
      <c r="L20" s="327" t="str">
        <f>IF(D20="","",VLOOKUP(B20,Data!$B$5:$F$504,5,FALSE)*D20)</f>
        <v/>
      </c>
      <c r="M20" s="329"/>
      <c r="N20" s="494"/>
      <c r="O20" s="495"/>
      <c r="P20" s="219"/>
      <c r="Q20" s="495"/>
      <c r="R20" s="495"/>
      <c r="S20" s="219"/>
      <c r="T20" s="496"/>
      <c r="U20" s="219"/>
      <c r="V20" s="330" t="str">
        <f>IF(D20="","",VLOOKUP(B20,Data!$B$5:$J$504,9,FALSE)*D20)</f>
        <v/>
      </c>
    </row>
    <row r="21" spans="1:22" s="434" customFormat="1" ht="21.75" customHeight="1">
      <c r="A21" s="492"/>
      <c r="B21" s="487"/>
      <c r="C21" s="345" t="str">
        <f>IF(D21="","",VLOOKUP(B21,Data!$B$5:$L$504,2,FALSE))</f>
        <v/>
      </c>
      <c r="D21" s="479"/>
      <c r="E21" s="480"/>
      <c r="F21" s="481" t="str">
        <f>IF(D21="","",VLOOKUP(B21,Data!$B$5:$L$504,11,FALSE))</f>
        <v/>
      </c>
      <c r="G21" s="355" t="str">
        <f t="shared" si="0"/>
        <v>-</v>
      </c>
      <c r="H21" s="482" t="str">
        <f>IF(D21="","",VLOOKUP(B21,Data!$B$5:$D$504,3,FALSE))</f>
        <v/>
      </c>
      <c r="I21" s="482" t="str">
        <f>IF(D21="","",VLOOKUP(B21,Data!$B$5:$M$504,12,FALSE))</f>
        <v/>
      </c>
      <c r="J21" s="483"/>
      <c r="K21" s="481" t="str">
        <f>IF(D21="","",VLOOKUP(B21,Data!$B$5:$E$504,4,FALSE)*D21)</f>
        <v/>
      </c>
      <c r="L21" s="481" t="str">
        <f>IF(D21="","",VLOOKUP(B21,Data!$B$5:$F$504,5,FALSE)*D21)</f>
        <v/>
      </c>
      <c r="M21" s="484"/>
      <c r="N21" s="632"/>
      <c r="O21" s="633"/>
      <c r="P21" s="630"/>
      <c r="Q21" s="633"/>
      <c r="R21" s="633"/>
      <c r="S21" s="630"/>
      <c r="T21" s="634"/>
      <c r="U21" s="630"/>
      <c r="V21" s="485" t="str">
        <f>IF(D21="","",VLOOKUP(B21,Data!$B$5:$J$504,9,FALSE)*D21)</f>
        <v/>
      </c>
    </row>
    <row r="22" spans="1:22" s="434" customFormat="1" ht="21.75" customHeight="1">
      <c r="A22" s="492"/>
      <c r="B22" s="487"/>
      <c r="C22" s="345" t="str">
        <f>IF(D22="","",VLOOKUP(B22,Data!$B$5:$L$504,2,FALSE))</f>
        <v/>
      </c>
      <c r="D22" s="479"/>
      <c r="E22" s="488"/>
      <c r="F22" s="481" t="str">
        <f>IF(D22="","",VLOOKUP(B22,Data!$B$5:$L$504,11,FALSE))</f>
        <v/>
      </c>
      <c r="G22" s="355" t="str">
        <f t="shared" si="0"/>
        <v>-</v>
      </c>
      <c r="H22" s="482" t="str">
        <f>IF(D22="","",VLOOKUP(B22,Data!$B$5:$D$504,3,FALSE))</f>
        <v/>
      </c>
      <c r="I22" s="482" t="str">
        <f>IF(D22="","",VLOOKUP(B22,Data!$B$5:$M$504,12,FALSE))</f>
        <v/>
      </c>
      <c r="J22" s="483"/>
      <c r="K22" s="481" t="str">
        <f>IF(D22="","",VLOOKUP(B22,Data!$B$5:$E$504,4,FALSE)*D22)</f>
        <v/>
      </c>
      <c r="L22" s="481" t="str">
        <f>IF(D22="","",VLOOKUP(B22,Data!$B$5:$F$504,5,FALSE)*D22)</f>
        <v/>
      </c>
      <c r="M22" s="484"/>
      <c r="N22" s="632"/>
      <c r="O22" s="633"/>
      <c r="P22" s="630"/>
      <c r="Q22" s="633"/>
      <c r="R22" s="633"/>
      <c r="S22" s="630"/>
      <c r="T22" s="634"/>
      <c r="U22" s="630"/>
      <c r="V22" s="485" t="str">
        <f>IF(D22="","",VLOOKUP(B22,Data!$B$5:$J$504,9,FALSE)*D22)</f>
        <v/>
      </c>
    </row>
    <row r="23" spans="1:22" s="434" customFormat="1" ht="21.75" customHeight="1">
      <c r="A23" s="492"/>
      <c r="B23" s="487"/>
      <c r="C23" s="345" t="str">
        <f>IF(D23="","",VLOOKUP(B23,Data!$B$5:$L$504,2,FALSE))</f>
        <v/>
      </c>
      <c r="D23" s="479"/>
      <c r="E23" s="488"/>
      <c r="F23" s="481" t="str">
        <f>IF(D23="","",VLOOKUP(B23,Data!$B$5:$L$504,11,FALSE))</f>
        <v/>
      </c>
      <c r="G23" s="355" t="str">
        <f t="shared" si="0"/>
        <v>-</v>
      </c>
      <c r="H23" s="482" t="str">
        <f>IF(D23="","",VLOOKUP(B23,Data!$B$5:$D$504,3,FALSE))</f>
        <v/>
      </c>
      <c r="I23" s="482" t="str">
        <f>IF(D23="","",VLOOKUP(B23,Data!$B$5:$M$504,12,FALSE))</f>
        <v/>
      </c>
      <c r="J23" s="483"/>
      <c r="K23" s="481" t="str">
        <f>IF(D23="","",VLOOKUP(B23,Data!$B$5:$E$504,4,FALSE)*D23)</f>
        <v/>
      </c>
      <c r="L23" s="481" t="str">
        <f>IF(D23="","",VLOOKUP(B23,Data!$B$5:$F$504,5,FALSE)*D23)</f>
        <v/>
      </c>
      <c r="M23" s="484"/>
      <c r="N23" s="632"/>
      <c r="O23" s="633"/>
      <c r="P23" s="630"/>
      <c r="Q23" s="633"/>
      <c r="R23" s="633"/>
      <c r="S23" s="630"/>
      <c r="T23" s="634"/>
      <c r="U23" s="630"/>
      <c r="V23" s="485" t="str">
        <f>IF(D23="","",VLOOKUP(B23,Data!$B$5:$J$504,9,FALSE)*D23)</f>
        <v/>
      </c>
    </row>
    <row r="24" spans="1:22" s="434" customFormat="1" ht="21.75" customHeight="1">
      <c r="A24" s="492"/>
      <c r="B24" s="487"/>
      <c r="C24" s="345" t="str">
        <f>IF(D24="","",VLOOKUP(B24,Data!$B$5:$L$504,2,FALSE))</f>
        <v/>
      </c>
      <c r="D24" s="479"/>
      <c r="E24" s="488"/>
      <c r="F24" s="481" t="str">
        <f>IF(D24="","",VLOOKUP(B24,Data!$B$5:$L$504,11,FALSE))</f>
        <v/>
      </c>
      <c r="G24" s="355" t="str">
        <f t="shared" si="0"/>
        <v>-</v>
      </c>
      <c r="H24" s="482" t="str">
        <f>IF(D24="","",VLOOKUP(B24,Data!$B$5:$D$504,3,FALSE))</f>
        <v/>
      </c>
      <c r="I24" s="482" t="str">
        <f>IF(D24="","",VLOOKUP(B24,Data!$B$5:$M$504,12,FALSE))</f>
        <v/>
      </c>
      <c r="J24" s="483"/>
      <c r="K24" s="481" t="str">
        <f>IF(D24="","",VLOOKUP(B24,Data!$B$5:$E$504,4,FALSE)*D24)</f>
        <v/>
      </c>
      <c r="L24" s="481" t="str">
        <f>IF(D24="","",VLOOKUP(B24,Data!$B$5:$F$504,5,FALSE)*D24)</f>
        <v/>
      </c>
      <c r="M24" s="484"/>
      <c r="N24" s="632"/>
      <c r="O24" s="633"/>
      <c r="P24" s="630"/>
      <c r="Q24" s="633"/>
      <c r="R24" s="633"/>
      <c r="S24" s="630"/>
      <c r="T24" s="634"/>
      <c r="U24" s="630"/>
      <c r="V24" s="485" t="str">
        <f>IF(D24="","",VLOOKUP(B24,Data!$B$5:$J$504,9,FALSE)*D24)</f>
        <v/>
      </c>
    </row>
    <row r="25" spans="1:22" s="434" customFormat="1" ht="21.75" customHeight="1">
      <c r="A25" s="492"/>
      <c r="B25" s="487"/>
      <c r="C25" s="345" t="str">
        <f>IF(D25="","",VLOOKUP(B25,Data!$B$5:$L$504,2,FALSE))</f>
        <v/>
      </c>
      <c r="D25" s="479"/>
      <c r="E25" s="488"/>
      <c r="F25" s="481" t="str">
        <f>IF(D25="","",VLOOKUP(B25,Data!$B$5:$L$504,11,FALSE))</f>
        <v/>
      </c>
      <c r="G25" s="355" t="str">
        <f t="shared" si="0"/>
        <v>-</v>
      </c>
      <c r="H25" s="482" t="str">
        <f>IF(D25="","",VLOOKUP(B25,Data!$B$5:$D$504,3,FALSE))</f>
        <v/>
      </c>
      <c r="I25" s="482" t="str">
        <f>IF(D25="","",VLOOKUP(B25,Data!$B$5:$M$504,12,FALSE))</f>
        <v/>
      </c>
      <c r="J25" s="483"/>
      <c r="K25" s="481" t="str">
        <f>IF(D25="","",VLOOKUP(B25,Data!$B$5:$E$504,4,FALSE)*D25)</f>
        <v/>
      </c>
      <c r="L25" s="481" t="str">
        <f>IF(D25="","",VLOOKUP(B25,Data!$B$5:$F$504,5,FALSE)*D25)</f>
        <v/>
      </c>
      <c r="M25" s="484"/>
      <c r="N25" s="632"/>
      <c r="O25" s="633"/>
      <c r="P25" s="630"/>
      <c r="Q25" s="633"/>
      <c r="R25" s="633"/>
      <c r="S25" s="630"/>
      <c r="T25" s="634"/>
      <c r="U25" s="630"/>
      <c r="V25" s="485" t="str">
        <f>IF(D25="","",VLOOKUP(B25,Data!$B$5:$J$504,9,FALSE)*D25)</f>
        <v/>
      </c>
    </row>
    <row r="26" spans="1:22" s="434" customFormat="1" ht="21.75" customHeight="1">
      <c r="A26" s="492"/>
      <c r="B26" s="487"/>
      <c r="C26" s="255" t="str">
        <f>IF(D26="","",VLOOKUP(B26,Data!$B$5:$L$504,2,FALSE))</f>
        <v/>
      </c>
      <c r="D26" s="486"/>
      <c r="E26" s="365"/>
      <c r="F26" s="327" t="str">
        <f>IF(D26="","",VLOOKUP(B26,Data!$B$5:$L$504,11,FALSE))</f>
        <v/>
      </c>
      <c r="G26" s="218" t="str">
        <f t="shared" si="0"/>
        <v>-</v>
      </c>
      <c r="H26" s="328" t="str">
        <f>IF(D26="","",VLOOKUP(B26,Data!$B$5:$D$504,3,FALSE))</f>
        <v/>
      </c>
      <c r="I26" s="328" t="str">
        <f>IF(D26="","",VLOOKUP(B26,Data!$B$5:$M$504,12,FALSE))</f>
        <v/>
      </c>
      <c r="J26" s="483"/>
      <c r="K26" s="327" t="str">
        <f>IF(D26="","",VLOOKUP(B26,Data!$B$5:$E$504,4,FALSE)*D26)</f>
        <v/>
      </c>
      <c r="L26" s="327" t="str">
        <f>IF(D26="","",VLOOKUP(B26,Data!$B$5:$F$504,5,FALSE)*D26)</f>
        <v/>
      </c>
      <c r="M26" s="329"/>
      <c r="N26" s="494"/>
      <c r="O26" s="495"/>
      <c r="P26" s="219"/>
      <c r="Q26" s="495"/>
      <c r="R26" s="495"/>
      <c r="S26" s="219"/>
      <c r="T26" s="496"/>
      <c r="U26" s="219"/>
      <c r="V26" s="330" t="str">
        <f>IF(D26="","",VLOOKUP(B26,Data!$B$5:$J$504,9,FALSE)*D26)</f>
        <v/>
      </c>
    </row>
    <row r="27" spans="1:22" s="434" customFormat="1" ht="16.5">
      <c r="A27" s="460"/>
      <c r="B27" s="436"/>
      <c r="C27" s="437"/>
      <c r="D27" s="459"/>
      <c r="E27" s="458"/>
      <c r="F27" s="222"/>
      <c r="G27" s="222"/>
      <c r="H27" s="222"/>
      <c r="I27" s="435"/>
      <c r="J27" s="435"/>
      <c r="K27" s="222"/>
      <c r="L27" s="222"/>
      <c r="M27" s="222"/>
      <c r="N27" s="223"/>
      <c r="O27" s="224"/>
      <c r="P27" s="225"/>
      <c r="Q27" s="224"/>
      <c r="R27" s="224"/>
      <c r="S27" s="225"/>
      <c r="T27" s="226"/>
      <c r="U27" s="225"/>
      <c r="V27" s="227"/>
    </row>
    <row r="28" spans="1:22" s="434" customFormat="1" ht="17.5">
      <c r="A28" s="435"/>
      <c r="B28" s="436"/>
      <c r="C28" s="437"/>
      <c r="D28" s="468">
        <f>SUM(D18:D26)</f>
        <v>1</v>
      </c>
      <c r="E28" s="438"/>
      <c r="F28" s="220"/>
      <c r="G28" s="220">
        <f>SUM(G18:G26)</f>
        <v>2736.51</v>
      </c>
      <c r="H28" s="435"/>
      <c r="I28" s="435"/>
      <c r="J28" s="435"/>
      <c r="K28" s="220">
        <f>SUM(K18:K26)</f>
        <v>296</v>
      </c>
      <c r="L28" s="220">
        <f>SUM(L18:L26)</f>
        <v>276</v>
      </c>
      <c r="M28" s="220">
        <f>SUM(M16:M27)</f>
        <v>0</v>
      </c>
      <c r="N28" s="220">
        <f>SUM(N18:N26)</f>
        <v>0</v>
      </c>
      <c r="O28" s="220">
        <f>SUM(O16:O27)</f>
        <v>0</v>
      </c>
      <c r="P28" s="220"/>
      <c r="Q28" s="220"/>
      <c r="R28" s="220"/>
      <c r="S28" s="220"/>
      <c r="T28" s="220">
        <f>SUM(T18:T26)</f>
        <v>0</v>
      </c>
      <c r="U28" s="220">
        <f>SUM(U16:U27)</f>
        <v>0</v>
      </c>
      <c r="V28" s="221">
        <f>SUM(V18:V26)</f>
        <v>1.9039999999999999</v>
      </c>
    </row>
    <row r="29" spans="1:22">
      <c r="A29" s="457"/>
      <c r="B29" s="394"/>
      <c r="C29" s="395"/>
      <c r="D29" s="441"/>
      <c r="E29" s="406"/>
      <c r="F29" s="177" t="s">
        <v>805</v>
      </c>
      <c r="G29" s="174"/>
      <c r="H29" s="439"/>
      <c r="I29" s="439"/>
      <c r="J29" s="439"/>
      <c r="K29" s="178"/>
      <c r="L29" s="174"/>
      <c r="M29" s="408"/>
      <c r="N29" s="407"/>
      <c r="O29" s="407"/>
      <c r="P29" s="407"/>
      <c r="Q29" s="407"/>
      <c r="R29" s="407"/>
      <c r="S29" s="407"/>
      <c r="T29" s="408"/>
      <c r="U29" s="408"/>
      <c r="V29" s="176"/>
    </row>
    <row r="30" spans="1:22" ht="13">
      <c r="A30" s="387" t="s">
        <v>523</v>
      </c>
      <c r="B30" s="388"/>
      <c r="C30" s="443"/>
      <c r="D30" s="444" t="s">
        <v>528</v>
      </c>
      <c r="E30" s="401"/>
      <c r="F30" s="80" t="s">
        <v>82</v>
      </c>
      <c r="G30" s="84"/>
      <c r="H30" s="417" t="s">
        <v>83</v>
      </c>
      <c r="I30" s="445"/>
      <c r="J30" s="169" t="s">
        <v>84</v>
      </c>
      <c r="K30" s="169"/>
      <c r="L30" s="1070" t="s">
        <v>85</v>
      </c>
      <c r="M30" s="1071"/>
      <c r="N30" s="1071"/>
      <c r="O30" s="1071"/>
      <c r="P30" s="1071"/>
      <c r="Q30" s="1071"/>
      <c r="R30" s="1071"/>
      <c r="S30" s="1071"/>
      <c r="T30" s="1071"/>
      <c r="U30" s="1071"/>
      <c r="V30" s="1072"/>
    </row>
    <row r="31" spans="1:22" ht="13">
      <c r="A31" s="394" t="s">
        <v>572</v>
      </c>
      <c r="C31" s="403"/>
      <c r="D31" s="381" t="s">
        <v>87</v>
      </c>
      <c r="F31" s="179"/>
      <c r="G31" s="180"/>
      <c r="H31" s="394" t="s">
        <v>88</v>
      </c>
      <c r="I31" s="446"/>
      <c r="J31" s="171" t="s">
        <v>89</v>
      </c>
      <c r="K31" s="171"/>
      <c r="L31" s="167"/>
      <c r="V31" s="172"/>
    </row>
    <row r="32" spans="1:22">
      <c r="A32" s="394" t="s">
        <v>909</v>
      </c>
      <c r="C32" s="395"/>
      <c r="F32" s="1073"/>
      <c r="G32" s="1074"/>
      <c r="H32" s="394"/>
      <c r="I32" s="446"/>
      <c r="J32" s="171" t="s">
        <v>93</v>
      </c>
      <c r="K32" s="171"/>
      <c r="L32" s="167"/>
      <c r="V32" s="172"/>
    </row>
    <row r="33" spans="1:22">
      <c r="A33" s="406"/>
      <c r="B33" s="407"/>
      <c r="C33" s="447"/>
      <c r="D33" s="381" t="s">
        <v>94</v>
      </c>
      <c r="F33" s="179"/>
      <c r="G33" s="180"/>
      <c r="H33" s="394" t="s">
        <v>95</v>
      </c>
      <c r="I33" s="446"/>
      <c r="J33" s="171"/>
      <c r="K33" s="171"/>
      <c r="L33" s="167"/>
      <c r="V33" s="172"/>
    </row>
    <row r="34" spans="1:22" ht="13">
      <c r="A34" s="387" t="s">
        <v>96</v>
      </c>
      <c r="B34" s="401"/>
      <c r="C34" s="389"/>
      <c r="D34" s="381" t="s">
        <v>97</v>
      </c>
      <c r="F34" s="88" t="s">
        <v>98</v>
      </c>
      <c r="G34" s="85"/>
      <c r="H34" s="394" t="s">
        <v>88</v>
      </c>
      <c r="I34" s="446"/>
      <c r="J34" s="171" t="s">
        <v>99</v>
      </c>
      <c r="K34" s="171"/>
      <c r="L34" s="167"/>
      <c r="V34" s="172"/>
    </row>
    <row r="35" spans="1:22" ht="13">
      <c r="A35" s="394" t="s">
        <v>804</v>
      </c>
      <c r="C35" s="395"/>
      <c r="D35" s="381" t="s">
        <v>100</v>
      </c>
      <c r="F35" s="89"/>
      <c r="G35" s="181"/>
      <c r="H35" s="394" t="s">
        <v>101</v>
      </c>
      <c r="I35" s="446"/>
      <c r="J35" s="171" t="s">
        <v>524</v>
      </c>
      <c r="K35" s="171"/>
      <c r="L35" s="1075" t="s">
        <v>103</v>
      </c>
      <c r="M35" s="1076"/>
      <c r="N35" s="1076"/>
      <c r="O35" s="1076"/>
      <c r="P35" s="1076"/>
      <c r="Q35" s="1076"/>
      <c r="R35" s="1076"/>
      <c r="S35" s="1076"/>
      <c r="T35" s="1076"/>
      <c r="U35" s="1076"/>
      <c r="V35" s="1077"/>
    </row>
    <row r="36" spans="1:22">
      <c r="A36" s="406"/>
      <c r="B36" s="407"/>
      <c r="C36" s="408"/>
      <c r="D36" s="448"/>
      <c r="E36" s="407"/>
      <c r="F36" s="1061" t="s">
        <v>936</v>
      </c>
      <c r="G36" s="1078"/>
      <c r="H36" s="1061" t="s">
        <v>938</v>
      </c>
      <c r="I36" s="1078"/>
      <c r="J36" s="175" t="s">
        <v>104</v>
      </c>
      <c r="K36" s="175"/>
      <c r="L36" s="1079" t="s">
        <v>105</v>
      </c>
      <c r="M36" s="1080"/>
      <c r="N36" s="1080"/>
      <c r="O36" s="1080"/>
      <c r="P36" s="1080"/>
      <c r="Q36" s="1080"/>
      <c r="R36" s="1080"/>
      <c r="S36" s="1080"/>
      <c r="T36" s="1080"/>
      <c r="U36" s="1080"/>
      <c r="V36" s="1081"/>
    </row>
    <row r="42" spans="1:22" ht="18.75" customHeight="1">
      <c r="A42" s="196" t="s">
        <v>922</v>
      </c>
      <c r="B42" s="163"/>
      <c r="C42" s="196" t="s">
        <v>580</v>
      </c>
      <c r="D42" s="453"/>
      <c r="E42" s="453"/>
      <c r="F42" s="454"/>
      <c r="G42" s="196" t="s">
        <v>916</v>
      </c>
      <c r="H42" s="163"/>
      <c r="I42" s="196" t="s">
        <v>580</v>
      </c>
    </row>
    <row r="43" spans="1:22" ht="20">
      <c r="A43" s="196" t="s">
        <v>923</v>
      </c>
      <c r="B43" s="163"/>
      <c r="C43" s="196" t="s">
        <v>927</v>
      </c>
      <c r="D43" s="453"/>
      <c r="E43" s="453"/>
      <c r="F43" s="454"/>
      <c r="G43" s="281" t="s">
        <v>917</v>
      </c>
      <c r="H43" s="497"/>
      <c r="I43" s="281" t="s">
        <v>927</v>
      </c>
    </row>
    <row r="44" spans="1:22" ht="20">
      <c r="A44" s="196" t="s">
        <v>924</v>
      </c>
      <c r="B44" s="163"/>
      <c r="C44" s="196" t="s">
        <v>580</v>
      </c>
      <c r="D44" s="453"/>
      <c r="E44" s="453"/>
      <c r="F44" s="454"/>
      <c r="G44" s="196" t="s">
        <v>918</v>
      </c>
      <c r="H44" s="163"/>
      <c r="I44" s="196" t="s">
        <v>580</v>
      </c>
    </row>
    <row r="45" spans="1:22" ht="20">
      <c r="A45" s="196" t="s">
        <v>925</v>
      </c>
      <c r="B45" s="163"/>
      <c r="C45" s="196" t="s">
        <v>580</v>
      </c>
      <c r="D45" s="453"/>
      <c r="E45" s="453"/>
      <c r="F45" s="454"/>
      <c r="G45" s="196" t="s">
        <v>919</v>
      </c>
      <c r="H45" s="163"/>
      <c r="I45" s="196" t="s">
        <v>580</v>
      </c>
    </row>
    <row r="46" spans="1:22" ht="20">
      <c r="A46" s="196" t="s">
        <v>926</v>
      </c>
      <c r="B46" s="163"/>
      <c r="C46" s="196" t="s">
        <v>580</v>
      </c>
      <c r="D46" s="453"/>
      <c r="E46" s="453"/>
      <c r="F46" s="454"/>
      <c r="G46" s="196" t="s">
        <v>921</v>
      </c>
      <c r="H46" s="163"/>
      <c r="I46" s="196" t="s">
        <v>580</v>
      </c>
    </row>
    <row r="47" spans="1:22" ht="20">
      <c r="A47" s="631"/>
      <c r="B47" s="631"/>
      <c r="C47" s="631"/>
      <c r="D47" s="631"/>
      <c r="E47" s="631"/>
      <c r="F47" s="326"/>
      <c r="G47" s="196" t="s">
        <v>920</v>
      </c>
      <c r="H47" s="163"/>
      <c r="I47" s="196" t="s">
        <v>580</v>
      </c>
    </row>
    <row r="48" spans="1:22" ht="17.5">
      <c r="A48" s="332"/>
      <c r="B48" s="631"/>
      <c r="C48" s="631"/>
      <c r="D48" s="631"/>
      <c r="E48" s="631"/>
      <c r="F48" s="631"/>
      <c r="G48" s="331"/>
      <c r="H48" s="331"/>
      <c r="I48" s="631"/>
    </row>
  </sheetData>
  <mergeCells count="7">
    <mergeCell ref="N19:U19"/>
    <mergeCell ref="L30:V30"/>
    <mergeCell ref="F32:G32"/>
    <mergeCell ref="L35:V35"/>
    <mergeCell ref="F36:G36"/>
    <mergeCell ref="H36:I36"/>
    <mergeCell ref="L36:V36"/>
  </mergeCells>
  <printOptions horizontalCentered="1"/>
  <pageMargins left="0.15748031496062992" right="0" top="0.15748031496062992" bottom="0" header="0.55118110236220474" footer="0.19685039370078741"/>
  <pageSetup paperSize="9" scale="71" firstPageNumber="4294963191" orientation="landscape" horizontalDpi="4294967295" verticalDpi="4294967295" r:id="rId1"/>
  <headerFooter alignWithMargins="0">
    <oddHeader>&amp;R&amp;"Calibri"&amp;10&amp;K000000 Confidential&amp;1#_x000D_</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sheetPr codeName="Sheet8">
    <tabColor rgb="FF00FFFF"/>
    <pageSetUpPr fitToPage="1"/>
  </sheetPr>
  <dimension ref="A1:AK115"/>
  <sheetViews>
    <sheetView showGridLines="0" topLeftCell="A10" zoomScale="70" zoomScaleNormal="70" zoomScaleSheetLayoutView="85" workbookViewId="0">
      <selection activeCell="C7" sqref="C7"/>
    </sheetView>
  </sheetViews>
  <sheetFormatPr defaultColWidth="9.1796875" defaultRowHeight="12.5"/>
  <cols>
    <col min="1" max="1" width="1" style="4" customWidth="1"/>
    <col min="2" max="2" width="9.81640625" style="4" customWidth="1"/>
    <col min="3" max="3" width="58.81640625" style="4" bestFit="1" customWidth="1"/>
    <col min="4" max="4" width="16" style="157" customWidth="1"/>
    <col min="5" max="5" width="11.453125" style="157" customWidth="1"/>
    <col min="6" max="6" width="5.54296875" style="157" hidden="1" customWidth="1"/>
    <col min="7" max="7" width="13.81640625" style="4" customWidth="1"/>
    <col min="8" max="8" width="12.1796875" style="163" customWidth="1"/>
    <col min="9" max="9" width="15.453125" style="163" customWidth="1"/>
    <col min="10" max="10" width="5.81640625" style="4" customWidth="1"/>
    <col min="11" max="11" width="15" style="4" bestFit="1" customWidth="1"/>
    <col min="12" max="12" width="9.1796875" style="4" customWidth="1"/>
    <col min="13" max="13" width="16.1796875" style="163" customWidth="1"/>
    <col min="14" max="14" width="15.453125" style="163" customWidth="1"/>
    <col min="15" max="15" width="0.1796875" style="4" customWidth="1"/>
    <col min="16" max="16" width="4.54296875" style="4" customWidth="1"/>
    <col min="17" max="17" width="2.54296875" style="4" customWidth="1"/>
    <col min="18" max="18" width="4.81640625" style="4" customWidth="1"/>
    <col min="19" max="19" width="5.453125" style="4" customWidth="1"/>
    <col min="20" max="20" width="1.54296875" style="4" customWidth="1"/>
    <col min="21" max="21" width="4.1796875" style="4" customWidth="1"/>
    <col min="22" max="22" width="1.81640625" style="4" customWidth="1"/>
    <col min="23" max="23" width="6" style="4" customWidth="1"/>
    <col min="24" max="24" width="13.54296875" style="164" customWidth="1"/>
    <col min="25" max="25" width="9.1796875" style="4" customWidth="1"/>
    <col min="26" max="26" width="2.81640625" style="4" customWidth="1"/>
    <col min="27" max="36" width="9.1796875" style="4" customWidth="1"/>
    <col min="37" max="16384" width="9.1796875" style="4"/>
  </cols>
  <sheetData>
    <row r="1" spans="2:24">
      <c r="B1" s="3"/>
      <c r="C1" s="3"/>
    </row>
    <row r="2" spans="2:24" ht="15" customHeight="1">
      <c r="P2" s="156"/>
      <c r="Q2" s="248"/>
      <c r="R2" s="248"/>
      <c r="S2" s="248"/>
      <c r="T2" s="248"/>
      <c r="U2" s="248"/>
      <c r="V2" s="248"/>
    </row>
    <row r="3" spans="2:24" ht="20">
      <c r="B3" s="6" t="s">
        <v>41</v>
      </c>
      <c r="C3" s="6"/>
      <c r="D3" s="182"/>
      <c r="E3" s="182"/>
      <c r="F3" s="182"/>
      <c r="G3" s="6"/>
      <c r="H3" s="66"/>
      <c r="I3" s="66"/>
      <c r="J3" s="6"/>
      <c r="K3" s="6"/>
      <c r="L3" s="6"/>
      <c r="M3" s="66"/>
      <c r="N3" s="66"/>
      <c r="O3" s="6"/>
      <c r="P3" s="6"/>
      <c r="Q3" s="6"/>
      <c r="R3" s="6"/>
      <c r="S3" s="6"/>
      <c r="T3" s="6"/>
      <c r="U3" s="6"/>
      <c r="V3" s="6"/>
      <c r="W3" s="6"/>
      <c r="X3" s="7"/>
    </row>
    <row r="4" spans="2:24" ht="3.75" customHeight="1"/>
    <row r="5" spans="2:24">
      <c r="B5" s="4" t="s">
        <v>500</v>
      </c>
      <c r="J5" s="8" t="s">
        <v>43</v>
      </c>
      <c r="K5" s="9">
        <f ca="1">TODAY()</f>
        <v>44826</v>
      </c>
      <c r="L5" s="9"/>
      <c r="M5" s="165"/>
      <c r="N5" s="166"/>
      <c r="O5" s="8"/>
      <c r="P5" s="8"/>
      <c r="Q5" s="8"/>
      <c r="R5" s="8"/>
      <c r="S5" s="8"/>
      <c r="T5" s="8"/>
      <c r="U5" s="8"/>
      <c r="V5" s="8"/>
      <c r="W5" s="8"/>
    </row>
    <row r="6" spans="2:24" ht="13">
      <c r="B6" s="10" t="s">
        <v>44</v>
      </c>
      <c r="C6" s="11"/>
      <c r="D6" s="291"/>
      <c r="E6" s="183"/>
      <c r="F6" s="251"/>
      <c r="G6" s="11"/>
      <c r="H6" s="80" t="s">
        <v>45</v>
      </c>
      <c r="I6" s="73"/>
      <c r="J6" s="13" t="s">
        <v>46</v>
      </c>
      <c r="K6" s="14"/>
      <c r="L6" s="15"/>
      <c r="M6" s="80" t="s">
        <v>47</v>
      </c>
      <c r="N6" s="73"/>
      <c r="O6" s="15"/>
      <c r="P6" s="15"/>
      <c r="Q6" s="16"/>
      <c r="R6" s="15"/>
      <c r="S6" s="15"/>
      <c r="T6" s="15"/>
      <c r="U6" s="15"/>
      <c r="V6" s="17"/>
      <c r="W6" s="17"/>
      <c r="X6" s="159"/>
    </row>
    <row r="7" spans="2:24" ht="13">
      <c r="B7" s="195" t="s">
        <v>614</v>
      </c>
      <c r="C7" s="20"/>
      <c r="D7" s="292"/>
      <c r="E7" s="184" t="s">
        <v>48</v>
      </c>
      <c r="F7" s="252"/>
      <c r="G7" s="23"/>
      <c r="H7" s="81" t="s">
        <v>49</v>
      </c>
      <c r="I7" s="67"/>
      <c r="J7" s="22" t="s">
        <v>50</v>
      </c>
      <c r="K7" s="24"/>
      <c r="L7" s="23"/>
      <c r="M7" s="81" t="s">
        <v>51</v>
      </c>
      <c r="N7" s="67"/>
      <c r="O7" s="23"/>
      <c r="P7" s="23"/>
      <c r="Q7" s="22" t="s">
        <v>52</v>
      </c>
      <c r="R7" s="23"/>
      <c r="S7" s="23"/>
      <c r="T7" s="23"/>
      <c r="U7" s="23"/>
      <c r="V7" s="23"/>
      <c r="W7" s="23"/>
      <c r="X7" s="25"/>
    </row>
    <row r="8" spans="2:24">
      <c r="B8" s="26" t="s">
        <v>394</v>
      </c>
      <c r="C8" s="20"/>
      <c r="D8" s="292"/>
      <c r="E8" s="185"/>
      <c r="F8" s="190"/>
      <c r="G8" s="20"/>
      <c r="H8" s="167"/>
      <c r="I8" s="168"/>
      <c r="J8" s="19"/>
      <c r="K8" s="20"/>
      <c r="L8" s="12"/>
      <c r="M8" s="167"/>
      <c r="N8" s="169"/>
      <c r="O8" s="20"/>
      <c r="P8" s="12"/>
      <c r="Q8" s="20"/>
      <c r="R8" s="20"/>
      <c r="S8" s="20"/>
      <c r="T8" s="20"/>
      <c r="U8" s="20"/>
      <c r="V8" s="27"/>
      <c r="W8" s="27"/>
      <c r="X8" s="170"/>
    </row>
    <row r="9" spans="2:24">
      <c r="B9" s="26">
        <v>4380192</v>
      </c>
      <c r="C9" s="20"/>
      <c r="D9" s="292"/>
      <c r="E9" s="194" t="s">
        <v>349</v>
      </c>
      <c r="F9" s="282"/>
      <c r="G9" s="20"/>
      <c r="H9" s="167" t="s">
        <v>890</v>
      </c>
      <c r="I9" s="168"/>
      <c r="J9" s="19" t="s">
        <v>55</v>
      </c>
      <c r="K9" s="20"/>
      <c r="L9" s="21"/>
      <c r="M9" s="167" t="s">
        <v>56</v>
      </c>
      <c r="N9" s="171"/>
      <c r="O9" s="20"/>
      <c r="P9" s="21"/>
      <c r="Q9" s="20" t="s">
        <v>57</v>
      </c>
      <c r="R9" s="20"/>
      <c r="S9" s="20"/>
      <c r="T9" s="20"/>
      <c r="U9" s="20"/>
      <c r="V9" s="20"/>
      <c r="W9" s="20"/>
      <c r="X9" s="172"/>
    </row>
    <row r="10" spans="2:24" ht="13">
      <c r="B10" s="26" t="s">
        <v>534</v>
      </c>
      <c r="C10" s="20"/>
      <c r="D10" s="216" t="s">
        <v>555</v>
      </c>
      <c r="E10" s="185" t="s">
        <v>58</v>
      </c>
      <c r="F10" s="190"/>
      <c r="G10" s="20"/>
      <c r="H10" s="167"/>
      <c r="I10" s="168"/>
      <c r="J10" s="609"/>
      <c r="K10" s="610"/>
      <c r="L10" s="31"/>
      <c r="M10" s="167"/>
      <c r="N10" s="171"/>
      <c r="O10" s="20"/>
      <c r="P10" s="21"/>
      <c r="Q10" s="20"/>
      <c r="R10" s="20"/>
      <c r="S10" s="20"/>
      <c r="T10" s="20"/>
      <c r="U10" s="20"/>
      <c r="V10" s="20"/>
      <c r="W10" s="20"/>
      <c r="X10" s="172"/>
    </row>
    <row r="11" spans="2:24" ht="13">
      <c r="B11" s="26"/>
      <c r="C11" s="20"/>
      <c r="D11" s="292"/>
      <c r="E11" s="186"/>
      <c r="F11" s="193"/>
      <c r="G11" s="33"/>
      <c r="H11" s="167" t="s">
        <v>899</v>
      </c>
      <c r="I11" s="168"/>
      <c r="J11" s="19" t="s">
        <v>60</v>
      </c>
      <c r="K11" s="20"/>
      <c r="L11" s="21"/>
      <c r="M11" s="167" t="s">
        <v>501</v>
      </c>
      <c r="N11" s="171"/>
      <c r="O11" s="20"/>
      <c r="P11" s="21"/>
      <c r="Q11" s="20" t="s">
        <v>62</v>
      </c>
      <c r="R11" s="20"/>
      <c r="S11" s="20"/>
      <c r="T11" s="20"/>
      <c r="U11" s="20"/>
      <c r="V11" s="20"/>
      <c r="W11" s="20"/>
      <c r="X11" s="172"/>
    </row>
    <row r="12" spans="2:24">
      <c r="B12" s="34" t="s">
        <v>63</v>
      </c>
      <c r="C12" s="20"/>
      <c r="D12" s="292"/>
      <c r="E12" s="185" t="s">
        <v>64</v>
      </c>
      <c r="F12" s="190"/>
      <c r="G12" s="20"/>
      <c r="H12" s="167"/>
      <c r="I12" s="168"/>
      <c r="J12" s="19"/>
      <c r="K12" s="20"/>
      <c r="L12" s="21"/>
      <c r="M12" s="167"/>
      <c r="N12" s="171"/>
      <c r="O12" s="20"/>
      <c r="P12" s="21"/>
      <c r="Q12" s="20"/>
      <c r="R12" s="20"/>
      <c r="S12" s="20"/>
      <c r="T12" s="20"/>
      <c r="U12" s="20"/>
      <c r="V12" s="20"/>
      <c r="W12" s="20"/>
      <c r="X12" s="172"/>
    </row>
    <row r="13" spans="2:24">
      <c r="B13" s="34"/>
      <c r="C13" s="35"/>
      <c r="D13" s="293"/>
      <c r="E13" s="185" t="s">
        <v>65</v>
      </c>
      <c r="F13" s="190"/>
      <c r="G13" s="20"/>
      <c r="H13" s="173"/>
      <c r="I13" s="174"/>
      <c r="J13" s="34"/>
      <c r="K13" s="35"/>
      <c r="L13" s="36"/>
      <c r="M13" s="173"/>
      <c r="N13" s="175"/>
      <c r="O13" s="35"/>
      <c r="P13" s="36"/>
      <c r="Q13" s="35"/>
      <c r="R13" s="35"/>
      <c r="S13" s="35"/>
      <c r="T13" s="35"/>
      <c r="U13" s="35"/>
      <c r="V13" s="35"/>
      <c r="W13" s="35"/>
      <c r="X13" s="176"/>
    </row>
    <row r="14" spans="2:24">
      <c r="B14" s="38" t="s">
        <v>502</v>
      </c>
      <c r="C14" s="39" t="s">
        <v>503</v>
      </c>
      <c r="D14" s="294"/>
      <c r="E14" s="187" t="s">
        <v>504</v>
      </c>
      <c r="F14" s="188"/>
      <c r="G14" s="41" t="s">
        <v>505</v>
      </c>
      <c r="H14" s="70" t="s">
        <v>506</v>
      </c>
      <c r="I14" s="70" t="s">
        <v>71</v>
      </c>
      <c r="J14" s="40" t="s">
        <v>507</v>
      </c>
      <c r="K14" s="40" t="s">
        <v>508</v>
      </c>
      <c r="L14" s="158" t="s">
        <v>509</v>
      </c>
      <c r="M14" s="77" t="s">
        <v>510</v>
      </c>
      <c r="N14" s="77" t="s">
        <v>511</v>
      </c>
      <c r="O14" s="42"/>
      <c r="P14" s="42" t="s">
        <v>512</v>
      </c>
      <c r="Q14" s="38"/>
      <c r="R14" s="38"/>
      <c r="S14" s="38"/>
      <c r="T14" s="38"/>
      <c r="U14" s="38"/>
      <c r="V14" s="38"/>
      <c r="W14" s="38"/>
      <c r="X14" s="43" t="s">
        <v>513</v>
      </c>
    </row>
    <row r="15" spans="2:24" ht="12.75" customHeight="1">
      <c r="B15" s="44"/>
      <c r="C15" s="45"/>
      <c r="D15" s="295"/>
      <c r="E15" s="188" t="s">
        <v>514</v>
      </c>
      <c r="F15" s="253"/>
      <c r="G15" s="46" t="s">
        <v>517</v>
      </c>
      <c r="H15" s="71" t="s">
        <v>518</v>
      </c>
      <c r="I15" s="71" t="s">
        <v>518</v>
      </c>
      <c r="J15" s="41"/>
      <c r="K15" s="41"/>
      <c r="L15" s="105"/>
      <c r="M15" s="71" t="s">
        <v>519</v>
      </c>
      <c r="N15" s="78" t="s">
        <v>519</v>
      </c>
      <c r="O15" s="47"/>
      <c r="P15" s="48" t="s">
        <v>520</v>
      </c>
      <c r="Q15" s="49"/>
      <c r="R15" s="49"/>
      <c r="S15" s="49"/>
      <c r="T15" s="49"/>
      <c r="U15" s="49"/>
      <c r="V15" s="50"/>
      <c r="W15" s="50"/>
      <c r="X15" s="51" t="s">
        <v>75</v>
      </c>
    </row>
    <row r="16" spans="2:24" ht="13.5" customHeight="1">
      <c r="B16" s="105"/>
      <c r="C16" s="116" t="s">
        <v>588</v>
      </c>
      <c r="D16" s="296"/>
      <c r="E16" s="189"/>
      <c r="F16" s="189"/>
      <c r="G16" s="112"/>
      <c r="H16" s="160"/>
      <c r="I16" s="160"/>
      <c r="J16" s="105"/>
      <c r="K16" s="105"/>
      <c r="M16" s="160"/>
      <c r="N16" s="161"/>
      <c r="O16" s="104"/>
      <c r="P16" s="117"/>
      <c r="Q16" s="117"/>
      <c r="R16" s="117"/>
      <c r="S16" s="117"/>
      <c r="T16" s="117"/>
      <c r="U16" s="117"/>
      <c r="V16" s="104"/>
      <c r="W16" s="104"/>
      <c r="X16" s="162"/>
    </row>
    <row r="17" spans="1:34" ht="5.75" customHeight="1">
      <c r="B17" s="105"/>
      <c r="C17" s="116"/>
      <c r="D17" s="296"/>
      <c r="E17" s="189"/>
      <c r="F17" s="189"/>
      <c r="G17" s="152"/>
      <c r="H17" s="160"/>
      <c r="I17" s="160"/>
      <c r="J17" s="105"/>
      <c r="K17" s="105"/>
      <c r="L17" s="105"/>
      <c r="M17" s="160"/>
      <c r="N17" s="161"/>
      <c r="O17" s="104"/>
      <c r="P17" s="117"/>
      <c r="Q17" s="117"/>
      <c r="R17" s="117"/>
      <c r="S17" s="117"/>
      <c r="T17" s="117"/>
      <c r="U17" s="117"/>
      <c r="V17" s="104"/>
      <c r="W17" s="104"/>
      <c r="X17" s="162"/>
    </row>
    <row r="18" spans="1:34" s="217" customFormat="1" ht="20" customHeight="1">
      <c r="A18" s="197"/>
      <c r="B18" s="344"/>
      <c r="C18" s="364" t="s">
        <v>931</v>
      </c>
      <c r="D18" s="346" t="str">
        <f>IF(E18="","",VLOOKUP(C18,Data!$B$5:$L$508,2,FALSE))</f>
        <v/>
      </c>
      <c r="E18" s="356"/>
      <c r="F18" s="371"/>
      <c r="G18" s="362"/>
      <c r="H18" s="346" t="str">
        <f>IF(E18="","",VLOOKUP(C18,Data!$B$5:$L$508,11,FALSE))</f>
        <v/>
      </c>
      <c r="I18" s="616" t="str">
        <f>IF(E18&gt;0,E18*H18,"-")</f>
        <v>-</v>
      </c>
      <c r="J18" s="347"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171,Data!G171,(IF(C18=Data!B174,Data!G174,(IF(C18=Data!#REF!,Data!#REF!,(IF(C18=Data!#REF!,Data!#REF!,(IF(C18=Data!#REF!,Data!#REF!,Data!#REF!)))))))))))))))&amp;IF(C18=Data!#REF!,Data!#REF!,(IF(C18=Data!#REF!,Data!#REF!,(IF(C18=Data!#REF!,Data!#REF!,(IF(C18=Data!#REF!,Data!#REF!,(IF(C18=Data!#REF!,Data!#REF!,(IF(C18=Data!#REF!,Data!G866,(IF(C18=Data!#REF!,Data!#REF!,(IF(C18=Data!#REF!,Data!#REF!,Data!#REF!)))))))))))))))&amp;IF(C18=Data!B202,Data!G202,(IF(C18=Data!#REF!,Data!#REF!,(IF(C18=Data!#REF!,Data!#REF!,(IF(C18=Data!#REF!,Data!#REF!,(IF(C18=Data!#REF!,Data!#REF!,Data!#REF!)))))))))</f>
        <v>#REF!</v>
      </c>
      <c r="P18" s="619"/>
      <c r="Q18" s="620"/>
      <c r="R18" s="611" t="s">
        <v>525</v>
      </c>
      <c r="S18" s="620"/>
      <c r="T18" s="620"/>
      <c r="U18" s="611"/>
      <c r="V18" s="621"/>
      <c r="W18" s="611"/>
      <c r="X18" s="350" t="str">
        <f>IF(E18="","",VLOOKUP(C18,Data!$B$5:$J$508,9,FALSE)*E18)</f>
        <v/>
      </c>
      <c r="Y18" s="4"/>
      <c r="Z18" s="4"/>
      <c r="AA18" s="4"/>
      <c r="AB18" s="4"/>
      <c r="AC18" s="4"/>
      <c r="AD18" s="4"/>
      <c r="AE18" s="4"/>
      <c r="AF18" s="4"/>
      <c r="AG18" s="4"/>
      <c r="AH18" s="4"/>
    </row>
    <row r="19" spans="1:34" s="217" customFormat="1" ht="20" customHeight="1">
      <c r="A19" s="197"/>
      <c r="B19" s="344" t="s">
        <v>888</v>
      </c>
      <c r="C19" s="357" t="s">
        <v>336</v>
      </c>
      <c r="D19" s="346" t="str">
        <f>IF(E19="","",VLOOKUP(C19,Data!$B$5:$L$508,2,FALSE))</f>
        <v>WY71980</v>
      </c>
      <c r="E19" s="356">
        <v>100</v>
      </c>
      <c r="F19" s="371"/>
      <c r="G19" s="584"/>
      <c r="H19" s="346">
        <f>IF(E19="","",VLOOKUP(C19,Data!$B$5:$L$508,11,FALSE))</f>
        <v>128.6</v>
      </c>
      <c r="I19" s="616">
        <f t="shared" ref="I19:I26" si="0">IF(E19&gt;0,E19*H19,"-")</f>
        <v>12860</v>
      </c>
      <c r="J19" s="347" t="str">
        <f>IF(E19="","",VLOOKUP(C19,Data!$B$5:$D$508,3,FALSE))</f>
        <v>C/T</v>
      </c>
      <c r="K19" s="347" t="str">
        <f>IF(E19="","",VLOOKUP(C19,Data!$B$5:$M$508,12,FALSE))</f>
        <v>Indonesia</v>
      </c>
      <c r="L19" s="348"/>
      <c r="M19" s="349">
        <f>IF(E19="","",VLOOKUP(C19,Data!$B$5:$E$508,4,FALSE)*E19)</f>
        <v>660</v>
      </c>
      <c r="N19" s="349">
        <f>IF(E19="","",VLOOKUP(C19,Data!$B$5:$F$508,5,FALSE)*E19)</f>
        <v>650</v>
      </c>
      <c r="O19" s="612" t="e">
        <f>IF(C19=Data!#REF!,Data!#REF!,(IF(C19=Data!#REF!,Data!#REF!,(IF(C19=Data!#REF!,Data!#REF!,(IF(C19=Data!B122,Data!G122,(IF(C19=Data!B125,Data!G125,(IF(C19=Data!#REF!,Data!#REF!,(IF(C19=Data!#REF!,Data!#REF!,(IF(C19=Data!#REF!,Data!#REF!,Data!#REF!)))))))))))))))&amp;IF(C19=Data!#REF!,Data!#REF!,(IF(C19=Data!#REF!,Data!#REF!,(IF(C19=Data!#REF!,Data!#REF!,(IF(C19=Data!#REF!,Data!#REF!,(IF(C19=Data!#REF!,Data!#REF!,(IF(C19=Data!#REF!,Data!G817,(IF(C19=Data!#REF!,Data!#REF!,(IF(C19=Data!#REF!,Data!#REF!,Data!#REF!)))))))))))))))&amp;IF(C19=Data!B153,Data!G153,(IF(C19=Data!#REF!,Data!#REF!,(IF(C19=Data!#REF!,Data!#REF!,(IF(C19=Data!#REF!,Data!#REF!,(IF(C19=Data!#REF!,Data!#REF!,Data!#REF!)))))))))</f>
        <v>#REF!</v>
      </c>
      <c r="P19" s="1086" t="s">
        <v>915</v>
      </c>
      <c r="Q19" s="1087"/>
      <c r="R19" s="1087"/>
      <c r="S19" s="1087"/>
      <c r="T19" s="1087"/>
      <c r="U19" s="1087"/>
      <c r="V19" s="621"/>
      <c r="W19" s="611"/>
      <c r="X19" s="350">
        <f>IF(E19="","",VLOOKUP(C19,Data!$B$5:$J$508,9,FALSE)*E19)</f>
        <v>1.3419000000000001</v>
      </c>
      <c r="Y19" s="4"/>
      <c r="Z19" s="4"/>
      <c r="AA19" s="4"/>
      <c r="AB19" s="4"/>
      <c r="AC19" s="4"/>
      <c r="AD19" s="4"/>
      <c r="AE19" s="4"/>
      <c r="AF19" s="4"/>
      <c r="AG19" s="4"/>
      <c r="AH19" s="4"/>
    </row>
    <row r="20" spans="1:34" s="217" customFormat="1" ht="20" customHeight="1">
      <c r="A20" s="197"/>
      <c r="B20" s="344"/>
      <c r="C20" s="357"/>
      <c r="D20" s="346" t="str">
        <f>IF(E20="","",VLOOKUP(C20,Data!$B$5:$L$508,2,FALSE))</f>
        <v/>
      </c>
      <c r="E20" s="356"/>
      <c r="F20" s="371"/>
      <c r="G20" s="363"/>
      <c r="H20" s="346" t="str">
        <f>IF(E20="","",VLOOKUP(C20,Data!$B$5:$L$508,11,FALSE))</f>
        <v/>
      </c>
      <c r="I20" s="616" t="str">
        <f t="shared" si="0"/>
        <v>-</v>
      </c>
      <c r="J20" s="347" t="str">
        <f>IF(E20="","",VLOOKUP(C20,Data!$B$5:$D$508,3,FALSE))</f>
        <v/>
      </c>
      <c r="K20" s="347" t="str">
        <f>IF(E20="","",VLOOKUP(C20,Data!$B$5:$M$508,12,FALSE))</f>
        <v/>
      </c>
      <c r="L20" s="348"/>
      <c r="M20" s="349" t="str">
        <f>IF(E20="","",VLOOKUP(C20,Data!$B$5:$E$508,4,FALSE)*E20)</f>
        <v/>
      </c>
      <c r="N20" s="349" t="str">
        <f>IF(E20="","",VLOOKUP(C20,Data!$B$5:$F$508,5,FALSE)*E20)</f>
        <v/>
      </c>
      <c r="O20" s="612" t="e">
        <f>IF(C20=Data!#REF!,Data!#REF!,(IF(C20=Data!#REF!,Data!#REF!,(IF(C20=Data!#REF!,Data!#REF!,(IF(C20=Data!B124,Data!G124,(IF(C20=Data!B127,Data!G127,(IF(C20=Data!#REF!,Data!#REF!,(IF(C20=Data!#REF!,Data!#REF!,(IF(C20=Data!#REF!,Data!#REF!,Data!#REF!)))))))))))))))&amp;IF(C20=Data!#REF!,Data!#REF!,(IF(C20=Data!#REF!,Data!#REF!,(IF(C20=Data!#REF!,Data!#REF!,(IF(C20=Data!#REF!,Data!#REF!,(IF(C20=Data!#REF!,Data!#REF!,(IF(C20=Data!#REF!,Data!G819,(IF(C20=Data!#REF!,Data!#REF!,(IF(C20=Data!#REF!,Data!#REF!,Data!#REF!)))))))))))))))&amp;IF(C20=Data!B155,Data!G155,(IF(C20=Data!#REF!,Data!#REF!,(IF(C20=Data!#REF!,Data!#REF!,(IF(C20=Data!#REF!,Data!#REF!,(IF(C20=Data!#REF!,Data!#REF!,Data!#REF!)))))))))</f>
        <v>#REF!</v>
      </c>
      <c r="P20" s="1086"/>
      <c r="Q20" s="1087"/>
      <c r="R20" s="1087"/>
      <c r="S20" s="1087"/>
      <c r="T20" s="1087"/>
      <c r="U20" s="1087"/>
      <c r="V20" s="621"/>
      <c r="W20" s="611"/>
      <c r="X20" s="350" t="str">
        <f>IF(E20="","",VLOOKUP(C20,Data!$B$5:$J$508,9,FALSE)*E20)</f>
        <v/>
      </c>
      <c r="Y20" s="4"/>
      <c r="Z20" s="4"/>
      <c r="AA20" s="4"/>
      <c r="AB20" s="4"/>
      <c r="AC20" s="4"/>
      <c r="AD20" s="4"/>
      <c r="AE20" s="4"/>
      <c r="AF20" s="4"/>
      <c r="AG20" s="4"/>
      <c r="AH20" s="4"/>
    </row>
    <row r="21" spans="1:34" s="217" customFormat="1" ht="20" customHeight="1">
      <c r="A21" s="197"/>
      <c r="B21" s="344"/>
      <c r="C21" s="364"/>
      <c r="D21" s="346" t="str">
        <f>IF(E21="","",VLOOKUP(C21,Data!$B$5:$L$508,2,FALSE))</f>
        <v/>
      </c>
      <c r="E21" s="356"/>
      <c r="F21" s="371"/>
      <c r="G21" s="362"/>
      <c r="H21" s="346" t="str">
        <f>IF(E21="","",VLOOKUP(C21,Data!$B$5:$L$508,11,FALSE))</f>
        <v/>
      </c>
      <c r="I21" s="616" t="str">
        <f t="shared" si="0"/>
        <v>-</v>
      </c>
      <c r="J21" s="347" t="str">
        <f>IF(E21="","",VLOOKUP(C21,Data!$B$5:$D$508,3,FALSE))</f>
        <v/>
      </c>
      <c r="K21" s="347" t="str">
        <f>IF(E21="","",VLOOKUP(C21,Data!$B$5:$M$508,12,FALSE))</f>
        <v/>
      </c>
      <c r="L21" s="348"/>
      <c r="M21" s="349" t="str">
        <f>IF(E21="","",VLOOKUP(C21,Data!$B$5:$E$508,4,FALSE)*E21)</f>
        <v/>
      </c>
      <c r="N21" s="349" t="str">
        <f>IF(E21="","",VLOOKUP(C21,Data!$B$5:$F$508,5,FALSE)*E21)</f>
        <v/>
      </c>
      <c r="O21" s="612" t="e">
        <f>IF(C21=Data!#REF!,Data!#REF!,(IF(C21=Data!#REF!,Data!#REF!,(IF(C21=Data!#REF!,Data!#REF!,(IF(C21=Data!B188,Data!G188,(IF(C21=Data!B191,Data!G191,(IF(C21=Data!#REF!,Data!#REF!,(IF(C21=Data!#REF!,Data!#REF!,(IF(C21=Data!#REF!,Data!#REF!,Data!#REF!)))))))))))))))&amp;IF(C21=Data!#REF!,Data!#REF!,(IF(C21=Data!#REF!,Data!#REF!,(IF(C21=Data!#REF!,Data!#REF!,(IF(C21=Data!#REF!,Data!#REF!,(IF(C21=Data!#REF!,Data!#REF!,(IF(C21=Data!#REF!,Data!G883,(IF(C21=Data!#REF!,Data!#REF!,(IF(C21=Data!#REF!,Data!#REF!,Data!#REF!)))))))))))))))&amp;IF(C21=Data!B219,Data!G219,(IF(C21=Data!#REF!,Data!#REF!,(IF(C21=Data!#REF!,Data!#REF!,(IF(C21=Data!#REF!,Data!#REF!,(IF(C21=Data!#REF!,Data!#REF!,Data!#REF!)))))))))</f>
        <v>#REF!</v>
      </c>
      <c r="P21" s="619"/>
      <c r="Q21" s="620"/>
      <c r="R21" s="611"/>
      <c r="S21" s="620"/>
      <c r="T21" s="620"/>
      <c r="U21" s="611"/>
      <c r="V21" s="621"/>
      <c r="W21" s="611"/>
      <c r="X21" s="350" t="str">
        <f>IF(E21="","",VLOOKUP(C21,Data!$B$5:$J$508,9,FALSE)*E21)</f>
        <v/>
      </c>
      <c r="Y21" s="4"/>
      <c r="Z21" s="4"/>
      <c r="AA21" s="4"/>
      <c r="AB21" s="4"/>
      <c r="AC21" s="4"/>
      <c r="AD21" s="4"/>
      <c r="AE21" s="4"/>
      <c r="AF21" s="4"/>
      <c r="AG21" s="4"/>
      <c r="AH21" s="4"/>
    </row>
    <row r="22" spans="1:34" s="217" customFormat="1" ht="20" customHeight="1">
      <c r="A22" s="197"/>
      <c r="B22" s="344"/>
      <c r="C22" s="364"/>
      <c r="D22" s="346" t="str">
        <f>IF(E22="","",VLOOKUP(C22,Data!$B$5:$L$508,2,FALSE))</f>
        <v/>
      </c>
      <c r="E22" s="356"/>
      <c r="F22" s="371"/>
      <c r="G22" s="362"/>
      <c r="H22" s="346" t="str">
        <f>IF(E22="","",VLOOKUP(C22,Data!$B$5:$L$508,11,FALSE))</f>
        <v/>
      </c>
      <c r="I22" s="616" t="str">
        <f>IF(E22&gt;0,E22*H22,"-")</f>
        <v>-</v>
      </c>
      <c r="J22" s="347" t="str">
        <f>IF(E22="","",VLOOKUP(C22,Data!$B$5:$D$508,3,FALSE))</f>
        <v/>
      </c>
      <c r="K22" s="347" t="str">
        <f>IF(E22="","",VLOOKUP(C22,Data!$B$5:$M$508,12,FALSE))</f>
        <v/>
      </c>
      <c r="L22" s="348"/>
      <c r="M22" s="349" t="str">
        <f>IF(E22="","",VLOOKUP(C22,Data!$B$5:$E$508,4,FALSE)*E22)</f>
        <v/>
      </c>
      <c r="N22" s="349" t="str">
        <f>IF(E22="","",VLOOKUP(C22,Data!$B$5:$F$508,5,FALSE)*E22)</f>
        <v/>
      </c>
      <c r="O22" s="612" t="e">
        <f>IF(C22=Data!#REF!,Data!#REF!,(IF(C22=Data!#REF!,Data!#REF!,(IF(C22=Data!#REF!,Data!#REF!,(IF(C22=Data!B189,Data!G189,(IF(C22=Data!B192,Data!G192,(IF(C22=Data!#REF!,Data!#REF!,(IF(C22=Data!#REF!,Data!#REF!,(IF(C22=Data!#REF!,Data!#REF!,Data!#REF!)))))))))))))))&amp;IF(C22=Data!#REF!,Data!#REF!,(IF(C22=Data!#REF!,Data!#REF!,(IF(C22=Data!#REF!,Data!#REF!,(IF(C22=Data!#REF!,Data!#REF!,(IF(C22=Data!#REF!,Data!#REF!,(IF(C22=Data!#REF!,Data!G884,(IF(C22=Data!#REF!,Data!#REF!,(IF(C22=Data!#REF!,Data!#REF!,Data!#REF!)))))))))))))))&amp;IF(C22=Data!B220,Data!G220,(IF(C22=Data!#REF!,Data!#REF!,(IF(C22=Data!#REF!,Data!#REF!,(IF(C22=Data!#REF!,Data!#REF!,(IF(C22=Data!#REF!,Data!#REF!,Data!#REF!)))))))))</f>
        <v>#REF!</v>
      </c>
      <c r="P22" s="619"/>
      <c r="Q22" s="620"/>
      <c r="R22" s="611"/>
      <c r="S22" s="620"/>
      <c r="T22" s="620"/>
      <c r="U22" s="611"/>
      <c r="V22" s="621"/>
      <c r="W22" s="611"/>
      <c r="X22" s="350" t="str">
        <f>IF(E22="","",VLOOKUP(C22,Data!$B$5:$J$508,9,FALSE)*E22)</f>
        <v/>
      </c>
      <c r="Y22" s="4"/>
      <c r="Z22" s="4"/>
      <c r="AA22" s="4"/>
      <c r="AB22" s="4"/>
      <c r="AC22" s="4"/>
      <c r="AD22" s="4"/>
      <c r="AE22" s="4"/>
      <c r="AF22" s="4"/>
      <c r="AG22" s="4"/>
      <c r="AH22" s="4"/>
    </row>
    <row r="23" spans="1:34" s="217" customFormat="1" ht="20" customHeight="1">
      <c r="A23" s="197"/>
      <c r="B23" s="344"/>
      <c r="C23" s="357"/>
      <c r="D23" s="346" t="str">
        <f>IF(E23="","",VLOOKUP(C23,Data!$B$5:$L$508,2,FALSE))</f>
        <v/>
      </c>
      <c r="E23" s="356"/>
      <c r="F23" s="371"/>
      <c r="G23" s="363"/>
      <c r="H23" s="346" t="str">
        <f>IF(E23="","",VLOOKUP(C23,Data!$B$5:$L$508,11,FALSE))</f>
        <v/>
      </c>
      <c r="I23" s="616" t="str">
        <f>IF(E23&gt;0,E23*H23,"-")</f>
        <v>-</v>
      </c>
      <c r="J23" s="347" t="str">
        <f>IF(E23="","",VLOOKUP(C23,Data!$B$5:$D$508,3,FALSE))</f>
        <v/>
      </c>
      <c r="K23" s="347" t="str">
        <f>IF(E23="","",VLOOKUP(C23,Data!$B$5:$M$508,12,FALSE))</f>
        <v/>
      </c>
      <c r="L23" s="348"/>
      <c r="M23" s="349" t="str">
        <f>IF(E23="","",VLOOKUP(C23,Data!$B$5:$E$508,4,FALSE)*E23)</f>
        <v/>
      </c>
      <c r="N23" s="349" t="str">
        <f>IF(E23="","",VLOOKUP(C23,Data!$B$5:$F$508,5,FALSE)*E23)</f>
        <v/>
      </c>
      <c r="O23" s="612" t="e">
        <f>IF(C23=Data!#REF!,Data!#REF!,(IF(C23=Data!#REF!,Data!#REF!,(IF(C23=Data!#REF!,Data!#REF!,(IF(C23=Data!B137,Data!G137,(IF(C23=Data!B140,Data!G140,(IF(C23=Data!#REF!,Data!#REF!,(IF(C23=Data!#REF!,Data!#REF!,(IF(C23=Data!#REF!,Data!#REF!,Data!#REF!)))))))))))))))&amp;IF(C23=Data!#REF!,Data!#REF!,(IF(C23=Data!#REF!,Data!#REF!,(IF(C23=Data!#REF!,Data!#REF!,(IF(C23=Data!#REF!,Data!#REF!,(IF(C23=Data!#REF!,Data!#REF!,(IF(C23=Data!#REF!,Data!G832,(IF(C23=Data!#REF!,Data!#REF!,(IF(C23=Data!#REF!,Data!#REF!,Data!#REF!)))))))))))))))&amp;IF(C23=Data!B168,Data!G168,(IF(C23=Data!#REF!,Data!#REF!,(IF(C23=Data!#REF!,Data!#REF!,(IF(C23=Data!#REF!,Data!#REF!,(IF(C23=Data!#REF!,Data!#REF!,Data!#REF!)))))))))</f>
        <v>#REF!</v>
      </c>
      <c r="P23" s="1086"/>
      <c r="Q23" s="1087"/>
      <c r="R23" s="1087"/>
      <c r="S23" s="1087"/>
      <c r="T23" s="1087"/>
      <c r="U23" s="1087"/>
      <c r="V23" s="621"/>
      <c r="W23" s="611"/>
      <c r="X23" s="350" t="str">
        <f>IF(E23="","",VLOOKUP(C23,Data!$B$5:$J$508,9,FALSE)*E23)</f>
        <v/>
      </c>
      <c r="Y23" s="4"/>
      <c r="Z23" s="4"/>
      <c r="AA23" s="4"/>
      <c r="AB23" s="4"/>
      <c r="AC23" s="4"/>
      <c r="AD23" s="4"/>
      <c r="AE23" s="4"/>
      <c r="AF23" s="4"/>
      <c r="AG23" s="4"/>
      <c r="AH23" s="4"/>
    </row>
    <row r="24" spans="1:34" s="217" customFormat="1" ht="20" customHeight="1">
      <c r="A24" s="197"/>
      <c r="B24" s="344"/>
      <c r="C24" s="357"/>
      <c r="D24" s="346" t="str">
        <f>IF(E24="","",VLOOKUP(C24,Data!$B$5:$L$508,2,FALSE))</f>
        <v/>
      </c>
      <c r="E24" s="356"/>
      <c r="F24" s="371"/>
      <c r="G24" s="363"/>
      <c r="H24" s="346" t="str">
        <f>IF(E24="","",VLOOKUP(C24,Data!$B$5:$L$508,11,FALSE))</f>
        <v/>
      </c>
      <c r="I24" s="616" t="str">
        <f>IF(E24&gt;0,E24*H24,"-")</f>
        <v>-</v>
      </c>
      <c r="J24" s="347" t="str">
        <f>IF(E24="","",VLOOKUP(C24,Data!$B$5:$D$508,3,FALSE))</f>
        <v/>
      </c>
      <c r="K24" s="347" t="str">
        <f>IF(E24="","",VLOOKUP(C24,Data!$B$5:$M$508,12,FALSE))</f>
        <v/>
      </c>
      <c r="L24" s="348"/>
      <c r="M24" s="349" t="str">
        <f>IF(E24="","",VLOOKUP(C24,Data!$B$5:$E$508,4,FALSE)*E24)</f>
        <v/>
      </c>
      <c r="N24" s="349" t="str">
        <f>IF(E24="","",VLOOKUP(C24,Data!$B$5:$F$508,5,FALSE)*E24)</f>
        <v/>
      </c>
      <c r="O24" s="612" t="e">
        <f>IF(C24=Data!#REF!,Data!#REF!,(IF(C24=Data!#REF!,Data!#REF!,(IF(C24=Data!#REF!,Data!#REF!,(IF(C24=Data!B132,Data!G132,(IF(C24=Data!B135,Data!G135,(IF(C24=Data!#REF!,Data!#REF!,(IF(C24=Data!#REF!,Data!#REF!,(IF(C24=Data!#REF!,Data!#REF!,Data!#REF!)))))))))))))))&amp;IF(C24=Data!#REF!,Data!#REF!,(IF(C24=Data!#REF!,Data!#REF!,(IF(C24=Data!#REF!,Data!#REF!,(IF(C24=Data!#REF!,Data!#REF!,(IF(C24=Data!#REF!,Data!#REF!,(IF(C24=Data!#REF!,Data!G827,(IF(C24=Data!#REF!,Data!#REF!,(IF(C24=Data!#REF!,Data!#REF!,Data!#REF!)))))))))))))))&amp;IF(C24=Data!B163,Data!G163,(IF(C24=Data!#REF!,Data!#REF!,(IF(C24=Data!#REF!,Data!#REF!,(IF(C24=Data!#REF!,Data!#REF!,(IF(C24=Data!#REF!,Data!#REF!,Data!#REF!)))))))))</f>
        <v>#REF!</v>
      </c>
      <c r="P24" s="1086"/>
      <c r="Q24" s="1087"/>
      <c r="R24" s="1087"/>
      <c r="S24" s="1087"/>
      <c r="T24" s="1087"/>
      <c r="U24" s="1087"/>
      <c r="V24" s="621"/>
      <c r="W24" s="611"/>
      <c r="X24" s="350" t="str">
        <f>IF(E24="","",VLOOKUP(C24,Data!$B$5:$J$508,9,FALSE)*E24)</f>
        <v/>
      </c>
      <c r="Y24" s="4"/>
      <c r="Z24" s="4"/>
      <c r="AA24" s="4"/>
      <c r="AB24" s="4"/>
      <c r="AC24" s="4"/>
      <c r="AD24" s="4"/>
      <c r="AE24" s="4"/>
      <c r="AF24" s="4"/>
      <c r="AG24" s="4"/>
      <c r="AH24" s="4"/>
    </row>
    <row r="25" spans="1:34" s="217" customFormat="1" ht="20" customHeight="1">
      <c r="A25" s="197"/>
      <c r="B25" s="344"/>
      <c r="C25" s="357"/>
      <c r="D25" s="346" t="str">
        <f>IF(E25="","",VLOOKUP(C25,Data!$B$5:$L$508,2,FALSE))</f>
        <v/>
      </c>
      <c r="E25" s="356"/>
      <c r="F25" s="371"/>
      <c r="G25" s="363"/>
      <c r="H25" s="346" t="str">
        <f>IF(E25="","",VLOOKUP(C25,Data!$B$5:$L$508,11,FALSE))</f>
        <v/>
      </c>
      <c r="I25" s="616" t="str">
        <f t="shared" si="0"/>
        <v>-</v>
      </c>
      <c r="J25" s="347" t="str">
        <f>IF(E25="","",VLOOKUP(C25,Data!$B$5:$D$508,3,FALSE))</f>
        <v/>
      </c>
      <c r="K25" s="347" t="str">
        <f>IF(E25="","",VLOOKUP(C25,Data!$B$5:$M$508,12,FALSE))</f>
        <v/>
      </c>
      <c r="L25" s="348"/>
      <c r="M25" s="349" t="str">
        <f>IF(E25="","",VLOOKUP(C25,Data!$B$5:$E$508,4,FALSE)*E25)</f>
        <v/>
      </c>
      <c r="N25" s="349" t="str">
        <f>IF(E25="","",VLOOKUP(C25,Data!$B$5:$F$508,5,FALSE)*E25)</f>
        <v/>
      </c>
      <c r="O25" s="612" t="e">
        <f>IF(C25=Data!#REF!,Data!#REF!,(IF(C25=Data!#REF!,Data!#REF!,(IF(C25=Data!#REF!,Data!#REF!,(IF(C25=Data!B142,Data!G142,(IF(C25=Data!B145,Data!G145,(IF(C25=Data!#REF!,Data!#REF!,(IF(C25=Data!#REF!,Data!#REF!,(IF(C25=Data!#REF!,Data!#REF!,Data!#REF!)))))))))))))))&amp;IF(C25=Data!#REF!,Data!#REF!,(IF(C25=Data!#REF!,Data!#REF!,(IF(C25=Data!#REF!,Data!#REF!,(IF(C25=Data!#REF!,Data!#REF!,(IF(C25=Data!#REF!,Data!#REF!,(IF(C25=Data!#REF!,Data!G837,(IF(C25=Data!#REF!,Data!#REF!,(IF(C25=Data!#REF!,Data!#REF!,Data!#REF!)))))))))))))))&amp;IF(C25=Data!B173,Data!G173,(IF(C25=Data!#REF!,Data!#REF!,(IF(C25=Data!#REF!,Data!#REF!,(IF(C25=Data!#REF!,Data!#REF!,(IF(C25=Data!#REF!,Data!#REF!,Data!#REF!)))))))))</f>
        <v>#REF!</v>
      </c>
      <c r="P25" s="1086"/>
      <c r="Q25" s="1087"/>
      <c r="R25" s="1087"/>
      <c r="S25" s="1087"/>
      <c r="T25" s="1087"/>
      <c r="U25" s="1087"/>
      <c r="V25" s="621"/>
      <c r="W25" s="611"/>
      <c r="X25" s="350" t="str">
        <f>IF(E25="","",VLOOKUP(C25,Data!$B$5:$J$508,9,FALSE)*E25)</f>
        <v/>
      </c>
      <c r="Y25" s="4"/>
      <c r="Z25" s="4"/>
      <c r="AA25" s="4"/>
      <c r="AB25" s="4"/>
      <c r="AC25" s="4"/>
      <c r="AD25" s="4"/>
      <c r="AE25" s="4"/>
      <c r="AF25" s="4"/>
      <c r="AG25" s="4"/>
      <c r="AH25" s="4"/>
    </row>
    <row r="26" spans="1:34" s="217" customFormat="1" ht="20" customHeight="1">
      <c r="A26" s="197"/>
      <c r="B26" s="344"/>
      <c r="C26" s="357"/>
      <c r="D26" s="346" t="str">
        <f>IF(E26="","",VLOOKUP(C26,Data!$B$5:$L$508,2,FALSE))</f>
        <v/>
      </c>
      <c r="E26" s="356"/>
      <c r="F26" s="371"/>
      <c r="G26" s="363"/>
      <c r="H26" s="346" t="str">
        <f>IF(E26="","",VLOOKUP(C26,Data!$B$5:$L$508,11,FALSE))</f>
        <v/>
      </c>
      <c r="I26" s="616" t="str">
        <f t="shared" si="0"/>
        <v>-</v>
      </c>
      <c r="J26" s="347" t="str">
        <f>IF(E26="","",VLOOKUP(C26,Data!$B$5:$D$508,3,FALSE))</f>
        <v/>
      </c>
      <c r="K26" s="347" t="str">
        <f>IF(E26="","",VLOOKUP(C26,Data!$B$5:$M$508,12,FALSE))</f>
        <v/>
      </c>
      <c r="L26" s="348"/>
      <c r="M26" s="349" t="str">
        <f>IF(E26="","",VLOOKUP(C26,Data!$B$5:$E$508,4,FALSE)*E26)</f>
        <v/>
      </c>
      <c r="N26" s="349" t="str">
        <f>IF(E26="","",VLOOKUP(C26,Data!$B$5:$F$508,5,FALSE)*E26)</f>
        <v/>
      </c>
      <c r="O26" s="612" t="e">
        <f>IF(C26=Data!#REF!,Data!#REF!,(IF(C26=Data!#REF!,Data!#REF!,(IF(C26=Data!#REF!,Data!#REF!,(IF(C26=Data!B143,Data!G143,(IF(C26=Data!B146,Data!G146,(IF(C26=Data!#REF!,Data!#REF!,(IF(C26=Data!#REF!,Data!#REF!,(IF(C26=Data!#REF!,Data!#REF!,Data!#REF!)))))))))))))))&amp;IF(C26=Data!#REF!,Data!#REF!,(IF(C26=Data!#REF!,Data!#REF!,(IF(C26=Data!#REF!,Data!#REF!,(IF(C26=Data!#REF!,Data!#REF!,(IF(C26=Data!#REF!,Data!#REF!,(IF(C26=Data!#REF!,Data!G838,(IF(C26=Data!#REF!,Data!#REF!,(IF(C26=Data!#REF!,Data!#REF!,Data!#REF!)))))))))))))))&amp;IF(C26=Data!B174,Data!G174,(IF(C26=Data!#REF!,Data!#REF!,(IF(C26=Data!#REF!,Data!#REF!,(IF(C26=Data!#REF!,Data!#REF!,(IF(C26=Data!#REF!,Data!#REF!,Data!#REF!)))))))))</f>
        <v>#REF!</v>
      </c>
      <c r="P26" s="1086"/>
      <c r="Q26" s="1087"/>
      <c r="R26" s="1087"/>
      <c r="S26" s="1087"/>
      <c r="T26" s="1087"/>
      <c r="U26" s="1087"/>
      <c r="V26" s="621"/>
      <c r="W26" s="611"/>
      <c r="X26" s="350" t="str">
        <f>IF(E26="","",VLOOKUP(C26,Data!$B$5:$J$508,9,FALSE)*E26)</f>
        <v/>
      </c>
      <c r="Y26" s="4"/>
      <c r="Z26" s="4"/>
      <c r="AA26" s="4"/>
      <c r="AB26" s="4"/>
      <c r="AC26" s="4"/>
      <c r="AD26" s="4"/>
      <c r="AE26" s="4"/>
      <c r="AF26" s="4"/>
      <c r="AG26" s="4"/>
      <c r="AH26" s="4"/>
    </row>
    <row r="27" spans="1:34" ht="18">
      <c r="B27" s="489"/>
      <c r="C27"/>
      <c r="D27" s="358"/>
      <c r="E27" s="359">
        <f>SUM(E18:E26)</f>
        <v>100</v>
      </c>
      <c r="F27" s="359">
        <f>SUM(F18:F26)</f>
        <v>0</v>
      </c>
      <c r="G27" s="455"/>
      <c r="H27" s="361"/>
      <c r="I27" s="377">
        <f>SUM(I18:I26)</f>
        <v>12860</v>
      </c>
      <c r="J27" s="361"/>
      <c r="K27" s="361"/>
      <c r="L27" s="361"/>
      <c r="M27" s="352">
        <f>SUM(M18:M26)</f>
        <v>660</v>
      </c>
      <c r="N27" s="352">
        <f>SUM(N18:N26)</f>
        <v>650</v>
      </c>
      <c r="O27" s="351" t="e">
        <f>SUM(O16:O26)</f>
        <v>#REF!</v>
      </c>
      <c r="P27" s="353"/>
      <c r="Q27" s="351">
        <f>SUM(Q16:Q26)</f>
        <v>0</v>
      </c>
      <c r="R27" s="351">
        <f>SUM(R16:R26)</f>
        <v>0</v>
      </c>
      <c r="S27" s="353"/>
      <c r="T27" s="351">
        <f>SUM(T16:T26)</f>
        <v>0</v>
      </c>
      <c r="U27" s="351">
        <f>SUM(U16:U26)</f>
        <v>0</v>
      </c>
      <c r="V27" s="353" t="e">
        <f>SUM(#REF!)</f>
        <v>#REF!</v>
      </c>
      <c r="W27" s="351">
        <f>SUM(W16:W26)</f>
        <v>0</v>
      </c>
      <c r="X27" s="354">
        <f>SUM(X18:X26)</f>
        <v>1.3419000000000001</v>
      </c>
    </row>
    <row r="28" spans="1:34" ht="16.5">
      <c r="B28" s="247"/>
      <c r="C28" s="334"/>
      <c r="D28" s="292"/>
      <c r="E28" s="192"/>
      <c r="F28" s="254"/>
      <c r="G28" s="34"/>
      <c r="H28" s="177" t="s">
        <v>527</v>
      </c>
      <c r="I28" s="174"/>
      <c r="J28" s="54"/>
      <c r="K28" s="54"/>
      <c r="L28" s="54"/>
      <c r="M28" s="178"/>
      <c r="N28" s="174"/>
      <c r="O28" s="36"/>
      <c r="P28" s="35"/>
      <c r="Q28" s="35"/>
      <c r="R28" s="35"/>
      <c r="S28" s="35"/>
      <c r="T28" s="35"/>
      <c r="U28" s="35"/>
      <c r="V28" s="36"/>
      <c r="W28" s="36"/>
      <c r="X28" s="176"/>
    </row>
    <row r="29" spans="1:34" ht="13">
      <c r="B29" s="16" t="s">
        <v>523</v>
      </c>
      <c r="C29" s="17"/>
      <c r="D29" s="297"/>
      <c r="E29" s="290" t="s">
        <v>528</v>
      </c>
      <c r="F29" s="290"/>
      <c r="G29" s="27"/>
      <c r="H29" s="80" t="s">
        <v>82</v>
      </c>
      <c r="I29" s="84"/>
      <c r="J29" s="32" t="s">
        <v>83</v>
      </c>
      <c r="K29" s="55"/>
      <c r="L29" s="169" t="s">
        <v>84</v>
      </c>
      <c r="M29" s="169"/>
      <c r="N29" s="1088" t="s">
        <v>85</v>
      </c>
      <c r="O29" s="1089"/>
      <c r="P29" s="1089"/>
      <c r="Q29" s="1089"/>
      <c r="R29" s="1089"/>
      <c r="S29" s="1089"/>
      <c r="T29" s="1089"/>
      <c r="U29" s="1089"/>
      <c r="V29" s="1089"/>
      <c r="W29" s="1089"/>
      <c r="X29" s="1090"/>
    </row>
    <row r="30" spans="1:34" ht="13">
      <c r="B30" s="26" t="s">
        <v>547</v>
      </c>
      <c r="C30" s="20"/>
      <c r="D30" s="298"/>
      <c r="E30" s="190" t="s">
        <v>87</v>
      </c>
      <c r="F30" s="190"/>
      <c r="G30" s="20"/>
      <c r="H30" s="179"/>
      <c r="I30" s="180" t="s">
        <v>12</v>
      </c>
      <c r="J30" s="19" t="s">
        <v>88</v>
      </c>
      <c r="K30" s="60"/>
      <c r="L30" s="171" t="s">
        <v>89</v>
      </c>
      <c r="M30" s="171"/>
      <c r="N30" s="167"/>
      <c r="O30" s="20"/>
      <c r="P30" s="20"/>
      <c r="Q30" s="20"/>
      <c r="R30" s="20"/>
      <c r="S30" s="20"/>
      <c r="T30" s="20"/>
      <c r="U30" s="20"/>
      <c r="V30" s="20"/>
      <c r="W30" s="20"/>
      <c r="X30" s="172"/>
    </row>
    <row r="31" spans="1:34">
      <c r="B31" s="26" t="s">
        <v>561</v>
      </c>
      <c r="C31" s="20"/>
      <c r="D31" s="292"/>
      <c r="E31" s="190"/>
      <c r="F31" s="190"/>
      <c r="G31" s="20"/>
      <c r="H31" s="1073"/>
      <c r="I31" s="1074"/>
      <c r="J31" s="19"/>
      <c r="K31" s="60"/>
      <c r="L31" s="171" t="s">
        <v>93</v>
      </c>
      <c r="M31" s="171"/>
      <c r="N31" s="167"/>
      <c r="O31" s="20"/>
      <c r="P31" s="20"/>
      <c r="Q31" s="20"/>
      <c r="R31" s="20"/>
      <c r="S31" s="20"/>
      <c r="T31" s="20"/>
      <c r="U31" s="20"/>
      <c r="V31" s="20"/>
      <c r="W31" s="20"/>
      <c r="X31" s="172"/>
    </row>
    <row r="32" spans="1:34">
      <c r="B32" s="34"/>
      <c r="C32" s="35"/>
      <c r="D32" s="299"/>
      <c r="E32" s="190" t="s">
        <v>94</v>
      </c>
      <c r="F32" s="190"/>
      <c r="G32" s="20"/>
      <c r="H32" s="179"/>
      <c r="I32" s="180"/>
      <c r="J32" s="19" t="s">
        <v>95</v>
      </c>
      <c r="K32" s="60"/>
      <c r="L32" s="171"/>
      <c r="M32" s="171"/>
      <c r="N32" s="167"/>
      <c r="O32" s="20"/>
      <c r="P32" s="20"/>
      <c r="Q32" s="20"/>
      <c r="R32" s="20"/>
      <c r="S32" s="20"/>
      <c r="T32" s="20"/>
      <c r="U32" s="20"/>
      <c r="V32" s="20"/>
      <c r="W32" s="20"/>
      <c r="X32" s="172"/>
    </row>
    <row r="33" spans="2:27" ht="13">
      <c r="B33" s="16" t="s">
        <v>96</v>
      </c>
      <c r="C33" s="27"/>
      <c r="D33" s="291"/>
      <c r="E33" s="190" t="s">
        <v>97</v>
      </c>
      <c r="F33" s="190"/>
      <c r="G33" s="20"/>
      <c r="H33" s="88" t="s">
        <v>98</v>
      </c>
      <c r="I33" s="85"/>
      <c r="J33" s="19" t="s">
        <v>88</v>
      </c>
      <c r="K33" s="60"/>
      <c r="L33" s="171" t="s">
        <v>99</v>
      </c>
      <c r="M33" s="171"/>
      <c r="N33" s="167"/>
      <c r="O33" s="20"/>
      <c r="P33" s="20"/>
      <c r="Q33" s="20"/>
      <c r="R33" s="20"/>
      <c r="S33" s="20"/>
      <c r="T33" s="20"/>
      <c r="U33" s="20"/>
      <c r="V33" s="20"/>
      <c r="W33" s="20"/>
      <c r="X33" s="172"/>
    </row>
    <row r="34" spans="2:27" ht="17.5">
      <c r="B34" s="490" t="s">
        <v>804</v>
      </c>
      <c r="C34" s="20"/>
      <c r="D34" s="292"/>
      <c r="E34" s="190" t="s">
        <v>100</v>
      </c>
      <c r="F34" s="190"/>
      <c r="G34" s="20"/>
      <c r="H34" s="89"/>
      <c r="I34" s="181"/>
      <c r="J34" s="19" t="s">
        <v>101</v>
      </c>
      <c r="K34" s="60"/>
      <c r="L34" s="171" t="s">
        <v>524</v>
      </c>
      <c r="M34" s="171"/>
      <c r="N34" s="1082" t="s">
        <v>103</v>
      </c>
      <c r="O34" s="1083"/>
      <c r="P34" s="1083"/>
      <c r="Q34" s="1083"/>
      <c r="R34" s="1083"/>
      <c r="S34" s="1083"/>
      <c r="T34" s="1083"/>
      <c r="U34" s="1083"/>
      <c r="V34" s="1083"/>
      <c r="W34" s="1083"/>
      <c r="X34" s="1077"/>
    </row>
    <row r="35" spans="2:27">
      <c r="B35" s="34"/>
      <c r="C35" s="35"/>
      <c r="D35" s="293"/>
      <c r="E35" s="191"/>
      <c r="F35" s="191"/>
      <c r="G35" s="35"/>
      <c r="H35" s="1061" t="s">
        <v>936</v>
      </c>
      <c r="I35" s="1078"/>
      <c r="J35" s="1061" t="s">
        <v>937</v>
      </c>
      <c r="K35" s="1078"/>
      <c r="L35" s="128"/>
      <c r="M35" s="175"/>
      <c r="N35" s="1084" t="s">
        <v>105</v>
      </c>
      <c r="O35" s="1085"/>
      <c r="P35" s="1085"/>
      <c r="Q35" s="1085"/>
      <c r="R35" s="1085"/>
      <c r="S35" s="1085"/>
      <c r="T35" s="1085"/>
      <c r="U35" s="1085"/>
      <c r="V35" s="1085"/>
      <c r="W35" s="1085"/>
      <c r="X35" s="1081"/>
    </row>
    <row r="38" spans="2:27" ht="27.75" customHeight="1"/>
    <row r="39" spans="2:27" ht="19.25" customHeight="1"/>
    <row r="40" spans="2:27" ht="22.5" customHeight="1">
      <c r="B40" s="196" t="s">
        <v>600</v>
      </c>
      <c r="C40" s="196"/>
      <c r="E40" s="280"/>
      <c r="F40" s="280"/>
      <c r="H40" s="281" t="s">
        <v>916</v>
      </c>
      <c r="I40" s="497"/>
      <c r="J40" s="281" t="s">
        <v>945</v>
      </c>
    </row>
    <row r="41" spans="2:27" s="163" customFormat="1" ht="22.5" customHeight="1">
      <c r="B41" s="196" t="s">
        <v>900</v>
      </c>
      <c r="C41" s="196"/>
      <c r="D41" s="157"/>
      <c r="E41" s="281"/>
      <c r="F41" s="281"/>
      <c r="G41" s="4"/>
      <c r="H41" s="281" t="s">
        <v>917</v>
      </c>
      <c r="I41" s="497"/>
      <c r="J41" s="281" t="s">
        <v>927</v>
      </c>
      <c r="K41" s="4"/>
      <c r="L41" s="4"/>
      <c r="O41" s="4"/>
      <c r="P41" s="4"/>
      <c r="Q41" s="4"/>
      <c r="R41" s="4"/>
      <c r="S41" s="4"/>
      <c r="T41" s="4"/>
      <c r="U41" s="4"/>
      <c r="V41" s="4"/>
      <c r="W41" s="4"/>
      <c r="X41" s="164"/>
      <c r="Y41" s="4"/>
      <c r="Z41" s="4"/>
      <c r="AA41" s="4"/>
    </row>
    <row r="42" spans="2:27" s="163" customFormat="1" ht="22.5" customHeight="1">
      <c r="B42" s="196" t="s">
        <v>914</v>
      </c>
      <c r="C42" s="196"/>
      <c r="D42" s="157"/>
      <c r="E42" s="157"/>
      <c r="F42" s="157"/>
      <c r="G42" s="4"/>
      <c r="H42" s="281" t="s">
        <v>918</v>
      </c>
      <c r="I42" s="497"/>
      <c r="J42" s="281" t="s">
        <v>580</v>
      </c>
      <c r="K42" s="229"/>
      <c r="L42" s="4"/>
      <c r="O42" s="4"/>
      <c r="P42" s="4"/>
      <c r="Q42" s="4"/>
      <c r="R42" s="4"/>
      <c r="S42" s="4"/>
      <c r="T42" s="4"/>
      <c r="U42" s="4"/>
      <c r="V42" s="4"/>
      <c r="W42" s="4"/>
      <c r="X42" s="164"/>
      <c r="Y42" s="4"/>
      <c r="Z42" s="4"/>
      <c r="AA42" s="4"/>
    </row>
    <row r="43" spans="2:27" s="163" customFormat="1" ht="22.5" customHeight="1">
      <c r="B43" s="196" t="s">
        <v>913</v>
      </c>
      <c r="C43" s="196"/>
      <c r="D43" s="157"/>
      <c r="E43" s="157"/>
      <c r="F43" s="157"/>
      <c r="G43" s="4"/>
      <c r="H43" s="281" t="s">
        <v>919</v>
      </c>
      <c r="I43" s="497"/>
      <c r="J43" s="281" t="s">
        <v>580</v>
      </c>
      <c r="K43" s="4"/>
      <c r="L43" s="4"/>
      <c r="O43" s="4"/>
      <c r="P43" s="4"/>
      <c r="Q43" s="4"/>
      <c r="R43" s="4"/>
      <c r="S43" s="4"/>
      <c r="T43" s="4"/>
      <c r="U43" s="4"/>
      <c r="V43" s="4"/>
      <c r="W43" s="4"/>
      <c r="X43" s="164"/>
      <c r="Y43" s="4"/>
      <c r="Z43" s="4"/>
      <c r="AA43" s="4"/>
    </row>
    <row r="44" spans="2:27" s="163" customFormat="1" ht="22.5" customHeight="1">
      <c r="B44" s="196" t="s">
        <v>546</v>
      </c>
      <c r="C44" s="196"/>
      <c r="D44" s="157"/>
      <c r="E44" s="157"/>
      <c r="F44" s="157"/>
      <c r="G44" s="4"/>
      <c r="H44" s="281" t="s">
        <v>921</v>
      </c>
      <c r="I44" s="497"/>
      <c r="J44" s="281" t="s">
        <v>580</v>
      </c>
      <c r="K44" s="4"/>
      <c r="L44" s="4"/>
      <c r="O44" s="4"/>
      <c r="P44" s="4"/>
      <c r="Q44" s="4"/>
      <c r="R44" s="4"/>
      <c r="S44" s="4"/>
      <c r="T44" s="4"/>
      <c r="U44" s="4"/>
      <c r="V44" s="4"/>
      <c r="W44" s="4"/>
      <c r="X44" s="164"/>
      <c r="Y44" s="4"/>
      <c r="Z44" s="4"/>
      <c r="AA44" s="4"/>
    </row>
    <row r="45" spans="2:27" ht="20">
      <c r="H45" s="281" t="s">
        <v>920</v>
      </c>
      <c r="I45" s="497"/>
      <c r="J45" s="281" t="s">
        <v>580</v>
      </c>
    </row>
    <row r="46" spans="2:27" s="163" customFormat="1" ht="15.5">
      <c r="B46" s="4"/>
      <c r="C46" s="2" t="s">
        <v>189</v>
      </c>
      <c r="D46" s="157"/>
      <c r="E46" s="157"/>
      <c r="F46" s="157"/>
      <c r="G46" s="4"/>
      <c r="J46" s="4"/>
      <c r="K46" s="4"/>
      <c r="L46" s="4"/>
      <c r="O46" s="4"/>
      <c r="P46" s="4"/>
      <c r="Q46" s="4"/>
      <c r="R46" s="4"/>
      <c r="S46" s="4"/>
      <c r="T46" s="4"/>
      <c r="U46" s="4"/>
      <c r="V46" s="4"/>
      <c r="W46" s="4"/>
      <c r="X46" s="164"/>
      <c r="Y46" s="4"/>
      <c r="Z46" s="4"/>
      <c r="AA46" s="4"/>
    </row>
    <row r="47" spans="2:27" s="163" customFormat="1" ht="15.5">
      <c r="B47" s="4"/>
      <c r="C47" s="125" t="s">
        <v>592</v>
      </c>
      <c r="D47" s="157"/>
      <c r="E47" s="157"/>
      <c r="F47" s="157"/>
      <c r="G47" s="4"/>
      <c r="J47" s="4"/>
      <c r="K47" s="4"/>
      <c r="L47" s="4"/>
      <c r="O47" s="4"/>
      <c r="P47" s="4"/>
      <c r="Q47" s="4"/>
      <c r="R47" s="4"/>
      <c r="S47" s="4"/>
      <c r="T47" s="4"/>
      <c r="U47" s="4"/>
      <c r="V47" s="4"/>
      <c r="W47" s="4"/>
      <c r="X47" s="164"/>
      <c r="Y47" s="4"/>
      <c r="Z47" s="4"/>
      <c r="AA47" s="4"/>
    </row>
    <row r="48" spans="2:27" s="163" customFormat="1" ht="15.5">
      <c r="B48" s="4"/>
      <c r="C48" s="125" t="s">
        <v>593</v>
      </c>
      <c r="D48" s="157"/>
      <c r="E48" s="157"/>
      <c r="F48" s="157"/>
      <c r="G48" s="4"/>
      <c r="J48" s="4"/>
      <c r="K48" s="4"/>
      <c r="L48" s="4"/>
      <c r="O48" s="4"/>
      <c r="P48" s="4"/>
      <c r="Q48" s="4"/>
      <c r="R48" s="4"/>
      <c r="S48" s="4"/>
      <c r="T48" s="4"/>
      <c r="U48" s="4"/>
      <c r="V48" s="4"/>
      <c r="W48" s="4"/>
      <c r="X48" s="164"/>
      <c r="Y48" s="4"/>
      <c r="Z48" s="4"/>
      <c r="AA48" s="4"/>
    </row>
    <row r="49" spans="2:27" s="163" customFormat="1" ht="15.5">
      <c r="B49" s="4"/>
      <c r="C49" s="125" t="s">
        <v>595</v>
      </c>
      <c r="D49" s="157"/>
      <c r="E49" s="157"/>
      <c r="F49" s="157"/>
      <c r="G49" s="4"/>
      <c r="J49" s="4"/>
      <c r="K49" s="4"/>
      <c r="L49" s="4"/>
      <c r="O49" s="4"/>
      <c r="P49" s="4"/>
      <c r="Q49" s="4"/>
      <c r="R49" s="4"/>
      <c r="S49" s="4"/>
      <c r="T49" s="4"/>
      <c r="U49" s="4"/>
      <c r="V49" s="4"/>
      <c r="W49" s="4"/>
      <c r="X49" s="164"/>
      <c r="Y49" s="4"/>
      <c r="Z49" s="4"/>
      <c r="AA49" s="4"/>
    </row>
    <row r="50" spans="2:27" s="163" customFormat="1" ht="15.5">
      <c r="B50" s="4"/>
      <c r="C50" s="125" t="s">
        <v>594</v>
      </c>
      <c r="D50" s="157"/>
      <c r="E50" s="157"/>
      <c r="F50" s="157"/>
      <c r="G50" s="4"/>
      <c r="J50" s="4"/>
      <c r="K50" s="4"/>
      <c r="L50" s="4"/>
      <c r="O50" s="4"/>
      <c r="P50" s="4"/>
      <c r="Q50" s="4"/>
      <c r="R50" s="4"/>
      <c r="S50" s="4"/>
      <c r="T50" s="4"/>
      <c r="U50" s="4"/>
      <c r="V50" s="4"/>
      <c r="W50" s="4"/>
      <c r="X50" s="164"/>
      <c r="Y50" s="4"/>
      <c r="Z50" s="4"/>
      <c r="AA50" s="4"/>
    </row>
    <row r="51" spans="2:27" s="163" customFormat="1" ht="15.5">
      <c r="B51" s="4"/>
      <c r="C51" s="125" t="s">
        <v>607</v>
      </c>
      <c r="D51" s="157"/>
      <c r="E51" s="157"/>
      <c r="F51" s="157"/>
      <c r="G51" s="4"/>
      <c r="J51" s="4"/>
      <c r="K51" s="4"/>
      <c r="L51" s="4"/>
      <c r="O51" s="4"/>
      <c r="P51" s="4"/>
      <c r="Q51" s="4"/>
      <c r="R51" s="4"/>
      <c r="S51" s="4"/>
      <c r="T51" s="4"/>
      <c r="U51" s="4"/>
      <c r="V51" s="4"/>
      <c r="W51" s="4"/>
      <c r="X51" s="164"/>
      <c r="Y51" s="4"/>
      <c r="Z51" s="4"/>
      <c r="AA51" s="4"/>
    </row>
    <row r="52" spans="2:27" s="163" customFormat="1" ht="15.5">
      <c r="B52" s="4"/>
      <c r="C52" s="125" t="s">
        <v>606</v>
      </c>
      <c r="D52" s="157"/>
      <c r="E52" s="157"/>
      <c r="F52" s="157"/>
      <c r="G52" s="4"/>
      <c r="J52" s="4"/>
      <c r="K52" s="4"/>
      <c r="L52" s="4"/>
      <c r="O52" s="4"/>
      <c r="P52" s="4"/>
      <c r="Q52" s="4"/>
      <c r="R52" s="4"/>
      <c r="S52" s="4"/>
      <c r="T52" s="4"/>
      <c r="U52" s="4"/>
      <c r="V52" s="4"/>
      <c r="W52" s="4"/>
      <c r="X52" s="164"/>
      <c r="Y52" s="4"/>
      <c r="Z52" s="4"/>
      <c r="AA52" s="4"/>
    </row>
    <row r="53" spans="2:27" s="163" customFormat="1" ht="15.5">
      <c r="B53" s="4"/>
      <c r="C53" s="125" t="s">
        <v>596</v>
      </c>
      <c r="D53" s="157"/>
      <c r="E53" s="157"/>
      <c r="F53" s="157"/>
      <c r="G53" s="4"/>
      <c r="J53" s="4"/>
      <c r="K53" s="4"/>
      <c r="L53" s="4"/>
      <c r="O53" s="4"/>
      <c r="P53" s="4"/>
      <c r="Q53" s="4"/>
      <c r="R53" s="4"/>
      <c r="S53" s="4"/>
      <c r="T53" s="4"/>
      <c r="U53" s="4"/>
      <c r="V53" s="4"/>
      <c r="W53" s="4"/>
      <c r="X53" s="164"/>
      <c r="Y53" s="4"/>
      <c r="Z53" s="4"/>
      <c r="AA53" s="4"/>
    </row>
    <row r="54" spans="2:27" s="163" customFormat="1" ht="15.5">
      <c r="B54" s="4"/>
      <c r="C54" s="125" t="s">
        <v>597</v>
      </c>
      <c r="D54" s="157"/>
      <c r="E54" s="157"/>
      <c r="F54" s="157"/>
      <c r="G54" s="4"/>
      <c r="J54" s="4"/>
      <c r="K54" s="4"/>
      <c r="L54" s="4"/>
      <c r="O54" s="4"/>
      <c r="P54" s="4"/>
      <c r="Q54" s="4"/>
      <c r="R54" s="4"/>
      <c r="S54" s="4"/>
      <c r="T54" s="4"/>
      <c r="U54" s="4"/>
      <c r="V54" s="4"/>
      <c r="W54" s="4"/>
      <c r="X54" s="164"/>
      <c r="Y54" s="4"/>
      <c r="Z54" s="4"/>
      <c r="AA54" s="4"/>
    </row>
    <row r="55" spans="2:27" s="163" customFormat="1" ht="15.5">
      <c r="B55" s="4"/>
      <c r="C55" s="125" t="s">
        <v>598</v>
      </c>
      <c r="D55" s="157"/>
      <c r="E55" s="157"/>
      <c r="F55" s="157"/>
      <c r="G55" s="4"/>
      <c r="J55" s="4"/>
      <c r="K55" s="4"/>
      <c r="L55" s="4"/>
      <c r="O55" s="4"/>
      <c r="P55" s="4"/>
      <c r="Q55" s="4"/>
      <c r="R55" s="4"/>
      <c r="S55" s="4"/>
      <c r="T55" s="4"/>
      <c r="U55" s="4"/>
      <c r="V55" s="4"/>
      <c r="W55" s="4"/>
      <c r="X55" s="164"/>
      <c r="Y55" s="4"/>
      <c r="Z55" s="4"/>
      <c r="AA55" s="4"/>
    </row>
    <row r="56" spans="2:27" s="163" customFormat="1" ht="15.5">
      <c r="B56" s="4"/>
      <c r="C56" s="125" t="s">
        <v>599</v>
      </c>
      <c r="D56" s="157"/>
      <c r="E56" s="157"/>
      <c r="F56" s="157"/>
      <c r="G56" s="4"/>
      <c r="J56" s="4"/>
      <c r="K56" s="4"/>
      <c r="L56" s="4"/>
      <c r="O56" s="4"/>
      <c r="P56" s="4"/>
      <c r="Q56" s="4"/>
      <c r="R56" s="4"/>
      <c r="S56" s="4"/>
      <c r="T56" s="4"/>
      <c r="U56" s="4"/>
      <c r="V56" s="4"/>
      <c r="W56" s="4"/>
      <c r="X56" s="164"/>
      <c r="Y56" s="4"/>
      <c r="Z56" s="4"/>
      <c r="AA56" s="4"/>
    </row>
    <row r="57" spans="2:27" ht="15.5">
      <c r="C57" s="125" t="s">
        <v>336</v>
      </c>
    </row>
    <row r="58" spans="2:27" s="249" customFormat="1" ht="15.5">
      <c r="B58" s="4"/>
      <c r="C58" s="233" t="s">
        <v>348</v>
      </c>
      <c r="D58" s="2" t="s">
        <v>570</v>
      </c>
      <c r="E58" s="157"/>
      <c r="F58" s="157"/>
      <c r="G58" s="4"/>
      <c r="H58" s="163"/>
      <c r="I58" s="163"/>
      <c r="J58" s="4"/>
      <c r="K58" s="4"/>
      <c r="L58" s="4"/>
      <c r="M58" s="163"/>
      <c r="N58" s="163"/>
      <c r="O58" s="4"/>
      <c r="P58" s="4"/>
      <c r="Q58" s="4"/>
      <c r="R58" s="4"/>
      <c r="S58" s="4"/>
      <c r="T58" s="4"/>
      <c r="U58" s="4"/>
      <c r="V58" s="4"/>
      <c r="W58" s="4"/>
      <c r="X58" s="164"/>
      <c r="Y58" s="4"/>
      <c r="Z58" s="4"/>
      <c r="AA58" s="4"/>
    </row>
    <row r="59" spans="2:27" s="249" customFormat="1" ht="15.5">
      <c r="B59" s="4"/>
      <c r="C59" s="125" t="s">
        <v>14</v>
      </c>
      <c r="D59" s="157" t="s">
        <v>571</v>
      </c>
      <c r="E59" s="157"/>
      <c r="F59" s="157"/>
      <c r="G59" s="4"/>
      <c r="H59" s="163"/>
      <c r="I59" s="163"/>
      <c r="J59" s="4"/>
      <c r="K59" s="4"/>
      <c r="L59" s="4"/>
      <c r="M59" s="163"/>
      <c r="N59" s="163"/>
      <c r="O59" s="4"/>
      <c r="P59" s="4"/>
      <c r="Q59" s="4"/>
      <c r="R59" s="4"/>
      <c r="S59" s="4"/>
      <c r="T59" s="4"/>
      <c r="U59" s="4"/>
      <c r="V59" s="4"/>
      <c r="W59" s="4"/>
      <c r="X59" s="164"/>
      <c r="Y59" s="4"/>
      <c r="Z59" s="4"/>
      <c r="AA59" s="4"/>
    </row>
    <row r="60" spans="2:27" s="249" customFormat="1" ht="15.5">
      <c r="B60" s="4"/>
      <c r="C60" s="125" t="s">
        <v>10</v>
      </c>
      <c r="D60" s="157"/>
      <c r="E60" s="157"/>
      <c r="F60" s="157"/>
      <c r="G60" s="4"/>
      <c r="H60" s="163"/>
      <c r="I60" s="163"/>
      <c r="J60" s="4"/>
      <c r="K60" s="4"/>
      <c r="L60" s="4"/>
      <c r="M60" s="163"/>
      <c r="N60" s="163"/>
      <c r="O60" s="4"/>
      <c r="P60" s="4"/>
      <c r="Q60" s="4"/>
      <c r="R60" s="4"/>
      <c r="S60" s="4"/>
      <c r="T60" s="4"/>
      <c r="U60" s="4"/>
      <c r="V60" s="4"/>
      <c r="W60" s="4"/>
      <c r="X60" s="164"/>
      <c r="Y60" s="4"/>
      <c r="Z60" s="4"/>
      <c r="AA60" s="4"/>
    </row>
    <row r="61" spans="2:27" s="249" customFormat="1" ht="15.5">
      <c r="B61" s="4"/>
      <c r="C61" s="125" t="s">
        <v>602</v>
      </c>
      <c r="D61" s="333" t="s">
        <v>20</v>
      </c>
      <c r="E61" s="157"/>
      <c r="F61" s="157"/>
      <c r="G61" s="4"/>
      <c r="H61" s="163"/>
      <c r="I61" s="163"/>
      <c r="J61" s="4"/>
      <c r="K61" s="4"/>
      <c r="L61" s="4"/>
      <c r="M61" s="163"/>
      <c r="N61" s="163"/>
      <c r="O61" s="4"/>
      <c r="P61" s="4"/>
      <c r="Q61" s="4"/>
      <c r="R61" s="4"/>
      <c r="S61" s="4"/>
      <c r="T61" s="4"/>
      <c r="U61" s="4"/>
      <c r="V61" s="4"/>
      <c r="W61" s="4"/>
      <c r="X61" s="164"/>
      <c r="Y61" s="4"/>
      <c r="Z61" s="4"/>
      <c r="AA61" s="4"/>
    </row>
    <row r="62" spans="2:27" s="249" customFormat="1" ht="15.5">
      <c r="B62" s="4"/>
      <c r="C62" s="125" t="s">
        <v>11</v>
      </c>
      <c r="D62" s="157"/>
      <c r="E62" s="157"/>
      <c r="F62" s="157"/>
      <c r="G62" s="4"/>
      <c r="H62" s="163"/>
      <c r="I62" s="163"/>
      <c r="J62" s="4"/>
      <c r="K62" s="4"/>
      <c r="L62" s="4"/>
      <c r="M62" s="163"/>
      <c r="N62" s="163"/>
      <c r="O62" s="4"/>
      <c r="P62" s="4"/>
      <c r="Q62" s="4"/>
      <c r="R62" s="4"/>
      <c r="S62" s="4"/>
      <c r="T62" s="4"/>
      <c r="U62" s="4"/>
      <c r="V62" s="4"/>
      <c r="W62" s="4"/>
      <c r="X62" s="164"/>
      <c r="Y62" s="4"/>
      <c r="Z62" s="4"/>
      <c r="AA62" s="4"/>
    </row>
    <row r="63" spans="2:27" s="249" customFormat="1" ht="15.5">
      <c r="B63" s="4"/>
      <c r="C63" s="125" t="s">
        <v>550</v>
      </c>
      <c r="D63" s="157"/>
      <c r="E63" s="157"/>
      <c r="F63" s="157"/>
      <c r="G63" s="4"/>
      <c r="H63" s="163"/>
      <c r="I63" s="163"/>
      <c r="J63" s="4"/>
      <c r="K63" s="4"/>
      <c r="L63" s="4"/>
      <c r="M63" s="163"/>
      <c r="N63" s="163"/>
      <c r="O63" s="4"/>
      <c r="P63" s="4"/>
      <c r="Q63" s="4"/>
      <c r="R63" s="4"/>
      <c r="S63" s="4"/>
      <c r="T63" s="4"/>
      <c r="U63" s="4"/>
      <c r="V63" s="4"/>
      <c r="W63" s="4"/>
      <c r="X63" s="164"/>
      <c r="Y63" s="4"/>
      <c r="Z63" s="4"/>
      <c r="AA63" s="4"/>
    </row>
    <row r="64" spans="2:27" s="249" customFormat="1" ht="15.5">
      <c r="B64" s="4"/>
      <c r="C64" s="125" t="s">
        <v>604</v>
      </c>
      <c r="D64" s="157"/>
      <c r="E64" s="157"/>
      <c r="F64" s="157"/>
      <c r="G64" s="4"/>
      <c r="H64" s="163"/>
      <c r="I64" s="163"/>
      <c r="J64" s="4"/>
      <c r="K64" s="4"/>
      <c r="L64" s="4"/>
      <c r="M64" s="163"/>
      <c r="N64" s="163"/>
      <c r="O64" s="4"/>
      <c r="P64" s="4"/>
      <c r="Q64" s="4"/>
      <c r="R64" s="4"/>
      <c r="S64" s="4"/>
      <c r="T64" s="4"/>
      <c r="U64" s="4"/>
      <c r="V64" s="4"/>
      <c r="W64" s="4"/>
      <c r="X64" s="164"/>
      <c r="Y64" s="4"/>
      <c r="Z64" s="4"/>
      <c r="AA64" s="4"/>
    </row>
    <row r="65" spans="2:27" s="249" customFormat="1" ht="15.5">
      <c r="B65" s="4"/>
      <c r="C65" s="125" t="s">
        <v>542</v>
      </c>
      <c r="D65" s="157"/>
      <c r="E65" s="157"/>
      <c r="F65" s="157"/>
      <c r="G65" s="4"/>
      <c r="H65" s="163"/>
      <c r="I65" s="163"/>
      <c r="J65" s="4"/>
      <c r="K65" s="4"/>
      <c r="L65" s="4"/>
      <c r="M65" s="163"/>
      <c r="N65" s="163"/>
      <c r="O65" s="4"/>
      <c r="P65" s="4"/>
      <c r="Q65" s="4"/>
      <c r="R65" s="4"/>
      <c r="S65" s="4"/>
      <c r="T65" s="4"/>
      <c r="U65" s="4"/>
      <c r="V65" s="4"/>
      <c r="W65" s="4"/>
      <c r="X65" s="164"/>
      <c r="Y65" s="4"/>
      <c r="Z65" s="4"/>
      <c r="AA65" s="4"/>
    </row>
    <row r="66" spans="2:27" s="249" customFormat="1" ht="15.5">
      <c r="B66" s="4"/>
      <c r="C66" s="125" t="s">
        <v>543</v>
      </c>
      <c r="D66" s="157"/>
      <c r="E66" s="157"/>
      <c r="F66" s="157"/>
      <c r="G66" s="4"/>
      <c r="H66" s="163"/>
      <c r="I66" s="163"/>
      <c r="J66" s="4"/>
      <c r="K66" s="4"/>
      <c r="L66" s="4"/>
      <c r="M66" s="163"/>
      <c r="N66" s="163"/>
      <c r="O66" s="4"/>
      <c r="P66" s="4"/>
      <c r="Q66" s="4"/>
      <c r="R66" s="4"/>
      <c r="S66" s="4"/>
      <c r="T66" s="4"/>
      <c r="U66" s="4"/>
      <c r="V66" s="4"/>
      <c r="W66" s="4"/>
      <c r="X66" s="164"/>
      <c r="Y66" s="4"/>
      <c r="Z66" s="4"/>
      <c r="AA66" s="4"/>
    </row>
    <row r="67" spans="2:27" s="249" customFormat="1" ht="15.5">
      <c r="B67" s="4"/>
      <c r="C67" s="233" t="s">
        <v>621</v>
      </c>
      <c r="D67" s="198" t="s">
        <v>166</v>
      </c>
      <c r="E67" s="157"/>
      <c r="F67" s="157"/>
      <c r="G67" s="4"/>
      <c r="H67" s="163"/>
      <c r="I67" s="163"/>
      <c r="J67" s="4"/>
      <c r="K67" s="4"/>
      <c r="L67" s="4"/>
      <c r="M67" s="163"/>
      <c r="N67" s="163"/>
      <c r="O67" s="4"/>
      <c r="P67" s="4"/>
      <c r="Q67" s="4"/>
      <c r="R67" s="4"/>
      <c r="S67" s="4"/>
      <c r="T67" s="4"/>
      <c r="U67" s="4"/>
      <c r="V67" s="4"/>
      <c r="W67" s="4"/>
      <c r="X67" s="164"/>
      <c r="Y67" s="4"/>
      <c r="Z67" s="4"/>
      <c r="AA67" s="4"/>
    </row>
    <row r="68" spans="2:27" s="249" customFormat="1" ht="15.5">
      <c r="B68" s="4"/>
      <c r="C68" s="233" t="s">
        <v>622</v>
      </c>
      <c r="D68" s="198" t="s">
        <v>167</v>
      </c>
      <c r="E68" s="157"/>
      <c r="F68" s="157"/>
      <c r="G68" s="4"/>
      <c r="H68" s="163"/>
      <c r="I68" s="163"/>
      <c r="J68" s="4"/>
      <c r="K68" s="4"/>
      <c r="L68" s="4"/>
      <c r="M68" s="163"/>
      <c r="N68" s="163"/>
      <c r="O68" s="4"/>
      <c r="P68" s="4"/>
      <c r="Q68" s="4"/>
      <c r="R68" s="4"/>
      <c r="S68" s="4"/>
      <c r="T68" s="4"/>
      <c r="U68" s="4"/>
      <c r="V68" s="4"/>
      <c r="W68" s="4"/>
      <c r="X68" s="164"/>
      <c r="Y68" s="4"/>
      <c r="Z68" s="4"/>
      <c r="AA68" s="4"/>
    </row>
    <row r="69" spans="2:27" s="249" customFormat="1" ht="15.5">
      <c r="B69" s="4"/>
      <c r="C69" s="233" t="s">
        <v>623</v>
      </c>
      <c r="D69" s="2" t="s">
        <v>168</v>
      </c>
      <c r="E69" s="157"/>
      <c r="F69" s="157"/>
      <c r="G69" s="4"/>
      <c r="H69" s="163"/>
      <c r="I69" s="163"/>
      <c r="J69" s="4"/>
      <c r="K69" s="4"/>
      <c r="L69" s="4"/>
      <c r="M69" s="163"/>
      <c r="N69" s="163"/>
      <c r="O69" s="4"/>
      <c r="P69" s="4"/>
      <c r="Q69" s="4"/>
      <c r="R69" s="4"/>
      <c r="S69" s="4"/>
      <c r="T69" s="4"/>
      <c r="U69" s="4"/>
      <c r="V69" s="4"/>
      <c r="W69" s="4"/>
      <c r="X69" s="164"/>
      <c r="Y69" s="4"/>
      <c r="Z69" s="4"/>
      <c r="AA69" s="4"/>
    </row>
    <row r="70" spans="2:27" s="249" customFormat="1" ht="15.5">
      <c r="B70" s="4"/>
      <c r="C70" s="233" t="s">
        <v>624</v>
      </c>
      <c r="D70" s="2" t="s">
        <v>169</v>
      </c>
      <c r="E70" s="157"/>
      <c r="F70" s="157"/>
      <c r="G70" s="4"/>
      <c r="H70" s="163"/>
      <c r="I70" s="163"/>
      <c r="J70" s="4"/>
      <c r="K70" s="4"/>
      <c r="L70" s="4"/>
      <c r="M70" s="163"/>
      <c r="N70" s="163"/>
      <c r="O70" s="4"/>
      <c r="P70" s="4"/>
      <c r="Q70" s="4"/>
      <c r="R70" s="4"/>
      <c r="S70" s="4"/>
      <c r="T70" s="4"/>
      <c r="U70" s="4"/>
      <c r="V70" s="4"/>
      <c r="W70" s="4"/>
      <c r="X70" s="164"/>
      <c r="Y70" s="4"/>
      <c r="Z70" s="4"/>
      <c r="AA70" s="4"/>
    </row>
    <row r="71" spans="2:27" s="249" customFormat="1" ht="15.5">
      <c r="B71" s="4"/>
      <c r="C71" s="233" t="s">
        <v>618</v>
      </c>
      <c r="D71" s="198" t="s">
        <v>170</v>
      </c>
      <c r="E71" s="157"/>
      <c r="F71" s="157"/>
      <c r="G71" s="4"/>
      <c r="H71" s="163"/>
      <c r="I71" s="163"/>
      <c r="J71" s="4"/>
      <c r="K71" s="4"/>
      <c r="L71" s="4"/>
      <c r="M71" s="163"/>
      <c r="N71" s="163"/>
      <c r="O71" s="4"/>
      <c r="P71" s="4"/>
      <c r="Q71" s="4"/>
      <c r="R71" s="4"/>
      <c r="S71" s="4"/>
      <c r="T71" s="4"/>
      <c r="U71" s="4"/>
      <c r="V71" s="4"/>
      <c r="W71" s="4"/>
      <c r="X71" s="164"/>
      <c r="Y71" s="4"/>
      <c r="Z71" s="4"/>
      <c r="AA71" s="4"/>
    </row>
    <row r="72" spans="2:27" s="249" customFormat="1" ht="15.5">
      <c r="B72" s="4"/>
      <c r="C72" s="198" t="s">
        <v>156</v>
      </c>
      <c r="D72" s="198" t="s">
        <v>171</v>
      </c>
      <c r="E72" s="157"/>
      <c r="F72" s="157"/>
      <c r="G72" s="4"/>
      <c r="H72" s="163"/>
      <c r="I72" s="163"/>
      <c r="J72" s="4"/>
      <c r="K72" s="4"/>
      <c r="L72" s="4"/>
      <c r="M72" s="163"/>
      <c r="N72" s="163"/>
      <c r="O72" s="4"/>
      <c r="P72" s="4"/>
      <c r="Q72" s="4"/>
      <c r="R72" s="4"/>
      <c r="S72" s="4"/>
      <c r="T72" s="4"/>
      <c r="U72" s="4"/>
      <c r="V72" s="4"/>
      <c r="W72" s="4"/>
      <c r="X72" s="164"/>
      <c r="Y72" s="4"/>
      <c r="Z72" s="4"/>
      <c r="AA72" s="4"/>
    </row>
    <row r="73" spans="2:27" s="249" customFormat="1" ht="15.5">
      <c r="B73" s="4"/>
      <c r="C73" s="198" t="s">
        <v>157</v>
      </c>
      <c r="D73" s="198" t="s">
        <v>172</v>
      </c>
      <c r="E73" s="157"/>
      <c r="F73" s="157"/>
      <c r="G73" s="4"/>
      <c r="H73" s="163"/>
      <c r="I73" s="163"/>
      <c r="J73" s="4"/>
      <c r="K73" s="4"/>
      <c r="L73" s="4"/>
      <c r="M73" s="163"/>
      <c r="N73" s="163"/>
      <c r="O73" s="4"/>
      <c r="P73" s="4"/>
      <c r="Q73" s="4"/>
      <c r="R73" s="4"/>
      <c r="S73" s="4"/>
      <c r="T73" s="4"/>
      <c r="U73" s="4"/>
      <c r="V73" s="4"/>
      <c r="W73" s="4"/>
      <c r="X73" s="164"/>
      <c r="Y73" s="4"/>
      <c r="Z73" s="4"/>
      <c r="AA73" s="4"/>
    </row>
    <row r="74" spans="2:27" s="249" customFormat="1" ht="15.5">
      <c r="B74" s="4"/>
      <c r="C74" s="198" t="s">
        <v>158</v>
      </c>
      <c r="D74" s="198" t="s">
        <v>173</v>
      </c>
      <c r="E74" s="157"/>
      <c r="F74" s="157"/>
      <c r="G74" s="4"/>
      <c r="H74" s="163"/>
      <c r="I74" s="163"/>
      <c r="J74" s="4"/>
      <c r="K74" s="4"/>
      <c r="L74" s="4"/>
      <c r="M74" s="163"/>
      <c r="N74" s="163"/>
      <c r="O74" s="4"/>
      <c r="P74" s="4"/>
      <c r="Q74" s="4"/>
      <c r="R74" s="4"/>
      <c r="S74" s="4"/>
      <c r="T74" s="4"/>
      <c r="U74" s="4"/>
      <c r="V74" s="4"/>
      <c r="W74" s="4"/>
      <c r="X74" s="164"/>
      <c r="Y74" s="4"/>
      <c r="Z74" s="4"/>
      <c r="AA74" s="4"/>
    </row>
    <row r="75" spans="2:27" s="249" customFormat="1" ht="15.5">
      <c r="B75" s="4"/>
      <c r="C75" s="198" t="s">
        <v>159</v>
      </c>
      <c r="D75" s="198" t="s">
        <v>174</v>
      </c>
      <c r="E75" s="157"/>
      <c r="F75" s="157"/>
      <c r="G75" s="4"/>
      <c r="H75" s="163"/>
      <c r="I75" s="163"/>
      <c r="J75" s="4"/>
      <c r="K75" s="4"/>
      <c r="L75" s="4"/>
      <c r="M75" s="163"/>
      <c r="N75" s="163"/>
      <c r="O75" s="4"/>
      <c r="P75" s="4"/>
      <c r="Q75" s="4"/>
      <c r="R75" s="4"/>
      <c r="S75" s="4"/>
      <c r="T75" s="4"/>
      <c r="U75" s="4"/>
      <c r="V75" s="4"/>
      <c r="W75" s="4"/>
      <c r="X75" s="164"/>
      <c r="Y75" s="4"/>
      <c r="Z75" s="4"/>
      <c r="AA75" s="4"/>
    </row>
    <row r="76" spans="2:27" s="249" customFormat="1" ht="15.5">
      <c r="B76" s="4"/>
      <c r="C76" s="198" t="s">
        <v>160</v>
      </c>
      <c r="D76" s="198" t="s">
        <v>175</v>
      </c>
      <c r="E76" s="157"/>
      <c r="F76" s="157"/>
      <c r="G76" s="4"/>
      <c r="H76" s="163"/>
      <c r="I76" s="163"/>
      <c r="J76" s="4"/>
      <c r="K76" s="4"/>
      <c r="L76" s="4"/>
      <c r="M76" s="163"/>
      <c r="N76" s="163"/>
      <c r="O76" s="4"/>
      <c r="P76" s="4"/>
      <c r="Q76" s="4"/>
      <c r="R76" s="4"/>
      <c r="S76" s="4"/>
      <c r="T76" s="4"/>
      <c r="U76" s="4"/>
      <c r="V76" s="4"/>
      <c r="W76" s="4"/>
      <c r="X76" s="164"/>
      <c r="Y76" s="4"/>
      <c r="Z76" s="4"/>
      <c r="AA76" s="4"/>
    </row>
    <row r="77" spans="2:27" s="249" customFormat="1" ht="15.5">
      <c r="B77" s="4"/>
      <c r="C77" s="198" t="s">
        <v>161</v>
      </c>
      <c r="D77" s="198" t="s">
        <v>176</v>
      </c>
      <c r="E77" s="157"/>
      <c r="F77" s="157"/>
      <c r="G77" s="4"/>
      <c r="H77" s="163"/>
      <c r="I77" s="163"/>
      <c r="J77" s="4"/>
      <c r="K77" s="4"/>
      <c r="L77" s="4"/>
      <c r="M77" s="163"/>
      <c r="N77" s="163"/>
      <c r="O77" s="4"/>
      <c r="P77" s="4"/>
      <c r="Q77" s="4"/>
      <c r="R77" s="4"/>
      <c r="S77" s="4"/>
      <c r="T77" s="4"/>
      <c r="U77" s="4"/>
      <c r="V77" s="4"/>
      <c r="W77" s="4"/>
      <c r="X77" s="164"/>
      <c r="Y77" s="4"/>
      <c r="Z77" s="4"/>
      <c r="AA77" s="4"/>
    </row>
    <row r="78" spans="2:27" s="249" customFormat="1" ht="15.5">
      <c r="B78" s="4"/>
      <c r="C78" s="198" t="s">
        <v>162</v>
      </c>
      <c r="D78" s="198" t="s">
        <v>177</v>
      </c>
      <c r="E78" s="157"/>
      <c r="F78" s="157"/>
      <c r="G78" s="4"/>
      <c r="H78" s="163"/>
      <c r="I78" s="163"/>
      <c r="J78" s="4"/>
      <c r="K78" s="4"/>
      <c r="L78" s="4"/>
      <c r="M78" s="163"/>
      <c r="N78" s="163"/>
      <c r="O78" s="4"/>
      <c r="P78" s="4"/>
      <c r="Q78" s="4"/>
      <c r="R78" s="4"/>
      <c r="S78" s="4"/>
      <c r="T78" s="4"/>
      <c r="U78" s="4"/>
      <c r="V78" s="4"/>
      <c r="W78" s="4"/>
      <c r="X78" s="164"/>
      <c r="Y78" s="4"/>
      <c r="Z78" s="4"/>
      <c r="AA78" s="4"/>
    </row>
    <row r="79" spans="2:27" s="249" customFormat="1" ht="15.5">
      <c r="B79" s="4"/>
      <c r="C79" s="198" t="s">
        <v>163</v>
      </c>
      <c r="D79" s="198" t="s">
        <v>178</v>
      </c>
      <c r="E79" s="157"/>
      <c r="F79" s="157"/>
      <c r="G79" s="4"/>
      <c r="H79" s="163"/>
      <c r="I79" s="163"/>
      <c r="J79" s="4"/>
      <c r="K79" s="4"/>
      <c r="L79" s="4"/>
      <c r="M79" s="163"/>
      <c r="N79" s="163"/>
      <c r="O79" s="4"/>
      <c r="P79" s="4"/>
      <c r="Q79" s="4"/>
      <c r="R79" s="4"/>
      <c r="S79" s="4"/>
      <c r="T79" s="4"/>
      <c r="U79" s="4"/>
      <c r="V79" s="4"/>
      <c r="W79" s="4"/>
      <c r="X79" s="164"/>
      <c r="Y79" s="4"/>
      <c r="Z79" s="4"/>
      <c r="AA79" s="4"/>
    </row>
    <row r="80" spans="2:27" s="249" customFormat="1" ht="15.5">
      <c r="B80" s="4"/>
      <c r="C80" s="198" t="s">
        <v>164</v>
      </c>
      <c r="D80" s="198" t="s">
        <v>179</v>
      </c>
      <c r="E80" s="157"/>
      <c r="F80" s="157"/>
      <c r="G80" s="4"/>
      <c r="H80" s="163"/>
      <c r="I80" s="163"/>
      <c r="J80" s="4"/>
      <c r="K80" s="4"/>
      <c r="L80" s="4"/>
      <c r="M80" s="163"/>
      <c r="N80" s="163"/>
      <c r="O80" s="4"/>
      <c r="P80" s="4"/>
      <c r="Q80" s="4"/>
      <c r="R80" s="4"/>
      <c r="S80" s="4"/>
      <c r="T80" s="4"/>
      <c r="U80" s="4"/>
      <c r="V80" s="4"/>
      <c r="W80" s="4"/>
      <c r="X80" s="164"/>
      <c r="Y80" s="4"/>
      <c r="Z80" s="4"/>
      <c r="AA80" s="4"/>
    </row>
    <row r="81" spans="2:27" s="249" customFormat="1" ht="15.5">
      <c r="B81" s="4"/>
      <c r="C81" s="198" t="s">
        <v>165</v>
      </c>
      <c r="D81" s="198" t="s">
        <v>180</v>
      </c>
      <c r="E81" s="157"/>
      <c r="F81" s="157"/>
      <c r="G81" s="4"/>
      <c r="H81" s="163"/>
      <c r="I81" s="163"/>
      <c r="J81" s="4"/>
      <c r="K81" s="4"/>
      <c r="L81" s="4"/>
      <c r="M81" s="163"/>
      <c r="N81" s="163"/>
      <c r="O81" s="4"/>
      <c r="P81" s="4"/>
      <c r="Q81" s="4"/>
      <c r="R81" s="4"/>
      <c r="S81" s="4"/>
      <c r="T81" s="4"/>
      <c r="U81" s="4"/>
      <c r="V81" s="4"/>
      <c r="W81" s="4"/>
      <c r="X81" s="164"/>
      <c r="Y81" s="4"/>
      <c r="Z81" s="4"/>
      <c r="AA81" s="4"/>
    </row>
    <row r="82" spans="2:27" s="249" customFormat="1" ht="15.5">
      <c r="B82" s="4"/>
      <c r="C82" s="198" t="s">
        <v>125</v>
      </c>
      <c r="D82" s="198" t="s">
        <v>140</v>
      </c>
      <c r="E82" s="157"/>
      <c r="F82" s="157"/>
      <c r="G82" s="4"/>
      <c r="H82" s="163"/>
      <c r="I82" s="163"/>
      <c r="J82" s="4"/>
      <c r="K82" s="4"/>
      <c r="L82" s="4"/>
      <c r="M82" s="163"/>
      <c r="N82" s="163"/>
      <c r="O82" s="4"/>
      <c r="P82" s="4"/>
      <c r="Q82" s="4"/>
      <c r="R82" s="4"/>
      <c r="S82" s="4"/>
      <c r="T82" s="4"/>
      <c r="U82" s="4"/>
      <c r="V82" s="4"/>
      <c r="W82" s="4"/>
      <c r="X82" s="164"/>
      <c r="Y82" s="4"/>
      <c r="Z82" s="4"/>
      <c r="AA82" s="4"/>
    </row>
    <row r="83" spans="2:27" s="249" customFormat="1" ht="15.5">
      <c r="B83" s="4"/>
      <c r="C83" s="198" t="s">
        <v>126</v>
      </c>
      <c r="D83" s="198" t="s">
        <v>141</v>
      </c>
      <c r="E83" s="157"/>
      <c r="F83" s="157"/>
      <c r="G83" s="4"/>
      <c r="H83" s="163"/>
      <c r="I83" s="163"/>
      <c r="J83" s="4"/>
      <c r="K83" s="4"/>
      <c r="L83" s="4"/>
      <c r="M83" s="163"/>
      <c r="N83" s="163"/>
      <c r="O83" s="4"/>
      <c r="P83" s="4"/>
      <c r="Q83" s="4"/>
      <c r="R83" s="4"/>
      <c r="S83" s="4"/>
      <c r="T83" s="4"/>
      <c r="U83" s="4"/>
      <c r="V83" s="4"/>
      <c r="W83" s="4"/>
      <c r="X83" s="164"/>
      <c r="Y83" s="4"/>
      <c r="Z83" s="4"/>
      <c r="AA83" s="4"/>
    </row>
    <row r="84" spans="2:27" s="249" customFormat="1" ht="15.5">
      <c r="B84" s="4"/>
      <c r="C84" s="155" t="s">
        <v>127</v>
      </c>
      <c r="D84" s="198" t="s">
        <v>142</v>
      </c>
      <c r="E84" s="157"/>
      <c r="F84" s="157"/>
      <c r="G84" s="4"/>
      <c r="H84" s="163"/>
      <c r="I84" s="163"/>
      <c r="J84" s="4"/>
      <c r="K84" s="4"/>
      <c r="L84" s="4"/>
      <c r="M84" s="163"/>
      <c r="N84" s="163"/>
      <c r="O84" s="4"/>
      <c r="P84" s="4"/>
      <c r="Q84" s="4"/>
      <c r="R84" s="4"/>
      <c r="S84" s="4"/>
      <c r="T84" s="4"/>
      <c r="U84" s="4"/>
      <c r="V84" s="4"/>
      <c r="W84" s="4"/>
      <c r="X84" s="164"/>
      <c r="Y84" s="4"/>
      <c r="Z84" s="4"/>
      <c r="AA84" s="4"/>
    </row>
    <row r="85" spans="2:27" s="249" customFormat="1" ht="15.5">
      <c r="B85" s="4"/>
      <c r="C85" s="198" t="s">
        <v>128</v>
      </c>
      <c r="D85" s="198" t="s">
        <v>143</v>
      </c>
      <c r="E85" s="157"/>
      <c r="F85" s="157"/>
      <c r="G85" s="4"/>
      <c r="H85" s="163"/>
      <c r="I85" s="163"/>
      <c r="J85" s="4"/>
      <c r="K85" s="4"/>
      <c r="L85" s="4"/>
      <c r="M85" s="163"/>
      <c r="N85" s="163"/>
      <c r="O85" s="4"/>
      <c r="P85" s="4"/>
      <c r="Q85" s="4"/>
      <c r="R85" s="4"/>
      <c r="S85" s="4"/>
      <c r="T85" s="4"/>
      <c r="U85" s="4"/>
      <c r="V85" s="4"/>
      <c r="W85" s="4"/>
      <c r="X85" s="164"/>
      <c r="Y85" s="4"/>
      <c r="Z85" s="4"/>
      <c r="AA85" s="4"/>
    </row>
    <row r="86" spans="2:27" s="249" customFormat="1" ht="15.5">
      <c r="B86" s="4"/>
      <c r="C86" s="198" t="s">
        <v>129</v>
      </c>
      <c r="D86" s="198" t="s">
        <v>144</v>
      </c>
      <c r="E86" s="157"/>
      <c r="F86" s="157"/>
      <c r="G86" s="4"/>
      <c r="H86" s="163"/>
      <c r="I86" s="163"/>
      <c r="J86" s="4"/>
      <c r="K86" s="4"/>
      <c r="L86" s="4"/>
      <c r="M86" s="163"/>
      <c r="N86" s="163"/>
      <c r="O86" s="4"/>
      <c r="P86" s="4"/>
      <c r="Q86" s="4"/>
      <c r="R86" s="4"/>
      <c r="S86" s="4"/>
      <c r="T86" s="4"/>
      <c r="U86" s="4"/>
      <c r="V86" s="4"/>
      <c r="W86" s="4"/>
      <c r="X86" s="164"/>
      <c r="Y86" s="4"/>
      <c r="Z86" s="4"/>
      <c r="AA86" s="4"/>
    </row>
    <row r="87" spans="2:27" s="249" customFormat="1" ht="15.5">
      <c r="B87" s="4"/>
      <c r="C87" s="198" t="s">
        <v>130</v>
      </c>
      <c r="D87" s="198" t="s">
        <v>145</v>
      </c>
      <c r="E87" s="157"/>
      <c r="F87" s="157"/>
      <c r="G87" s="4"/>
      <c r="H87" s="163"/>
      <c r="I87" s="163"/>
      <c r="J87" s="4"/>
      <c r="K87" s="4"/>
      <c r="L87" s="4"/>
      <c r="M87" s="163"/>
      <c r="N87" s="163"/>
      <c r="O87" s="4"/>
      <c r="P87" s="4"/>
      <c r="Q87" s="4"/>
      <c r="R87" s="4"/>
      <c r="S87" s="4"/>
      <c r="T87" s="4"/>
      <c r="U87" s="4"/>
      <c r="V87" s="4"/>
      <c r="W87" s="4"/>
      <c r="X87" s="164"/>
      <c r="Y87" s="4"/>
      <c r="Z87" s="4"/>
      <c r="AA87" s="4"/>
    </row>
    <row r="88" spans="2:27" s="249" customFormat="1" ht="15.5">
      <c r="B88" s="4"/>
      <c r="C88" s="198" t="s">
        <v>131</v>
      </c>
      <c r="D88" s="198" t="s">
        <v>146</v>
      </c>
      <c r="E88" s="157"/>
      <c r="F88" s="157"/>
      <c r="G88" s="4"/>
      <c r="H88" s="163"/>
      <c r="I88" s="163"/>
      <c r="J88" s="4"/>
      <c r="K88" s="4"/>
      <c r="L88" s="4"/>
      <c r="M88" s="163"/>
      <c r="N88" s="163"/>
      <c r="O88" s="4"/>
      <c r="P88" s="4"/>
      <c r="Q88" s="4"/>
      <c r="R88" s="4"/>
      <c r="S88" s="4"/>
      <c r="T88" s="4"/>
      <c r="U88" s="4"/>
      <c r="V88" s="4"/>
      <c r="W88" s="4"/>
      <c r="X88" s="164"/>
      <c r="Y88" s="4"/>
      <c r="Z88" s="4"/>
      <c r="AA88" s="4"/>
    </row>
    <row r="89" spans="2:27" s="249" customFormat="1" ht="15.5">
      <c r="B89" s="4"/>
      <c r="C89" s="198" t="s">
        <v>132</v>
      </c>
      <c r="D89" s="198" t="s">
        <v>147</v>
      </c>
      <c r="E89" s="157"/>
      <c r="F89" s="157"/>
      <c r="G89" s="4"/>
      <c r="H89" s="163"/>
      <c r="I89" s="163"/>
      <c r="J89" s="4"/>
      <c r="K89" s="4"/>
      <c r="L89" s="4"/>
      <c r="M89" s="163"/>
      <c r="N89" s="163"/>
      <c r="O89" s="4"/>
      <c r="P89" s="4"/>
      <c r="Q89" s="4"/>
      <c r="R89" s="4"/>
      <c r="S89" s="4"/>
      <c r="T89" s="4"/>
      <c r="U89" s="4"/>
      <c r="V89" s="4"/>
      <c r="W89" s="4"/>
      <c r="X89" s="164"/>
      <c r="Y89" s="4"/>
      <c r="Z89" s="4"/>
      <c r="AA89" s="4"/>
    </row>
    <row r="90" spans="2:27" s="249" customFormat="1" ht="15.5">
      <c r="B90" s="4"/>
      <c r="C90" s="155" t="s">
        <v>133</v>
      </c>
      <c r="D90" s="198" t="s">
        <v>148</v>
      </c>
      <c r="E90" s="157"/>
      <c r="F90" s="157"/>
      <c r="G90" s="4"/>
      <c r="H90" s="163"/>
      <c r="I90" s="163"/>
      <c r="J90" s="4"/>
      <c r="K90" s="4"/>
      <c r="L90" s="4"/>
      <c r="M90" s="163"/>
      <c r="N90" s="163"/>
      <c r="O90" s="4"/>
      <c r="P90" s="4"/>
      <c r="Q90" s="4"/>
      <c r="R90" s="4"/>
      <c r="S90" s="4"/>
      <c r="T90" s="4"/>
      <c r="U90" s="4"/>
      <c r="V90" s="4"/>
      <c r="W90" s="4"/>
      <c r="X90" s="164"/>
      <c r="Y90" s="4"/>
      <c r="Z90" s="4"/>
      <c r="AA90" s="4"/>
    </row>
    <row r="91" spans="2:27" s="249" customFormat="1" ht="15.5">
      <c r="B91" s="4"/>
      <c r="C91" s="198" t="s">
        <v>134</v>
      </c>
      <c r="D91" s="198" t="s">
        <v>149</v>
      </c>
      <c r="E91" s="157"/>
      <c r="F91" s="157"/>
      <c r="G91" s="4"/>
      <c r="H91" s="163"/>
      <c r="I91" s="163"/>
      <c r="J91" s="4"/>
      <c r="K91" s="4"/>
      <c r="L91" s="4"/>
      <c r="M91" s="163"/>
      <c r="N91" s="163"/>
      <c r="O91" s="4"/>
      <c r="P91" s="4"/>
      <c r="Q91" s="4"/>
      <c r="R91" s="4"/>
      <c r="S91" s="4"/>
      <c r="T91" s="4"/>
      <c r="U91" s="4"/>
      <c r="V91" s="4"/>
      <c r="W91" s="4"/>
      <c r="X91" s="164"/>
      <c r="Y91" s="4"/>
      <c r="Z91" s="4"/>
      <c r="AA91" s="4"/>
    </row>
    <row r="92" spans="2:27" s="249" customFormat="1" ht="15.5">
      <c r="B92" s="4"/>
      <c r="C92" s="198" t="s">
        <v>135</v>
      </c>
      <c r="D92" s="198" t="s">
        <v>150</v>
      </c>
      <c r="E92" s="157"/>
      <c r="F92" s="157"/>
      <c r="G92" s="4"/>
      <c r="H92" s="163"/>
      <c r="I92" s="163"/>
      <c r="J92" s="4"/>
      <c r="K92" s="4"/>
      <c r="L92" s="4"/>
      <c r="M92" s="163"/>
      <c r="N92" s="163"/>
      <c r="O92" s="4"/>
      <c r="P92" s="4"/>
      <c r="Q92" s="4"/>
      <c r="R92" s="4"/>
      <c r="S92" s="4"/>
      <c r="T92" s="4"/>
      <c r="U92" s="4"/>
      <c r="V92" s="4"/>
      <c r="W92" s="4"/>
      <c r="X92" s="164"/>
      <c r="Y92" s="4"/>
      <c r="Z92" s="4"/>
      <c r="AA92" s="4"/>
    </row>
    <row r="93" spans="2:27" s="249" customFormat="1" ht="15.5">
      <c r="B93" s="4"/>
      <c r="C93" s="155" t="s">
        <v>136</v>
      </c>
      <c r="D93" s="198" t="s">
        <v>151</v>
      </c>
      <c r="E93" s="157"/>
      <c r="F93" s="157"/>
      <c r="G93" s="4"/>
      <c r="H93" s="163"/>
      <c r="I93" s="163"/>
      <c r="J93" s="4"/>
      <c r="K93" s="4"/>
      <c r="L93" s="4"/>
      <c r="M93" s="163"/>
      <c r="N93" s="163"/>
      <c r="O93" s="4"/>
      <c r="P93" s="4"/>
      <c r="Q93" s="4"/>
      <c r="R93" s="4"/>
      <c r="S93" s="4"/>
      <c r="T93" s="4"/>
      <c r="U93" s="4"/>
      <c r="V93" s="4"/>
      <c r="W93" s="4"/>
      <c r="X93" s="164"/>
      <c r="Y93" s="4"/>
      <c r="Z93" s="4"/>
      <c r="AA93" s="4"/>
    </row>
    <row r="94" spans="2:27" s="249" customFormat="1" ht="15.5">
      <c r="B94" s="4"/>
      <c r="C94" s="198" t="s">
        <v>137</v>
      </c>
      <c r="D94" s="198" t="s">
        <v>152</v>
      </c>
      <c r="E94" s="157"/>
      <c r="F94" s="157"/>
      <c r="G94" s="4"/>
      <c r="H94" s="163"/>
      <c r="I94" s="163"/>
      <c r="J94" s="4"/>
      <c r="K94" s="4"/>
      <c r="L94" s="4"/>
      <c r="M94" s="163"/>
      <c r="N94" s="163"/>
      <c r="O94" s="4"/>
      <c r="P94" s="4"/>
      <c r="Q94" s="4"/>
      <c r="R94" s="4"/>
      <c r="S94" s="4"/>
      <c r="T94" s="4"/>
      <c r="U94" s="4"/>
      <c r="V94" s="4"/>
      <c r="W94" s="4"/>
      <c r="X94" s="164"/>
      <c r="Y94" s="4"/>
      <c r="Z94" s="4"/>
      <c r="AA94" s="4"/>
    </row>
    <row r="95" spans="2:27" s="249" customFormat="1" ht="15.5">
      <c r="B95" s="4"/>
      <c r="C95" s="198" t="s">
        <v>138</v>
      </c>
      <c r="D95" s="198" t="s">
        <v>153</v>
      </c>
      <c r="E95" s="157"/>
      <c r="F95" s="157"/>
      <c r="G95" s="4"/>
      <c r="H95" s="163"/>
      <c r="I95" s="163"/>
      <c r="J95" s="4"/>
      <c r="K95" s="4"/>
      <c r="L95" s="4"/>
      <c r="M95" s="163"/>
      <c r="N95" s="163"/>
      <c r="O95" s="4"/>
      <c r="P95" s="4"/>
      <c r="Q95" s="4"/>
      <c r="R95" s="4"/>
      <c r="S95" s="4"/>
      <c r="T95" s="4"/>
      <c r="U95" s="4"/>
      <c r="V95" s="4"/>
      <c r="W95" s="4"/>
      <c r="X95" s="164"/>
      <c r="Y95" s="4"/>
      <c r="Z95" s="4"/>
      <c r="AA95" s="4"/>
    </row>
    <row r="96" spans="2:27" s="249" customFormat="1" ht="15.5">
      <c r="B96" s="4"/>
      <c r="C96" s="198" t="s">
        <v>139</v>
      </c>
      <c r="D96" s="198" t="s">
        <v>154</v>
      </c>
      <c r="E96" s="157"/>
      <c r="F96" s="157"/>
      <c r="G96" s="4"/>
      <c r="H96" s="163"/>
      <c r="I96" s="163"/>
      <c r="J96" s="4"/>
      <c r="K96" s="4"/>
      <c r="L96" s="4"/>
      <c r="M96" s="163"/>
      <c r="N96" s="163"/>
      <c r="O96" s="4"/>
      <c r="P96" s="4"/>
      <c r="Q96" s="4"/>
      <c r="R96" s="4"/>
      <c r="S96" s="4"/>
      <c r="T96" s="4"/>
      <c r="U96" s="4"/>
      <c r="V96" s="4"/>
      <c r="W96" s="4"/>
      <c r="X96" s="164"/>
      <c r="Y96" s="4"/>
      <c r="Z96" s="4"/>
      <c r="AA96" s="4"/>
    </row>
    <row r="97" spans="1:37" s="249" customFormat="1" ht="15.5">
      <c r="B97" s="4"/>
      <c r="C97" s="198" t="s">
        <v>345</v>
      </c>
      <c r="D97" s="198" t="s">
        <v>346</v>
      </c>
      <c r="E97" s="157"/>
      <c r="F97" s="157"/>
      <c r="G97" s="4"/>
      <c r="H97" s="163"/>
      <c r="I97" s="163"/>
      <c r="J97" s="4"/>
      <c r="K97" s="4"/>
      <c r="L97" s="4"/>
      <c r="M97" s="163"/>
      <c r="N97" s="163"/>
      <c r="O97" s="4"/>
      <c r="P97" s="4"/>
      <c r="Q97" s="4"/>
      <c r="R97" s="4"/>
      <c r="S97" s="4"/>
      <c r="T97" s="4"/>
      <c r="U97" s="4"/>
      <c r="V97" s="4"/>
      <c r="W97" s="4"/>
      <c r="X97" s="164"/>
      <c r="Y97" s="4"/>
      <c r="Z97" s="4"/>
      <c r="AA97" s="4"/>
    </row>
    <row r="98" spans="1:37" ht="15.5">
      <c r="C98" s="233" t="s">
        <v>562</v>
      </c>
      <c r="D98" s="2" t="s">
        <v>586</v>
      </c>
    </row>
    <row r="99" spans="1:37" s="157" customFormat="1" ht="15.5">
      <c r="B99" s="4"/>
      <c r="C99" s="233" t="s">
        <v>11</v>
      </c>
      <c r="D99" s="2" t="s">
        <v>579</v>
      </c>
      <c r="G99" s="4"/>
      <c r="H99" s="163"/>
      <c r="I99" s="163"/>
      <c r="J99" s="4"/>
      <c r="K99" s="4"/>
      <c r="L99" s="4"/>
      <c r="M99" s="163"/>
      <c r="N99" s="163"/>
      <c r="O99" s="4"/>
      <c r="P99" s="4"/>
      <c r="Q99" s="4"/>
      <c r="R99" s="4"/>
      <c r="S99" s="4"/>
      <c r="T99" s="4"/>
      <c r="U99" s="4"/>
      <c r="V99" s="4"/>
      <c r="W99" s="4"/>
      <c r="X99" s="164"/>
      <c r="Y99" s="4"/>
      <c r="Z99" s="4"/>
      <c r="AA99" s="4"/>
      <c r="AB99" s="4"/>
    </row>
    <row r="100" spans="1:37" s="157" customFormat="1" ht="15.5">
      <c r="B100" s="4"/>
      <c r="C100" s="233" t="s">
        <v>550</v>
      </c>
      <c r="D100" s="2" t="s">
        <v>603</v>
      </c>
      <c r="G100" s="4"/>
      <c r="H100" s="163"/>
      <c r="I100" s="163"/>
      <c r="J100" s="4"/>
      <c r="K100" s="4"/>
      <c r="L100" s="4"/>
      <c r="M100" s="163"/>
      <c r="N100" s="163"/>
      <c r="O100" s="4"/>
      <c r="P100" s="4"/>
      <c r="Q100" s="4"/>
      <c r="R100" s="4"/>
      <c r="S100" s="4"/>
      <c r="T100" s="4"/>
      <c r="U100" s="4"/>
      <c r="V100" s="4"/>
      <c r="W100" s="4"/>
      <c r="X100" s="164"/>
      <c r="Y100" s="4"/>
      <c r="Z100" s="4"/>
      <c r="AA100" s="4"/>
      <c r="AB100" s="4"/>
    </row>
    <row r="101" spans="1:37" s="157" customFormat="1" ht="15.5">
      <c r="B101" s="4"/>
      <c r="C101" s="233" t="s">
        <v>626</v>
      </c>
      <c r="D101" s="2" t="s">
        <v>629</v>
      </c>
      <c r="G101" s="4"/>
      <c r="H101" s="163"/>
      <c r="I101" s="163"/>
      <c r="J101" s="4"/>
      <c r="K101" s="4"/>
      <c r="L101" s="4"/>
      <c r="M101" s="163"/>
      <c r="N101" s="163"/>
      <c r="O101" s="4"/>
      <c r="P101" s="4"/>
      <c r="Q101" s="4"/>
      <c r="R101" s="4"/>
      <c r="S101" s="4"/>
      <c r="T101" s="4"/>
      <c r="U101" s="4"/>
      <c r="V101" s="4"/>
      <c r="W101" s="4"/>
      <c r="X101" s="164"/>
      <c r="Y101" s="4"/>
      <c r="Z101" s="4"/>
      <c r="AA101" s="4"/>
      <c r="AB101" s="4"/>
      <c r="AC101" s="4"/>
      <c r="AD101" s="4"/>
      <c r="AE101" s="4"/>
      <c r="AF101" s="4"/>
      <c r="AG101" s="4"/>
      <c r="AH101" s="4"/>
      <c r="AI101" s="4"/>
      <c r="AJ101" s="4"/>
      <c r="AK101" s="4"/>
    </row>
    <row r="102" spans="1:37" s="157" customFormat="1" ht="15.5">
      <c r="B102" s="4"/>
      <c r="C102" s="233" t="s">
        <v>627</v>
      </c>
      <c r="D102" s="2" t="s">
        <v>630</v>
      </c>
      <c r="G102" s="4"/>
      <c r="H102" s="163"/>
      <c r="I102" s="163"/>
      <c r="J102" s="4"/>
      <c r="K102" s="4"/>
      <c r="L102" s="4"/>
      <c r="M102" s="163"/>
      <c r="N102" s="163"/>
      <c r="O102" s="4"/>
      <c r="P102" s="4"/>
      <c r="Q102" s="4"/>
      <c r="R102" s="4"/>
      <c r="S102" s="4"/>
      <c r="T102" s="4"/>
      <c r="U102" s="4"/>
      <c r="V102" s="4"/>
      <c r="W102" s="4"/>
      <c r="X102" s="164"/>
      <c r="Y102" s="4"/>
      <c r="Z102" s="4"/>
      <c r="AA102" s="4"/>
      <c r="AB102" s="4"/>
      <c r="AC102" s="4"/>
      <c r="AD102" s="4"/>
      <c r="AE102" s="4"/>
      <c r="AF102" s="4"/>
      <c r="AG102" s="4"/>
      <c r="AH102" s="4"/>
      <c r="AI102" s="4"/>
      <c r="AJ102" s="4"/>
      <c r="AK102" s="4"/>
    </row>
    <row r="103" spans="1:37" s="157" customFormat="1" ht="15.5">
      <c r="B103" s="4"/>
      <c r="C103" s="233" t="s">
        <v>628</v>
      </c>
      <c r="D103" s="2" t="s">
        <v>631</v>
      </c>
      <c r="G103" s="4"/>
      <c r="H103" s="163"/>
      <c r="I103" s="163"/>
      <c r="J103" s="4"/>
      <c r="K103" s="4"/>
      <c r="L103" s="4"/>
      <c r="M103" s="163"/>
      <c r="N103" s="163"/>
      <c r="O103" s="4"/>
      <c r="P103" s="4"/>
      <c r="Q103" s="4"/>
      <c r="R103" s="4"/>
      <c r="S103" s="4"/>
      <c r="T103" s="4"/>
      <c r="U103" s="4"/>
      <c r="V103" s="4"/>
      <c r="W103" s="4"/>
      <c r="X103" s="164"/>
      <c r="Y103" s="4"/>
      <c r="Z103" s="4"/>
      <c r="AA103" s="4"/>
      <c r="AB103" s="4"/>
      <c r="AC103" s="4"/>
      <c r="AD103" s="4"/>
      <c r="AE103" s="4"/>
      <c r="AF103" s="4"/>
      <c r="AG103" s="4"/>
      <c r="AH103" s="4"/>
      <c r="AI103" s="4"/>
      <c r="AJ103" s="4"/>
      <c r="AK103" s="4"/>
    </row>
    <row r="104" spans="1:37" s="157" customFormat="1" ht="15.5">
      <c r="B104" s="4"/>
      <c r="C104" s="233" t="s">
        <v>612</v>
      </c>
      <c r="D104" s="2" t="s">
        <v>613</v>
      </c>
      <c r="G104" s="4"/>
      <c r="H104" s="163"/>
      <c r="I104" s="163"/>
      <c r="J104" s="4"/>
      <c r="K104" s="4"/>
      <c r="L104" s="4"/>
      <c r="M104" s="163"/>
      <c r="N104" s="163"/>
      <c r="O104" s="4"/>
      <c r="P104" s="4"/>
      <c r="Q104" s="4"/>
      <c r="R104" s="4"/>
      <c r="S104" s="4"/>
      <c r="T104" s="4"/>
      <c r="U104" s="4"/>
      <c r="V104" s="4"/>
      <c r="W104" s="4"/>
      <c r="X104" s="164"/>
      <c r="Y104" s="4"/>
      <c r="Z104" s="4"/>
      <c r="AA104" s="4"/>
      <c r="AB104" s="4"/>
      <c r="AC104" s="4"/>
      <c r="AD104" s="4"/>
      <c r="AE104" s="4"/>
      <c r="AF104" s="4"/>
      <c r="AG104" s="4"/>
      <c r="AH104" s="4"/>
      <c r="AI104" s="4"/>
      <c r="AJ104" s="4"/>
      <c r="AK104" s="4"/>
    </row>
    <row r="105" spans="1:37" s="157" customFormat="1" ht="15.5">
      <c r="A105" s="4"/>
      <c r="B105" s="4"/>
      <c r="C105" s="235" t="s">
        <v>853</v>
      </c>
      <c r="D105" s="235" t="s">
        <v>860</v>
      </c>
      <c r="G105" s="4"/>
      <c r="H105" s="163"/>
      <c r="I105" s="163"/>
      <c r="J105" s="4"/>
      <c r="K105" s="4"/>
      <c r="L105" s="4"/>
      <c r="M105" s="163"/>
      <c r="N105" s="163"/>
      <c r="O105" s="4"/>
      <c r="P105" s="4"/>
      <c r="Q105" s="4"/>
      <c r="R105" s="4"/>
      <c r="S105" s="4"/>
      <c r="T105" s="4"/>
      <c r="U105" s="4"/>
      <c r="V105" s="4"/>
      <c r="W105" s="4"/>
      <c r="X105" s="164"/>
      <c r="Y105" s="4"/>
      <c r="Z105" s="4"/>
      <c r="AA105" s="4"/>
      <c r="AB105" s="4"/>
      <c r="AC105" s="4"/>
      <c r="AD105" s="4"/>
      <c r="AE105" s="4"/>
      <c r="AF105" s="4"/>
      <c r="AG105" s="4"/>
      <c r="AH105" s="4"/>
      <c r="AI105" s="4"/>
      <c r="AJ105" s="4"/>
      <c r="AK105" s="4"/>
    </row>
    <row r="106" spans="1:37" s="157" customFormat="1" ht="15.5">
      <c r="A106" s="4"/>
      <c r="B106" s="4"/>
      <c r="C106" s="234" t="s">
        <v>854</v>
      </c>
      <c r="D106" s="234" t="s">
        <v>861</v>
      </c>
      <c r="G106" s="4"/>
      <c r="H106" s="163"/>
      <c r="I106" s="163"/>
      <c r="J106" s="4"/>
      <c r="K106" s="4"/>
      <c r="L106" s="4"/>
      <c r="M106" s="163"/>
      <c r="N106" s="163"/>
      <c r="O106" s="4"/>
      <c r="P106" s="4"/>
      <c r="Q106" s="4"/>
      <c r="R106" s="4"/>
      <c r="S106" s="4"/>
      <c r="T106" s="4"/>
      <c r="U106" s="4"/>
      <c r="V106" s="4"/>
      <c r="W106" s="4"/>
      <c r="X106" s="164"/>
      <c r="Y106" s="4"/>
      <c r="Z106" s="4"/>
      <c r="AA106" s="4"/>
      <c r="AB106" s="4"/>
      <c r="AC106" s="4"/>
      <c r="AD106" s="4"/>
      <c r="AE106" s="4"/>
      <c r="AF106" s="4"/>
      <c r="AG106" s="4"/>
      <c r="AH106" s="4"/>
      <c r="AI106" s="4"/>
      <c r="AJ106" s="4"/>
      <c r="AK106" s="4"/>
    </row>
    <row r="107" spans="1:37" s="157" customFormat="1" ht="15.5">
      <c r="A107" s="4"/>
      <c r="B107" s="4"/>
      <c r="C107" s="234" t="s">
        <v>855</v>
      </c>
      <c r="D107" s="234" t="s">
        <v>862</v>
      </c>
      <c r="G107" s="4"/>
      <c r="H107" s="163"/>
      <c r="I107" s="163"/>
      <c r="J107" s="4"/>
      <c r="K107" s="4"/>
      <c r="L107" s="4"/>
      <c r="M107" s="163"/>
      <c r="N107" s="163"/>
      <c r="O107" s="4"/>
      <c r="P107" s="4"/>
      <c r="Q107" s="4"/>
      <c r="R107" s="4"/>
      <c r="S107" s="4"/>
      <c r="T107" s="4"/>
      <c r="U107" s="4"/>
      <c r="V107" s="4"/>
      <c r="W107" s="4"/>
      <c r="X107" s="164"/>
      <c r="Y107" s="4"/>
      <c r="Z107" s="4"/>
      <c r="AA107" s="4"/>
      <c r="AB107" s="4"/>
      <c r="AC107" s="4"/>
      <c r="AD107" s="4"/>
      <c r="AE107" s="4"/>
      <c r="AF107" s="4"/>
      <c r="AG107" s="4"/>
      <c r="AH107" s="4"/>
      <c r="AI107" s="4"/>
      <c r="AJ107" s="4"/>
      <c r="AK107" s="4"/>
    </row>
    <row r="108" spans="1:37" s="157" customFormat="1" ht="15.5">
      <c r="A108" s="4"/>
      <c r="B108" s="4"/>
      <c r="C108" s="234" t="s">
        <v>856</v>
      </c>
      <c r="D108" s="234" t="s">
        <v>863</v>
      </c>
      <c r="G108" s="4"/>
      <c r="H108" s="163"/>
      <c r="I108" s="163"/>
      <c r="J108" s="4"/>
      <c r="K108" s="4"/>
      <c r="L108" s="4"/>
      <c r="M108" s="163"/>
      <c r="N108" s="163"/>
      <c r="O108" s="4"/>
      <c r="P108" s="4"/>
      <c r="Q108" s="4"/>
      <c r="R108" s="4"/>
      <c r="S108" s="4"/>
      <c r="T108" s="4"/>
      <c r="U108" s="4"/>
      <c r="V108" s="4"/>
      <c r="W108" s="4"/>
      <c r="X108" s="164"/>
      <c r="Y108" s="4"/>
      <c r="Z108" s="4"/>
      <c r="AA108" s="4"/>
      <c r="AB108" s="4"/>
      <c r="AC108" s="4"/>
      <c r="AD108" s="4"/>
      <c r="AE108" s="4"/>
      <c r="AF108" s="4"/>
      <c r="AG108" s="4"/>
      <c r="AH108" s="4"/>
      <c r="AI108" s="4"/>
      <c r="AJ108" s="4"/>
      <c r="AK108" s="4"/>
    </row>
    <row r="109" spans="1:37" s="157" customFormat="1" ht="15.5">
      <c r="A109" s="4"/>
      <c r="B109" s="4"/>
      <c r="C109" s="234" t="s">
        <v>857</v>
      </c>
      <c r="D109" s="235" t="s">
        <v>864</v>
      </c>
      <c r="G109" s="4"/>
      <c r="H109" s="163"/>
      <c r="I109" s="163"/>
      <c r="J109" s="4"/>
      <c r="K109" s="4"/>
      <c r="L109" s="4"/>
      <c r="M109" s="163"/>
      <c r="N109" s="163"/>
      <c r="O109" s="4"/>
      <c r="P109" s="4"/>
      <c r="Q109" s="4"/>
      <c r="R109" s="4"/>
      <c r="S109" s="4"/>
      <c r="T109" s="4"/>
      <c r="U109" s="4"/>
      <c r="V109" s="4"/>
      <c r="W109" s="4"/>
      <c r="X109" s="164"/>
      <c r="Y109" s="4"/>
      <c r="Z109" s="4"/>
      <c r="AA109" s="4"/>
      <c r="AB109" s="4"/>
      <c r="AC109" s="4"/>
      <c r="AD109" s="4"/>
      <c r="AE109" s="4"/>
      <c r="AF109" s="4"/>
      <c r="AG109" s="4"/>
      <c r="AH109" s="4"/>
      <c r="AI109" s="4"/>
      <c r="AJ109" s="4"/>
      <c r="AK109" s="4"/>
    </row>
    <row r="110" spans="1:37" s="157" customFormat="1" ht="15.5">
      <c r="A110" s="4"/>
      <c r="B110" s="4"/>
      <c r="C110" s="235" t="s">
        <v>858</v>
      </c>
      <c r="D110" s="235" t="s">
        <v>865</v>
      </c>
      <c r="G110" s="4"/>
      <c r="H110" s="163"/>
      <c r="I110" s="163"/>
      <c r="J110" s="4"/>
      <c r="K110" s="4"/>
      <c r="L110" s="4"/>
      <c r="M110" s="163"/>
      <c r="N110" s="163"/>
      <c r="O110" s="4"/>
      <c r="P110" s="4"/>
      <c r="Q110" s="4"/>
      <c r="R110" s="4"/>
      <c r="S110" s="4"/>
      <c r="T110" s="4"/>
      <c r="U110" s="4"/>
      <c r="V110" s="4"/>
      <c r="W110" s="4"/>
      <c r="X110" s="164"/>
      <c r="Y110" s="4"/>
      <c r="Z110" s="4"/>
      <c r="AA110" s="4"/>
      <c r="AB110" s="4"/>
      <c r="AC110" s="4"/>
      <c r="AD110" s="4"/>
      <c r="AE110" s="4"/>
      <c r="AF110" s="4"/>
      <c r="AG110" s="4"/>
      <c r="AH110" s="4"/>
      <c r="AI110" s="4"/>
      <c r="AJ110" s="4"/>
      <c r="AK110" s="4"/>
    </row>
    <row r="111" spans="1:37" s="157" customFormat="1" ht="15.5">
      <c r="A111" s="4"/>
      <c r="B111" s="4"/>
      <c r="C111" s="235" t="s">
        <v>859</v>
      </c>
      <c r="D111" s="235" t="s">
        <v>866</v>
      </c>
      <c r="G111" s="4"/>
      <c r="H111" s="163"/>
      <c r="I111" s="163"/>
      <c r="J111" s="4"/>
      <c r="K111" s="4"/>
      <c r="L111" s="4"/>
      <c r="M111" s="163"/>
      <c r="N111" s="163"/>
      <c r="O111" s="4"/>
      <c r="P111" s="4"/>
      <c r="Q111" s="4"/>
      <c r="R111" s="4"/>
      <c r="S111" s="4"/>
      <c r="T111" s="4"/>
      <c r="U111" s="4"/>
      <c r="V111" s="4"/>
      <c r="W111" s="4"/>
      <c r="X111" s="164"/>
      <c r="Y111" s="4"/>
      <c r="Z111" s="4"/>
      <c r="AA111" s="4"/>
      <c r="AB111" s="4"/>
      <c r="AC111" s="4"/>
      <c r="AD111" s="4"/>
      <c r="AE111" s="4"/>
      <c r="AF111" s="4"/>
      <c r="AG111" s="4"/>
      <c r="AH111" s="4"/>
      <c r="AI111" s="4"/>
      <c r="AJ111" s="4"/>
      <c r="AK111" s="4"/>
    </row>
    <row r="112" spans="1:37" s="157" customFormat="1" ht="15.5">
      <c r="A112" s="4"/>
      <c r="B112" s="4"/>
      <c r="C112" s="234" t="s">
        <v>867</v>
      </c>
      <c r="D112" s="234" t="s">
        <v>868</v>
      </c>
      <c r="G112" s="4"/>
      <c r="H112" s="163"/>
      <c r="I112" s="163"/>
      <c r="J112" s="4"/>
      <c r="K112" s="4"/>
      <c r="L112" s="4"/>
      <c r="M112" s="163"/>
      <c r="N112" s="163"/>
      <c r="O112" s="4"/>
      <c r="P112" s="4"/>
      <c r="Q112" s="4"/>
      <c r="R112" s="4"/>
      <c r="S112" s="4"/>
      <c r="T112" s="4"/>
      <c r="U112" s="4"/>
      <c r="V112" s="4"/>
      <c r="W112" s="4"/>
      <c r="X112" s="164"/>
      <c r="Y112" s="4"/>
      <c r="Z112" s="4"/>
      <c r="AA112" s="4"/>
      <c r="AB112" s="4"/>
      <c r="AC112" s="4"/>
      <c r="AD112" s="4"/>
      <c r="AE112" s="4"/>
      <c r="AF112" s="4"/>
      <c r="AG112" s="4"/>
      <c r="AH112" s="4"/>
      <c r="AI112" s="4"/>
      <c r="AJ112" s="4"/>
      <c r="AK112" s="4"/>
    </row>
    <row r="113" spans="1:37" s="157" customFormat="1" ht="15.5">
      <c r="A113" s="4"/>
      <c r="B113" s="4"/>
      <c r="C113" s="233" t="s">
        <v>635</v>
      </c>
      <c r="D113" s="234" t="s">
        <v>636</v>
      </c>
      <c r="G113" s="4"/>
      <c r="H113" s="163"/>
      <c r="I113" s="163"/>
      <c r="J113" s="4"/>
      <c r="K113" s="4"/>
      <c r="L113" s="4"/>
      <c r="M113" s="163"/>
      <c r="N113" s="163"/>
      <c r="O113" s="4"/>
      <c r="P113" s="4"/>
      <c r="Q113" s="4"/>
      <c r="R113" s="4"/>
      <c r="S113" s="4"/>
      <c r="T113" s="4"/>
      <c r="U113" s="4"/>
      <c r="V113" s="4"/>
      <c r="W113" s="4"/>
      <c r="X113" s="164"/>
      <c r="Y113" s="4"/>
      <c r="Z113" s="4"/>
      <c r="AA113" s="4"/>
      <c r="AB113" s="4"/>
      <c r="AC113" s="4"/>
      <c r="AD113" s="4"/>
      <c r="AE113" s="4"/>
      <c r="AF113" s="4"/>
      <c r="AG113" s="4"/>
      <c r="AH113" s="4"/>
      <c r="AI113" s="4"/>
      <c r="AJ113" s="4"/>
      <c r="AK113" s="4"/>
    </row>
    <row r="114" spans="1:37" s="157" customFormat="1" ht="15.5">
      <c r="A114" s="4"/>
      <c r="B114" s="4"/>
      <c r="C114" s="287" t="s">
        <v>542</v>
      </c>
      <c r="D114" s="288" t="s">
        <v>573</v>
      </c>
      <c r="G114" s="4"/>
      <c r="H114" s="163"/>
      <c r="I114" s="163"/>
      <c r="J114" s="4"/>
      <c r="K114" s="4"/>
      <c r="L114" s="4"/>
      <c r="M114" s="163"/>
      <c r="N114" s="163"/>
      <c r="O114" s="4"/>
      <c r="P114" s="4"/>
      <c r="Q114" s="4"/>
      <c r="R114" s="4"/>
      <c r="S114" s="4"/>
      <c r="T114" s="4"/>
      <c r="U114" s="4"/>
      <c r="V114" s="4"/>
      <c r="W114" s="4"/>
      <c r="X114" s="164"/>
      <c r="Y114" s="4"/>
      <c r="Z114" s="4"/>
      <c r="AA114" s="4"/>
      <c r="AB114" s="4"/>
      <c r="AC114" s="4"/>
      <c r="AD114" s="4"/>
      <c r="AE114" s="4"/>
      <c r="AF114" s="4"/>
      <c r="AG114" s="4"/>
      <c r="AH114" s="4"/>
      <c r="AI114" s="4"/>
      <c r="AJ114" s="4"/>
      <c r="AK114" s="4"/>
    </row>
    <row r="115" spans="1:37" s="157" customFormat="1" ht="15.5">
      <c r="A115" s="4"/>
      <c r="B115" s="4"/>
      <c r="C115" s="287" t="s">
        <v>157</v>
      </c>
      <c r="D115" s="288" t="s">
        <v>172</v>
      </c>
      <c r="G115" s="4"/>
      <c r="H115" s="163"/>
      <c r="I115" s="163"/>
      <c r="J115" s="4"/>
      <c r="K115" s="4"/>
      <c r="L115" s="4"/>
      <c r="M115" s="163"/>
      <c r="N115" s="163"/>
      <c r="O115" s="4"/>
      <c r="P115" s="4"/>
      <c r="Q115" s="4"/>
      <c r="R115" s="4"/>
      <c r="S115" s="4"/>
      <c r="T115" s="4"/>
      <c r="U115" s="4"/>
      <c r="V115" s="4"/>
      <c r="W115" s="4"/>
      <c r="X115" s="164"/>
      <c r="Y115" s="4"/>
      <c r="Z115" s="4"/>
      <c r="AA115" s="4"/>
      <c r="AB115" s="4"/>
      <c r="AC115" s="4"/>
      <c r="AD115" s="4"/>
      <c r="AE115" s="4"/>
      <c r="AF115" s="4"/>
      <c r="AG115" s="4"/>
      <c r="AH115" s="4"/>
      <c r="AI115" s="4"/>
      <c r="AJ115" s="4"/>
      <c r="AK115" s="4"/>
    </row>
  </sheetData>
  <mergeCells count="12">
    <mergeCell ref="P24:U24"/>
    <mergeCell ref="P25:U25"/>
    <mergeCell ref="P26:U26"/>
    <mergeCell ref="N29:X29"/>
    <mergeCell ref="P19:U19"/>
    <mergeCell ref="P20:U20"/>
    <mergeCell ref="P23:U23"/>
    <mergeCell ref="H31:I31"/>
    <mergeCell ref="N34:X34"/>
    <mergeCell ref="H35:I35"/>
    <mergeCell ref="J35:K35"/>
    <mergeCell ref="N35:X35"/>
  </mergeCells>
  <printOptions horizontalCentered="1"/>
  <pageMargins left="0.2" right="0" top="0.15748031496062992" bottom="0.15748031496062992" header="0.15748031496062992" footer="0.15748031496062992"/>
  <pageSetup paperSize="9" scale="61" firstPageNumber="4294963191" fitToHeight="2" orientation="landscape" horizontalDpi="4294967295" verticalDpi="4294967295" r:id="rId1"/>
  <headerFooter alignWithMargins="0">
    <oddHeader>&amp;R&amp;"Calibri"&amp;10&amp;K000000 Confidential&amp;1#_x000D_</oddHeader>
  </headerFooter>
  <rowBreaks count="1" manualBreakCount="1">
    <brk id="41" max="2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sheetPr codeName="Sheet9">
    <tabColor rgb="FF00FFFF"/>
    <pageSetUpPr fitToPage="1"/>
  </sheetPr>
  <dimension ref="A1:AJ111"/>
  <sheetViews>
    <sheetView zoomScale="70" zoomScaleNormal="70" zoomScaleSheetLayoutView="70" workbookViewId="0">
      <selection activeCell="C7" sqref="C7"/>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901</v>
      </c>
      <c r="H9" s="161"/>
      <c r="I9" s="430" t="s">
        <v>892</v>
      </c>
      <c r="K9" s="428"/>
      <c r="L9" s="304" t="s">
        <v>893</v>
      </c>
      <c r="M9" s="307"/>
      <c r="O9" s="428"/>
      <c r="P9" s="429" t="s">
        <v>57</v>
      </c>
      <c r="W9" s="308"/>
    </row>
    <row r="10" spans="2:23">
      <c r="B10" s="430" t="s">
        <v>534</v>
      </c>
      <c r="D10" s="532" t="s">
        <v>555</v>
      </c>
      <c r="E10" s="530" t="s">
        <v>894</v>
      </c>
      <c r="G10" s="304"/>
      <c r="H10" s="161"/>
      <c r="I10" s="625"/>
      <c r="J10" s="626"/>
      <c r="K10" s="627"/>
      <c r="L10" s="304"/>
      <c r="M10" s="307"/>
      <c r="O10" s="428"/>
      <c r="W10" s="308"/>
    </row>
    <row r="11" spans="2:23">
      <c r="B11" s="430"/>
      <c r="D11" s="525"/>
      <c r="E11" s="533"/>
      <c r="F11" s="534"/>
      <c r="G11" s="304" t="s">
        <v>902</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622" t="s">
        <v>520</v>
      </c>
      <c r="P15" s="623"/>
      <c r="Q15" s="623"/>
      <c r="R15" s="623"/>
      <c r="S15" s="623"/>
      <c r="T15" s="623"/>
      <c r="U15" s="624"/>
      <c r="V15" s="624"/>
      <c r="W15" s="318" t="s">
        <v>75</v>
      </c>
    </row>
    <row r="16" spans="2:23" s="450" customFormat="1" ht="17.5">
      <c r="B16" s="466"/>
      <c r="C16" s="547" t="s">
        <v>588</v>
      </c>
      <c r="D16" s="548"/>
      <c r="E16" s="470"/>
      <c r="F16" s="467"/>
      <c r="G16" s="372"/>
      <c r="H16" s="372"/>
      <c r="I16" s="466"/>
      <c r="J16" s="466"/>
      <c r="L16" s="372"/>
      <c r="M16" s="373"/>
      <c r="N16" s="469"/>
      <c r="U16" s="469"/>
      <c r="V16" s="469"/>
      <c r="W16" s="374"/>
    </row>
    <row r="17" spans="1:27" s="450" customFormat="1" ht="4.5" customHeight="1">
      <c r="B17" s="466"/>
      <c r="C17" s="547"/>
      <c r="D17" s="548"/>
      <c r="E17" s="470"/>
      <c r="F17" s="549"/>
      <c r="G17" s="372"/>
      <c r="H17" s="372"/>
      <c r="I17" s="466"/>
      <c r="J17" s="466"/>
      <c r="K17" s="466"/>
      <c r="L17" s="372"/>
      <c r="M17" s="373"/>
      <c r="N17" s="469"/>
      <c r="U17" s="469"/>
      <c r="V17" s="469"/>
      <c r="W17" s="374"/>
    </row>
    <row r="18" spans="1:27" s="450" customFormat="1" ht="20" customHeight="1">
      <c r="A18" s="449"/>
      <c r="B18" s="512"/>
      <c r="C18" s="491" t="s">
        <v>929</v>
      </c>
      <c r="D18" s="346" t="str">
        <f>IF(E18="","",VLOOKUP(C18,Data!$B$5:$L$508,2,FALSE))</f>
        <v/>
      </c>
      <c r="E18" s="360"/>
      <c r="F18" s="363"/>
      <c r="G18" s="346" t="str">
        <f>IF(E18="","",VLOOKUP(C18,Data!$B$5:$L$508,11,FALSE))</f>
        <v/>
      </c>
      <c r="H18" s="616" t="str">
        <f t="shared" ref="H18:H24"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226,Data!G226,(IF(C18=Data!B229,Data!G229,(IF(C18=Data!#REF!,Data!#REF!,(IF(C18=Data!#REF!,Data!#REF!,(IF(C18=Data!#REF!,Data!#REF!,Data!#REF!)))))))))))))))&amp;IF(C18=Data!#REF!,Data!#REF!,(IF(C18=Data!#REF!,Data!#REF!,(IF(C18=Data!#REF!,Data!#REF!,(IF(C18=Data!#REF!,Data!#REF!,(IF(C18=Data!#REF!,Data!#REF!,(IF(C18=Data!#REF!,Data!G921,(IF(C18=Data!#REF!,Data!#REF!,(IF(C18=Data!#REF!,Data!#REF!,Data!#REF!)))))))))))))))&amp;IF(C18=Data!B257,Data!G257,(IF(C18=Data!#REF!,Data!#REF!,(IF(C18=Data!#REF!,Data!#REF!,(IF(C18=Data!#REF!,Data!#REF!,(IF(C18=Data!#REF!,Data!#REF!,Data!#REF!)))))))))</f>
        <v>#REF!</v>
      </c>
      <c r="O18" s="619"/>
      <c r="P18" s="620"/>
      <c r="Q18" s="611" t="s">
        <v>525</v>
      </c>
      <c r="R18" s="620"/>
      <c r="S18" s="620"/>
      <c r="T18" s="611"/>
      <c r="U18" s="621"/>
      <c r="V18" s="611"/>
      <c r="W18" s="350" t="str">
        <f>IF(E18="","",VLOOKUP(C18,Data!$B$5:$J$508,9,FALSE)*E18)</f>
        <v/>
      </c>
    </row>
    <row r="19" spans="1:27" s="465" customFormat="1" ht="20" customHeight="1">
      <c r="A19" s="456"/>
      <c r="B19" s="550" t="s">
        <v>928</v>
      </c>
      <c r="C19" s="551" t="s">
        <v>189</v>
      </c>
      <c r="D19" s="335" t="str">
        <f>IF(E19="","",VLOOKUP(C19,Data!$B$5:$L$508,2,FALSE))</f>
        <v>ZW26710</v>
      </c>
      <c r="E19" s="552">
        <v>105</v>
      </c>
      <c r="F19" s="363"/>
      <c r="G19" s="335">
        <f>IF(E19="","",VLOOKUP(C19,Data!$B$5:$L$508,11,FALSE))</f>
        <v>124.63</v>
      </c>
      <c r="H19" s="336">
        <f t="shared" si="0"/>
        <v>13086.15</v>
      </c>
      <c r="I19" s="375" t="str">
        <f>IF(E19="","",VLOOKUP(C19,Data!$B$5:$D$508,3,FALSE))</f>
        <v>C/T</v>
      </c>
      <c r="J19" s="375" t="str">
        <f>IF(E19="","",VLOOKUP(C19,Data!$B$5:$M$508,12,FALSE))</f>
        <v>Indonesia</v>
      </c>
      <c r="K19" s="337"/>
      <c r="L19" s="349">
        <f>IF(E19="","",VLOOKUP(C19,Data!$B$5:$E$508,4,FALSE)*E19)+25</f>
        <v>865</v>
      </c>
      <c r="M19" s="338">
        <f>IF(E19="","",VLOOKUP(C19,Data!$B$5:$F$508,5,FALSE)*E19)</f>
        <v>798</v>
      </c>
      <c r="N19" s="618" t="e">
        <f>IF(C19=Data!#REF!,Data!#REF!,(IF(C19=Data!#REF!,Data!#REF!,(IF(C19=Data!#REF!,Data!#REF!,(IF(C19=Data!B236,Data!G236,(IF(C19=Data!B239,Data!G239,(IF(C19=Data!#REF!,Data!#REF!,(IF(C19=Data!#REF!,Data!#REF!,(IF(C19=Data!#REF!,Data!#REF!,Data!#REF!)))))))))))))))&amp;IF(C19=Data!#REF!,Data!#REF!,(IF(C19=Data!#REF!,Data!#REF!,(IF(C19=Data!#REF!,Data!#REF!,(IF(C19=Data!#REF!,Data!#REF!,(IF(C19=Data!#REF!,Data!#REF!,(IF(C19=Data!#REF!,Data!G931,(IF(C19=Data!#REF!,Data!#REF!,(IF(C19=Data!#REF!,Data!#REF!,Data!#REF!)))))))))))))))&amp;IF(C19=Data!B267,Data!G267,(IF(C19=Data!#REF!,Data!#REF!,(IF(C19=Data!#REF!,Data!#REF!,(IF(C19=Data!#REF!,Data!#REF!,(IF(C19=Data!#REF!,Data!#REF!,Data!#REF!)))))))))</f>
        <v>#REF!</v>
      </c>
      <c r="O19" s="1048"/>
      <c r="P19" s="1049"/>
      <c r="Q19" s="1049"/>
      <c r="R19" s="1049"/>
      <c r="S19" s="1049"/>
      <c r="T19" s="1049"/>
      <c r="U19" s="1050"/>
      <c r="V19" s="617"/>
      <c r="W19" s="339">
        <f>IF(E19="","",VLOOKUP(C19,Data!$B$5:$J$508,9,FALSE)*E19)</f>
        <v>4.7249999999999996</v>
      </c>
    </row>
    <row r="20" spans="1:27" ht="20" customHeight="1">
      <c r="A20" s="382"/>
      <c r="B20" s="553"/>
      <c r="C20" s="554"/>
      <c r="D20" s="319" t="str">
        <f>IF(E20="","",VLOOKUP(C20,Data!$B$5:$L$508,2,FALSE))</f>
        <v/>
      </c>
      <c r="E20" s="555"/>
      <c r="F20" s="363"/>
      <c r="G20" s="319" t="str">
        <f>IF(E20="","",VLOOKUP(C20,Data!$B$5:$L$508,11,FALSE))</f>
        <v/>
      </c>
      <c r="H20" s="613"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614" t="s">
        <v>525</v>
      </c>
      <c r="R20" s="474"/>
      <c r="S20" s="474"/>
      <c r="T20" s="614"/>
      <c r="U20" s="475"/>
      <c r="V20" s="614"/>
      <c r="W20" s="322" t="str">
        <f>IF(E20="","",VLOOKUP(C20,Data!$B$5:$J$508,9,FALSE)*E20)</f>
        <v/>
      </c>
    </row>
    <row r="21" spans="1:27" ht="20" customHeight="1">
      <c r="A21" s="382"/>
      <c r="B21" s="556"/>
      <c r="C21" s="557"/>
      <c r="D21" s="319" t="str">
        <f>IF(E21="","",VLOOKUP(C21,Data!$B$5:$L$508,2,FALSE))</f>
        <v/>
      </c>
      <c r="E21" s="555"/>
      <c r="F21" s="363"/>
      <c r="G21" s="319" t="str">
        <f>IF(E21="","",VLOOKUP(C21,Data!$B$5:$L$508,11,FALSE))</f>
        <v/>
      </c>
      <c r="H21" s="613" t="str">
        <f t="shared" si="0"/>
        <v>-</v>
      </c>
      <c r="I21" s="320" t="str">
        <f>IF(E21="","",VLOOKUP(C21,Data!$B$5:$D$508,3,FALSE))</f>
        <v/>
      </c>
      <c r="J21" s="320" t="str">
        <f>IF(E21="","",VLOOKUP(C21,Data!$B$5:$M$508,12,FALSE))</f>
        <v/>
      </c>
      <c r="K21" s="321"/>
      <c r="L21" s="283" t="str">
        <f>IF(E21="","",VLOOKUP(C21,Data!$B$5:$E$508,4,FALSE)*E21)</f>
        <v/>
      </c>
      <c r="M21" s="283" t="str">
        <f>IF(E21="","",VLOOKUP(C21,Data!$B$5:$F$508,5,FALSE)*E21)</f>
        <v/>
      </c>
      <c r="N21" s="615"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51"/>
      <c r="P21" s="1052"/>
      <c r="Q21" s="1052"/>
      <c r="R21" s="1052"/>
      <c r="S21" s="1052"/>
      <c r="T21" s="1052"/>
      <c r="U21" s="475"/>
      <c r="V21" s="614"/>
      <c r="W21" s="322" t="str">
        <f>IF(E21="","",VLOOKUP(C21,Data!$B$5:$J$508,9,FALSE)*E21)</f>
        <v/>
      </c>
    </row>
    <row r="22" spans="1:27" ht="20" customHeight="1">
      <c r="A22" s="382"/>
      <c r="B22" s="553"/>
      <c r="C22" s="557"/>
      <c r="D22" s="319" t="str">
        <f>IF(E22="","",VLOOKUP(C22,Data!$B$5:$L$508,2,FALSE))</f>
        <v/>
      </c>
      <c r="E22" s="555"/>
      <c r="F22" s="472"/>
      <c r="G22" s="319" t="str">
        <f>IF(E22="","",VLOOKUP(C22,Data!$B$5:$L$508,11,FALSE))</f>
        <v/>
      </c>
      <c r="H22" s="613" t="str">
        <f t="shared" si="0"/>
        <v>-</v>
      </c>
      <c r="I22" s="320" t="str">
        <f>IF(E22="","",VLOOKUP(C22,Data!$B$5:$D$508,3,FALSE))</f>
        <v/>
      </c>
      <c r="J22" s="320" t="str">
        <f>IF(E22="","",VLOOKUP(C22,Data!$B$5:$M$508,12,FALSE))</f>
        <v/>
      </c>
      <c r="K22" s="321"/>
      <c r="L22" s="283" t="str">
        <f>IF(E22="","",VLOOKUP(C22,Data!$B$5:$E$508,4,FALSE)*E22)</f>
        <v/>
      </c>
      <c r="M22" s="283" t="str">
        <f>IF(E22="","",VLOOKUP(C22,Data!$B$5:$F$508,5,FALSE)*E22)</f>
        <v/>
      </c>
      <c r="N22" s="615" t="e">
        <f>IF(C22=Data!#REF!,Data!#REF!,(IF(C22=Data!#REF!,Data!#REF!,(IF(C22=Data!#REF!,Data!#REF!,(IF(C22=Data!B229,Data!G229,(IF(C22=Data!B232,Data!G232,(IF(C22=Data!#REF!,Data!#REF!,(IF(C22=Data!#REF!,Data!#REF!,(IF(C22=Data!#REF!,Data!#REF!,Data!#REF!)))))))))))))))&amp;IF(C22=Data!#REF!,Data!#REF!,(IF(C22=Data!#REF!,Data!#REF!,(IF(C22=Data!#REF!,Data!#REF!,(IF(C22=Data!#REF!,Data!#REF!,(IF(C22=Data!#REF!,Data!#REF!,(IF(C22=Data!#REF!,Data!G924,(IF(C22=Data!#REF!,Data!#REF!,(IF(C22=Data!#REF!,Data!#REF!,Data!#REF!)))))))))))))))&amp;IF(C22=Data!B260,Data!G260,(IF(C22=Data!#REF!,Data!#REF!,(IF(C22=Data!#REF!,Data!#REF!,(IF(C22=Data!#REF!,Data!#REF!,(IF(C22=Data!#REF!,Data!#REF!,Data!#REF!)))))))))</f>
        <v>#REF!</v>
      </c>
      <c r="O22" s="1051"/>
      <c r="P22" s="1052"/>
      <c r="Q22" s="1052"/>
      <c r="R22" s="1052"/>
      <c r="S22" s="1052"/>
      <c r="T22" s="1052"/>
      <c r="U22" s="475"/>
      <c r="V22" s="614"/>
      <c r="W22" s="322" t="str">
        <f>IF(E22="","",VLOOKUP(C22,Data!$B$5:$J$508,9,FALSE)*E22)</f>
        <v/>
      </c>
    </row>
    <row r="23" spans="1:27" ht="20" customHeight="1">
      <c r="A23" s="382"/>
      <c r="B23" s="553"/>
      <c r="C23" s="557"/>
      <c r="D23" s="319" t="str">
        <f>IF(E23="","",VLOOKUP(C23,Data!$B$5:$L$508,2,FALSE))</f>
        <v/>
      </c>
      <c r="E23" s="555"/>
      <c r="F23" s="472"/>
      <c r="G23" s="319" t="str">
        <f>IF(E23="","",VLOOKUP(C23,Data!$B$5:$L$508,11,FALSE))</f>
        <v/>
      </c>
      <c r="H23" s="613"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248,Data!G248,(IF(C23=Data!B251,Data!G251,(IF(C23=Data!#REF!,Data!#REF!,(IF(C23=Data!#REF!,Data!#REF!,(IF(C23=Data!#REF!,Data!#REF!,Data!#REF!)))))))))))))))&amp;IF(C23=Data!#REF!,Data!#REF!,(IF(C23=Data!#REF!,Data!#REF!,(IF(C23=Data!#REF!,Data!#REF!,(IF(C23=Data!#REF!,Data!#REF!,(IF(C23=Data!#REF!,Data!#REF!,(IF(C23=Data!#REF!,Data!G943,(IF(C23=Data!#REF!,Data!#REF!,(IF(C23=Data!#REF!,Data!#REF!,Data!#REF!)))))))))))))))&amp;IF(C23=Data!B279,Data!G279,(IF(C23=Data!#REF!,Data!#REF!,(IF(C23=Data!#REF!,Data!#REF!,(IF(C23=Data!#REF!,Data!#REF!,(IF(C23=Data!#REF!,Data!#REF!,Data!#REF!)))))))))</f>
        <v>#REF!</v>
      </c>
      <c r="O23" s="1051"/>
      <c r="P23" s="1052"/>
      <c r="Q23" s="1052"/>
      <c r="R23" s="1052"/>
      <c r="S23" s="1052"/>
      <c r="T23" s="1052"/>
      <c r="U23" s="475"/>
      <c r="V23" s="614"/>
      <c r="W23" s="322" t="str">
        <f>IF(E23="","",VLOOKUP(C23,Data!$B$5:$J$508,9,FALSE)*E23)</f>
        <v/>
      </c>
    </row>
    <row r="24" spans="1:27" ht="20" customHeight="1">
      <c r="A24" s="382"/>
      <c r="B24" s="553"/>
      <c r="C24" s="557"/>
      <c r="D24" s="319" t="str">
        <f>IF(E24="","",VLOOKUP(C24,Data!$B$5:$L$508,2,FALSE))</f>
        <v/>
      </c>
      <c r="E24" s="555"/>
      <c r="F24" s="366"/>
      <c r="G24" s="319" t="str">
        <f>IF(E24="","",VLOOKUP(C24,Data!$B$5:$L$508,11,FALSE))</f>
        <v/>
      </c>
      <c r="H24" s="613"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249,Data!G249,(IF(C24=Data!B252,Data!G252,(IF(C24=Data!#REF!,Data!#REF!,(IF(C24=Data!#REF!,Data!#REF!,(IF(C24=Data!#REF!,Data!#REF!,Data!#REF!)))))))))))))))&amp;IF(C24=Data!#REF!,Data!#REF!,(IF(C24=Data!#REF!,Data!#REF!,(IF(C24=Data!#REF!,Data!#REF!,(IF(C24=Data!#REF!,Data!#REF!,(IF(C24=Data!#REF!,Data!#REF!,(IF(C24=Data!#REF!,Data!G944,(IF(C24=Data!#REF!,Data!#REF!,(IF(C24=Data!#REF!,Data!#REF!,Data!#REF!)))))))))))))))&amp;IF(C24=Data!B280,Data!G280,(IF(C24=Data!#REF!,Data!#REF!,(IF(C24=Data!#REF!,Data!#REF!,(IF(C24=Data!#REF!,Data!#REF!,(IF(C24=Data!#REF!,Data!#REF!,Data!#REF!)))))))))</f>
        <v>#REF!</v>
      </c>
      <c r="O24" s="473"/>
      <c r="P24" s="474"/>
      <c r="Q24" s="614"/>
      <c r="R24" s="474"/>
      <c r="S24" s="474"/>
      <c r="T24" s="614"/>
      <c r="U24" s="475"/>
      <c r="V24" s="614"/>
      <c r="W24" s="322" t="str">
        <f>IF(E24="","",VLOOKUP(C24,Data!$B$5:$J$508,9,FALSE)*E24)</f>
        <v/>
      </c>
    </row>
    <row r="25" spans="1:27" ht="20" customHeight="1">
      <c r="A25" s="382"/>
      <c r="B25" s="553"/>
      <c r="C25" s="554"/>
      <c r="D25" s="319" t="str">
        <f>IF(E25="","",VLOOKUP(C25,Data!$B$5:$L$508,2,FALSE))</f>
        <v/>
      </c>
      <c r="E25" s="555"/>
      <c r="F25" s="366"/>
      <c r="G25" s="319" t="str">
        <f>IF(E25="","",VLOOKUP(C25,Data!$B$5:$L$508,11,FALSE))</f>
        <v/>
      </c>
      <c r="H25" s="613" t="str">
        <f>IF(E25&gt;0,E25*G25,"-")</f>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238,Data!G238,(IF(C25=Data!B241,Data!G241,(IF(C25=Data!#REF!,Data!#REF!,(IF(C25=Data!#REF!,Data!#REF!,(IF(C25=Data!#REF!,Data!#REF!,Data!#REF!)))))))))))))))&amp;IF(C25=Data!#REF!,Data!#REF!,(IF(C25=Data!#REF!,Data!#REF!,(IF(C25=Data!#REF!,Data!#REF!,(IF(C25=Data!#REF!,Data!#REF!,(IF(C25=Data!#REF!,Data!#REF!,(IF(C25=Data!#REF!,Data!G933,(IF(C25=Data!#REF!,Data!#REF!,(IF(C25=Data!#REF!,Data!#REF!,Data!#REF!)))))))))))))))&amp;IF(C25=Data!B269,Data!G269,(IF(C25=Data!#REF!,Data!#REF!,(IF(C25=Data!#REF!,Data!#REF!,(IF(C25=Data!#REF!,Data!#REF!,(IF(C25=Data!#REF!,Data!#REF!,Data!#REF!)))))))))</f>
        <v>#REF!</v>
      </c>
      <c r="O25" s="473"/>
      <c r="P25" s="474"/>
      <c r="Q25" s="614"/>
      <c r="R25" s="474"/>
      <c r="S25" s="474"/>
      <c r="T25" s="614"/>
      <c r="U25" s="475"/>
      <c r="V25" s="614"/>
      <c r="W25" s="322" t="str">
        <f>IF(E25="","",VLOOKUP(C25,Data!$B$5:$J$508,9,FALSE)*E25)</f>
        <v/>
      </c>
    </row>
    <row r="26" spans="1:27" ht="20" customHeight="1">
      <c r="A26" s="382"/>
      <c r="B26" s="553"/>
      <c r="C26" s="558"/>
      <c r="D26" s="319" t="str">
        <f>IF(E26="","",VLOOKUP(C26,Data!$B$5:$L$508,2,FALSE))</f>
        <v/>
      </c>
      <c r="E26" s="555"/>
      <c r="F26" s="366"/>
      <c r="G26" s="319" t="str">
        <f>IF(E26="","",VLOOKUP(C26,Data!$B$5:$L$508,11,FALSE))</f>
        <v/>
      </c>
      <c r="H26" s="613"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243,Data!G243,(IF(C26=Data!B246,Data!G246,(IF(C26=Data!#REF!,Data!#REF!,(IF(C26=Data!#REF!,Data!#REF!,(IF(C26=Data!#REF!,Data!#REF!,Data!#REF!)))))))))))))))&amp;IF(C26=Data!#REF!,Data!#REF!,(IF(C26=Data!#REF!,Data!#REF!,(IF(C26=Data!#REF!,Data!#REF!,(IF(C26=Data!#REF!,Data!#REF!,(IF(C26=Data!#REF!,Data!#REF!,(IF(C26=Data!#REF!,Data!G938,(IF(C26=Data!#REF!,Data!#REF!,(IF(C26=Data!#REF!,Data!#REF!,Data!#REF!)))))))))))))))&amp;IF(C26=Data!B274,Data!G274,(IF(C26=Data!#REF!,Data!#REF!,(IF(C26=Data!#REF!,Data!#REF!,(IF(C26=Data!#REF!,Data!#REF!,(IF(C26=Data!#REF!,Data!#REF!,Data!#REF!)))))))))</f>
        <v>#REF!</v>
      </c>
      <c r="O26" s="1045"/>
      <c r="P26" s="1046"/>
      <c r="Q26" s="1046"/>
      <c r="R26" s="1046"/>
      <c r="S26" s="1046"/>
      <c r="T26" s="1046"/>
      <c r="U26" s="1047"/>
      <c r="V26" s="614"/>
      <c r="W26" s="322" t="str">
        <f>IF(E26="","",VLOOKUP(C26,Data!$B$5:$J$508,9,FALSE)*E26)</f>
        <v/>
      </c>
    </row>
    <row r="27" spans="1:27" s="465" customFormat="1" ht="20.25" customHeight="1">
      <c r="B27" s="559"/>
      <c r="C27" s="560"/>
      <c r="D27" s="561"/>
      <c r="E27" s="340">
        <f>SUM(E18:E26)</f>
        <v>105</v>
      </c>
      <c r="F27" s="340">
        <f>SUM(F18:F26)</f>
        <v>0</v>
      </c>
      <c r="G27" s="341"/>
      <c r="H27" s="341">
        <f>SUM(H18:H26)</f>
        <v>13086.15</v>
      </c>
      <c r="I27" s="562"/>
      <c r="J27" s="562"/>
      <c r="K27" s="562"/>
      <c r="L27" s="563">
        <f>SUM(L18:L26)</f>
        <v>865</v>
      </c>
      <c r="M27" s="563">
        <f>SUM(M18:M26)</f>
        <v>798</v>
      </c>
      <c r="N27" s="341" t="e">
        <f>SUM(N16:N26)</f>
        <v>#REF!</v>
      </c>
      <c r="O27" s="341"/>
      <c r="P27" s="341">
        <f>SUM(P16:P26)</f>
        <v>0</v>
      </c>
      <c r="Q27" s="341">
        <f>SUM(Q16:Q26)</f>
        <v>0</v>
      </c>
      <c r="R27" s="341"/>
      <c r="S27" s="341">
        <f>SUM(S16:S26)</f>
        <v>0</v>
      </c>
      <c r="T27" s="341">
        <f>SUM(T16:T26)</f>
        <v>0</v>
      </c>
      <c r="U27" s="341" t="e">
        <f>SUM(#REF!)</f>
        <v>#REF!</v>
      </c>
      <c r="V27" s="341">
        <f>SUM(V16:V26)</f>
        <v>0</v>
      </c>
      <c r="W27" s="342">
        <f>SUM(W18:W26)</f>
        <v>4.7249999999999996</v>
      </c>
    </row>
    <row r="28" spans="1:27">
      <c r="B28" s="564"/>
      <c r="C28" s="565"/>
      <c r="D28" s="525"/>
      <c r="E28" s="566"/>
      <c r="F28" s="440"/>
      <c r="G28" s="323" t="s">
        <v>527</v>
      </c>
      <c r="H28" s="310"/>
      <c r="I28" s="567"/>
      <c r="J28" s="567"/>
      <c r="K28" s="567"/>
      <c r="L28" s="284"/>
      <c r="M28" s="310"/>
      <c r="N28" s="537"/>
      <c r="O28" s="535"/>
      <c r="P28" s="535"/>
      <c r="Q28" s="535"/>
      <c r="R28" s="535"/>
      <c r="S28" s="535"/>
      <c r="T28" s="535"/>
      <c r="U28" s="537"/>
      <c r="V28" s="537"/>
      <c r="W28" s="312"/>
    </row>
    <row r="29" spans="1:27">
      <c r="B29" s="518" t="s">
        <v>523</v>
      </c>
      <c r="C29" s="519"/>
      <c r="D29" s="568"/>
      <c r="E29" s="569" t="s">
        <v>528</v>
      </c>
      <c r="F29" s="442"/>
      <c r="G29" s="501" t="s">
        <v>82</v>
      </c>
      <c r="H29" s="506"/>
      <c r="I29" s="544" t="s">
        <v>83</v>
      </c>
      <c r="J29" s="570"/>
      <c r="K29" s="305" t="s">
        <v>84</v>
      </c>
      <c r="L29" s="305"/>
      <c r="M29" s="1053" t="s">
        <v>85</v>
      </c>
      <c r="N29" s="1054"/>
      <c r="O29" s="1054"/>
      <c r="P29" s="1054"/>
      <c r="Q29" s="1054"/>
      <c r="R29" s="1054"/>
      <c r="S29" s="1054"/>
      <c r="T29" s="1054"/>
      <c r="U29" s="1054"/>
      <c r="V29" s="1054"/>
      <c r="W29" s="1055"/>
    </row>
    <row r="30" spans="1:27">
      <c r="B30" s="430" t="s">
        <v>547</v>
      </c>
      <c r="D30" s="571"/>
      <c r="E30" s="451" t="s">
        <v>87</v>
      </c>
      <c r="G30" s="507"/>
      <c r="H30" s="508" t="s">
        <v>12</v>
      </c>
      <c r="I30" s="430" t="s">
        <v>88</v>
      </c>
      <c r="J30" s="572"/>
      <c r="K30" s="307" t="s">
        <v>89</v>
      </c>
      <c r="L30" s="307"/>
      <c r="M30" s="304"/>
      <c r="W30" s="308"/>
      <c r="AA30" s="429">
        <f>857-873</f>
        <v>-16</v>
      </c>
    </row>
    <row r="31" spans="1:27">
      <c r="B31" s="430" t="s">
        <v>561</v>
      </c>
      <c r="D31" s="525"/>
      <c r="G31" s="1056"/>
      <c r="H31" s="1057"/>
      <c r="I31" s="430"/>
      <c r="J31" s="572"/>
      <c r="K31" s="307" t="s">
        <v>93</v>
      </c>
      <c r="L31" s="307"/>
      <c r="M31" s="304"/>
      <c r="W31" s="308"/>
    </row>
    <row r="32" spans="1:27">
      <c r="B32" s="440"/>
      <c r="C32" s="535"/>
      <c r="D32" s="573"/>
      <c r="E32" s="451" t="s">
        <v>94</v>
      </c>
      <c r="G32" s="507"/>
      <c r="H32" s="508"/>
      <c r="I32" s="430" t="s">
        <v>95</v>
      </c>
      <c r="J32" s="572"/>
      <c r="K32" s="307"/>
      <c r="L32" s="307"/>
      <c r="M32" s="304"/>
      <c r="W32" s="308"/>
    </row>
    <row r="33" spans="2:28">
      <c r="B33" s="518" t="s">
        <v>96</v>
      </c>
      <c r="C33" s="442"/>
      <c r="D33" s="520"/>
      <c r="E33" s="451" t="s">
        <v>97</v>
      </c>
      <c r="G33" s="317" t="s">
        <v>98</v>
      </c>
      <c r="H33" s="509"/>
      <c r="I33" s="430" t="s">
        <v>88</v>
      </c>
      <c r="J33" s="572"/>
      <c r="K33" s="307" t="s">
        <v>99</v>
      </c>
      <c r="L33" s="307"/>
      <c r="M33" s="304"/>
      <c r="W33" s="308"/>
    </row>
    <row r="34" spans="2:28" ht="17.5">
      <c r="B34" s="513" t="s">
        <v>804</v>
      </c>
      <c r="D34" s="525"/>
      <c r="E34" s="451" t="s">
        <v>100</v>
      </c>
      <c r="G34" s="324"/>
      <c r="H34" s="325"/>
      <c r="I34" s="430" t="s">
        <v>101</v>
      </c>
      <c r="J34" s="572"/>
      <c r="K34" s="307" t="s">
        <v>524</v>
      </c>
      <c r="L34" s="307"/>
      <c r="M34" s="1058" t="s">
        <v>898</v>
      </c>
      <c r="N34" s="1059"/>
      <c r="O34" s="1059"/>
      <c r="P34" s="1059"/>
      <c r="Q34" s="1059"/>
      <c r="R34" s="1059"/>
      <c r="S34" s="1059"/>
      <c r="T34" s="1059"/>
      <c r="U34" s="1059"/>
      <c r="V34" s="1059"/>
      <c r="W34" s="1060"/>
    </row>
    <row r="35" spans="2:28">
      <c r="B35" s="440"/>
      <c r="C35" s="535"/>
      <c r="D35" s="536"/>
      <c r="E35" s="574"/>
      <c r="F35" s="535"/>
      <c r="G35" s="1061" t="s">
        <v>936</v>
      </c>
      <c r="H35" s="1078"/>
      <c r="I35" s="1061" t="s">
        <v>937</v>
      </c>
      <c r="J35" s="1078"/>
      <c r="K35" s="574"/>
      <c r="L35" s="311"/>
      <c r="M35" s="1064" t="s">
        <v>105</v>
      </c>
      <c r="N35" s="1065"/>
      <c r="O35" s="1065"/>
      <c r="P35" s="1065"/>
      <c r="Q35" s="1065"/>
      <c r="R35" s="1065"/>
      <c r="S35" s="1065"/>
      <c r="T35" s="1065"/>
      <c r="U35" s="1065"/>
      <c r="V35" s="1065"/>
      <c r="W35" s="1066"/>
      <c r="Z35" s="429">
        <v>110</v>
      </c>
      <c r="AA35" s="429">
        <v>65</v>
      </c>
      <c r="AB35" s="429">
        <v>55</v>
      </c>
    </row>
    <row r="38" spans="2:28" ht="27.75" customHeight="1"/>
    <row r="39" spans="2:28" s="578" customFormat="1" ht="22.5" customHeight="1">
      <c r="B39" s="575" t="s">
        <v>600</v>
      </c>
      <c r="C39" s="575"/>
      <c r="D39" s="576"/>
      <c r="E39" s="577"/>
      <c r="H39" s="510" t="s">
        <v>916</v>
      </c>
      <c r="I39" s="575"/>
      <c r="J39" s="575" t="s">
        <v>946</v>
      </c>
      <c r="L39" s="289"/>
      <c r="M39" s="289"/>
      <c r="W39" s="376"/>
    </row>
    <row r="40" spans="2:28" s="289" customFormat="1" ht="22.5" customHeight="1">
      <c r="B40" s="575" t="s">
        <v>615</v>
      </c>
      <c r="C40" s="575"/>
      <c r="D40" s="576"/>
      <c r="E40" s="579"/>
      <c r="F40" s="578"/>
      <c r="G40" s="578"/>
      <c r="H40" s="510" t="s">
        <v>917</v>
      </c>
      <c r="I40" s="575"/>
      <c r="J40" s="575" t="s">
        <v>927</v>
      </c>
      <c r="K40" s="578"/>
      <c r="N40" s="578"/>
      <c r="O40" s="578"/>
      <c r="P40" s="578"/>
      <c r="Q40" s="578"/>
      <c r="R40" s="578"/>
      <c r="S40" s="578"/>
      <c r="T40" s="578"/>
      <c r="U40" s="578"/>
      <c r="V40" s="578"/>
      <c r="W40" s="376"/>
      <c r="X40" s="578"/>
      <c r="Y40" s="578"/>
      <c r="Z40" s="578"/>
    </row>
    <row r="41" spans="2:28" s="289" customFormat="1" ht="22.5" customHeight="1">
      <c r="B41" s="575" t="s">
        <v>914</v>
      </c>
      <c r="C41" s="575"/>
      <c r="D41" s="576"/>
      <c r="E41" s="576"/>
      <c r="F41" s="578"/>
      <c r="H41" s="510" t="s">
        <v>918</v>
      </c>
      <c r="I41" s="575"/>
      <c r="J41" s="575" t="s">
        <v>580</v>
      </c>
      <c r="K41" s="578"/>
      <c r="N41" s="578"/>
      <c r="O41" s="578"/>
      <c r="P41" s="578"/>
      <c r="Q41" s="578"/>
      <c r="R41" s="578"/>
      <c r="S41" s="578"/>
      <c r="T41" s="578"/>
      <c r="U41" s="578"/>
      <c r="V41" s="578"/>
      <c r="W41" s="376"/>
      <c r="X41" s="578"/>
      <c r="Y41" s="578"/>
      <c r="Z41" s="578"/>
    </row>
    <row r="42" spans="2:28" s="289" customFormat="1" ht="22.5" customHeight="1">
      <c r="B42" s="575" t="s">
        <v>913</v>
      </c>
      <c r="C42" s="575"/>
      <c r="D42" s="576"/>
      <c r="E42" s="576"/>
      <c r="F42" s="578"/>
      <c r="H42" s="510" t="s">
        <v>919</v>
      </c>
      <c r="I42" s="575"/>
      <c r="J42" s="575" t="s">
        <v>580</v>
      </c>
      <c r="K42" s="578"/>
      <c r="N42" s="578"/>
      <c r="O42" s="578"/>
      <c r="P42" s="578"/>
      <c r="Q42" s="578"/>
      <c r="R42" s="578"/>
      <c r="S42" s="578"/>
      <c r="T42" s="578"/>
      <c r="U42" s="578"/>
      <c r="V42" s="578"/>
      <c r="W42" s="376"/>
      <c r="X42" s="578"/>
      <c r="Y42" s="578"/>
      <c r="Z42" s="578"/>
    </row>
    <row r="43" spans="2:28" s="289" customFormat="1" ht="22.5" customHeight="1">
      <c r="B43" s="575" t="s">
        <v>546</v>
      </c>
      <c r="C43" s="575"/>
      <c r="D43" s="576"/>
      <c r="E43" s="576"/>
      <c r="F43" s="578"/>
      <c r="H43" s="510" t="s">
        <v>921</v>
      </c>
      <c r="I43" s="575"/>
      <c r="J43" s="575" t="s">
        <v>580</v>
      </c>
      <c r="K43" s="578"/>
      <c r="N43" s="578"/>
      <c r="O43" s="578"/>
      <c r="P43" s="578"/>
      <c r="Q43" s="578"/>
      <c r="R43" s="578"/>
      <c r="S43" s="578"/>
      <c r="T43" s="578"/>
      <c r="U43" s="578"/>
      <c r="V43" s="578"/>
      <c r="W43" s="376"/>
      <c r="X43" s="578"/>
      <c r="Y43" s="578"/>
      <c r="Z43" s="578"/>
    </row>
    <row r="44" spans="2:28" ht="25">
      <c r="H44" s="510" t="s">
        <v>920</v>
      </c>
      <c r="I44" s="382"/>
      <c r="J44" s="575" t="s">
        <v>580</v>
      </c>
    </row>
    <row r="45" spans="2:28" s="300" customFormat="1">
      <c r="B45" s="429"/>
      <c r="C45" s="580" t="s">
        <v>189</v>
      </c>
      <c r="D45" s="451"/>
      <c r="E45" s="451"/>
      <c r="F45" s="429"/>
      <c r="I45" s="429"/>
      <c r="J45" s="429"/>
      <c r="K45" s="429"/>
      <c r="N45" s="429"/>
      <c r="O45" s="429"/>
      <c r="P45" s="429"/>
      <c r="Q45" s="429"/>
      <c r="R45" s="429"/>
      <c r="S45" s="429"/>
      <c r="T45" s="429"/>
      <c r="U45" s="429"/>
      <c r="V45" s="429"/>
      <c r="W45" s="301"/>
      <c r="X45" s="429"/>
      <c r="Y45" s="429"/>
      <c r="Z45" s="429"/>
    </row>
    <row r="46" spans="2:28" s="300" customFormat="1">
      <c r="B46" s="429"/>
      <c r="C46" s="558" t="s">
        <v>592</v>
      </c>
      <c r="D46" s="451"/>
      <c r="E46" s="451"/>
      <c r="F46" s="429"/>
      <c r="I46" s="429"/>
      <c r="J46" s="429"/>
      <c r="K46" s="429"/>
      <c r="N46" s="429"/>
      <c r="O46" s="429"/>
      <c r="P46" s="429"/>
      <c r="Q46" s="429"/>
      <c r="R46" s="429"/>
      <c r="S46" s="429"/>
      <c r="T46" s="429"/>
      <c r="U46" s="429"/>
      <c r="V46" s="429"/>
      <c r="W46" s="301"/>
      <c r="X46" s="429"/>
      <c r="Y46" s="429"/>
      <c r="Z46" s="429"/>
    </row>
    <row r="47" spans="2:28" s="300" customFormat="1">
      <c r="B47" s="429"/>
      <c r="C47" s="558" t="s">
        <v>593</v>
      </c>
      <c r="D47" s="451"/>
      <c r="E47" s="451"/>
      <c r="F47" s="429"/>
      <c r="I47" s="429"/>
      <c r="J47" s="429"/>
      <c r="K47" s="429"/>
      <c r="N47" s="429"/>
      <c r="O47" s="429"/>
      <c r="P47" s="429"/>
      <c r="Q47" s="429"/>
      <c r="R47" s="429"/>
      <c r="S47" s="429"/>
      <c r="T47" s="429"/>
      <c r="U47" s="429"/>
      <c r="V47" s="429"/>
      <c r="W47" s="301"/>
      <c r="X47" s="429"/>
      <c r="Y47" s="429"/>
      <c r="Z47" s="429"/>
    </row>
    <row r="48" spans="2:28" s="300" customFormat="1">
      <c r="B48" s="429"/>
      <c r="C48" s="558" t="s">
        <v>595</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594</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607</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606</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596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597</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598</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599</v>
      </c>
      <c r="D55" s="451"/>
      <c r="E55" s="451"/>
      <c r="F55" s="429"/>
      <c r="I55" s="429"/>
      <c r="J55" s="429"/>
      <c r="K55" s="429"/>
      <c r="N55" s="429"/>
      <c r="O55" s="429"/>
      <c r="P55" s="429"/>
      <c r="Q55" s="429"/>
      <c r="R55" s="429"/>
      <c r="S55" s="429"/>
      <c r="T55" s="429"/>
      <c r="U55" s="429"/>
      <c r="V55" s="429"/>
      <c r="W55" s="301"/>
      <c r="X55" s="429"/>
      <c r="Y55" s="429"/>
      <c r="Z55" s="429"/>
    </row>
    <row r="56" spans="2:26">
      <c r="C56" s="558" t="s">
        <v>336</v>
      </c>
    </row>
    <row r="57" spans="2:26" s="581" customFormat="1">
      <c r="B57" s="429"/>
      <c r="C57" s="565" t="s">
        <v>348</v>
      </c>
      <c r="D57" s="580" t="s">
        <v>570</v>
      </c>
      <c r="E57" s="451"/>
      <c r="F57" s="429"/>
      <c r="G57" s="300"/>
      <c r="H57" s="300"/>
      <c r="I57" s="429"/>
      <c r="J57" s="429"/>
      <c r="K57" s="429"/>
      <c r="L57" s="300"/>
      <c r="M57" s="300"/>
      <c r="N57" s="429"/>
      <c r="O57" s="429"/>
      <c r="P57" s="429"/>
      <c r="Q57" s="429"/>
      <c r="R57" s="429"/>
      <c r="S57" s="429"/>
      <c r="T57" s="429"/>
      <c r="U57" s="429"/>
      <c r="V57" s="429"/>
      <c r="W57" s="301"/>
      <c r="X57" s="429"/>
      <c r="Y57" s="429"/>
      <c r="Z57" s="429"/>
    </row>
    <row r="58" spans="2:26" s="581" customFormat="1">
      <c r="B58" s="429"/>
      <c r="C58" s="558" t="s">
        <v>14</v>
      </c>
      <c r="D58" s="451" t="s">
        <v>571</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10</v>
      </c>
      <c r="D59" s="451"/>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602</v>
      </c>
      <c r="D60" s="451" t="s">
        <v>20</v>
      </c>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11</v>
      </c>
      <c r="D61" s="451"/>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550</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604</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542</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543</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451" t="s">
        <v>155</v>
      </c>
      <c r="D66" s="451" t="s">
        <v>166</v>
      </c>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565" t="s">
        <v>622</v>
      </c>
      <c r="D67" s="451" t="s">
        <v>167</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623</v>
      </c>
      <c r="D68" s="580" t="s">
        <v>168</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624</v>
      </c>
      <c r="D69" s="580" t="s">
        <v>169</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618</v>
      </c>
      <c r="D70" s="451" t="s">
        <v>170</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451" t="s">
        <v>156</v>
      </c>
      <c r="D71" s="451" t="s">
        <v>171</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157</v>
      </c>
      <c r="D72" s="451" t="s">
        <v>172</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158</v>
      </c>
      <c r="D73" s="451" t="s">
        <v>173</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159</v>
      </c>
      <c r="D74" s="451" t="s">
        <v>174</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160</v>
      </c>
      <c r="D75" s="451" t="s">
        <v>175</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161</v>
      </c>
      <c r="D76" s="451" t="s">
        <v>176</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162</v>
      </c>
      <c r="D77" s="451" t="s">
        <v>177</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163</v>
      </c>
      <c r="D78" s="451" t="s">
        <v>178</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164</v>
      </c>
      <c r="D79" s="451" t="s">
        <v>179</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165</v>
      </c>
      <c r="D80" s="451" t="s">
        <v>180</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125</v>
      </c>
      <c r="D81" s="451" t="s">
        <v>140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126</v>
      </c>
      <c r="D82" s="451" t="s">
        <v>141</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127</v>
      </c>
      <c r="D83" s="451" t="s">
        <v>142</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128</v>
      </c>
      <c r="D84" s="451" t="s">
        <v>143</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129</v>
      </c>
      <c r="D85" s="451" t="s">
        <v>144</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130</v>
      </c>
      <c r="D86" s="451" t="s">
        <v>145</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131</v>
      </c>
      <c r="D87" s="451" t="s">
        <v>146</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132</v>
      </c>
      <c r="D88" s="451" t="s">
        <v>147</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133</v>
      </c>
      <c r="D89" s="451" t="s">
        <v>148</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134</v>
      </c>
      <c r="D90" s="451" t="s">
        <v>149</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135</v>
      </c>
      <c r="D91" s="451" t="s">
        <v>150</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136</v>
      </c>
      <c r="D92" s="451" t="s">
        <v>151</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137</v>
      </c>
      <c r="D93" s="451" t="s">
        <v>152</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138</v>
      </c>
      <c r="D94" s="451" t="s">
        <v>153</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139</v>
      </c>
      <c r="D95" s="451" t="s">
        <v>154</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345</v>
      </c>
      <c r="D96" s="451" t="s">
        <v>346</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c r="C97" s="565" t="s">
        <v>562</v>
      </c>
      <c r="D97" s="580" t="s">
        <v>586</v>
      </c>
    </row>
    <row r="98" spans="1:36" s="451" customFormat="1">
      <c r="B98" s="429"/>
      <c r="C98" s="565" t="s">
        <v>11</v>
      </c>
      <c r="D98" s="580" t="s">
        <v>579</v>
      </c>
      <c r="F98" s="429"/>
      <c r="G98" s="300"/>
      <c r="H98" s="300"/>
      <c r="I98" s="429"/>
      <c r="J98" s="429"/>
      <c r="K98" s="429"/>
      <c r="L98" s="300"/>
      <c r="M98" s="300"/>
      <c r="N98" s="429"/>
      <c r="O98" s="429"/>
      <c r="P98" s="429"/>
      <c r="Q98" s="429"/>
      <c r="R98" s="429"/>
      <c r="S98" s="429"/>
      <c r="T98" s="429"/>
      <c r="U98" s="429"/>
      <c r="V98" s="429"/>
      <c r="W98" s="301"/>
      <c r="X98" s="429"/>
      <c r="Y98" s="429"/>
      <c r="Z98" s="429"/>
      <c r="AA98" s="429"/>
    </row>
    <row r="99" spans="1:36" s="451" customFormat="1">
      <c r="B99" s="429"/>
      <c r="C99" s="565" t="s">
        <v>550</v>
      </c>
      <c r="D99" s="580" t="s">
        <v>603</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626</v>
      </c>
      <c r="D100" s="580" t="s">
        <v>629</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c r="AB100" s="429"/>
      <c r="AC100" s="429"/>
      <c r="AD100" s="429"/>
      <c r="AE100" s="429"/>
      <c r="AF100" s="429"/>
      <c r="AG100" s="429"/>
      <c r="AH100" s="429"/>
      <c r="AI100" s="429"/>
      <c r="AJ100" s="429"/>
    </row>
    <row r="101" spans="1:36" s="451" customFormat="1">
      <c r="B101" s="429"/>
      <c r="C101" s="565" t="s">
        <v>627</v>
      </c>
      <c r="D101" s="580" t="s">
        <v>630</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628</v>
      </c>
      <c r="D102" s="580" t="s">
        <v>631</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612</v>
      </c>
      <c r="D103" s="580" t="s">
        <v>613</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c r="C104" s="582" t="s">
        <v>853</v>
      </c>
      <c r="D104" s="582" t="s">
        <v>860</v>
      </c>
    </row>
    <row r="105" spans="1:36">
      <c r="C105" s="583" t="s">
        <v>854</v>
      </c>
      <c r="D105" s="583" t="s">
        <v>861</v>
      </c>
    </row>
    <row r="106" spans="1:36">
      <c r="C106" s="583" t="s">
        <v>855</v>
      </c>
      <c r="D106" s="583" t="s">
        <v>862</v>
      </c>
    </row>
    <row r="107" spans="1:36">
      <c r="C107" s="583" t="s">
        <v>856</v>
      </c>
      <c r="D107" s="583" t="s">
        <v>863</v>
      </c>
    </row>
    <row r="108" spans="1:36" s="451" customFormat="1">
      <c r="A108" s="429"/>
      <c r="B108" s="429"/>
      <c r="C108" s="583" t="s">
        <v>857</v>
      </c>
      <c r="D108" s="582" t="s">
        <v>864</v>
      </c>
      <c r="F108" s="429"/>
      <c r="G108" s="300"/>
      <c r="H108" s="300"/>
      <c r="I108" s="429"/>
      <c r="J108" s="429"/>
      <c r="K108" s="429"/>
      <c r="L108" s="300"/>
      <c r="M108" s="300"/>
      <c r="N108" s="429"/>
      <c r="O108" s="429"/>
      <c r="P108" s="429"/>
      <c r="Q108" s="429"/>
      <c r="R108" s="429"/>
      <c r="S108" s="429"/>
      <c r="T108" s="429"/>
      <c r="U108" s="429"/>
      <c r="V108" s="429"/>
      <c r="W108" s="301"/>
      <c r="X108" s="429"/>
      <c r="Y108" s="429"/>
      <c r="Z108" s="429"/>
      <c r="AA108" s="429"/>
      <c r="AB108" s="429"/>
      <c r="AC108" s="429"/>
      <c r="AD108" s="429"/>
      <c r="AE108" s="429"/>
      <c r="AF108" s="429"/>
      <c r="AG108" s="429"/>
      <c r="AH108" s="429"/>
      <c r="AI108" s="429"/>
      <c r="AJ108" s="429"/>
    </row>
    <row r="109" spans="1:36" s="451" customFormat="1">
      <c r="A109" s="429"/>
      <c r="B109" s="429"/>
      <c r="C109" s="582" t="s">
        <v>858</v>
      </c>
      <c r="D109" s="582" t="s">
        <v>865</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859</v>
      </c>
      <c r="D110" s="582" t="s">
        <v>866</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3" t="s">
        <v>867</v>
      </c>
      <c r="D111" s="583" t="s">
        <v>868</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sheetData>
  <mergeCells count="11">
    <mergeCell ref="O19:U19"/>
    <mergeCell ref="O21:T21"/>
    <mergeCell ref="O22:T22"/>
    <mergeCell ref="O23:T23"/>
    <mergeCell ref="O26:U26"/>
    <mergeCell ref="M29:W29"/>
    <mergeCell ref="G31:H31"/>
    <mergeCell ref="M34:W34"/>
    <mergeCell ref="G35:H35"/>
    <mergeCell ref="I35:J35"/>
    <mergeCell ref="M35:W35"/>
  </mergeCells>
  <printOptions horizontalCentered="1"/>
  <pageMargins left="0.2" right="0" top="0.15748031496062992" bottom="0.15748031496062992" header="0.15748031496062992" footer="0.15748031496062992"/>
  <pageSetup paperSize="9" scale="61" firstPageNumber="4294963191" fitToHeight="2" orientation="landscape" horizontalDpi="4294967295" verticalDpi="4294967295" r:id="rId1"/>
  <headerFooter alignWithMargins="0">
    <oddHeader>&amp;R&amp;"Calibri"&amp;10&amp;K000000 Confidential&amp;1#_x000D_</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F3F32-82EA-4D04-930D-FD36E725C2D1}">
  <sheetPr>
    <pageSetUpPr fitToPage="1"/>
  </sheetPr>
  <dimension ref="A1:AK144"/>
  <sheetViews>
    <sheetView showGridLines="0" topLeftCell="A43" zoomScale="70" zoomScaleNormal="70" zoomScaleSheetLayoutView="85" workbookViewId="0">
      <selection activeCell="L44" sqref="L44"/>
    </sheetView>
  </sheetViews>
  <sheetFormatPr defaultColWidth="9.1796875" defaultRowHeight="22.5"/>
  <cols>
    <col min="1" max="1" width="0.90625" style="380" customWidth="1"/>
    <col min="2" max="2" width="13.81640625" style="380"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380" customWidth="1"/>
    <col min="8" max="8" width="12.1796875" style="163" customWidth="1"/>
    <col min="9" max="9" width="18" style="163" customWidth="1"/>
    <col min="10" max="10" width="5.81640625" style="380" customWidth="1"/>
    <col min="11" max="11" width="15" style="380" bestFit="1" customWidth="1"/>
    <col min="12" max="12" width="9.1796875" style="380" customWidth="1"/>
    <col min="13" max="13" width="16.1796875" style="163" customWidth="1"/>
    <col min="14" max="14" width="15.453125" style="163" customWidth="1"/>
    <col min="15" max="15" width="0.1796875" style="380" customWidth="1"/>
    <col min="16" max="16" width="4.54296875" style="380" customWidth="1"/>
    <col min="17" max="17" width="2.54296875" style="380" customWidth="1"/>
    <col min="18" max="18" width="4.81640625" style="380" customWidth="1"/>
    <col min="19" max="19" width="5.453125" style="380" customWidth="1"/>
    <col min="20" max="20" width="1.54296875" style="380" customWidth="1"/>
    <col min="21" max="21" width="4.1796875" style="380" customWidth="1"/>
    <col min="22" max="22" width="1.81640625" style="380" customWidth="1"/>
    <col min="23" max="23" width="6" style="380" customWidth="1"/>
    <col min="24" max="24" width="13.54296875" style="164" customWidth="1"/>
    <col min="25" max="25" width="9.1796875" style="380" customWidth="1"/>
    <col min="26" max="26" width="2.81640625" style="380" customWidth="1"/>
    <col min="27" max="27" width="24.6328125" style="678" customWidth="1"/>
    <col min="28" max="28" width="6.81640625" style="678" bestFit="1" customWidth="1"/>
    <col min="29" max="33" width="9.1796875" style="380" customWidth="1"/>
    <col min="34" max="34" width="43.54296875" style="380" bestFit="1" customWidth="1"/>
    <col min="35" max="35" width="13.1796875" style="380" bestFit="1" customWidth="1"/>
    <col min="36" max="36" width="9.1796875" style="380" customWidth="1"/>
    <col min="37" max="16384" width="9.1796875" style="380"/>
  </cols>
  <sheetData>
    <row r="1" spans="2:28">
      <c r="B1" s="379"/>
      <c r="C1" s="638"/>
    </row>
    <row r="2" spans="2:28" ht="12.5">
      <c r="B2" s="379"/>
      <c r="C2" s="638"/>
      <c r="AA2" s="380"/>
      <c r="AB2" s="380"/>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380"/>
      <c r="AB3" s="380"/>
    </row>
    <row r="4" spans="2:28" ht="3.75" customHeight="1">
      <c r="AA4" s="380"/>
      <c r="AB4" s="380"/>
    </row>
    <row r="5" spans="2:28" ht="12.5">
      <c r="B5" s="380" t="s">
        <v>500</v>
      </c>
      <c r="J5" s="385" t="s">
        <v>43</v>
      </c>
      <c r="K5" s="386">
        <f ca="1">TODAY()</f>
        <v>44826</v>
      </c>
      <c r="L5" s="386"/>
      <c r="M5" s="165"/>
      <c r="N5" s="166"/>
      <c r="O5" s="385"/>
      <c r="P5" s="385"/>
      <c r="Q5" s="385"/>
      <c r="R5" s="385"/>
      <c r="S5" s="385"/>
      <c r="T5" s="385"/>
      <c r="U5" s="385"/>
      <c r="V5" s="385"/>
      <c r="W5" s="385"/>
      <c r="AA5" s="380"/>
      <c r="AB5" s="380"/>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380"/>
      <c r="AB6" s="380"/>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380"/>
      <c r="AB7" s="380"/>
    </row>
    <row r="8" spans="2:28" ht="12.5">
      <c r="B8" s="394" t="s">
        <v>394</v>
      </c>
      <c r="D8" s="641"/>
      <c r="E8" s="400"/>
      <c r="H8" s="167"/>
      <c r="I8" s="168"/>
      <c r="J8" s="394"/>
      <c r="L8" s="389"/>
      <c r="M8" s="167"/>
      <c r="N8" s="169"/>
      <c r="P8" s="389"/>
      <c r="V8" s="401"/>
      <c r="W8" s="401"/>
      <c r="X8" s="170"/>
      <c r="AA8" s="380"/>
      <c r="AB8" s="380"/>
    </row>
    <row r="9" spans="2:28" ht="12.5">
      <c r="B9" s="394">
        <v>4380192</v>
      </c>
      <c r="D9" s="641"/>
      <c r="E9" s="400" t="s">
        <v>349</v>
      </c>
      <c r="H9" s="167" t="s">
        <v>54</v>
      </c>
      <c r="I9" s="168"/>
      <c r="J9" s="394" t="s">
        <v>55</v>
      </c>
      <c r="L9" s="395"/>
      <c r="M9" s="167" t="s">
        <v>56</v>
      </c>
      <c r="N9" s="171"/>
      <c r="P9" s="395"/>
      <c r="Q9" s="380" t="s">
        <v>57</v>
      </c>
      <c r="X9" s="172"/>
      <c r="AA9" s="380"/>
      <c r="AB9" s="380"/>
    </row>
    <row r="10" spans="2:28" ht="13">
      <c r="B10" s="394" t="s">
        <v>534</v>
      </c>
      <c r="D10" s="643" t="s">
        <v>555</v>
      </c>
      <c r="E10" s="400" t="s">
        <v>58</v>
      </c>
      <c r="H10" s="167"/>
      <c r="I10" s="168"/>
      <c r="J10" s="693"/>
      <c r="K10" s="694"/>
      <c r="L10" s="402"/>
      <c r="M10" s="167"/>
      <c r="N10" s="171"/>
      <c r="P10" s="395"/>
      <c r="X10" s="172"/>
      <c r="AA10" s="380"/>
      <c r="AB10" s="380"/>
    </row>
    <row r="11" spans="2:28" ht="13">
      <c r="B11" s="394"/>
      <c r="D11" s="641"/>
      <c r="E11" s="404"/>
      <c r="F11" s="444"/>
      <c r="G11" s="405"/>
      <c r="H11" s="167" t="s">
        <v>59</v>
      </c>
      <c r="I11" s="168"/>
      <c r="J11" s="394" t="s">
        <v>60</v>
      </c>
      <c r="L11" s="395"/>
      <c r="M11" s="167" t="s">
        <v>501</v>
      </c>
      <c r="N11" s="171"/>
      <c r="P11" s="395"/>
      <c r="Q11" s="380" t="s">
        <v>62</v>
      </c>
      <c r="X11" s="172"/>
      <c r="AA11" s="380"/>
      <c r="AB11" s="380"/>
    </row>
    <row r="12" spans="2:28" ht="12.5">
      <c r="B12" s="406" t="s">
        <v>63</v>
      </c>
      <c r="D12" s="641"/>
      <c r="E12" s="400" t="s">
        <v>64</v>
      </c>
      <c r="H12" s="167"/>
      <c r="I12" s="168"/>
      <c r="J12" s="394"/>
      <c r="L12" s="395"/>
      <c r="M12" s="167"/>
      <c r="N12" s="171"/>
      <c r="P12" s="395"/>
      <c r="X12" s="172"/>
      <c r="AA12" s="380"/>
      <c r="AB12" s="380"/>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380"/>
      <c r="AB13" s="380"/>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380"/>
      <c r="AB14" s="380"/>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1:31" ht="5.75"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1:31" s="651" customFormat="1" ht="20" customHeight="1">
      <c r="A18" s="449"/>
      <c r="B18" s="635"/>
      <c r="C18" s="364" t="s">
        <v>968</v>
      </c>
      <c r="D18" s="346" t="str">
        <f>IF(E18="","",VLOOKUP(C18,Data!$B$5:$L$508,2,FALSE))</f>
        <v/>
      </c>
      <c r="E18" s="356"/>
      <c r="F18" s="371"/>
      <c r="G18" s="378"/>
      <c r="H18" s="346" t="str">
        <f>IF(E18="","",VLOOKUP(C18,Data!$B$5:$L$508,11,FALSE))</f>
        <v/>
      </c>
      <c r="I18" s="616" t="str">
        <f t="shared" ref="I18"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135,Data!G135,(IF(C18=Data!B138,Data!G138,(IF(C18=Data!#REF!,Data!#REF!,(IF(C18=Data!#REF!,Data!#REF!,(IF(C18=Data!#REF!,Data!#REF!,Data!#REF!)))))))))))))))&amp;IF(C18=Data!#REF!,Data!#REF!,(IF(C18=Data!#REF!,Data!#REF!,(IF(C18=Data!#REF!,Data!#REF!,(IF(C18=Data!#REF!,Data!#REF!,(IF(C18=Data!#REF!,Data!#REF!,(IF(C18=Data!#REF!,Data!G830,(IF(C18=Data!#REF!,Data!#REF!,(IF(C18=Data!#REF!,Data!#REF!,Data!#REF!)))))))))))))))&amp;IF(C18=Data!B166,Data!G166,(IF(C18=Data!#REF!,Data!#REF!,(IF(C18=Data!#REF!,Data!#REF!,(IF(C18=Data!#REF!,Data!#REF!,(IF(C18=Data!#REF!,Data!#REF!,Data!#REF!)))))))))</f>
        <v>#REF!</v>
      </c>
      <c r="P18" s="691"/>
      <c r="Q18" s="692"/>
      <c r="R18" s="630" t="s">
        <v>525</v>
      </c>
      <c r="S18" s="692"/>
      <c r="T18" s="692"/>
      <c r="U18" s="630"/>
      <c r="V18" s="634"/>
      <c r="W18" s="630"/>
      <c r="X18" s="350" t="str">
        <f>IF(E18="","",VLOOKUP(C18,Data!$B$5:$J$508,9,FALSE)*E18)</f>
        <v/>
      </c>
      <c r="Y18" s="380"/>
      <c r="Z18" s="380"/>
      <c r="AA18" s="678"/>
      <c r="AB18" s="678"/>
      <c r="AC18" s="380"/>
      <c r="AD18" s="380"/>
      <c r="AE18" s="380"/>
    </row>
    <row r="19" spans="1:31" s="651" customFormat="1" ht="20" customHeight="1">
      <c r="A19" s="449"/>
      <c r="B19" s="635" t="s">
        <v>888</v>
      </c>
      <c r="C19" s="357" t="s">
        <v>336</v>
      </c>
      <c r="D19" s="346" t="str">
        <f>IF(E19="","",VLOOKUP(C19,Data!$B$5:$L$508,2,FALSE))</f>
        <v>WY71980</v>
      </c>
      <c r="E19" s="356">
        <v>100</v>
      </c>
      <c r="F19" s="371"/>
      <c r="G19" s="472" t="s">
        <v>521</v>
      </c>
      <c r="H19" s="346">
        <f>IF(E19="","",VLOOKUP(C19,Data!$B$5:$L$508,11,FALSE))</f>
        <v>128.6</v>
      </c>
      <c r="I19" s="616">
        <f t="shared" ref="I19:I49" si="1">IF(E19&gt;0,E19*H19,"-")</f>
        <v>12860</v>
      </c>
      <c r="J19" s="471" t="str">
        <f>IF(E19="","",VLOOKUP(C19,Data!$B$5:$D$508,3,FALSE))</f>
        <v>C/T</v>
      </c>
      <c r="K19" s="347" t="str">
        <f>IF(E19="","",VLOOKUP(C19,Data!$B$5:$M$508,12,FALSE))</f>
        <v>Indonesia</v>
      </c>
      <c r="L19" s="348"/>
      <c r="M19" s="349">
        <f>IF(E19="","",VLOOKUP(C19,Data!$B$5:$E$508,4,FALSE)*E19)</f>
        <v>660</v>
      </c>
      <c r="N19" s="349">
        <f>IF(E19="","",VLOOKUP(C19,Data!$B$5:$F$508,5,FALSE)*E19)</f>
        <v>650</v>
      </c>
      <c r="O19" s="612" t="e">
        <f>IF(C19=Data!#REF!,Data!#REF!,(IF(C19=Data!#REF!,Data!#REF!,(IF(C19=Data!#REF!,Data!#REF!,(IF(C19=Data!B104,Data!G104,(IF(C19=Data!B107,Data!G107,(IF(C19=Data!#REF!,Data!#REF!,(IF(C19=Data!#REF!,Data!#REF!,(IF(C19=Data!#REF!,Data!#REF!,Data!#REF!)))))))))))))))&amp;IF(C19=Data!#REF!,Data!#REF!,(IF(C19=Data!#REF!,Data!#REF!,(IF(C19=Data!#REF!,Data!#REF!,(IF(C19=Data!#REF!,Data!#REF!,(IF(C19=Data!#REF!,Data!#REF!,(IF(C19=Data!#REF!,Data!G799,(IF(C19=Data!#REF!,Data!#REF!,(IF(C19=Data!#REF!,Data!#REF!,Data!#REF!)))))))))))))))&amp;IF(C19=Data!B135,Data!G135,(IF(C19=Data!#REF!,Data!#REF!,(IF(C19=Data!#REF!,Data!#REF!,(IF(C19=Data!#REF!,Data!#REF!,(IF(C19=Data!#REF!,Data!#REF!,Data!#REF!)))))))))</f>
        <v>#REF!</v>
      </c>
      <c r="P19" s="691"/>
      <c r="Q19" s="692"/>
      <c r="R19" s="630" t="s">
        <v>525</v>
      </c>
      <c r="S19" s="692"/>
      <c r="T19" s="692"/>
      <c r="U19" s="630"/>
      <c r="V19" s="634"/>
      <c r="W19" s="630"/>
      <c r="X19" s="350">
        <f>IF(E19="","",VLOOKUP(C19,Data!$B$5:$J$508,9,FALSE)*E19)</f>
        <v>1.3419000000000001</v>
      </c>
      <c r="Y19" s="380"/>
      <c r="Z19" s="380"/>
      <c r="AA19" s="678"/>
      <c r="AB19" s="678"/>
      <c r="AC19" s="380"/>
      <c r="AD19" s="380"/>
      <c r="AE19" s="380"/>
    </row>
    <row r="20" spans="1:31" s="651" customFormat="1" ht="20" customHeight="1">
      <c r="A20" s="449"/>
      <c r="B20" s="512"/>
      <c r="C20" s="364" t="s">
        <v>982</v>
      </c>
      <c r="D20" s="346" t="str">
        <f>IF(E20="","",VLOOKUP(C20,Data!$B$5:$L$508,2,FALSE))</f>
        <v/>
      </c>
      <c r="E20" s="356"/>
      <c r="F20" s="650"/>
      <c r="G20" s="472"/>
      <c r="H20" s="346" t="str">
        <f>IF(E20="","",VLOOKUP(C20,Data!$B$5:$L$508,11,FALSE))</f>
        <v/>
      </c>
      <c r="I20" s="616" t="str">
        <f t="shared" si="1"/>
        <v>-</v>
      </c>
      <c r="J20" s="471" t="str">
        <f>IF(E20="","",VLOOKUP(C20,Data!$B$5:$D$508,3,FALSE))</f>
        <v/>
      </c>
      <c r="K20" s="347" t="str">
        <f>IF(E20="","",VLOOKUP(C20,Data!$B$5:$M$508,12,FALSE))</f>
        <v/>
      </c>
      <c r="L20" s="348"/>
      <c r="M20" s="349" t="str">
        <f>IF(E20="","",VLOOKUP(C20,Data!$B$5:$E$508,4,FALSE)*E20)</f>
        <v/>
      </c>
      <c r="N20" s="349" t="str">
        <f>IF(E20="","",VLOOKUP(C20,Data!$B$5:$F$508,5,FALSE)*E20)</f>
        <v/>
      </c>
      <c r="O20" s="612" t="e">
        <f>IF(C20=Data!#REF!,Data!#REF!,(IF(C20=Data!#REF!,Data!#REF!,(IF(C20=Data!#REF!,Data!#REF!,(IF(C20=Data!B186,Data!G186,(IF(C20=Data!B189,Data!G189,(IF(C20=Data!#REF!,Data!#REF!,(IF(C20=Data!#REF!,Data!#REF!,(IF(C20=Data!#REF!,Data!#REF!,Data!#REF!)))))))))))))))&amp;IF(C20=Data!#REF!,Data!#REF!,(IF(C20=Data!#REF!,Data!#REF!,(IF(C20=Data!#REF!,Data!#REF!,(IF(C20=Data!#REF!,Data!#REF!,(IF(C20=Data!#REF!,Data!#REF!,(IF(C20=Data!#REF!,Data!G881,(IF(C20=Data!#REF!,Data!#REF!,(IF(C20=Data!#REF!,Data!#REF!,Data!#REF!)))))))))))))))&amp;IF(C20=Data!B217,Data!G217,(IF(C20=Data!#REF!,Data!#REF!,(IF(C20=Data!#REF!,Data!#REF!,(IF(C20=Data!#REF!,Data!#REF!,(IF(C20=Data!#REF!,Data!#REF!,Data!#REF!)))))))))</f>
        <v>#REF!</v>
      </c>
      <c r="P20" s="691"/>
      <c r="Q20" s="692"/>
      <c r="R20" s="630" t="s">
        <v>525</v>
      </c>
      <c r="S20" s="692"/>
      <c r="T20" s="692"/>
      <c r="U20" s="630"/>
      <c r="V20" s="634"/>
      <c r="W20" s="630"/>
      <c r="X20" s="350" t="str">
        <f>IF(E20="","",VLOOKUP(C20,Data!$B$5:$J$508,9,FALSE)*E20)</f>
        <v/>
      </c>
      <c r="Y20" s="380"/>
      <c r="Z20" s="380"/>
      <c r="AA20" s="678"/>
      <c r="AB20" s="678"/>
      <c r="AC20" s="380"/>
      <c r="AD20" s="380"/>
      <c r="AE20" s="380"/>
    </row>
    <row r="21" spans="1:31" s="651" customFormat="1" ht="20" customHeight="1">
      <c r="A21" s="449"/>
      <c r="B21" s="512" t="s">
        <v>887</v>
      </c>
      <c r="C21" s="357" t="s">
        <v>14</v>
      </c>
      <c r="D21" s="346" t="str">
        <f>IF(E21="","",VLOOKUP(C21,Data!$B$5:$L$508,2,FALSE))</f>
        <v>ZA34830</v>
      </c>
      <c r="E21" s="356">
        <v>20</v>
      </c>
      <c r="F21" s="650"/>
      <c r="G21" s="378" t="s">
        <v>522</v>
      </c>
      <c r="H21" s="346">
        <f>IF(E21="","",VLOOKUP(C21,Data!$B$5:$L$508,11,FALSE))</f>
        <v>117.38</v>
      </c>
      <c r="I21" s="616">
        <f t="shared" si="1"/>
        <v>2347.6</v>
      </c>
      <c r="J21" s="471" t="str">
        <f>IF(E21="","",VLOOKUP(C21,Data!$B$5:$D$508,3,FALSE))</f>
        <v>C/T</v>
      </c>
      <c r="K21" s="347" t="str">
        <f>IF(E21="","",VLOOKUP(C21,Data!$B$5:$M$508,12,FALSE))</f>
        <v>Indonesia</v>
      </c>
      <c r="L21" s="348"/>
      <c r="M21" s="349">
        <f>IF(E21="","",VLOOKUP(C21,Data!$B$5:$E$508,4,FALSE)*E21)</f>
        <v>102</v>
      </c>
      <c r="N21" s="349">
        <f>IF(E21="","",VLOOKUP(C21,Data!$B$5:$F$508,5,FALSE)*E21)</f>
        <v>90</v>
      </c>
      <c r="O21" s="612" t="e">
        <f>IF(C21=Data!#REF!,Data!#REF!,(IF(C21=Data!#REF!,Data!#REF!,(IF(C21=Data!#REF!,Data!#REF!,(IF(C21=Data!B154,Data!G154,(IF(C21=Data!B157,Data!G157,(IF(C21=Data!#REF!,Data!#REF!,(IF(C21=Data!#REF!,Data!#REF!,(IF(C21=Data!#REF!,Data!#REF!,Data!#REF!)))))))))))))))&amp;IF(C21=Data!#REF!,Data!#REF!,(IF(C21=Data!#REF!,Data!#REF!,(IF(C21=Data!#REF!,Data!#REF!,(IF(C21=Data!#REF!,Data!#REF!,(IF(C21=Data!#REF!,Data!#REF!,(IF(C21=Data!#REF!,Data!G849,(IF(C21=Data!#REF!,Data!#REF!,(IF(C21=Data!#REF!,Data!#REF!,Data!#REF!)))))))))))))))&amp;IF(C21=Data!B185,Data!G185,(IF(C21=Data!#REF!,Data!#REF!,(IF(C21=Data!#REF!,Data!#REF!,(IF(C21=Data!#REF!,Data!#REF!,(IF(C21=Data!#REF!,Data!#REF!,Data!#REF!)))))))))</f>
        <v>#REF!</v>
      </c>
      <c r="P21" s="691"/>
      <c r="Q21" s="692"/>
      <c r="R21" s="630" t="s">
        <v>525</v>
      </c>
      <c r="S21" s="692"/>
      <c r="T21" s="692"/>
      <c r="U21" s="630"/>
      <c r="V21" s="634"/>
      <c r="W21" s="630"/>
      <c r="X21" s="350">
        <f>IF(E21="","",VLOOKUP(C21,Data!$B$5:$J$508,9,FALSE)*E21)</f>
        <v>1.1619999999999999</v>
      </c>
      <c r="Y21" s="380"/>
      <c r="Z21" s="380"/>
      <c r="AA21" s="678"/>
      <c r="AB21" s="678"/>
      <c r="AC21" s="380"/>
      <c r="AD21" s="380"/>
      <c r="AE21" s="380"/>
    </row>
    <row r="22" spans="1:31" s="651" customFormat="1" ht="20" customHeight="1">
      <c r="A22" s="449"/>
      <c r="B22" s="512" t="s">
        <v>978</v>
      </c>
      <c r="C22" s="357" t="s">
        <v>336</v>
      </c>
      <c r="D22" s="346" t="str">
        <f>IF(E22="","",VLOOKUP(C22,Data!$B$5:$L$508,2,FALSE))</f>
        <v>WY71980</v>
      </c>
      <c r="E22" s="356">
        <v>40</v>
      </c>
      <c r="F22" s="650"/>
      <c r="G22" s="472"/>
      <c r="H22" s="346">
        <f>IF(E22="","",VLOOKUP(C22,Data!$B$5:$L$508,11,FALSE))</f>
        <v>128.6</v>
      </c>
      <c r="I22" s="616">
        <f t="shared" si="1"/>
        <v>5144</v>
      </c>
      <c r="J22" s="471" t="str">
        <f>IF(E22="","",VLOOKUP(C22,Data!$B$5:$D$508,3,FALSE))</f>
        <v>C/T</v>
      </c>
      <c r="K22" s="347" t="str">
        <f>IF(E22="","",VLOOKUP(C22,Data!$B$5:$M$508,12,FALSE))</f>
        <v>Indonesia</v>
      </c>
      <c r="L22" s="348"/>
      <c r="M22" s="349">
        <f>IF(E22="","",VLOOKUP(C22,Data!$B$5:$E$508,4,FALSE)*E22)</f>
        <v>264</v>
      </c>
      <c r="N22" s="349">
        <f>IF(E22="","",VLOOKUP(C22,Data!$B$5:$F$508,5,FALSE)*E22)</f>
        <v>260</v>
      </c>
      <c r="O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P22" s="691"/>
      <c r="Q22" s="692"/>
      <c r="R22" s="630" t="s">
        <v>525</v>
      </c>
      <c r="S22" s="692"/>
      <c r="T22" s="692"/>
      <c r="U22" s="630"/>
      <c r="V22" s="634"/>
      <c r="W22" s="630"/>
      <c r="X22" s="350">
        <f>IF(E22="","",VLOOKUP(C22,Data!$B$5:$J$508,9,FALSE)*E22)</f>
        <v>0.53676000000000001</v>
      </c>
      <c r="Y22" s="380"/>
      <c r="Z22" s="380"/>
      <c r="AA22" s="678"/>
      <c r="AB22" s="678"/>
      <c r="AC22" s="380"/>
      <c r="AD22" s="380"/>
      <c r="AE22" s="380"/>
    </row>
    <row r="23" spans="1:31" s="651" customFormat="1" ht="20" customHeight="1">
      <c r="A23" s="449"/>
      <c r="B23" s="512" t="s">
        <v>988</v>
      </c>
      <c r="C23" s="357" t="s">
        <v>592</v>
      </c>
      <c r="D23" s="346" t="str">
        <f>IF(E23="","",VLOOKUP(C23,Data!$B$5:$L$508,2,FALSE))</f>
        <v>WW08930</v>
      </c>
      <c r="E23" s="356">
        <v>150</v>
      </c>
      <c r="F23" s="650"/>
      <c r="G23" s="472" t="s">
        <v>526</v>
      </c>
      <c r="H23" s="346">
        <f>IF(E23="","",VLOOKUP(C23,Data!$B$5:$L$508,11,FALSE))</f>
        <v>24.7</v>
      </c>
      <c r="I23" s="616">
        <f t="shared" si="1"/>
        <v>3705</v>
      </c>
      <c r="J23" s="471" t="str">
        <f>IF(E23="","",VLOOKUP(C23,Data!$B$5:$D$508,3,FALSE))</f>
        <v>C/T</v>
      </c>
      <c r="K23" s="347" t="str">
        <f>IF(E23="","",VLOOKUP(C23,Data!$B$5:$M$508,12,FALSE))</f>
        <v>Indonesia</v>
      </c>
      <c r="L23" s="348"/>
      <c r="M23" s="349">
        <f>IF(E23="","",VLOOKUP(C23,Data!$B$5:$E$508,4,FALSE)*E23)</f>
        <v>330</v>
      </c>
      <c r="N23" s="349">
        <f>IF(E23="","",VLOOKUP(C23,Data!$B$5:$F$508,5,FALSE)*E23)</f>
        <v>150</v>
      </c>
      <c r="O23" s="612" t="e">
        <f>IF(C23=Data!#REF!,Data!#REF!,(IF(C23=Data!#REF!,Data!#REF!,(IF(C23=Data!#REF!,Data!#REF!,(IF(C23=Data!B152,Data!G152,(IF(C23=Data!B155,Data!G155,(IF(C23=Data!#REF!,Data!#REF!,(IF(C23=Data!#REF!,Data!#REF!,(IF(C23=Data!#REF!,Data!#REF!,Data!#REF!)))))))))))))))&amp;IF(C23=Data!#REF!,Data!#REF!,(IF(C23=Data!#REF!,Data!#REF!,(IF(C23=Data!#REF!,Data!#REF!,(IF(C23=Data!#REF!,Data!#REF!,(IF(C23=Data!#REF!,Data!#REF!,(IF(C23=Data!#REF!,Data!G847,(IF(C23=Data!#REF!,Data!#REF!,(IF(C23=Data!#REF!,Data!#REF!,Data!#REF!)))))))))))))))&amp;IF(C23=Data!B183,Data!G183,(IF(C23=Data!#REF!,Data!#REF!,(IF(C23=Data!#REF!,Data!#REF!,(IF(C23=Data!#REF!,Data!#REF!,(IF(C23=Data!#REF!,Data!#REF!,Data!#REF!)))))))))</f>
        <v>#REF!</v>
      </c>
      <c r="P23" s="691"/>
      <c r="Q23" s="692"/>
      <c r="R23" s="630" t="s">
        <v>525</v>
      </c>
      <c r="S23" s="692"/>
      <c r="T23" s="692"/>
      <c r="U23" s="630"/>
      <c r="V23" s="634"/>
      <c r="W23" s="630"/>
      <c r="X23" s="350">
        <f>IF(E23="","",VLOOKUP(C23,Data!$B$5:$J$508,9,FALSE)*E23)</f>
        <v>0.51</v>
      </c>
      <c r="Y23" s="380"/>
      <c r="Z23" s="380"/>
      <c r="AA23" s="678"/>
      <c r="AB23" s="678"/>
      <c r="AC23" s="380"/>
      <c r="AD23" s="380"/>
      <c r="AE23" s="380"/>
    </row>
    <row r="24" spans="1:31" s="651" customFormat="1" ht="20" customHeight="1">
      <c r="A24" s="449"/>
      <c r="B24" s="512"/>
      <c r="C24" s="357" t="s">
        <v>593</v>
      </c>
      <c r="D24" s="346" t="str">
        <f>IF(E24="","",VLOOKUP(C24,Data!$B$5:$L$508,2,FALSE))</f>
        <v>WW08960</v>
      </c>
      <c r="E24" s="356">
        <v>150</v>
      </c>
      <c r="F24" s="650"/>
      <c r="G24" s="472"/>
      <c r="H24" s="346">
        <f>IF(E24="","",VLOOKUP(C24,Data!$B$5:$L$508,11,FALSE))</f>
        <v>24.7</v>
      </c>
      <c r="I24" s="616">
        <f t="shared" si="1"/>
        <v>3705</v>
      </c>
      <c r="J24" s="471" t="str">
        <f>IF(E24="","",VLOOKUP(C24,Data!$B$5:$D$508,3,FALSE))</f>
        <v>C/T</v>
      </c>
      <c r="K24" s="347" t="str">
        <f>IF(E24="","",VLOOKUP(C24,Data!$B$5:$M$508,12,FALSE))</f>
        <v>Indonesia</v>
      </c>
      <c r="L24" s="348"/>
      <c r="M24" s="349">
        <f>IF(E24="","",VLOOKUP(C24,Data!$B$5:$E$508,4,FALSE)*E24)</f>
        <v>0</v>
      </c>
      <c r="N24" s="349">
        <f>IF(E24="","",VLOOKUP(C24,Data!$B$5:$F$508,5,FALSE)*E24)</f>
        <v>150</v>
      </c>
      <c r="O24" s="612" t="e">
        <f>IF(C24=Data!#REF!,Data!#REF!,(IF(C24=Data!#REF!,Data!#REF!,(IF(C24=Data!#REF!,Data!#REF!,(IF(C24=Data!B138,Data!G138,(IF(C24=Data!B141,Data!G141,(IF(C24=Data!#REF!,Data!#REF!,(IF(C24=Data!#REF!,Data!#REF!,(IF(C24=Data!#REF!,Data!#REF!,Data!#REF!)))))))))))))))&amp;IF(C24=Data!#REF!,Data!#REF!,(IF(C24=Data!#REF!,Data!#REF!,(IF(C24=Data!#REF!,Data!#REF!,(IF(C24=Data!#REF!,Data!#REF!,(IF(C24=Data!#REF!,Data!#REF!,(IF(C24=Data!#REF!,Data!G833,(IF(C24=Data!#REF!,Data!#REF!,(IF(C24=Data!#REF!,Data!#REF!,Data!#REF!)))))))))))))))&amp;IF(C24=Data!B169,Data!G169,(IF(C24=Data!#REF!,Data!#REF!,(IF(C24=Data!#REF!,Data!#REF!,(IF(C24=Data!#REF!,Data!#REF!,(IF(C24=Data!#REF!,Data!#REF!,Data!#REF!)))))))))</f>
        <v>#REF!</v>
      </c>
      <c r="P24" s="691"/>
      <c r="Q24" s="692"/>
      <c r="R24" s="630" t="s">
        <v>525</v>
      </c>
      <c r="S24" s="692"/>
      <c r="T24" s="692"/>
      <c r="U24" s="630"/>
      <c r="V24" s="634"/>
      <c r="W24" s="630"/>
      <c r="X24" s="350">
        <f>IF(E24="","",VLOOKUP(C24,Data!$B$5:$J$508,9,FALSE)*E24)</f>
        <v>0.51</v>
      </c>
      <c r="Y24" s="380"/>
      <c r="Z24" s="380"/>
      <c r="AA24" s="678"/>
      <c r="AB24" s="678"/>
      <c r="AC24" s="380"/>
      <c r="AD24" s="380"/>
      <c r="AE24" s="380"/>
    </row>
    <row r="25" spans="1:31" s="651" customFormat="1" ht="20" customHeight="1">
      <c r="A25" s="449"/>
      <c r="B25" s="512" t="s">
        <v>989</v>
      </c>
      <c r="C25" s="357" t="s">
        <v>596</v>
      </c>
      <c r="D25" s="346" t="str">
        <f>IF(E25="","",VLOOKUP(C25,Data!$B$5:$L$508,2,FALSE))</f>
        <v>WW09120</v>
      </c>
      <c r="E25" s="356">
        <v>150</v>
      </c>
      <c r="F25" s="650"/>
      <c r="G25" s="362"/>
      <c r="H25" s="346">
        <f>IF(E25="","",VLOOKUP(C25,Data!$B$5:$L$508,11,FALSE))</f>
        <v>25.11</v>
      </c>
      <c r="I25" s="616">
        <f t="shared" si="1"/>
        <v>3766.5</v>
      </c>
      <c r="J25" s="471" t="str">
        <f>IF(E25="","",VLOOKUP(C25,Data!$B$5:$D$508,3,FALSE))</f>
        <v>C/T</v>
      </c>
      <c r="K25" s="347" t="str">
        <f>IF(E25="","",VLOOKUP(C25,Data!$B$5:$M$508,12,FALSE))</f>
        <v>Indonesia</v>
      </c>
      <c r="L25" s="348"/>
      <c r="M25" s="349">
        <f>IF(E25="","",VLOOKUP(C25,Data!$B$5:$E$508,4,FALSE)*E25)</f>
        <v>225</v>
      </c>
      <c r="N25" s="349">
        <f>IF(E25="","",VLOOKUP(C25,Data!$B$5:$F$508,5,FALSE)*E25)</f>
        <v>97.5</v>
      </c>
      <c r="O25" s="612" t="e">
        <f>IF(C25=Data!#REF!,Data!#REF!,(IF(C25=Data!#REF!,Data!#REF!,(IF(C25=Data!#REF!,Data!#REF!,(IF(C25=Data!B207,Data!G207,(IF(C25=Data!B210,Data!G210,(IF(C25=Data!#REF!,Data!#REF!,(IF(C25=Data!#REF!,Data!#REF!,(IF(C25=Data!#REF!,Data!#REF!,Data!#REF!)))))))))))))))&amp;IF(C25=Data!#REF!,Data!#REF!,(IF(C25=Data!#REF!,Data!#REF!,(IF(C25=Data!#REF!,Data!#REF!,(IF(C25=Data!#REF!,Data!#REF!,(IF(C25=Data!#REF!,Data!#REF!,(IF(C25=Data!#REF!,Data!G902,(IF(C25=Data!#REF!,Data!#REF!,(IF(C25=Data!#REF!,Data!#REF!,Data!#REF!)))))))))))))))&amp;IF(C25=Data!B238,Data!G238,(IF(C25=Data!#REF!,Data!#REF!,(IF(C25=Data!#REF!,Data!#REF!,(IF(C25=Data!#REF!,Data!#REF!,(IF(C25=Data!#REF!,Data!#REF!,Data!#REF!)))))))))</f>
        <v>#REF!</v>
      </c>
      <c r="P25" s="691"/>
      <c r="Q25" s="692"/>
      <c r="R25" s="630" t="s">
        <v>525</v>
      </c>
      <c r="S25" s="692"/>
      <c r="T25" s="692"/>
      <c r="U25" s="630"/>
      <c r="V25" s="634"/>
      <c r="W25" s="630"/>
      <c r="X25" s="350">
        <f>IF(E25="","",VLOOKUP(C25,Data!$B$5:$J$508,9,FALSE)*E25)</f>
        <v>0.59099999999999997</v>
      </c>
      <c r="Y25" s="380"/>
      <c r="Z25" s="380"/>
      <c r="AA25" s="678"/>
      <c r="AB25" s="678"/>
      <c r="AC25" s="380"/>
      <c r="AD25" s="380"/>
      <c r="AE25" s="380"/>
    </row>
    <row r="26" spans="1:31" s="651" customFormat="1" ht="20" customHeight="1">
      <c r="A26" s="449"/>
      <c r="B26" s="512"/>
      <c r="C26" s="357" t="s">
        <v>597</v>
      </c>
      <c r="D26" s="346" t="str">
        <f>IF(E26="","",VLOOKUP(C26,Data!$B$5:$L$508,2,FALSE))</f>
        <v>WW09130</v>
      </c>
      <c r="E26" s="356">
        <v>150</v>
      </c>
      <c r="F26" s="650"/>
      <c r="G26" s="472"/>
      <c r="H26" s="346">
        <f>IF(E26="","",VLOOKUP(C26,Data!$B$5:$L$508,11,FALSE))</f>
        <v>25.11</v>
      </c>
      <c r="I26" s="616">
        <f t="shared" si="1"/>
        <v>3766.5</v>
      </c>
      <c r="J26" s="471" t="str">
        <f>IF(E26="","",VLOOKUP(C26,Data!$B$5:$D$508,3,FALSE))</f>
        <v>C/T</v>
      </c>
      <c r="K26" s="347" t="str">
        <f>IF(E26="","",VLOOKUP(C26,Data!$B$5:$M$508,12,FALSE))</f>
        <v>Indonesia</v>
      </c>
      <c r="L26" s="348"/>
      <c r="M26" s="349">
        <f>IF(E26="","",VLOOKUP(C26,Data!$B$5:$E$508,4,FALSE)*E26)</f>
        <v>0</v>
      </c>
      <c r="N26" s="349">
        <f>IF(E26="","",VLOOKUP(C26,Data!$B$5:$F$508,5,FALSE)*E26)</f>
        <v>97.5</v>
      </c>
      <c r="O26" s="612" t="e">
        <f>IF(C26=Data!#REF!,Data!#REF!,(IF(C26=Data!#REF!,Data!#REF!,(IF(C26=Data!#REF!,Data!#REF!,(IF(C26=Data!B149,Data!G149,(IF(C26=Data!B152,Data!G152,(IF(C26=Data!#REF!,Data!#REF!,(IF(C26=Data!#REF!,Data!#REF!,(IF(C26=Data!#REF!,Data!#REF!,Data!#REF!)))))))))))))))&amp;IF(C26=Data!#REF!,Data!#REF!,(IF(C26=Data!#REF!,Data!#REF!,(IF(C26=Data!#REF!,Data!#REF!,(IF(C26=Data!#REF!,Data!#REF!,(IF(C26=Data!#REF!,Data!#REF!,(IF(C26=Data!#REF!,Data!G844,(IF(C26=Data!#REF!,Data!#REF!,(IF(C26=Data!#REF!,Data!#REF!,Data!#REF!)))))))))))))))&amp;IF(C26=Data!B180,Data!G180,(IF(C26=Data!#REF!,Data!#REF!,(IF(C26=Data!#REF!,Data!#REF!,(IF(C26=Data!#REF!,Data!#REF!,(IF(C26=Data!#REF!,Data!#REF!,Data!#REF!)))))))))</f>
        <v>#REF!</v>
      </c>
      <c r="P26" s="691"/>
      <c r="Q26" s="692"/>
      <c r="R26" s="630" t="s">
        <v>525</v>
      </c>
      <c r="S26" s="692"/>
      <c r="T26" s="692"/>
      <c r="U26" s="630"/>
      <c r="V26" s="634"/>
      <c r="W26" s="630"/>
      <c r="X26" s="350">
        <f>IF(E26="","",VLOOKUP(C26,Data!$B$5:$J$508,9,FALSE)*E26)</f>
        <v>0.59099999999999997</v>
      </c>
      <c r="Y26" s="380"/>
      <c r="Z26" s="380"/>
      <c r="AA26" s="678"/>
      <c r="AB26" s="678"/>
      <c r="AC26" s="380"/>
      <c r="AD26" s="380"/>
      <c r="AE26" s="380"/>
    </row>
    <row r="27" spans="1:31" s="651" customFormat="1" ht="20" customHeight="1">
      <c r="A27" s="449"/>
      <c r="B27" s="512">
        <v>16</v>
      </c>
      <c r="C27" s="357" t="s">
        <v>11</v>
      </c>
      <c r="D27" s="346" t="str">
        <f>IF(E27="","",VLOOKUP(C27,Data!$B$5:$L$508,2,FALSE))</f>
        <v>ZG74800</v>
      </c>
      <c r="E27" s="356">
        <v>150</v>
      </c>
      <c r="F27" s="650">
        <v>1</v>
      </c>
      <c r="G27" s="472">
        <f>2444-2466</f>
        <v>-22</v>
      </c>
      <c r="H27" s="346">
        <f>IF(E27="","",VLOOKUP(C27,Data!$B$5:$L$508,11,FALSE))</f>
        <v>13.71</v>
      </c>
      <c r="I27" s="616">
        <f t="shared" si="1"/>
        <v>2056.5</v>
      </c>
      <c r="J27" s="471" t="str">
        <f>IF(E27="","",VLOOKUP(C27,Data!$B$5:$D$508,3,FALSE))</f>
        <v>C/T</v>
      </c>
      <c r="K27" s="347" t="str">
        <f>IF(E27="","",VLOOKUP(C27,Data!$B$5:$M$508,12,FALSE))</f>
        <v>Indonesia</v>
      </c>
      <c r="L27" s="348"/>
      <c r="M27" s="349">
        <f>IF(E27="","",VLOOKUP(C27,Data!$B$5:$E$508,4,FALSE)*E27)</f>
        <v>325</v>
      </c>
      <c r="N27" s="349">
        <f>IF(E27="","",VLOOKUP(C27,Data!$B$5:$F$508,5,FALSE)*E27)</f>
        <v>300</v>
      </c>
      <c r="O27" s="612" t="e">
        <f>IF(C27=Data!#REF!,Data!#REF!,(IF(C27=Data!#REF!,Data!#REF!,(IF(C27=Data!#REF!,Data!#REF!,(IF(C27=Data!B143,Data!G143,(IF(C27=Data!B146,Data!G146,(IF(C27=Data!#REF!,Data!#REF!,(IF(C27=Data!#REF!,Data!#REF!,(IF(C27=Data!#REF!,Data!#REF!,Data!#REF!)))))))))))))))&amp;IF(C27=Data!#REF!,Data!#REF!,(IF(C27=Data!#REF!,Data!#REF!,(IF(C27=Data!#REF!,Data!#REF!,(IF(C27=Data!#REF!,Data!#REF!,(IF(C27=Data!#REF!,Data!#REF!,(IF(C27=Data!#REF!,Data!G838,(IF(C27=Data!#REF!,Data!#REF!,(IF(C27=Data!#REF!,Data!#REF!,Data!#REF!)))))))))))))))&amp;IF(C27=Data!B174,Data!G174,(IF(C27=Data!#REF!,Data!#REF!,(IF(C27=Data!#REF!,Data!#REF!,(IF(C27=Data!#REF!,Data!#REF!,(IF(C27=Data!#REF!,Data!#REF!,Data!#REF!)))))))))</f>
        <v>#REF!</v>
      </c>
      <c r="P27" s="691"/>
      <c r="Q27" s="692"/>
      <c r="R27" s="630" t="s">
        <v>525</v>
      </c>
      <c r="S27" s="692"/>
      <c r="T27" s="692"/>
      <c r="U27" s="630"/>
      <c r="V27" s="634"/>
      <c r="W27" s="630"/>
      <c r="X27" s="350">
        <f>IF(E27="","",VLOOKUP(C27,Data!$B$5:$J$508,9,FALSE)*E27)</f>
        <v>1.2</v>
      </c>
      <c r="Y27" s="380"/>
      <c r="Z27" s="380"/>
      <c r="AA27" s="678"/>
      <c r="AB27" s="678"/>
      <c r="AC27" s="380"/>
      <c r="AD27" s="380"/>
      <c r="AE27" s="380"/>
    </row>
    <row r="28" spans="1:31" s="651" customFormat="1" ht="20" customHeight="1">
      <c r="A28" s="449"/>
      <c r="B28" s="512">
        <v>17</v>
      </c>
      <c r="C28" s="357" t="s">
        <v>550</v>
      </c>
      <c r="D28" s="346" t="str">
        <f>IF(E28="","",VLOOKUP(C28,Data!$B$5:$L$508,2,FALSE))</f>
        <v>ZG74810</v>
      </c>
      <c r="E28" s="356">
        <v>150</v>
      </c>
      <c r="F28" s="650">
        <v>1</v>
      </c>
      <c r="G28" s="472"/>
      <c r="H28" s="346">
        <f>IF(E28="","",VLOOKUP(C28,Data!$B$5:$L$508,11,FALSE))</f>
        <v>13.22</v>
      </c>
      <c r="I28" s="616">
        <f t="shared" si="1"/>
        <v>1983</v>
      </c>
      <c r="J28" s="471" t="str">
        <f>IF(E28="","",VLOOKUP(C28,Data!$B$5:$D$508,3,FALSE))</f>
        <v>C/T</v>
      </c>
      <c r="K28" s="347" t="str">
        <f>IF(E28="","",VLOOKUP(C28,Data!$B$5:$M$508,12,FALSE))</f>
        <v>Indonesia</v>
      </c>
      <c r="L28" s="348"/>
      <c r="M28" s="349">
        <f>IF(E28="","",VLOOKUP(C28,Data!$B$5:$E$508,4,FALSE)*E28)</f>
        <v>325</v>
      </c>
      <c r="N28" s="349">
        <f>IF(E28="","",VLOOKUP(C28,Data!$B$5:$F$508,5,FALSE)*E28)</f>
        <v>300</v>
      </c>
      <c r="O28" s="612" t="e">
        <f>IF(C28=Data!#REF!,Data!#REF!,(IF(C28=Data!#REF!,Data!#REF!,(IF(C28=Data!#REF!,Data!#REF!,(IF(C28=Data!B144,Data!G144,(IF(C28=Data!B147,Data!G147,(IF(C28=Data!#REF!,Data!#REF!,(IF(C28=Data!#REF!,Data!#REF!,(IF(C28=Data!#REF!,Data!#REF!,Data!#REF!)))))))))))))))&amp;IF(C28=Data!#REF!,Data!#REF!,(IF(C28=Data!#REF!,Data!#REF!,(IF(C28=Data!#REF!,Data!#REF!,(IF(C28=Data!#REF!,Data!#REF!,(IF(C28=Data!#REF!,Data!#REF!,(IF(C28=Data!#REF!,Data!G839,(IF(C28=Data!#REF!,Data!#REF!,(IF(C28=Data!#REF!,Data!#REF!,Data!#REF!)))))))))))))))&amp;IF(C28=Data!B175,Data!G175,(IF(C28=Data!#REF!,Data!#REF!,(IF(C28=Data!#REF!,Data!#REF!,(IF(C28=Data!#REF!,Data!#REF!,(IF(C28=Data!#REF!,Data!#REF!,Data!#REF!)))))))))</f>
        <v>#REF!</v>
      </c>
      <c r="P28" s="691"/>
      <c r="Q28" s="692"/>
      <c r="R28" s="630" t="s">
        <v>525</v>
      </c>
      <c r="S28" s="692"/>
      <c r="T28" s="692"/>
      <c r="U28" s="630"/>
      <c r="V28" s="634"/>
      <c r="W28" s="630"/>
      <c r="X28" s="350">
        <f>IF(E28="","",VLOOKUP(C28,Data!$B$5:$J$508,9,FALSE)*E28)</f>
        <v>1.2</v>
      </c>
      <c r="Y28" s="380"/>
      <c r="Z28" s="380"/>
      <c r="AA28" s="678"/>
      <c r="AB28" s="678"/>
      <c r="AC28" s="380"/>
      <c r="AD28" s="380"/>
      <c r="AE28" s="380"/>
    </row>
    <row r="29" spans="1:31" s="651" customFormat="1" ht="20" customHeight="1">
      <c r="A29" s="449"/>
      <c r="B29" s="512" t="s">
        <v>967</v>
      </c>
      <c r="C29" s="357" t="s">
        <v>595</v>
      </c>
      <c r="D29" s="346" t="str">
        <f>IF(E29="","",VLOOKUP(C29,Data!$B$5:$L$508,2,FALSE))</f>
        <v>WW08990</v>
      </c>
      <c r="E29" s="356">
        <v>100</v>
      </c>
      <c r="F29" s="650">
        <v>1</v>
      </c>
      <c r="G29" s="472"/>
      <c r="H29" s="346">
        <f>IF(E29="","",VLOOKUP(C29,Data!$B$5:$L$508,11,FALSE))</f>
        <v>24.65</v>
      </c>
      <c r="I29" s="616">
        <f t="shared" si="1"/>
        <v>2465</v>
      </c>
      <c r="J29" s="471" t="str">
        <f>IF(E29="","",VLOOKUP(C29,Data!$B$5:$D$508,3,FALSE))</f>
        <v>C/T</v>
      </c>
      <c r="K29" s="347" t="str">
        <f>IF(E29="","",VLOOKUP(C29,Data!$B$5:$M$508,12,FALSE))</f>
        <v>Indonesia</v>
      </c>
      <c r="L29" s="348"/>
      <c r="M29" s="349">
        <f>IF(E29="","",VLOOKUP(C29,Data!$B$5:$E$508,4,FALSE)*E29)</f>
        <v>220.00000000000003</v>
      </c>
      <c r="N29" s="349">
        <f>IF(E29="","",VLOOKUP(C29,Data!$B$5:$F$508,5,FALSE)*E29)</f>
        <v>100</v>
      </c>
      <c r="O29" s="612" t="e">
        <f>IF(C29=Data!#REF!,Data!#REF!,(IF(C29=Data!#REF!,Data!#REF!,(IF(C29=Data!#REF!,Data!#REF!,(IF(C29=Data!B142,Data!G142,(IF(C29=Data!B145,Data!G145,(IF(C29=Data!#REF!,Data!#REF!,(IF(C29=Data!#REF!,Data!#REF!,(IF(C29=Data!#REF!,Data!#REF!,Data!#REF!)))))))))))))))&amp;IF(C29=Data!#REF!,Data!#REF!,(IF(C29=Data!#REF!,Data!#REF!,(IF(C29=Data!#REF!,Data!#REF!,(IF(C29=Data!#REF!,Data!#REF!,(IF(C29=Data!#REF!,Data!#REF!,(IF(C29=Data!#REF!,Data!G837,(IF(C29=Data!#REF!,Data!#REF!,(IF(C29=Data!#REF!,Data!#REF!,Data!#REF!)))))))))))))))&amp;IF(C29=Data!B173,Data!G173,(IF(C29=Data!#REF!,Data!#REF!,(IF(C29=Data!#REF!,Data!#REF!,(IF(C29=Data!#REF!,Data!#REF!,(IF(C29=Data!#REF!,Data!#REF!,Data!#REF!)))))))))</f>
        <v>#REF!</v>
      </c>
      <c r="P29" s="691"/>
      <c r="Q29" s="692"/>
      <c r="R29" s="630" t="s">
        <v>525</v>
      </c>
      <c r="S29" s="692"/>
      <c r="T29" s="692"/>
      <c r="U29" s="630"/>
      <c r="V29" s="634"/>
      <c r="W29" s="630"/>
      <c r="X29" s="350">
        <f>IF(E29="","",VLOOKUP(C29,Data!$B$5:$J$508,9,FALSE)*E29)</f>
        <v>0.34</v>
      </c>
      <c r="Y29" s="380"/>
      <c r="Z29" s="380"/>
      <c r="AA29" s="678"/>
      <c r="AB29" s="678"/>
      <c r="AC29" s="380"/>
      <c r="AD29" s="380"/>
      <c r="AE29" s="380"/>
    </row>
    <row r="30" spans="1:31" s="651" customFormat="1" ht="19.5" customHeight="1">
      <c r="A30" s="449"/>
      <c r="B30" s="512"/>
      <c r="C30" s="357" t="s">
        <v>594</v>
      </c>
      <c r="D30" s="346" t="str">
        <f>IF(E30="","",VLOOKUP(C30,Data!$B$5:$L$508,2,FALSE))</f>
        <v>WW08970</v>
      </c>
      <c r="E30" s="356">
        <v>100</v>
      </c>
      <c r="F30" s="650"/>
      <c r="G30" s="472"/>
      <c r="H30" s="346">
        <f>IF(E30="","",VLOOKUP(C30,Data!$B$5:$L$508,11,FALSE))</f>
        <v>24.65</v>
      </c>
      <c r="I30" s="616">
        <f t="shared" si="1"/>
        <v>2465</v>
      </c>
      <c r="J30" s="471" t="str">
        <f>IF(E30="","",VLOOKUP(C30,Data!$B$5:$D$508,3,FALSE))</f>
        <v>C/T</v>
      </c>
      <c r="K30" s="347" t="str">
        <f>IF(E30="","",VLOOKUP(C30,Data!$B$5:$M$508,12,FALSE))</f>
        <v>Indonesia</v>
      </c>
      <c r="L30" s="348"/>
      <c r="M30" s="349">
        <f>IF(E30="","",VLOOKUP(C30,Data!$B$5:$E$508,4,FALSE)*E30)</f>
        <v>0</v>
      </c>
      <c r="N30" s="349">
        <f>IF(E30="","",VLOOKUP(C30,Data!$B$5:$F$508,5,FALSE)*E30)</f>
        <v>100</v>
      </c>
      <c r="O30" s="612" t="e">
        <f>IF(C30=Data!#REF!,Data!#REF!,(IF(C30=Data!#REF!,Data!#REF!,(IF(C30=Data!#REF!,Data!#REF!,(IF(C30=Data!B151,Data!G151,(IF(C30=Data!B154,Data!G154,(IF(C30=Data!#REF!,Data!#REF!,(IF(C30=Data!#REF!,Data!#REF!,(IF(C30=Data!#REF!,Data!#REF!,Data!#REF!)))))))))))))))&amp;IF(C30=Data!#REF!,Data!#REF!,(IF(C30=Data!#REF!,Data!#REF!,(IF(C30=Data!#REF!,Data!#REF!,(IF(C30=Data!#REF!,Data!#REF!,(IF(C30=Data!#REF!,Data!#REF!,(IF(C30=Data!#REF!,Data!G846,(IF(C30=Data!#REF!,Data!#REF!,(IF(C30=Data!#REF!,Data!#REF!,Data!#REF!)))))))))))))))&amp;IF(C30=Data!B182,Data!G182,(IF(C30=Data!#REF!,Data!#REF!,(IF(C30=Data!#REF!,Data!#REF!,(IF(C30=Data!#REF!,Data!#REF!,(IF(C30=Data!#REF!,Data!#REF!,Data!#REF!)))))))))</f>
        <v>#REF!</v>
      </c>
      <c r="P30" s="691"/>
      <c r="Q30" s="692"/>
      <c r="R30" s="630" t="s">
        <v>525</v>
      </c>
      <c r="S30" s="692"/>
      <c r="T30" s="692"/>
      <c r="U30" s="630"/>
      <c r="V30" s="634"/>
      <c r="W30" s="630"/>
      <c r="X30" s="350">
        <f>IF(E30="","",VLOOKUP(C30,Data!$B$5:$J$508,9,FALSE)*E30)</f>
        <v>0.34</v>
      </c>
      <c r="Y30" s="380"/>
      <c r="Z30" s="380"/>
      <c r="AA30" s="678"/>
      <c r="AB30" s="678"/>
      <c r="AC30" s="380"/>
      <c r="AD30" s="380"/>
      <c r="AE30" s="380"/>
    </row>
    <row r="31" spans="1:31" s="651" customFormat="1" ht="20" customHeight="1">
      <c r="A31" s="449"/>
      <c r="B31" s="512" t="s">
        <v>990</v>
      </c>
      <c r="C31" s="357" t="s">
        <v>612</v>
      </c>
      <c r="D31" s="346" t="str">
        <f>IF(E31="","",VLOOKUP(C31,Data!$B$5:$L$508,2,FALSE))</f>
        <v>ZX16730</v>
      </c>
      <c r="E31" s="356">
        <v>60</v>
      </c>
      <c r="F31" s="650"/>
      <c r="G31" s="472"/>
      <c r="H31" s="346">
        <f>IF(E31="","",VLOOKUP(C31,Data!$B$5:$L$508,11,FALSE))</f>
        <v>73.209999999999994</v>
      </c>
      <c r="I31" s="616">
        <f t="shared" si="1"/>
        <v>4392.5999999999995</v>
      </c>
      <c r="J31" s="471" t="str">
        <f>IF(E31="","",VLOOKUP(C31,Data!$B$5:$D$508,3,FALSE))</f>
        <v>C/T</v>
      </c>
      <c r="K31" s="347" t="str">
        <f>IF(E31="","",VLOOKUP(C31,Data!$B$5:$M$508,12,FALSE))</f>
        <v>Indonesia</v>
      </c>
      <c r="L31" s="348"/>
      <c r="M31" s="349">
        <f>IF(E31="","",VLOOKUP(C31,Data!$B$5:$E$508,4,FALSE)*E31)</f>
        <v>90</v>
      </c>
      <c r="N31" s="349">
        <f>IF(E31="","",VLOOKUP(C31,Data!$B$5:$F$508,5,FALSE)*E31)</f>
        <v>60</v>
      </c>
      <c r="O31" s="612" t="e">
        <f>IF(C31=Data!#REF!,Data!#REF!,(IF(C31=Data!#REF!,Data!#REF!,(IF(C31=Data!#REF!,Data!#REF!,(IF(C31=Data!B199,Data!G199,(IF(C31=Data!B202,Data!G202,(IF(C31=Data!#REF!,Data!#REF!,(IF(C31=Data!#REF!,Data!#REF!,(IF(C31=Data!#REF!,Data!#REF!,Data!#REF!)))))))))))))))&amp;IF(C31=Data!#REF!,Data!#REF!,(IF(C31=Data!#REF!,Data!#REF!,(IF(C31=Data!#REF!,Data!#REF!,(IF(C31=Data!#REF!,Data!#REF!,(IF(C31=Data!#REF!,Data!#REF!,(IF(C31=Data!#REF!,Data!G894,(IF(C31=Data!#REF!,Data!#REF!,(IF(C31=Data!#REF!,Data!#REF!,Data!#REF!)))))))))))))))&amp;IF(C31=Data!B230,Data!G230,(IF(C31=Data!#REF!,Data!#REF!,(IF(C31=Data!#REF!,Data!#REF!,(IF(C31=Data!#REF!,Data!#REF!,(IF(C31=Data!#REF!,Data!#REF!,Data!#REF!)))))))))</f>
        <v>#REF!</v>
      </c>
      <c r="P31" s="691"/>
      <c r="Q31" s="692"/>
      <c r="R31" s="630" t="s">
        <v>525</v>
      </c>
      <c r="S31" s="692"/>
      <c r="T31" s="692"/>
      <c r="U31" s="630"/>
      <c r="V31" s="634"/>
      <c r="W31" s="630"/>
      <c r="X31" s="350">
        <f>IF(E31="","",VLOOKUP(C31,Data!$B$5:$J$508,9,FALSE)*E31)</f>
        <v>0.56400000000000006</v>
      </c>
      <c r="Y31" s="380"/>
      <c r="Z31" s="380"/>
      <c r="AA31" s="678"/>
      <c r="AB31" s="678"/>
      <c r="AC31" s="380"/>
      <c r="AD31" s="380"/>
      <c r="AE31" s="380"/>
    </row>
    <row r="32" spans="1:31" s="651" customFormat="1" ht="20" customHeight="1">
      <c r="A32" s="449"/>
      <c r="B32" s="512" t="s">
        <v>904</v>
      </c>
      <c r="C32" s="357" t="s">
        <v>635</v>
      </c>
      <c r="D32" s="346" t="str">
        <f>IF(E32="","",VLOOKUP(C32,Data!$B$5:$L$508,2,FALSE))</f>
        <v>VAH6640</v>
      </c>
      <c r="E32" s="356">
        <v>100</v>
      </c>
      <c r="F32" s="650"/>
      <c r="G32" s="472"/>
      <c r="H32" s="346">
        <f>IF(E32="","",VLOOKUP(C32,Data!$B$5:$L$508,11,FALSE))</f>
        <v>1.42</v>
      </c>
      <c r="I32" s="616">
        <f t="shared" si="1"/>
        <v>142</v>
      </c>
      <c r="J32" s="471" t="str">
        <f>IF(E32="","",VLOOKUP(C32,Data!$B$5:$D$508,3,FALSE))</f>
        <v>C/T</v>
      </c>
      <c r="K32" s="347" t="str">
        <f>IF(E32="","",VLOOKUP(C32,Data!$B$5:$M$508,12,FALSE))</f>
        <v>Indonesia</v>
      </c>
      <c r="L32" s="348"/>
      <c r="M32" s="349">
        <f>IF(E32="","",VLOOKUP(C32,Data!$B$5:$E$508,4,FALSE)*E32)</f>
        <v>350</v>
      </c>
      <c r="N32" s="349">
        <f>IF(E32="","",VLOOKUP(C32,Data!$B$5:$F$508,5,FALSE)*E32)</f>
        <v>159</v>
      </c>
      <c r="O32" s="612" t="e">
        <f>IF(C32=Data!#REF!,Data!#REF!,(IF(C32=Data!#REF!,Data!#REF!,(IF(C32=Data!#REF!,Data!#REF!,(IF(C32=Data!B151,Data!G151,(IF(C32=Data!B154,Data!G154,(IF(C32=Data!#REF!,Data!#REF!,(IF(C32=Data!#REF!,Data!#REF!,(IF(C32=Data!#REF!,Data!#REF!,Data!#REF!)))))))))))))))&amp;IF(C32=Data!#REF!,Data!#REF!,(IF(C32=Data!#REF!,Data!#REF!,(IF(C32=Data!#REF!,Data!#REF!,(IF(C32=Data!#REF!,Data!#REF!,(IF(C32=Data!#REF!,Data!#REF!,(IF(C32=Data!#REF!,Data!G846,(IF(C32=Data!#REF!,Data!#REF!,(IF(C32=Data!#REF!,Data!#REF!,Data!#REF!)))))))))))))))&amp;IF(C32=Data!B182,Data!G182,(IF(C32=Data!#REF!,Data!#REF!,(IF(C32=Data!#REF!,Data!#REF!,(IF(C32=Data!#REF!,Data!#REF!,(IF(C32=Data!#REF!,Data!#REF!,Data!#REF!)))))))))</f>
        <v>#REF!</v>
      </c>
      <c r="P32" s="691"/>
      <c r="Q32" s="692"/>
      <c r="R32" s="630" t="s">
        <v>525</v>
      </c>
      <c r="S32" s="692"/>
      <c r="T32" s="692"/>
      <c r="U32" s="630"/>
      <c r="V32" s="634"/>
      <c r="W32" s="630"/>
      <c r="X32" s="350">
        <f>IF(E32="","",VLOOKUP(C32,Data!$B$5:$J$508,9,FALSE)*E32)</f>
        <v>2.1</v>
      </c>
      <c r="Y32" s="380"/>
      <c r="Z32" s="380"/>
      <c r="AA32" s="678"/>
      <c r="AB32" s="678"/>
      <c r="AC32" s="380"/>
      <c r="AD32" s="380"/>
      <c r="AE32" s="380"/>
    </row>
    <row r="33" spans="1:31" s="651" customFormat="1" ht="20" customHeight="1">
      <c r="A33" s="449"/>
      <c r="B33" s="512">
        <v>28</v>
      </c>
      <c r="C33" s="357" t="s">
        <v>621</v>
      </c>
      <c r="D33" s="346" t="str">
        <f>IF(E33="","",VLOOKUP(C33,Data!$B$5:$L$508,2,FALSE))</f>
        <v>ZV87970</v>
      </c>
      <c r="E33" s="356">
        <v>9</v>
      </c>
      <c r="F33" s="650"/>
      <c r="G33" s="472"/>
      <c r="H33" s="346">
        <f>IF(E33="","",VLOOKUP(C33,Data!$B$5:$L$508,11,FALSE))</f>
        <v>21.69</v>
      </c>
      <c r="I33" s="616">
        <f t="shared" si="1"/>
        <v>195.21</v>
      </c>
      <c r="J33" s="471" t="str">
        <f>IF(E33="","",VLOOKUP(C33,Data!$B$5:$D$508,3,FALSE))</f>
        <v>C/T</v>
      </c>
      <c r="K33" s="347" t="str">
        <f>IF(E33="","",VLOOKUP(C33,Data!$B$5:$M$508,12,FALSE))</f>
        <v>Indonesia</v>
      </c>
      <c r="L33" s="348"/>
      <c r="M33" s="349">
        <f>IF(E33="","",VLOOKUP(C33,Data!$B$5:$E$508,4,FALSE)*E33)</f>
        <v>96.75</v>
      </c>
      <c r="N33" s="349">
        <f>IF(E33="","",VLOOKUP(C33,Data!$B$5:$F$508,5,FALSE)*E33)</f>
        <v>77.399999999999991</v>
      </c>
      <c r="O33" s="612" t="e">
        <f>IF(C33=Data!#REF!,Data!#REF!,(IF(C33=Data!#REF!,Data!#REF!,(IF(C33=Data!#REF!,Data!#REF!,(IF(C33=Data!B142,Data!G142,(IF(C33=Data!B145,Data!G145,(IF(C33=Data!#REF!,Data!#REF!,(IF(C33=Data!#REF!,Data!#REF!,(IF(C33=Data!#REF!,Data!#REF!,Data!#REF!)))))))))))))))&amp;IF(C33=Data!#REF!,Data!#REF!,(IF(C33=Data!#REF!,Data!#REF!,(IF(C33=Data!#REF!,Data!#REF!,(IF(C33=Data!#REF!,Data!#REF!,(IF(C33=Data!#REF!,Data!#REF!,(IF(C33=Data!#REF!,Data!G837,(IF(C33=Data!#REF!,Data!#REF!,(IF(C33=Data!#REF!,Data!#REF!,Data!#REF!)))))))))))))))&amp;IF(C33=Data!B173,Data!G173,(IF(C33=Data!#REF!,Data!#REF!,(IF(C33=Data!#REF!,Data!#REF!,(IF(C33=Data!#REF!,Data!#REF!,(IF(C33=Data!#REF!,Data!#REF!,Data!#REF!)))))))))</f>
        <v>#REF!</v>
      </c>
      <c r="P33" s="691"/>
      <c r="Q33" s="692"/>
      <c r="R33" s="630" t="s">
        <v>525</v>
      </c>
      <c r="S33" s="692"/>
      <c r="T33" s="692"/>
      <c r="U33" s="630"/>
      <c r="V33" s="634"/>
      <c r="W33" s="630"/>
      <c r="X33" s="350">
        <f>IF(E33="","",VLOOKUP(C33,Data!$B$5:$J$508,9,FALSE)*E33)</f>
        <v>0.242372</v>
      </c>
      <c r="Y33" s="380"/>
      <c r="Z33" s="380"/>
      <c r="AA33" s="678"/>
      <c r="AB33" s="678"/>
      <c r="AC33" s="380"/>
      <c r="AD33" s="380"/>
      <c r="AE33" s="380"/>
    </row>
    <row r="34" spans="1:31" s="651" customFormat="1" ht="20" customHeight="1">
      <c r="A34" s="449"/>
      <c r="B34" s="512">
        <v>29</v>
      </c>
      <c r="C34" s="357" t="s">
        <v>622</v>
      </c>
      <c r="D34" s="346" t="str">
        <f>IF(E34="","",VLOOKUP(C34,Data!$B$5:$L$508,2,FALSE))</f>
        <v>ZV87980</v>
      </c>
      <c r="E34" s="356">
        <v>4</v>
      </c>
      <c r="F34" s="650"/>
      <c r="G34" s="472"/>
      <c r="H34" s="346">
        <f>IF(E34="","",VLOOKUP(C34,Data!$B$5:$L$508,11,FALSE))</f>
        <v>21.12</v>
      </c>
      <c r="I34" s="616">
        <f t="shared" si="1"/>
        <v>84.48</v>
      </c>
      <c r="J34" s="471" t="str">
        <f>IF(E34="","",VLOOKUP(C34,Data!$B$5:$D$508,3,FALSE))</f>
        <v>C/T</v>
      </c>
      <c r="K34" s="347" t="str">
        <f>IF(E34="","",VLOOKUP(C34,Data!$B$5:$M$508,12,FALSE))</f>
        <v>Indonesia</v>
      </c>
      <c r="L34" s="348"/>
      <c r="M34" s="349">
        <f>IF(E34="","",VLOOKUP(C34,Data!$B$5:$E$508,4,FALSE)*E34)</f>
        <v>41.4</v>
      </c>
      <c r="N34" s="349">
        <f>IF(E34="","",VLOOKUP(C34,Data!$B$5:$F$508,5,FALSE)*E34)</f>
        <v>32.799999999999997</v>
      </c>
      <c r="O34" s="612" t="e">
        <f>IF(C34=Data!#REF!,Data!#REF!,(IF(C34=Data!#REF!,Data!#REF!,(IF(C34=Data!#REF!,Data!#REF!,(IF(C34=Data!B139,Data!G139,(IF(C34=Data!B142,Data!G142,(IF(C34=Data!#REF!,Data!#REF!,(IF(C34=Data!#REF!,Data!#REF!,(IF(C34=Data!#REF!,Data!#REF!,Data!#REF!)))))))))))))))&amp;IF(C34=Data!#REF!,Data!#REF!,(IF(C34=Data!#REF!,Data!#REF!,(IF(C34=Data!#REF!,Data!#REF!,(IF(C34=Data!#REF!,Data!#REF!,(IF(C34=Data!#REF!,Data!#REF!,(IF(C34=Data!#REF!,Data!G834,(IF(C34=Data!#REF!,Data!#REF!,(IF(C34=Data!#REF!,Data!#REF!,Data!#REF!)))))))))))))))&amp;IF(C34=Data!B170,Data!G170,(IF(C34=Data!#REF!,Data!#REF!,(IF(C34=Data!#REF!,Data!#REF!,(IF(C34=Data!#REF!,Data!#REF!,(IF(C34=Data!#REF!,Data!#REF!,Data!#REF!)))))))))</f>
        <v>#REF!</v>
      </c>
      <c r="P34" s="691"/>
      <c r="Q34" s="692"/>
      <c r="R34" s="630" t="s">
        <v>525</v>
      </c>
      <c r="S34" s="692"/>
      <c r="T34" s="692"/>
      <c r="U34" s="630"/>
      <c r="V34" s="634"/>
      <c r="W34" s="630"/>
      <c r="X34" s="350">
        <f>IF(E34="","",VLOOKUP(C34,Data!$B$5:$J$508,9,FALSE)*E34)</f>
        <v>0.10772088888888889</v>
      </c>
      <c r="Y34" s="380"/>
      <c r="Z34" s="380"/>
      <c r="AA34" s="678"/>
      <c r="AB34" s="678"/>
      <c r="AC34" s="380"/>
      <c r="AD34" s="380"/>
      <c r="AE34" s="380"/>
    </row>
    <row r="35" spans="1:31" s="651" customFormat="1" ht="20" customHeight="1">
      <c r="A35" s="449"/>
      <c r="B35" s="512">
        <v>30</v>
      </c>
      <c r="C35" s="357" t="s">
        <v>156</v>
      </c>
      <c r="D35" s="346" t="str">
        <f>IF(E35="","",VLOOKUP(C35,Data!$B$5:$L$508,2,FALSE))</f>
        <v>ZV88060</v>
      </c>
      <c r="E35" s="356">
        <v>5</v>
      </c>
      <c r="F35" s="650"/>
      <c r="G35" s="472"/>
      <c r="H35" s="346">
        <f>IF(E35="","",VLOOKUP(C35,Data!$B$5:$L$508,11,FALSE))</f>
        <v>16.07</v>
      </c>
      <c r="I35" s="616">
        <f t="shared" si="1"/>
        <v>80.349999999999994</v>
      </c>
      <c r="J35" s="471" t="str">
        <f>IF(E35="","",VLOOKUP(C35,Data!$B$5:$D$508,3,FALSE))</f>
        <v>C/T</v>
      </c>
      <c r="K35" s="347" t="str">
        <f>IF(E35="","",VLOOKUP(C35,Data!$B$5:$M$508,12,FALSE))</f>
        <v>Indonesia</v>
      </c>
      <c r="L35" s="348"/>
      <c r="M35" s="349">
        <f>IF(E35="","",VLOOKUP(C35,Data!$B$5:$E$508,4,FALSE)*E35)</f>
        <v>27.25</v>
      </c>
      <c r="N35" s="349">
        <f>IF(E35="","",VLOOKUP(C35,Data!$B$5:$F$508,5,FALSE)*E35)</f>
        <v>21.25</v>
      </c>
      <c r="O35" s="612" t="e">
        <f>IF(C35=Data!#REF!,Data!#REF!,(IF(C35=Data!#REF!,Data!#REF!,(IF(C35=Data!#REF!,Data!#REF!,(IF(C35=Data!B156,Data!G156,(IF(C35=Data!B159,Data!G159,(IF(C35=Data!#REF!,Data!#REF!,(IF(C35=Data!#REF!,Data!#REF!,(IF(C35=Data!#REF!,Data!#REF!,Data!#REF!)))))))))))))))&amp;IF(C35=Data!#REF!,Data!#REF!,(IF(C35=Data!#REF!,Data!#REF!,(IF(C35=Data!#REF!,Data!#REF!,(IF(C35=Data!#REF!,Data!#REF!,(IF(C35=Data!#REF!,Data!#REF!,(IF(C35=Data!#REF!,Data!G851,(IF(C35=Data!#REF!,Data!#REF!,(IF(C35=Data!#REF!,Data!#REF!,Data!#REF!)))))))))))))))&amp;IF(C35=Data!B187,Data!G187,(IF(C35=Data!#REF!,Data!#REF!,(IF(C35=Data!#REF!,Data!#REF!,(IF(C35=Data!#REF!,Data!#REF!,(IF(C35=Data!#REF!,Data!#REF!,Data!#REF!)))))))))</f>
        <v>#REF!</v>
      </c>
      <c r="P35" s="691"/>
      <c r="Q35" s="692"/>
      <c r="R35" s="630" t="s">
        <v>525</v>
      </c>
      <c r="S35" s="692"/>
      <c r="T35" s="692"/>
      <c r="U35" s="630"/>
      <c r="V35" s="634"/>
      <c r="W35" s="630"/>
      <c r="X35" s="350">
        <f>IF(E35="","",VLOOKUP(C35,Data!$B$5:$J$508,9,FALSE)*E35)</f>
        <v>5.0875999999999991E-2</v>
      </c>
      <c r="Y35" s="380"/>
      <c r="Z35" s="380"/>
      <c r="AA35" s="678"/>
      <c r="AB35" s="678"/>
      <c r="AC35" s="380"/>
      <c r="AD35" s="380"/>
      <c r="AE35" s="380"/>
    </row>
    <row r="36" spans="1:31" s="651" customFormat="1" ht="20" customHeight="1">
      <c r="A36" s="449"/>
      <c r="B36" s="512">
        <v>31</v>
      </c>
      <c r="C36" s="357" t="s">
        <v>157</v>
      </c>
      <c r="D36" s="346" t="str">
        <f>IF(E36="","",VLOOKUP(C36,Data!$B$5:$L$508,2,FALSE))</f>
        <v>ZV88070</v>
      </c>
      <c r="E36" s="356">
        <v>5</v>
      </c>
      <c r="F36" s="650"/>
      <c r="G36" s="378"/>
      <c r="H36" s="346">
        <f>IF(E36="","",VLOOKUP(C36,Data!$B$5:$L$508,11,FALSE))</f>
        <v>16.02</v>
      </c>
      <c r="I36" s="616">
        <f t="shared" si="1"/>
        <v>80.099999999999994</v>
      </c>
      <c r="J36" s="471" t="str">
        <f>IF(E36="","",VLOOKUP(C36,Data!$B$5:$D$508,3,FALSE))</f>
        <v>C/T</v>
      </c>
      <c r="K36" s="347" t="str">
        <f>IF(E36="","",VLOOKUP(C36,Data!$B$5:$M$508,12,FALSE))</f>
        <v>Indonesia</v>
      </c>
      <c r="L36" s="348"/>
      <c r="M36" s="349">
        <f>IF(E36="","",VLOOKUP(C36,Data!$B$5:$E$508,4,FALSE)*E36)</f>
        <v>28.25</v>
      </c>
      <c r="N36" s="349">
        <f>IF(E36="","",VLOOKUP(C36,Data!$B$5:$F$508,5,FALSE)*E36)</f>
        <v>22</v>
      </c>
      <c r="O36" s="612" t="e">
        <f>IF(C36=Data!#REF!,Data!#REF!,(IF(C36=Data!#REF!,Data!#REF!,(IF(C36=Data!#REF!,Data!#REF!,(IF(C36=Data!B143,Data!G143,(IF(C36=Data!B146,Data!G146,(IF(C36=Data!#REF!,Data!#REF!,(IF(C36=Data!#REF!,Data!#REF!,(IF(C36=Data!#REF!,Data!#REF!,Data!#REF!)))))))))))))))&amp;IF(C36=Data!#REF!,Data!#REF!,(IF(C36=Data!#REF!,Data!#REF!,(IF(C36=Data!#REF!,Data!#REF!,(IF(C36=Data!#REF!,Data!#REF!,(IF(C36=Data!#REF!,Data!#REF!,(IF(C36=Data!#REF!,Data!G838,(IF(C36=Data!#REF!,Data!#REF!,(IF(C36=Data!#REF!,Data!#REF!,Data!#REF!)))))))))))))))&amp;IF(C36=Data!B174,Data!G174,(IF(C36=Data!#REF!,Data!#REF!,(IF(C36=Data!#REF!,Data!#REF!,(IF(C36=Data!#REF!,Data!#REF!,(IF(C36=Data!#REF!,Data!#REF!,Data!#REF!)))))))))</f>
        <v>#REF!</v>
      </c>
      <c r="P36" s="691"/>
      <c r="Q36" s="692"/>
      <c r="R36" s="630" t="s">
        <v>525</v>
      </c>
      <c r="S36" s="692"/>
      <c r="T36" s="692"/>
      <c r="U36" s="630"/>
      <c r="V36" s="634"/>
      <c r="W36" s="630"/>
      <c r="X36" s="350">
        <f>IF(E36="","",VLOOKUP(C36,Data!$B$5:$J$508,9,FALSE)*E36)</f>
        <v>5.0875999999999991E-2</v>
      </c>
      <c r="Y36" s="380"/>
      <c r="Z36" s="380"/>
      <c r="AA36" s="678"/>
      <c r="AB36" s="678"/>
      <c r="AC36" s="380"/>
      <c r="AD36" s="380"/>
      <c r="AE36" s="380"/>
    </row>
    <row r="37" spans="1:31" s="651" customFormat="1" ht="20" customHeight="1">
      <c r="A37" s="449"/>
      <c r="B37" s="512" t="s">
        <v>991</v>
      </c>
      <c r="C37" s="357" t="s">
        <v>159</v>
      </c>
      <c r="D37" s="346" t="str">
        <f>IF(E37="","",VLOOKUP(C37,Data!$B$5:$L$508,2,FALSE))</f>
        <v>ZV88090</v>
      </c>
      <c r="E37" s="356">
        <v>4</v>
      </c>
      <c r="F37" s="650"/>
      <c r="G37" s="363"/>
      <c r="H37" s="346">
        <f>IF(E37="","",VLOOKUP(C37,Data!$B$5:$L$508,11,FALSE))</f>
        <v>37.4</v>
      </c>
      <c r="I37" s="616">
        <f t="shared" si="1"/>
        <v>149.6</v>
      </c>
      <c r="J37" s="471" t="str">
        <f>IF(E37="","",VLOOKUP(C37,Data!$B$5:$D$508,3,FALSE))</f>
        <v>C/T</v>
      </c>
      <c r="K37" s="347" t="str">
        <f>IF(E37="","",VLOOKUP(C37,Data!$B$5:$M$508,12,FALSE))</f>
        <v>Indonesia</v>
      </c>
      <c r="L37" s="348"/>
      <c r="M37" s="349">
        <f>IF(E37="","",VLOOKUP(C37,Data!$B$5:$E$508,4,FALSE)*E37)</f>
        <v>20.2</v>
      </c>
      <c r="N37" s="349">
        <f>IF(E37="","",VLOOKUP(C37,Data!$B$5:$F$508,5,FALSE)*E37)</f>
        <v>15.2</v>
      </c>
      <c r="O37" s="612" t="e">
        <f>IF(C37=Data!#REF!,Data!#REF!,(IF(C37=Data!#REF!,Data!#REF!,(IF(C37=Data!#REF!,Data!#REF!,(IF(C37=Data!B146,Data!G146,(IF(C37=Data!B149,Data!G149,(IF(C37=Data!#REF!,Data!#REF!,(IF(C37=Data!#REF!,Data!#REF!,(IF(C37=Data!#REF!,Data!#REF!,Data!#REF!)))))))))))))))&amp;IF(C37=Data!#REF!,Data!#REF!,(IF(C37=Data!#REF!,Data!#REF!,(IF(C37=Data!#REF!,Data!#REF!,(IF(C37=Data!#REF!,Data!#REF!,(IF(C37=Data!#REF!,Data!#REF!,(IF(C37=Data!#REF!,Data!G841,(IF(C37=Data!#REF!,Data!#REF!,(IF(C37=Data!#REF!,Data!#REF!,Data!#REF!)))))))))))))))&amp;IF(C37=Data!B177,Data!G177,(IF(C37=Data!#REF!,Data!#REF!,(IF(C37=Data!#REF!,Data!#REF!,(IF(C37=Data!#REF!,Data!#REF!,(IF(C37=Data!#REF!,Data!#REF!,Data!#REF!)))))))))</f>
        <v>#REF!</v>
      </c>
      <c r="P37" s="691"/>
      <c r="Q37" s="692"/>
      <c r="R37" s="630" t="s">
        <v>525</v>
      </c>
      <c r="S37" s="692"/>
      <c r="T37" s="692"/>
      <c r="U37" s="630"/>
      <c r="V37" s="634"/>
      <c r="W37" s="630"/>
      <c r="X37" s="350">
        <f>IF(E37="","",VLOOKUP(C37,Data!$B$5:$J$508,9,FALSE)*E37)</f>
        <v>0.101752</v>
      </c>
      <c r="Y37" s="380"/>
      <c r="Z37" s="380"/>
      <c r="AA37" s="678"/>
      <c r="AB37" s="678"/>
      <c r="AC37" s="380"/>
      <c r="AD37" s="380"/>
      <c r="AE37" s="380"/>
    </row>
    <row r="38" spans="1:31" s="651" customFormat="1" ht="20" customHeight="1">
      <c r="A38" s="449"/>
      <c r="B38" s="512">
        <v>34</v>
      </c>
      <c r="C38" s="357" t="s">
        <v>162</v>
      </c>
      <c r="D38" s="346" t="str">
        <f>IF(E38="","",VLOOKUP(C38,Data!$B$5:$L$508,2,FALSE))</f>
        <v>ZV88120</v>
      </c>
      <c r="E38" s="356">
        <v>3</v>
      </c>
      <c r="F38" s="650"/>
      <c r="G38" s="472"/>
      <c r="H38" s="346">
        <f>IF(E38="","",VLOOKUP(C38,Data!$B$5:$L$508,11,FALSE))</f>
        <v>38.46</v>
      </c>
      <c r="I38" s="616">
        <f t="shared" si="1"/>
        <v>115.38</v>
      </c>
      <c r="J38" s="471" t="str">
        <f>IF(E38="","",VLOOKUP(C38,Data!$B$5:$D$508,3,FALSE))</f>
        <v>C/T</v>
      </c>
      <c r="K38" s="347" t="str">
        <f>IF(E38="","",VLOOKUP(C38,Data!$B$5:$M$508,12,FALSE))</f>
        <v>Indonesia</v>
      </c>
      <c r="L38" s="348"/>
      <c r="M38" s="349">
        <f>IF(E38="","",VLOOKUP(C38,Data!$B$5:$E$508,4,FALSE)*E38)</f>
        <v>15.149999999999999</v>
      </c>
      <c r="N38" s="349">
        <f>IF(E38="","",VLOOKUP(C38,Data!$B$5:$F$508,5,FALSE)*E38)</f>
        <v>11.399999999999999</v>
      </c>
      <c r="O38" s="612" t="e">
        <f>IF(C38=Data!#REF!,Data!#REF!,(IF(C38=Data!#REF!,Data!#REF!,(IF(C38=Data!#REF!,Data!#REF!,(IF(C38=Data!B152,Data!G152,(IF(C38=Data!B155,Data!G155,(IF(C38=Data!#REF!,Data!#REF!,(IF(C38=Data!#REF!,Data!#REF!,(IF(C38=Data!#REF!,Data!#REF!,Data!#REF!)))))))))))))))&amp;IF(C38=Data!#REF!,Data!#REF!,(IF(C38=Data!#REF!,Data!#REF!,(IF(C38=Data!#REF!,Data!#REF!,(IF(C38=Data!#REF!,Data!#REF!,(IF(C38=Data!#REF!,Data!#REF!,(IF(C38=Data!#REF!,Data!G847,(IF(C38=Data!#REF!,Data!#REF!,(IF(C38=Data!#REF!,Data!#REF!,Data!#REF!)))))))))))))))&amp;IF(C38=Data!B183,Data!G183,(IF(C38=Data!#REF!,Data!#REF!,(IF(C38=Data!#REF!,Data!#REF!,(IF(C38=Data!#REF!,Data!#REF!,(IF(C38=Data!#REF!,Data!#REF!,Data!#REF!)))))))))</f>
        <v>#REF!</v>
      </c>
      <c r="P38" s="691"/>
      <c r="Q38" s="692"/>
      <c r="R38" s="630" t="s">
        <v>525</v>
      </c>
      <c r="S38" s="692"/>
      <c r="T38" s="692"/>
      <c r="U38" s="630"/>
      <c r="V38" s="634"/>
      <c r="W38" s="630"/>
      <c r="X38" s="350">
        <f>IF(E38="","",VLOOKUP(C38,Data!$B$5:$J$508,9,FALSE)*E38)</f>
        <v>7.6313999999999993E-2</v>
      </c>
      <c r="Y38" s="380"/>
      <c r="Z38" s="380"/>
      <c r="AA38" s="678"/>
      <c r="AB38" s="678"/>
      <c r="AC38" s="380"/>
      <c r="AD38" s="380"/>
      <c r="AE38" s="380"/>
    </row>
    <row r="39" spans="1:31" s="651" customFormat="1" ht="20" customHeight="1">
      <c r="A39" s="449"/>
      <c r="B39" s="512">
        <v>35</v>
      </c>
      <c r="C39" s="357" t="s">
        <v>163</v>
      </c>
      <c r="D39" s="346" t="str">
        <f>IF(E39="","",VLOOKUP(C39,Data!$B$5:$L$508,2,FALSE))</f>
        <v>ZV88130</v>
      </c>
      <c r="E39" s="356">
        <v>3</v>
      </c>
      <c r="F39" s="650">
        <v>4</v>
      </c>
      <c r="G39" s="378"/>
      <c r="H39" s="346">
        <f>IF(E39="","",VLOOKUP(C39,Data!$B$5:$L$508,11,FALSE))</f>
        <v>38.46</v>
      </c>
      <c r="I39" s="616">
        <f t="shared" si="1"/>
        <v>115.38</v>
      </c>
      <c r="J39" s="471" t="str">
        <f>IF(E39="","",VLOOKUP(C39,Data!$B$5:$D$508,3,FALSE))</f>
        <v>C/T</v>
      </c>
      <c r="K39" s="347" t="str">
        <f>IF(E39="","",VLOOKUP(C39,Data!$B$5:$M$508,12,FALSE))</f>
        <v>Indonesia</v>
      </c>
      <c r="L39" s="348"/>
      <c r="M39" s="349">
        <f>IF(E39="","",VLOOKUP(C39,Data!$B$5:$E$508,4,FALSE)*E39)</f>
        <v>15.149999999999999</v>
      </c>
      <c r="N39" s="349">
        <f>IF(E39="","",VLOOKUP(C39,Data!$B$5:$F$508,5,FALSE)*E39)</f>
        <v>11.399999999999999</v>
      </c>
      <c r="O39" s="612" t="e">
        <f>IF(C39=Data!#REF!,Data!#REF!,(IF(C39=Data!#REF!,Data!#REF!,(IF(C39=Data!#REF!,Data!#REF!,(IF(C39=Data!B155,Data!G155,(IF(C39=Data!B158,Data!G158,(IF(C39=Data!#REF!,Data!#REF!,(IF(C39=Data!#REF!,Data!#REF!,(IF(C39=Data!#REF!,Data!#REF!,Data!#REF!)))))))))))))))&amp;IF(C39=Data!#REF!,Data!#REF!,(IF(C39=Data!#REF!,Data!#REF!,(IF(C39=Data!#REF!,Data!#REF!,(IF(C39=Data!#REF!,Data!#REF!,(IF(C39=Data!#REF!,Data!#REF!,(IF(C39=Data!#REF!,Data!G850,(IF(C39=Data!#REF!,Data!#REF!,(IF(C39=Data!#REF!,Data!#REF!,Data!#REF!)))))))))))))))&amp;IF(C39=Data!B186,Data!G186,(IF(C39=Data!#REF!,Data!#REF!,(IF(C39=Data!#REF!,Data!#REF!,(IF(C39=Data!#REF!,Data!#REF!,(IF(C39=Data!#REF!,Data!#REF!,Data!#REF!)))))))))</f>
        <v>#REF!</v>
      </c>
      <c r="P39" s="691"/>
      <c r="Q39" s="692"/>
      <c r="R39" s="630" t="s">
        <v>525</v>
      </c>
      <c r="S39" s="692"/>
      <c r="T39" s="692"/>
      <c r="U39" s="630"/>
      <c r="V39" s="634"/>
      <c r="W39" s="630"/>
      <c r="X39" s="350">
        <f>IF(E39="","",VLOOKUP(C39,Data!$B$5:$J$508,9,FALSE)*E39)</f>
        <v>7.6313999999999993E-2</v>
      </c>
      <c r="Y39" s="380"/>
      <c r="Z39" s="380"/>
      <c r="AA39" s="678"/>
      <c r="AB39" s="678"/>
      <c r="AC39" s="380"/>
      <c r="AD39" s="380"/>
      <c r="AE39" s="380"/>
    </row>
    <row r="40" spans="1:31" s="651" customFormat="1" ht="20" customHeight="1">
      <c r="A40" s="449"/>
      <c r="B40" s="512" t="s">
        <v>992</v>
      </c>
      <c r="C40" s="357" t="s">
        <v>127</v>
      </c>
      <c r="D40" s="346" t="str">
        <f>IF(E40="","",VLOOKUP(C40,Data!$B$5:$L$508,2,FALSE))</f>
        <v>ZV88180</v>
      </c>
      <c r="E40" s="356">
        <v>160</v>
      </c>
      <c r="F40" s="650"/>
      <c r="G40" s="472"/>
      <c r="H40" s="346">
        <f>IF(E40="","",VLOOKUP(C40,Data!$B$5:$L$508,11,FALSE))</f>
        <v>44.63</v>
      </c>
      <c r="I40" s="616">
        <f t="shared" si="1"/>
        <v>7140.8</v>
      </c>
      <c r="J40" s="471" t="str">
        <f>IF(E40="","",VLOOKUP(C40,Data!$B$5:$D$508,3,FALSE))</f>
        <v>C/T</v>
      </c>
      <c r="K40" s="347" t="str">
        <f>IF(E40="","",VLOOKUP(C40,Data!$B$5:$M$508,12,FALSE))</f>
        <v>Indonesia</v>
      </c>
      <c r="L40" s="348"/>
      <c r="M40" s="349">
        <f>IF(E40="","",VLOOKUP(C40,Data!$B$5:$E$508,4,FALSE)*E40)</f>
        <v>1462.4</v>
      </c>
      <c r="N40" s="349">
        <f>IF(E40="","",VLOOKUP(C40,Data!$B$5:$F$508,5,FALSE)*E40)</f>
        <v>1408</v>
      </c>
      <c r="O40" s="612" t="e">
        <f>IF(C40=Data!#REF!,Data!#REF!,(IF(C40=Data!#REF!,Data!#REF!,(IF(C40=Data!#REF!,Data!#REF!,(IF(C40=Data!B143,Data!G143,(IF(C40=Data!B146,Data!G146,(IF(C40=Data!#REF!,Data!#REF!,(IF(C40=Data!#REF!,Data!#REF!,(IF(C40=Data!#REF!,Data!#REF!,Data!#REF!)))))))))))))))&amp;IF(C40=Data!#REF!,Data!#REF!,(IF(C40=Data!#REF!,Data!#REF!,(IF(C40=Data!#REF!,Data!#REF!,(IF(C40=Data!#REF!,Data!#REF!,(IF(C40=Data!#REF!,Data!#REF!,(IF(C40=Data!#REF!,Data!G838,(IF(C40=Data!#REF!,Data!#REF!,(IF(C40=Data!#REF!,Data!#REF!,Data!#REF!)))))))))))))))&amp;IF(C40=Data!B174,Data!G174,(IF(C40=Data!#REF!,Data!#REF!,(IF(C40=Data!#REF!,Data!#REF!,(IF(C40=Data!#REF!,Data!#REF!,(IF(C40=Data!#REF!,Data!#REF!,Data!#REF!)))))))))</f>
        <v>#REF!</v>
      </c>
      <c r="P40" s="691"/>
      <c r="Q40" s="692"/>
      <c r="R40" s="630" t="s">
        <v>525</v>
      </c>
      <c r="S40" s="692"/>
      <c r="T40" s="692"/>
      <c r="U40" s="630"/>
      <c r="V40" s="634"/>
      <c r="W40" s="630"/>
      <c r="X40" s="350">
        <f>IF(E40="","",VLOOKUP(C40,Data!$B$5:$J$508,9,FALSE)*E40)</f>
        <v>3.4560000000000004</v>
      </c>
      <c r="Y40" s="380"/>
      <c r="Z40" s="380"/>
      <c r="AA40" s="678"/>
      <c r="AB40" s="678"/>
      <c r="AC40" s="380"/>
      <c r="AD40" s="380"/>
      <c r="AE40" s="380"/>
    </row>
    <row r="41" spans="1:31" s="651" customFormat="1" ht="20" customHeight="1">
      <c r="A41" s="449"/>
      <c r="B41" s="512" t="s">
        <v>972</v>
      </c>
      <c r="C41" s="357" t="s">
        <v>128</v>
      </c>
      <c r="D41" s="346" t="str">
        <f>IF(E41="","",VLOOKUP(C41,Data!$B$5:$L$508,2,FALSE))</f>
        <v>ZV88190</v>
      </c>
      <c r="E41" s="356">
        <v>80</v>
      </c>
      <c r="F41" s="650">
        <v>6</v>
      </c>
      <c r="G41" s="472"/>
      <c r="H41" s="346">
        <f>IF(E41="","",VLOOKUP(C41,Data!$B$5:$L$508,11,FALSE))</f>
        <v>42.63</v>
      </c>
      <c r="I41" s="616">
        <f t="shared" si="1"/>
        <v>3410.4</v>
      </c>
      <c r="J41" s="471" t="str">
        <f>IF(E41="","",VLOOKUP(C41,Data!$B$5:$D$508,3,FALSE))</f>
        <v>C/T</v>
      </c>
      <c r="K41" s="347" t="str">
        <f>IF(E41="","",VLOOKUP(C41,Data!$B$5:$M$508,12,FALSE))</f>
        <v>Indonesia</v>
      </c>
      <c r="L41" s="348"/>
      <c r="M41" s="349">
        <f>IF(E41="","",VLOOKUP(C41,Data!$B$5:$E$508,4,FALSE)*E41)</f>
        <v>731.2</v>
      </c>
      <c r="N41" s="349">
        <f>IF(E41="","",VLOOKUP(C41,Data!$B$5:$F$508,5,FALSE)*E41)</f>
        <v>688</v>
      </c>
      <c r="O41" s="612" t="e">
        <f>IF(C41=Data!#REF!,Data!#REF!,(IF(C41=Data!#REF!,Data!#REF!,(IF(C41=Data!#REF!,Data!#REF!,(IF(C41=Data!B143,Data!G143,(IF(C41=Data!B146,Data!G146,(IF(C41=Data!#REF!,Data!#REF!,(IF(C41=Data!#REF!,Data!#REF!,(IF(C41=Data!#REF!,Data!#REF!,Data!#REF!)))))))))))))))&amp;IF(C41=Data!#REF!,Data!#REF!,(IF(C41=Data!#REF!,Data!#REF!,(IF(C41=Data!#REF!,Data!#REF!,(IF(C41=Data!#REF!,Data!#REF!,(IF(C41=Data!#REF!,Data!#REF!,(IF(C41=Data!#REF!,Data!G838,(IF(C41=Data!#REF!,Data!#REF!,(IF(C41=Data!#REF!,Data!#REF!,Data!#REF!)))))))))))))))&amp;IF(C41=Data!B174,Data!G174,(IF(C41=Data!#REF!,Data!#REF!,(IF(C41=Data!#REF!,Data!#REF!,(IF(C41=Data!#REF!,Data!#REF!,(IF(C41=Data!#REF!,Data!#REF!,Data!#REF!)))))))))</f>
        <v>#REF!</v>
      </c>
      <c r="P41" s="691"/>
      <c r="Q41" s="692"/>
      <c r="R41" s="630" t="s">
        <v>525</v>
      </c>
      <c r="S41" s="692"/>
      <c r="T41" s="692"/>
      <c r="U41" s="630"/>
      <c r="V41" s="634"/>
      <c r="W41" s="630"/>
      <c r="X41" s="350">
        <f>IF(E41="","",VLOOKUP(C41,Data!$B$5:$J$508,9,FALSE)*E41)</f>
        <v>1.7280000000000002</v>
      </c>
      <c r="Y41" s="380"/>
      <c r="Z41" s="380"/>
      <c r="AA41" s="678"/>
      <c r="AB41" s="678"/>
      <c r="AC41" s="380"/>
      <c r="AD41" s="380"/>
      <c r="AE41" s="380"/>
    </row>
    <row r="42" spans="1:31" s="651" customFormat="1" ht="20" customHeight="1">
      <c r="A42" s="449"/>
      <c r="B42" s="512" t="s">
        <v>993</v>
      </c>
      <c r="C42" s="357" t="s">
        <v>130</v>
      </c>
      <c r="D42" s="346" t="str">
        <f>IF(E42="","",VLOOKUP(C42,Data!$B$5:$L$508,2,FALSE))</f>
        <v>ZV88210</v>
      </c>
      <c r="E42" s="356">
        <v>120</v>
      </c>
      <c r="F42" s="650"/>
      <c r="G42" s="472"/>
      <c r="H42" s="346">
        <f>IF(E42="","",VLOOKUP(C42,Data!$B$5:$L$508,11,FALSE))</f>
        <v>44.02</v>
      </c>
      <c r="I42" s="616">
        <f t="shared" si="1"/>
        <v>5282.4000000000005</v>
      </c>
      <c r="J42" s="471" t="str">
        <f>IF(E42="","",VLOOKUP(C42,Data!$B$5:$D$508,3,FALSE))</f>
        <v>C/T</v>
      </c>
      <c r="K42" s="347" t="str">
        <f>IF(E42="","",VLOOKUP(C42,Data!$B$5:$M$508,12,FALSE))</f>
        <v>Indonesia</v>
      </c>
      <c r="L42" s="348"/>
      <c r="M42" s="349">
        <f>IF(E42="","",VLOOKUP(C42,Data!$B$5:$E$508,4,FALSE)*E42)</f>
        <v>858</v>
      </c>
      <c r="N42" s="349">
        <f>IF(E42="","",VLOOKUP(C42,Data!$B$5:$F$508,5,FALSE)*E42)</f>
        <v>816</v>
      </c>
      <c r="O42" s="612" t="e">
        <f>IF(C42=Data!#REF!,Data!#REF!,(IF(C42=Data!#REF!,Data!#REF!,(IF(C42=Data!#REF!,Data!#REF!,(IF(C42=Data!B138,Data!G138,(IF(C42=Data!B141,Data!G141,(IF(C42=Data!#REF!,Data!#REF!,(IF(C42=Data!#REF!,Data!#REF!,(IF(C42=Data!#REF!,Data!#REF!,Data!#REF!)))))))))))))))&amp;IF(C42=Data!#REF!,Data!#REF!,(IF(C42=Data!#REF!,Data!#REF!,(IF(C42=Data!#REF!,Data!#REF!,(IF(C42=Data!#REF!,Data!#REF!,(IF(C42=Data!#REF!,Data!#REF!,(IF(C42=Data!#REF!,Data!G833,(IF(C42=Data!#REF!,Data!#REF!,(IF(C42=Data!#REF!,Data!#REF!,Data!#REF!)))))))))))))))&amp;IF(C42=Data!B169,Data!G169,(IF(C42=Data!#REF!,Data!#REF!,(IF(C42=Data!#REF!,Data!#REF!,(IF(C42=Data!#REF!,Data!#REF!,(IF(C42=Data!#REF!,Data!#REF!,Data!#REF!)))))))))</f>
        <v>#REF!</v>
      </c>
      <c r="P42" s="691"/>
      <c r="Q42" s="692"/>
      <c r="R42" s="630" t="s">
        <v>525</v>
      </c>
      <c r="S42" s="692"/>
      <c r="T42" s="692"/>
      <c r="U42" s="630"/>
      <c r="V42" s="634"/>
      <c r="W42" s="630"/>
      <c r="X42" s="350">
        <f>IF(E42="","",VLOOKUP(C42,Data!$B$5:$J$508,9,FALSE)*E42)</f>
        <v>2.5920000000000001</v>
      </c>
      <c r="Y42" s="380"/>
      <c r="Z42" s="380"/>
      <c r="AA42" s="678"/>
      <c r="AB42" s="678"/>
      <c r="AC42" s="380"/>
      <c r="AD42" s="380"/>
      <c r="AE42" s="380"/>
    </row>
    <row r="43" spans="1:31" s="651" customFormat="1" ht="20" customHeight="1">
      <c r="A43" s="449"/>
      <c r="B43" s="512" t="s">
        <v>994</v>
      </c>
      <c r="C43" s="357" t="s">
        <v>131</v>
      </c>
      <c r="D43" s="346" t="str">
        <f>IF(E43="","",VLOOKUP(C43,Data!$B$5:$L$508,2,FALSE))</f>
        <v>ZV88230</v>
      </c>
      <c r="E43" s="356">
        <v>84</v>
      </c>
      <c r="F43" s="650">
        <v>1</v>
      </c>
      <c r="G43" s="472"/>
      <c r="H43" s="346">
        <f>IF(E43="","",VLOOKUP(C43,Data!$B$5:$L$508,11,FALSE))</f>
        <v>38.19</v>
      </c>
      <c r="I43" s="616">
        <f t="shared" si="1"/>
        <v>3207.96</v>
      </c>
      <c r="J43" s="471" t="str">
        <f>IF(E43="","",VLOOKUP(C43,Data!$B$5:$D$508,3,FALSE))</f>
        <v>C/T</v>
      </c>
      <c r="K43" s="347" t="str">
        <f>IF(E43="","",VLOOKUP(C43,Data!$B$5:$M$508,12,FALSE))</f>
        <v>Indonesia</v>
      </c>
      <c r="L43" s="348"/>
      <c r="M43" s="349">
        <f>IF(E43="","",VLOOKUP(C43,Data!$B$5:$E$508,4,FALSE)*E43)</f>
        <v>404.03999999999996</v>
      </c>
      <c r="N43" s="349">
        <f>IF(E43="","",VLOOKUP(C43,Data!$B$5:$F$508,5,FALSE)*E43)</f>
        <v>369.6</v>
      </c>
      <c r="O43" s="612" t="e">
        <f>IF(C43=Data!#REF!,Data!#REF!,(IF(C43=Data!#REF!,Data!#REF!,(IF(C43=Data!#REF!,Data!#REF!,(IF(C43=Data!B150,Data!G150,(IF(C43=Data!B153,Data!G153,(IF(C43=Data!#REF!,Data!#REF!,(IF(C43=Data!#REF!,Data!#REF!,(IF(C43=Data!#REF!,Data!#REF!,Data!#REF!)))))))))))))))&amp;IF(C43=Data!#REF!,Data!#REF!,(IF(C43=Data!#REF!,Data!#REF!,(IF(C43=Data!#REF!,Data!#REF!,(IF(C43=Data!#REF!,Data!#REF!,(IF(C43=Data!#REF!,Data!#REF!,(IF(C43=Data!#REF!,Data!G845,(IF(C43=Data!#REF!,Data!#REF!,(IF(C43=Data!#REF!,Data!#REF!,Data!#REF!)))))))))))))))&amp;IF(C43=Data!B181,Data!G181,(IF(C43=Data!#REF!,Data!#REF!,(IF(C43=Data!#REF!,Data!#REF!,(IF(C43=Data!#REF!,Data!#REF!,(IF(C43=Data!#REF!,Data!#REF!,Data!#REF!)))))))))</f>
        <v>#REF!</v>
      </c>
      <c r="P43" s="691"/>
      <c r="Q43" s="692"/>
      <c r="R43" s="630" t="s">
        <v>525</v>
      </c>
      <c r="S43" s="692"/>
      <c r="T43" s="692"/>
      <c r="U43" s="630"/>
      <c r="V43" s="634"/>
      <c r="W43" s="630"/>
      <c r="X43" s="350">
        <f>IF(E43="","",VLOOKUP(C43,Data!$B$5:$J$508,9,FALSE)*E43)</f>
        <v>0.98280000000000001</v>
      </c>
      <c r="Y43" s="380"/>
      <c r="Z43" s="380"/>
      <c r="AA43" s="678"/>
      <c r="AB43" s="678"/>
      <c r="AC43" s="380"/>
      <c r="AD43" s="380"/>
      <c r="AE43" s="380"/>
    </row>
    <row r="44" spans="1:31" s="651" customFormat="1" ht="20" customHeight="1">
      <c r="A44" s="449"/>
      <c r="B44" s="512" t="s">
        <v>995</v>
      </c>
      <c r="C44" s="357" t="s">
        <v>132</v>
      </c>
      <c r="D44" s="346" t="str">
        <f>IF(E44="","",VLOOKUP(C44,Data!$B$5:$L$508,2,FALSE))</f>
        <v>ZV88240</v>
      </c>
      <c r="E44" s="356">
        <v>105</v>
      </c>
      <c r="F44" s="650"/>
      <c r="G44" s="472"/>
      <c r="H44" s="346">
        <f>IF(E44="","",VLOOKUP(C44,Data!$B$5:$L$508,11,FALSE))</f>
        <v>31.06</v>
      </c>
      <c r="I44" s="616">
        <f t="shared" si="1"/>
        <v>3261.2999999999997</v>
      </c>
      <c r="J44" s="471" t="str">
        <f>IF(E44="","",VLOOKUP(C44,Data!$B$5:$D$508,3,FALSE))</f>
        <v>C/T</v>
      </c>
      <c r="K44" s="347" t="str">
        <f>IF(E44="","",VLOOKUP(C44,Data!$B$5:$M$508,12,FALSE))</f>
        <v>Indonesia</v>
      </c>
      <c r="L44" s="348"/>
      <c r="M44" s="349">
        <f>IF(E44="","",VLOOKUP(C44,Data!$B$5:$E$508,4,FALSE)*E44)</f>
        <v>525</v>
      </c>
      <c r="N44" s="349">
        <f>IF(E44="","",VLOOKUP(C44,Data!$B$5:$F$508,5,FALSE)*E44)</f>
        <v>482.99999999999994</v>
      </c>
      <c r="O44" s="612" t="e">
        <f>IF(C44=Data!#REF!,Data!#REF!,(IF(C44=Data!#REF!,Data!#REF!,(IF(C44=Data!#REF!,Data!#REF!,(IF(C44=Data!B155,Data!G155,(IF(C44=Data!B158,Data!G158,(IF(C44=Data!#REF!,Data!#REF!,(IF(C44=Data!#REF!,Data!#REF!,(IF(C44=Data!#REF!,Data!#REF!,Data!#REF!)))))))))))))))&amp;IF(C44=Data!#REF!,Data!#REF!,(IF(C44=Data!#REF!,Data!#REF!,(IF(C44=Data!#REF!,Data!#REF!,(IF(C44=Data!#REF!,Data!#REF!,(IF(C44=Data!#REF!,Data!#REF!,(IF(C44=Data!#REF!,Data!G850,(IF(C44=Data!#REF!,Data!#REF!,(IF(C44=Data!#REF!,Data!#REF!,Data!#REF!)))))))))))))))&amp;IF(C44=Data!B186,Data!G186,(IF(C44=Data!#REF!,Data!#REF!,(IF(C44=Data!#REF!,Data!#REF!,(IF(C44=Data!#REF!,Data!#REF!,(IF(C44=Data!#REF!,Data!#REF!,Data!#REF!)))))))))</f>
        <v>#REF!</v>
      </c>
      <c r="P44" s="691"/>
      <c r="Q44" s="692"/>
      <c r="R44" s="630" t="s">
        <v>525</v>
      </c>
      <c r="S44" s="692"/>
      <c r="T44" s="692"/>
      <c r="U44" s="630"/>
      <c r="V44" s="634"/>
      <c r="W44" s="630"/>
      <c r="X44" s="350">
        <f>IF(E44="","",VLOOKUP(C44,Data!$B$5:$J$508,9,FALSE)*E44)</f>
        <v>1.2075</v>
      </c>
      <c r="Y44" s="380"/>
      <c r="Z44" s="380"/>
      <c r="AA44" s="678"/>
      <c r="AB44" s="678"/>
      <c r="AC44" s="380"/>
      <c r="AD44" s="380"/>
      <c r="AE44" s="380"/>
    </row>
    <row r="45" spans="1:31" s="651" customFormat="1" ht="20" customHeight="1">
      <c r="A45" s="449"/>
      <c r="B45" s="512" t="s">
        <v>996</v>
      </c>
      <c r="C45" s="357" t="s">
        <v>133</v>
      </c>
      <c r="D45" s="346" t="str">
        <f>IF(E45="","",VLOOKUP(C45,Data!$B$5:$L$508,2,FALSE))</f>
        <v>ZV88250</v>
      </c>
      <c r="E45" s="356">
        <v>128</v>
      </c>
      <c r="F45" s="650"/>
      <c r="G45" s="472"/>
      <c r="H45" s="346">
        <f>IF(E45="","",VLOOKUP(C45,Data!$B$5:$L$508,11,FALSE))</f>
        <v>96.46</v>
      </c>
      <c r="I45" s="616">
        <f t="shared" si="1"/>
        <v>12346.88</v>
      </c>
      <c r="J45" s="471" t="str">
        <f>IF(E45="","",VLOOKUP(C45,Data!$B$5:$D$508,3,FALSE))</f>
        <v>C/T</v>
      </c>
      <c r="K45" s="347" t="str">
        <f>IF(E45="","",VLOOKUP(C45,Data!$B$5:$M$508,12,FALSE))</f>
        <v>Indonesia</v>
      </c>
      <c r="L45" s="348"/>
      <c r="M45" s="349">
        <f>IF(E45="","",VLOOKUP(C45,Data!$B$5:$E$508,4,FALSE)*E45)</f>
        <v>581.12</v>
      </c>
      <c r="N45" s="349">
        <f>IF(E45="","",VLOOKUP(C45,Data!$B$5:$F$508,5,FALSE)*E45)</f>
        <v>537.6</v>
      </c>
      <c r="O45" s="612" t="e">
        <f>IF(C45=Data!#REF!,Data!#REF!,(IF(C45=Data!#REF!,Data!#REF!,(IF(C45=Data!#REF!,Data!#REF!,(IF(C45=Data!B156,Data!G156,(IF(C45=Data!B159,Data!G159,(IF(C45=Data!#REF!,Data!#REF!,(IF(C45=Data!#REF!,Data!#REF!,(IF(C45=Data!#REF!,Data!#REF!,Data!#REF!)))))))))))))))&amp;IF(C45=Data!#REF!,Data!#REF!,(IF(C45=Data!#REF!,Data!#REF!,(IF(C45=Data!#REF!,Data!#REF!,(IF(C45=Data!#REF!,Data!#REF!,(IF(C45=Data!#REF!,Data!#REF!,(IF(C45=Data!#REF!,Data!G851,(IF(C45=Data!#REF!,Data!#REF!,(IF(C45=Data!#REF!,Data!#REF!,Data!#REF!)))))))))))))))&amp;IF(C45=Data!B187,Data!G187,(IF(C45=Data!#REF!,Data!#REF!,(IF(C45=Data!#REF!,Data!#REF!,(IF(C45=Data!#REF!,Data!#REF!,(IF(C45=Data!#REF!,Data!#REF!,Data!#REF!)))))))))</f>
        <v>#REF!</v>
      </c>
      <c r="P45" s="691"/>
      <c r="Q45" s="692"/>
      <c r="R45" s="630" t="s">
        <v>525</v>
      </c>
      <c r="S45" s="692"/>
      <c r="T45" s="692"/>
      <c r="U45" s="630"/>
      <c r="V45" s="634"/>
      <c r="W45" s="630"/>
      <c r="X45" s="350">
        <f>IF(E45="","",VLOOKUP(C45,Data!$B$5:$J$508,9,FALSE)*E45)</f>
        <v>1.6639999999999999</v>
      </c>
      <c r="Y45" s="380"/>
      <c r="Z45" s="380"/>
      <c r="AA45" s="678"/>
      <c r="AB45" s="678"/>
      <c r="AC45" s="380"/>
      <c r="AD45" s="380"/>
      <c r="AE45" s="380"/>
    </row>
    <row r="46" spans="1:31" s="651" customFormat="1" ht="20" customHeight="1">
      <c r="A46" s="449"/>
      <c r="B46" s="512">
        <v>55</v>
      </c>
      <c r="C46" s="357" t="s">
        <v>134</v>
      </c>
      <c r="D46" s="346" t="str">
        <f>IF(E46="","",VLOOKUP(C46,Data!$B$5:$L$508,2,FALSE))</f>
        <v>ZV88260</v>
      </c>
      <c r="E46" s="356">
        <v>64</v>
      </c>
      <c r="F46" s="650"/>
      <c r="G46" s="472"/>
      <c r="H46" s="346">
        <f>IF(E46="","",VLOOKUP(C46,Data!$B$5:$L$508,11,FALSE))</f>
        <v>94.14</v>
      </c>
      <c r="I46" s="616">
        <f t="shared" si="1"/>
        <v>6024.96</v>
      </c>
      <c r="J46" s="471" t="str">
        <f>IF(E46="","",VLOOKUP(C46,Data!$B$5:$D$508,3,FALSE))</f>
        <v>C/T</v>
      </c>
      <c r="K46" s="347" t="str">
        <f>IF(E46="","",VLOOKUP(C46,Data!$B$5:$M$508,12,FALSE))</f>
        <v>Indonesia</v>
      </c>
      <c r="L46" s="348"/>
      <c r="M46" s="349">
        <f>IF(E46="","",VLOOKUP(C46,Data!$B$5:$E$508,4,FALSE)*E46)</f>
        <v>290.56</v>
      </c>
      <c r="N46" s="349">
        <f>IF(E46="","",VLOOKUP(C46,Data!$B$5:$F$508,5,FALSE)*E46)</f>
        <v>268.8</v>
      </c>
      <c r="O46" s="612" t="e">
        <f>IF(C46=Data!#REF!,Data!#REF!,(IF(C46=Data!#REF!,Data!#REF!,(IF(C46=Data!#REF!,Data!#REF!,(IF(C46=Data!B133,Data!G133,(IF(C46=Data!B136,Data!G136,(IF(C46=Data!#REF!,Data!#REF!,(IF(C46=Data!#REF!,Data!#REF!,(IF(C46=Data!#REF!,Data!#REF!,Data!#REF!)))))))))))))))&amp;IF(C46=Data!#REF!,Data!#REF!,(IF(C46=Data!#REF!,Data!#REF!,(IF(C46=Data!#REF!,Data!#REF!,(IF(C46=Data!#REF!,Data!#REF!,(IF(C46=Data!#REF!,Data!#REF!,(IF(C46=Data!#REF!,Data!G828,(IF(C46=Data!#REF!,Data!#REF!,(IF(C46=Data!#REF!,Data!#REF!,Data!#REF!)))))))))))))))&amp;IF(C46=Data!B164,Data!G164,(IF(C46=Data!#REF!,Data!#REF!,(IF(C46=Data!#REF!,Data!#REF!,(IF(C46=Data!#REF!,Data!#REF!,(IF(C46=Data!#REF!,Data!#REF!,Data!#REF!)))))))))</f>
        <v>#REF!</v>
      </c>
      <c r="P46" s="691"/>
      <c r="Q46" s="692"/>
      <c r="R46" s="630" t="s">
        <v>525</v>
      </c>
      <c r="S46" s="692"/>
      <c r="T46" s="692"/>
      <c r="U46" s="630"/>
      <c r="V46" s="634"/>
      <c r="W46" s="630"/>
      <c r="X46" s="350">
        <f>IF(E46="","",VLOOKUP(C46,Data!$B$5:$J$508,9,FALSE)*E46)</f>
        <v>0.83199999999999996</v>
      </c>
      <c r="Y46" s="380"/>
      <c r="Z46" s="380"/>
      <c r="AA46" s="678"/>
      <c r="AB46" s="678"/>
      <c r="AC46" s="380"/>
      <c r="AD46" s="380"/>
      <c r="AE46" s="380"/>
    </row>
    <row r="47" spans="1:31" s="651" customFormat="1" ht="20" customHeight="1">
      <c r="A47" s="449"/>
      <c r="B47" s="512">
        <v>56</v>
      </c>
      <c r="C47" s="357" t="s">
        <v>135</v>
      </c>
      <c r="D47" s="346" t="str">
        <f>IF(E47="","",VLOOKUP(C47,Data!$B$5:$L$508,2,FALSE))</f>
        <v>ZV88270</v>
      </c>
      <c r="E47" s="356">
        <v>64</v>
      </c>
      <c r="F47" s="650">
        <v>1</v>
      </c>
      <c r="G47" s="363"/>
      <c r="H47" s="346">
        <f>IF(E47="","",VLOOKUP(C47,Data!$B$5:$L$508,11,FALSE))</f>
        <v>97.38</v>
      </c>
      <c r="I47" s="616">
        <f t="shared" si="1"/>
        <v>6232.32</v>
      </c>
      <c r="J47" s="471" t="str">
        <f>IF(E47="","",VLOOKUP(C47,Data!$B$5:$D$508,3,FALSE))</f>
        <v>C/T</v>
      </c>
      <c r="K47" s="347" t="str">
        <f>IF(E47="","",VLOOKUP(C47,Data!$B$5:$M$508,12,FALSE))</f>
        <v>Indonesia</v>
      </c>
      <c r="L47" s="348"/>
      <c r="M47" s="349">
        <f>IF(E47="","",VLOOKUP(C47,Data!$B$5:$E$508,4,FALSE)*E47)</f>
        <v>290.56</v>
      </c>
      <c r="N47" s="349">
        <f>IF(E47="","",VLOOKUP(C47,Data!$B$5:$F$508,5,FALSE)*E47)</f>
        <v>268.8</v>
      </c>
      <c r="O47" s="612" t="e">
        <f>IF(C47=Data!#REF!,Data!#REF!,(IF(C47=Data!#REF!,Data!#REF!,(IF(C47=Data!#REF!,Data!#REF!,(IF(C47=Data!B158,Data!G158,(IF(C47=Data!B161,Data!G161,(IF(C47=Data!#REF!,Data!#REF!,(IF(C47=Data!#REF!,Data!#REF!,(IF(C47=Data!#REF!,Data!#REF!,Data!#REF!)))))))))))))))&amp;IF(C47=Data!#REF!,Data!#REF!,(IF(C47=Data!#REF!,Data!#REF!,(IF(C47=Data!#REF!,Data!#REF!,(IF(C47=Data!#REF!,Data!#REF!,(IF(C47=Data!#REF!,Data!#REF!,(IF(C47=Data!#REF!,Data!G853,(IF(C47=Data!#REF!,Data!#REF!,(IF(C47=Data!#REF!,Data!#REF!,Data!#REF!)))))))))))))))&amp;IF(C47=Data!B189,Data!G189,(IF(C47=Data!#REF!,Data!#REF!,(IF(C47=Data!#REF!,Data!#REF!,(IF(C47=Data!#REF!,Data!#REF!,(IF(C47=Data!#REF!,Data!#REF!,Data!#REF!)))))))))</f>
        <v>#REF!</v>
      </c>
      <c r="P47" s="691"/>
      <c r="Q47" s="692"/>
      <c r="R47" s="630" t="s">
        <v>525</v>
      </c>
      <c r="S47" s="692"/>
      <c r="T47" s="692"/>
      <c r="U47" s="630"/>
      <c r="V47" s="634"/>
      <c r="W47" s="630"/>
      <c r="X47" s="350">
        <f>IF(E47="","",VLOOKUP(C47,Data!$B$5:$J$508,9,FALSE)*E47)</f>
        <v>0.83199999999999996</v>
      </c>
      <c r="Y47" s="380"/>
      <c r="Z47" s="380"/>
      <c r="AA47" s="678"/>
      <c r="AB47" s="678"/>
      <c r="AC47" s="380"/>
      <c r="AD47" s="380"/>
      <c r="AE47" s="380"/>
    </row>
    <row r="48" spans="1:31" s="651" customFormat="1" ht="20" customHeight="1">
      <c r="A48" s="449"/>
      <c r="B48" s="512">
        <v>57</v>
      </c>
      <c r="C48" s="357" t="s">
        <v>137</v>
      </c>
      <c r="D48" s="346" t="str">
        <f>IF(E48="","",VLOOKUP(C48,Data!$B$5:$L$508,2,FALSE))</f>
        <v>ZV88290</v>
      </c>
      <c r="E48" s="356">
        <v>64</v>
      </c>
      <c r="F48" s="650">
        <v>4</v>
      </c>
      <c r="G48" s="472"/>
      <c r="H48" s="346">
        <f>IF(E48="","",VLOOKUP(C48,Data!$B$5:$L$508,11,FALSE))</f>
        <v>96.87</v>
      </c>
      <c r="I48" s="616">
        <f t="shared" si="1"/>
        <v>6199.68</v>
      </c>
      <c r="J48" s="471" t="str">
        <f>IF(E48="","",VLOOKUP(C48,Data!$B$5:$D$508,3,FALSE))</f>
        <v>C/T</v>
      </c>
      <c r="K48" s="347" t="str">
        <f>IF(E48="","",VLOOKUP(C48,Data!$B$5:$M$508,12,FALSE))</f>
        <v>Indonesia</v>
      </c>
      <c r="L48" s="348"/>
      <c r="M48" s="349">
        <f>IF(E48="","",VLOOKUP(C48,Data!$B$5:$E$508,4,FALSE)*E48)</f>
        <v>290.56</v>
      </c>
      <c r="N48" s="349">
        <f>IF(E48="","",VLOOKUP(C48,Data!$B$5:$F$508,5,FALSE)*E48)</f>
        <v>268.8</v>
      </c>
      <c r="O48" s="612" t="e">
        <f>IF(C48=Data!#REF!,Data!#REF!,(IF(C48=Data!#REF!,Data!#REF!,(IF(C48=Data!#REF!,Data!#REF!,(IF(C48=Data!B139,Data!G139,(IF(C48=Data!B142,Data!G142,(IF(C48=Data!#REF!,Data!#REF!,(IF(C48=Data!#REF!,Data!#REF!,(IF(C48=Data!#REF!,Data!#REF!,Data!#REF!)))))))))))))))&amp;IF(C48=Data!#REF!,Data!#REF!,(IF(C48=Data!#REF!,Data!#REF!,(IF(C48=Data!#REF!,Data!#REF!,(IF(C48=Data!#REF!,Data!#REF!,(IF(C48=Data!#REF!,Data!#REF!,(IF(C48=Data!#REF!,Data!G834,(IF(C48=Data!#REF!,Data!#REF!,(IF(C48=Data!#REF!,Data!#REF!,Data!#REF!)))))))))))))))&amp;IF(C48=Data!B170,Data!G170,(IF(C48=Data!#REF!,Data!#REF!,(IF(C48=Data!#REF!,Data!#REF!,(IF(C48=Data!#REF!,Data!#REF!,(IF(C48=Data!#REF!,Data!#REF!,Data!#REF!)))))))))</f>
        <v>#REF!</v>
      </c>
      <c r="P48" s="691"/>
      <c r="Q48" s="692"/>
      <c r="R48" s="630" t="s">
        <v>525</v>
      </c>
      <c r="S48" s="692"/>
      <c r="T48" s="692"/>
      <c r="U48" s="630"/>
      <c r="V48" s="634"/>
      <c r="W48" s="630"/>
      <c r="X48" s="350">
        <f>IF(E48="","",VLOOKUP(C48,Data!$B$5:$J$508,9,FALSE)*E48)</f>
        <v>0.83199999999999996</v>
      </c>
      <c r="Y48" s="380"/>
      <c r="Z48" s="380"/>
      <c r="AA48" s="678"/>
      <c r="AB48" s="678"/>
      <c r="AC48" s="380"/>
      <c r="AD48" s="380"/>
      <c r="AE48" s="380"/>
    </row>
    <row r="49" spans="1:31" s="651" customFormat="1" ht="20" customHeight="1">
      <c r="A49" s="449"/>
      <c r="B49" s="512">
        <v>58</v>
      </c>
      <c r="C49" s="357" t="s">
        <v>139</v>
      </c>
      <c r="D49" s="346" t="str">
        <f>IF(E49="","",VLOOKUP(C49,Data!$B$5:$L$508,2,FALSE))</f>
        <v>ZV88310</v>
      </c>
      <c r="E49" s="356">
        <v>3</v>
      </c>
      <c r="F49" s="371">
        <v>8</v>
      </c>
      <c r="G49" s="636"/>
      <c r="H49" s="346">
        <f>IF(E49="","",VLOOKUP(C49,Data!$B$5:$L$508,11,FALSE))</f>
        <v>98.33</v>
      </c>
      <c r="I49" s="616">
        <f t="shared" si="1"/>
        <v>294.99</v>
      </c>
      <c r="J49" s="471" t="str">
        <f>IF(E49="","",VLOOKUP(C49,Data!$B$5:$D$508,3,FALSE))</f>
        <v>C/T</v>
      </c>
      <c r="K49" s="347" t="str">
        <f>IF(E49="","",VLOOKUP(C49,Data!$B$5:$M$508,12,FALSE))</f>
        <v>Indonesia</v>
      </c>
      <c r="L49" s="348"/>
      <c r="M49" s="349">
        <f>IF(E49="","",VLOOKUP(C49,Data!$B$5:$E$508,4,FALSE)*E49)</f>
        <v>13.620000000000001</v>
      </c>
      <c r="N49" s="349">
        <f>IF(E49="","",VLOOKUP(C49,Data!$B$5:$F$508,5,FALSE)*E49)</f>
        <v>12.600000000000001</v>
      </c>
      <c r="O49" s="612" t="e">
        <f>IF(C49=Data!#REF!,Data!#REF!,(IF(C49=Data!#REF!,Data!#REF!,(IF(C49=Data!#REF!,Data!#REF!,(IF(C49=Data!B176,Data!G176,(IF(C49=Data!B179,Data!G179,(IF(C49=Data!#REF!,Data!#REF!,(IF(C49=Data!#REF!,Data!#REF!,(IF(C49=Data!#REF!,Data!#REF!,Data!#REF!)))))))))))))))&amp;IF(C49=Data!#REF!,Data!#REF!,(IF(C49=Data!#REF!,Data!#REF!,(IF(C49=Data!#REF!,Data!#REF!,(IF(C49=Data!#REF!,Data!#REF!,(IF(C49=Data!#REF!,Data!#REF!,(IF(C49=Data!#REF!,Data!G871,(IF(C49=Data!#REF!,Data!#REF!,(IF(C49=Data!#REF!,Data!#REF!,Data!#REF!)))))))))))))))&amp;IF(C49=Data!B207,Data!G207,(IF(C49=Data!#REF!,Data!#REF!,(IF(C49=Data!#REF!,Data!#REF!,(IF(C49=Data!#REF!,Data!#REF!,(IF(C49=Data!#REF!,Data!#REF!,Data!#REF!)))))))))</f>
        <v>#REF!</v>
      </c>
      <c r="P49" s="691"/>
      <c r="Q49" s="692"/>
      <c r="R49" s="630" t="s">
        <v>525</v>
      </c>
      <c r="S49" s="692"/>
      <c r="T49" s="692"/>
      <c r="U49" s="630"/>
      <c r="V49" s="634"/>
      <c r="W49" s="630"/>
      <c r="X49" s="350">
        <f>IF(E49="","",VLOOKUP(C49,Data!$B$5:$J$508,9,FALSE)*E49)</f>
        <v>3.9E-2</v>
      </c>
      <c r="Y49" s="380"/>
      <c r="Z49" s="380"/>
      <c r="AA49" s="678"/>
      <c r="AB49" s="678"/>
      <c r="AC49" s="380"/>
      <c r="AD49" s="380"/>
      <c r="AE49" s="380"/>
    </row>
    <row r="50" spans="1:31" s="651" customFormat="1" ht="20" customHeight="1">
      <c r="A50" s="449"/>
      <c r="B50" s="512">
        <v>59</v>
      </c>
      <c r="C50" s="357" t="s">
        <v>624</v>
      </c>
      <c r="D50" s="346" t="str">
        <f>IF(E50="","",VLOOKUP(C50,Data!$B$5:$L$508,2,FALSE))</f>
        <v>ZV88000</v>
      </c>
      <c r="E50" s="356">
        <v>2</v>
      </c>
      <c r="F50" s="650"/>
      <c r="G50" s="472"/>
      <c r="H50" s="346">
        <f>IF(E50="","",VLOOKUP(C50,Data!$B$5:$L$508,11,FALSE))</f>
        <v>7.45</v>
      </c>
      <c r="I50" s="616">
        <f>IF(E50&gt;0,E50*H50,"-")</f>
        <v>14.9</v>
      </c>
      <c r="J50" s="471" t="str">
        <f>IF(E50="","",VLOOKUP(C50,Data!$B$5:$D$508,3,FALSE))</f>
        <v>C/T</v>
      </c>
      <c r="K50" s="347" t="str">
        <f>IF(E50="","",VLOOKUP(C50,Data!$B$5:$M$508,12,FALSE))</f>
        <v>Indonesia</v>
      </c>
      <c r="L50" s="348"/>
      <c r="M50" s="349">
        <f>IF(E50="","",VLOOKUP(C50,Data!$B$5:$E$508,4,FALSE)*E50)</f>
        <v>2.2799999999999998</v>
      </c>
      <c r="N50" s="349">
        <f>IF(E50="","",VLOOKUP(C50,Data!$B$5:$F$508,5,FALSE)*E50)</f>
        <v>1.02</v>
      </c>
      <c r="O50" s="612" t="e">
        <f>IF(C50=Data!#REF!,Data!#REF!,(IF(C50=Data!#REF!,Data!#REF!,(IF(C50=Data!#REF!,Data!#REF!,(IF(C50=Data!B141,Data!G141,(IF(C50=Data!B144,Data!G144,(IF(C50=Data!#REF!,Data!#REF!,(IF(C50=Data!#REF!,Data!#REF!,(IF(C50=Data!#REF!,Data!#REF!,Data!#REF!)))))))))))))))&amp;IF(C50=Data!#REF!,Data!#REF!,(IF(C50=Data!#REF!,Data!#REF!,(IF(C50=Data!#REF!,Data!#REF!,(IF(C50=Data!#REF!,Data!#REF!,(IF(C50=Data!#REF!,Data!#REF!,(IF(C50=Data!#REF!,Data!G836,(IF(C50=Data!#REF!,Data!#REF!,(IF(C50=Data!#REF!,Data!#REF!,Data!#REF!)))))))))))))))&amp;IF(C50=Data!B172,Data!G172,(IF(C50=Data!#REF!,Data!#REF!,(IF(C50=Data!#REF!,Data!#REF!,(IF(C50=Data!#REF!,Data!#REF!,(IF(C50=Data!#REF!,Data!#REF!,Data!#REF!)))))))))</f>
        <v>#REF!</v>
      </c>
      <c r="P50" s="691"/>
      <c r="Q50" s="692"/>
      <c r="R50" s="630" t="s">
        <v>525</v>
      </c>
      <c r="S50" s="692"/>
      <c r="T50" s="692"/>
      <c r="U50" s="630"/>
      <c r="V50" s="634"/>
      <c r="W50" s="630"/>
      <c r="X50" s="350">
        <f>IF(E50="","",VLOOKUP(C50,Data!$B$5:$J$508,9,FALSE)*E50)</f>
        <v>0.16400000000000001</v>
      </c>
      <c r="Y50" s="380"/>
      <c r="Z50" s="380"/>
      <c r="AA50" s="678"/>
      <c r="AB50" s="678"/>
      <c r="AC50" s="380"/>
      <c r="AD50" s="380"/>
      <c r="AE50" s="380"/>
    </row>
    <row r="51" spans="1:31" s="651" customFormat="1" ht="20" customHeight="1">
      <c r="B51" s="512"/>
      <c r="C51" s="364" t="s">
        <v>983</v>
      </c>
      <c r="D51" s="346" t="str">
        <f>IF(E51="","",VLOOKUP(C51,Data!$B$5:$L$508,2,FALSE))</f>
        <v/>
      </c>
      <c r="E51" s="356"/>
      <c r="F51" s="650"/>
      <c r="G51" s="472"/>
      <c r="H51" s="346" t="str">
        <f>IF(E51="","",VLOOKUP(C51,Data!$B$5:$L$508,11,FALSE))</f>
        <v/>
      </c>
      <c r="I51" s="616" t="str">
        <f t="shared" ref="I51:I53" si="2">IF(E51&gt;0,E51*H51,"-")</f>
        <v>-</v>
      </c>
      <c r="J51" s="471" t="str">
        <f>IF(E51="","",VLOOKUP(C51,Data!$B$5:$D$508,3,FALSE))</f>
        <v/>
      </c>
      <c r="K51" s="347" t="str">
        <f>IF(E51="","",VLOOKUP(C51,Data!$B$5:$M$508,12,FALSE))</f>
        <v/>
      </c>
      <c r="L51" s="348"/>
      <c r="M51" s="349" t="str">
        <f>IF(E51="","",VLOOKUP(C51,Data!$B$5:$E$508,4,FALSE)*E51)</f>
        <v/>
      </c>
      <c r="N51" s="349" t="str">
        <f>IF(E51="","",VLOOKUP(C51,Data!$B$5:$F$508,5,FALSE)*E51)</f>
        <v/>
      </c>
      <c r="O51" s="612" t="e">
        <f>IF(C51=Data!#REF!,Data!#REF!,(IF(C51=Data!#REF!,Data!#REF!,(IF(C51=Data!#REF!,Data!#REF!,(IF(C51=Data!B154,Data!G154,(IF(C51=Data!B157,Data!G157,(IF(C51=Data!#REF!,Data!#REF!,(IF(C51=Data!#REF!,Data!#REF!,(IF(C51=Data!#REF!,Data!#REF!,Data!#REF!)))))))))))))))&amp;IF(C51=Data!#REF!,Data!#REF!,(IF(C51=Data!#REF!,Data!#REF!,(IF(C51=Data!#REF!,Data!#REF!,(IF(C51=Data!#REF!,Data!#REF!,(IF(C51=Data!#REF!,Data!#REF!,(IF(C51=Data!#REF!,Data!G849,(IF(C51=Data!#REF!,Data!#REF!,(IF(C51=Data!#REF!,Data!#REF!,Data!#REF!)))))))))))))))&amp;IF(C51=Data!B185,Data!G185,(IF(C51=Data!#REF!,Data!#REF!,(IF(C51=Data!#REF!,Data!#REF!,(IF(C51=Data!#REF!,Data!#REF!,(IF(C51=Data!#REF!,Data!#REF!,Data!#REF!)))))))))</f>
        <v>#REF!</v>
      </c>
      <c r="P51" s="691"/>
      <c r="Q51" s="692"/>
      <c r="R51" s="630" t="s">
        <v>525</v>
      </c>
      <c r="S51" s="692"/>
      <c r="T51" s="692"/>
      <c r="U51" s="630"/>
      <c r="V51" s="634"/>
      <c r="W51" s="630"/>
      <c r="X51" s="350" t="str">
        <f>IF(E51="","",VLOOKUP(C51,Data!$B$5:$J$508,9,FALSE)*E51)</f>
        <v/>
      </c>
      <c r="Y51" s="380"/>
      <c r="Z51" s="380"/>
      <c r="AA51" s="678"/>
      <c r="AB51" s="678"/>
      <c r="AC51" s="380"/>
      <c r="AD51" s="380"/>
      <c r="AE51" s="380"/>
    </row>
    <row r="52" spans="1:31" s="651" customFormat="1" ht="20" customHeight="1">
      <c r="A52" s="449"/>
      <c r="B52" s="512"/>
      <c r="C52" s="357" t="s">
        <v>624</v>
      </c>
      <c r="D52" s="346" t="str">
        <f>IF(E52="","",VLOOKUP(C52,Data!$B$5:$L$508,2,FALSE))</f>
        <v>ZV88000</v>
      </c>
      <c r="E52" s="356">
        <v>3</v>
      </c>
      <c r="F52" s="650"/>
      <c r="G52" s="472"/>
      <c r="H52" s="346">
        <f>IF(E52="","",VLOOKUP(C52,Data!$B$5:$L$508,11,FALSE))</f>
        <v>7.45</v>
      </c>
      <c r="I52" s="616">
        <f>IF(E52&gt;0,E52*H52,"-")</f>
        <v>22.35</v>
      </c>
      <c r="J52" s="471" t="str">
        <f>IF(E52="","",VLOOKUP(C52,Data!$B$5:$D$508,3,FALSE))</f>
        <v>C/T</v>
      </c>
      <c r="K52" s="347" t="str">
        <f>IF(E52="","",VLOOKUP(C52,Data!$B$5:$M$508,12,FALSE))</f>
        <v>Indonesia</v>
      </c>
      <c r="L52" s="348"/>
      <c r="M52" s="349">
        <f>IF(E52="","",VLOOKUP(C52,Data!$B$5:$E$508,4,FALSE)*E52)</f>
        <v>3.42</v>
      </c>
      <c r="N52" s="349">
        <f>IF(E52="","",VLOOKUP(C52,Data!$B$5:$F$508,5,FALSE)*E52)</f>
        <v>1.53</v>
      </c>
      <c r="O52" s="612" t="e">
        <f>IF(C52=Data!#REF!,Data!#REF!,(IF(C52=Data!#REF!,Data!#REF!,(IF(C52=Data!#REF!,Data!#REF!,(IF(C52=Data!B143,Data!G143,(IF(C52=Data!B146,Data!G146,(IF(C52=Data!#REF!,Data!#REF!,(IF(C52=Data!#REF!,Data!#REF!,(IF(C52=Data!#REF!,Data!#REF!,Data!#REF!)))))))))))))))&amp;IF(C52=Data!#REF!,Data!#REF!,(IF(C52=Data!#REF!,Data!#REF!,(IF(C52=Data!#REF!,Data!#REF!,(IF(C52=Data!#REF!,Data!#REF!,(IF(C52=Data!#REF!,Data!#REF!,(IF(C52=Data!#REF!,Data!G838,(IF(C52=Data!#REF!,Data!#REF!,(IF(C52=Data!#REF!,Data!#REF!,Data!#REF!)))))))))))))))&amp;IF(C52=Data!B174,Data!G174,(IF(C52=Data!#REF!,Data!#REF!,(IF(C52=Data!#REF!,Data!#REF!,(IF(C52=Data!#REF!,Data!#REF!,(IF(C52=Data!#REF!,Data!#REF!,Data!#REF!)))))))))</f>
        <v>#REF!</v>
      </c>
      <c r="P52" s="695"/>
      <c r="Q52" s="696"/>
      <c r="R52" s="630" t="s">
        <v>525</v>
      </c>
      <c r="S52" s="696"/>
      <c r="T52" s="696"/>
      <c r="U52" s="630"/>
      <c r="V52" s="634"/>
      <c r="W52" s="630"/>
      <c r="X52" s="350">
        <f>IF(E52="","",VLOOKUP(C52,Data!$B$5:$J$508,9,FALSE)*E52)</f>
        <v>0.246</v>
      </c>
      <c r="Y52" s="380"/>
      <c r="Z52" s="380"/>
      <c r="AA52" s="678"/>
      <c r="AB52" s="678"/>
      <c r="AC52" s="380"/>
      <c r="AD52" s="380"/>
      <c r="AE52" s="380"/>
    </row>
    <row r="53" spans="1:31" s="651" customFormat="1" ht="20" customHeight="1">
      <c r="B53" s="512">
        <v>60</v>
      </c>
      <c r="C53" s="357" t="s">
        <v>138</v>
      </c>
      <c r="D53" s="346" t="str">
        <f>IF(E53="","",VLOOKUP(C53,Data!$B$5:$L$508,2,FALSE))</f>
        <v>ZV88300</v>
      </c>
      <c r="E53" s="356">
        <v>64</v>
      </c>
      <c r="F53" s="650"/>
      <c r="G53" s="472"/>
      <c r="H53" s="346">
        <f>IF(E53="","",VLOOKUP(C53,Data!$B$5:$L$508,11,FALSE))</f>
        <v>96.87</v>
      </c>
      <c r="I53" s="616">
        <f t="shared" si="2"/>
        <v>6199.68</v>
      </c>
      <c r="J53" s="471" t="str">
        <f>IF(E53="","",VLOOKUP(C53,Data!$B$5:$D$508,3,FALSE))</f>
        <v>C/T</v>
      </c>
      <c r="K53" s="347" t="str">
        <f>IF(E53="","",VLOOKUP(C53,Data!$B$5:$M$508,12,FALSE))</f>
        <v>Indonesia</v>
      </c>
      <c r="L53" s="348"/>
      <c r="M53" s="349">
        <f>IF(E53="","",VLOOKUP(C53,Data!$B$5:$E$508,4,FALSE)*E53)</f>
        <v>290.56</v>
      </c>
      <c r="N53" s="349">
        <f>IF(E53="","",VLOOKUP(C53,Data!$B$5:$F$508,5,FALSE)*E53)</f>
        <v>268.8</v>
      </c>
      <c r="O53" s="612" t="e">
        <f>IF(C53=Data!#REF!,Data!#REF!,(IF(C53=Data!#REF!,Data!#REF!,(IF(C53=Data!#REF!,Data!#REF!,(IF(C53=Data!B143,Data!G143,(IF(C53=Data!B146,Data!G146,(IF(C53=Data!#REF!,Data!#REF!,(IF(C53=Data!#REF!,Data!#REF!,(IF(C53=Data!#REF!,Data!#REF!,Data!#REF!)))))))))))))))&amp;IF(C53=Data!#REF!,Data!#REF!,(IF(C53=Data!#REF!,Data!#REF!,(IF(C53=Data!#REF!,Data!#REF!,(IF(C53=Data!#REF!,Data!#REF!,(IF(C53=Data!#REF!,Data!#REF!,(IF(C53=Data!#REF!,Data!G838,(IF(C53=Data!#REF!,Data!#REF!,(IF(C53=Data!#REF!,Data!#REF!,Data!#REF!)))))))))))))))&amp;IF(C53=Data!B174,Data!G174,(IF(C53=Data!#REF!,Data!#REF!,(IF(C53=Data!#REF!,Data!#REF!,(IF(C53=Data!#REF!,Data!#REF!,(IF(C53=Data!#REF!,Data!#REF!,Data!#REF!)))))))))</f>
        <v>#REF!</v>
      </c>
      <c r="P53" s="691"/>
      <c r="Q53" s="692"/>
      <c r="R53" s="630" t="s">
        <v>525</v>
      </c>
      <c r="S53" s="692"/>
      <c r="T53" s="692"/>
      <c r="U53" s="630"/>
      <c r="V53" s="634"/>
      <c r="W53" s="630"/>
      <c r="X53" s="350">
        <f>IF(E53="","",VLOOKUP(C53,Data!$B$5:$J$508,9,FALSE)*E53)</f>
        <v>0.83199999999999996</v>
      </c>
      <c r="Y53" s="380"/>
      <c r="Z53" s="380"/>
      <c r="AA53" s="678"/>
      <c r="AB53" s="678"/>
      <c r="AC53" s="380"/>
      <c r="AD53" s="380"/>
      <c r="AE53" s="380"/>
    </row>
    <row r="54" spans="1:31" s="651" customFormat="1" ht="20" customHeight="1">
      <c r="A54" s="449"/>
      <c r="B54" s="512">
        <v>61</v>
      </c>
      <c r="C54" s="357" t="s">
        <v>602</v>
      </c>
      <c r="D54" s="346" t="str">
        <f>IF(E54="","",VLOOKUP(C54,Data!$B$5:$L$508,2,FALSE))</f>
        <v>ZA34840</v>
      </c>
      <c r="E54" s="356">
        <v>50</v>
      </c>
      <c r="F54" s="650"/>
      <c r="G54" s="472"/>
      <c r="H54" s="346">
        <f>IF(E54="","",VLOOKUP(C54,Data!$B$5:$L$508,11,FALSE))</f>
        <v>35.08</v>
      </c>
      <c r="I54" s="616">
        <f t="shared" ref="I54:I55" si="3">IF(E54&gt;0,E54*H54,"-")</f>
        <v>1754</v>
      </c>
      <c r="J54" s="471" t="str">
        <f>IF(E54="","",VLOOKUP(C54,Data!$B$5:$D$508,3,FALSE))</f>
        <v>C/T</v>
      </c>
      <c r="K54" s="347" t="str">
        <f>IF(E54="","",VLOOKUP(C54,Data!$B$5:$M$508,12,FALSE))</f>
        <v>Indonesia</v>
      </c>
      <c r="L54" s="348"/>
      <c r="M54" s="349">
        <f>IF(E54="","",VLOOKUP(C54,Data!$B$5:$E$508,4,FALSE)*E54)</f>
        <v>56.000000000000007</v>
      </c>
      <c r="N54" s="349">
        <f>IF(E54="","",VLOOKUP(C54,Data!$B$5:$F$508,5,FALSE)*E54)</f>
        <v>55.000000000000007</v>
      </c>
      <c r="O54" s="612" t="e">
        <f>IF(C54=Data!#REF!,Data!#REF!,(IF(C54=Data!#REF!,Data!#REF!,(IF(C54=Data!#REF!,Data!#REF!,(IF(C54=Data!B144,Data!G144,(IF(C54=Data!B147,Data!G147,(IF(C54=Data!#REF!,Data!#REF!,(IF(C54=Data!#REF!,Data!#REF!,(IF(C54=Data!#REF!,Data!#REF!,Data!#REF!)))))))))))))))&amp;IF(C54=Data!#REF!,Data!#REF!,(IF(C54=Data!#REF!,Data!#REF!,(IF(C54=Data!#REF!,Data!#REF!,(IF(C54=Data!#REF!,Data!#REF!,(IF(C54=Data!#REF!,Data!#REF!,(IF(C54=Data!#REF!,Data!G839,(IF(C54=Data!#REF!,Data!#REF!,(IF(C54=Data!#REF!,Data!#REF!,Data!#REF!)))))))))))))))&amp;IF(C54=Data!B175,Data!G175,(IF(C54=Data!#REF!,Data!#REF!,(IF(C54=Data!#REF!,Data!#REF!,(IF(C54=Data!#REF!,Data!#REF!,(IF(C54=Data!#REF!,Data!#REF!,Data!#REF!)))))))))</f>
        <v>#REF!</v>
      </c>
      <c r="P54" s="691"/>
      <c r="Q54" s="692"/>
      <c r="R54" s="630" t="s">
        <v>525</v>
      </c>
      <c r="S54" s="692"/>
      <c r="T54" s="692"/>
      <c r="U54" s="630"/>
      <c r="V54" s="634"/>
      <c r="W54" s="630"/>
      <c r="X54" s="350">
        <f>IF(E54="","",VLOOKUP(C54,Data!$B$5:$J$508,9,FALSE)*E54)</f>
        <v>0.182</v>
      </c>
      <c r="Y54" s="380"/>
      <c r="Z54" s="380"/>
      <c r="AA54" s="678"/>
      <c r="AB54" s="678"/>
      <c r="AC54" s="380"/>
      <c r="AD54" s="380"/>
      <c r="AE54" s="380"/>
    </row>
    <row r="55" spans="1:31" s="651" customFormat="1" ht="20" customHeight="1">
      <c r="A55" s="449"/>
      <c r="B55" s="512"/>
      <c r="C55" s="364"/>
      <c r="D55" s="346" t="str">
        <f>IF(E55="","",VLOOKUP(C55,Data!$B$5:$L$508,2,FALSE))</f>
        <v/>
      </c>
      <c r="E55" s="356"/>
      <c r="F55" s="650"/>
      <c r="G55" s="472"/>
      <c r="H55" s="346" t="str">
        <f>IF(E55="","",VLOOKUP(C55,Data!$B$5:$L$508,11,FALSE))</f>
        <v/>
      </c>
      <c r="I55" s="616" t="str">
        <f t="shared" si="3"/>
        <v>-</v>
      </c>
      <c r="J55" s="471" t="str">
        <f>IF(E55="","",VLOOKUP(C55,Data!$B$5:$D$508,3,FALSE))</f>
        <v/>
      </c>
      <c r="K55" s="347" t="str">
        <f>IF(E55="","",VLOOKUP(C55,Data!$B$5:$M$508,12,FALSE))</f>
        <v/>
      </c>
      <c r="L55" s="348"/>
      <c r="M55" s="349" t="str">
        <f>IF(E55="","",VLOOKUP(C55,Data!$B$5:$E$508,4,FALSE)*E55)</f>
        <v/>
      </c>
      <c r="N55" s="349" t="str">
        <f>IF(E55="","",VLOOKUP(C55,Data!$B$5:$F$508,5,FALSE)*E55)</f>
        <v/>
      </c>
      <c r="O55" s="612" t="e">
        <f>IF(C55=Data!#REF!,Data!#REF!,(IF(C55=Data!#REF!,Data!#REF!,(IF(C55=Data!#REF!,Data!#REF!,(IF(C55=Data!B157,Data!G157,(IF(C55=Data!B160,Data!G160,(IF(C55=Data!#REF!,Data!#REF!,(IF(C55=Data!#REF!,Data!#REF!,(IF(C55=Data!#REF!,Data!#REF!,Data!#REF!)))))))))))))))&amp;IF(C55=Data!#REF!,Data!#REF!,(IF(C55=Data!#REF!,Data!#REF!,(IF(C55=Data!#REF!,Data!#REF!,(IF(C55=Data!#REF!,Data!#REF!,(IF(C55=Data!#REF!,Data!#REF!,(IF(C55=Data!#REF!,Data!G852,(IF(C55=Data!#REF!,Data!#REF!,(IF(C55=Data!#REF!,Data!#REF!,Data!#REF!)))))))))))))))&amp;IF(C55=Data!B188,Data!G188,(IF(C55=Data!#REF!,Data!#REF!,(IF(C55=Data!#REF!,Data!#REF!,(IF(C55=Data!#REF!,Data!#REF!,(IF(C55=Data!#REF!,Data!#REF!,Data!#REF!)))))))))</f>
        <v>#REF!</v>
      </c>
      <c r="P55" s="691"/>
      <c r="Q55" s="692"/>
      <c r="R55" s="630" t="s">
        <v>525</v>
      </c>
      <c r="S55" s="692"/>
      <c r="T55" s="692"/>
      <c r="U55" s="630"/>
      <c r="V55" s="634"/>
      <c r="W55" s="630"/>
      <c r="X55" s="350" t="str">
        <f>IF(E55="","",VLOOKUP(C55,Data!$B$5:$J$508,9,FALSE)*E55)</f>
        <v/>
      </c>
      <c r="Y55" s="380"/>
      <c r="Z55" s="380"/>
      <c r="AA55" s="678"/>
      <c r="AB55" s="678"/>
      <c r="AC55" s="380"/>
      <c r="AD55" s="380"/>
      <c r="AE55" s="380"/>
    </row>
    <row r="56" spans="1:31">
      <c r="B56" s="652"/>
      <c r="C56" s="653"/>
      <c r="D56" s="654"/>
      <c r="E56" s="359">
        <f>SUM(E18:E55)</f>
        <v>2444</v>
      </c>
      <c r="F56" s="359">
        <f>SUM(F18:F55)</f>
        <v>27</v>
      </c>
      <c r="G56" s="455"/>
      <c r="H56" s="361"/>
      <c r="I56" s="493">
        <f>SUM(I18:I55)</f>
        <v>111011.82</v>
      </c>
      <c r="J56" s="361"/>
      <c r="K56" s="361"/>
      <c r="L56" s="361"/>
      <c r="M56" s="655">
        <f>SUM(M18:M55)</f>
        <v>8934.4700000000012</v>
      </c>
      <c r="N56" s="655">
        <f>SUM(N18:N55)</f>
        <v>8153.0000000000027</v>
      </c>
      <c r="O56" s="351" t="e">
        <f>SUM(O16:O55)</f>
        <v>#REF!</v>
      </c>
      <c r="P56" s="351"/>
      <c r="Q56" s="351">
        <f>SUM(Q16:Q55)</f>
        <v>0</v>
      </c>
      <c r="R56" s="351">
        <f>SUM(R16:R55)</f>
        <v>0</v>
      </c>
      <c r="S56" s="351"/>
      <c r="T56" s="351">
        <f>SUM(T16:T55)</f>
        <v>0</v>
      </c>
      <c r="U56" s="351">
        <f>SUM(U16:U55)</f>
        <v>0</v>
      </c>
      <c r="V56" s="351" t="e">
        <f>SUM(#REF!)</f>
        <v>#REF!</v>
      </c>
      <c r="W56" s="351">
        <f>SUM(W16:W55)</f>
        <v>0</v>
      </c>
      <c r="X56" s="354">
        <f>SUM(X18:X55)</f>
        <v>27.282184888888896</v>
      </c>
    </row>
    <row r="57" spans="1:31">
      <c r="B57" s="656"/>
      <c r="C57" s="657"/>
      <c r="D57" s="641"/>
      <c r="E57" s="441"/>
      <c r="F57" s="658"/>
      <c r="G57" s="406"/>
      <c r="H57" s="177" t="s">
        <v>527</v>
      </c>
      <c r="I57" s="174"/>
      <c r="J57" s="439"/>
      <c r="K57" s="439"/>
      <c r="L57" s="439"/>
      <c r="M57" s="178"/>
      <c r="N57" s="174"/>
      <c r="O57" s="408"/>
      <c r="P57" s="407"/>
      <c r="Q57" s="407"/>
      <c r="R57" s="407"/>
      <c r="S57" s="407"/>
      <c r="T57" s="407"/>
      <c r="U57" s="407"/>
      <c r="V57" s="408"/>
      <c r="W57" s="408"/>
      <c r="X57" s="176"/>
    </row>
    <row r="58" spans="1:31">
      <c r="B58" s="387" t="s">
        <v>523</v>
      </c>
      <c r="C58" s="639"/>
      <c r="D58" s="659"/>
      <c r="E58" s="444" t="s">
        <v>528</v>
      </c>
      <c r="F58" s="444"/>
      <c r="G58" s="401"/>
      <c r="H58" s="80" t="s">
        <v>82</v>
      </c>
      <c r="I58" s="84"/>
      <c r="J58" s="417" t="s">
        <v>83</v>
      </c>
      <c r="K58" s="445"/>
      <c r="L58" s="169" t="s">
        <v>84</v>
      </c>
      <c r="M58" s="169"/>
      <c r="N58" s="1070" t="s">
        <v>85</v>
      </c>
      <c r="O58" s="1071"/>
      <c r="P58" s="1071"/>
      <c r="Q58" s="1071"/>
      <c r="R58" s="1071"/>
      <c r="S58" s="1071"/>
      <c r="T58" s="1071"/>
      <c r="U58" s="1071"/>
      <c r="V58" s="1071"/>
      <c r="W58" s="1071"/>
      <c r="X58" s="1072"/>
    </row>
    <row r="59" spans="1:31">
      <c r="B59" s="394" t="s">
        <v>547</v>
      </c>
      <c r="D59" s="660"/>
      <c r="E59" s="381" t="s">
        <v>87</v>
      </c>
      <c r="H59" s="179"/>
      <c r="I59" s="180" t="s">
        <v>12</v>
      </c>
      <c r="J59" s="394" t="s">
        <v>88</v>
      </c>
      <c r="K59" s="446"/>
      <c r="L59" s="171" t="s">
        <v>89</v>
      </c>
      <c r="M59" s="171"/>
      <c r="N59" s="167"/>
      <c r="X59" s="172"/>
    </row>
    <row r="60" spans="1:31">
      <c r="B60" s="394" t="s">
        <v>561</v>
      </c>
      <c r="D60" s="641"/>
      <c r="H60" s="1073"/>
      <c r="I60" s="1074"/>
      <c r="J60" s="394"/>
      <c r="K60" s="446"/>
      <c r="L60" s="171" t="s">
        <v>93</v>
      </c>
      <c r="M60" s="171"/>
      <c r="N60" s="167"/>
      <c r="X60" s="172"/>
    </row>
    <row r="61" spans="1:31">
      <c r="B61" s="406"/>
      <c r="C61" s="448"/>
      <c r="D61" s="661"/>
      <c r="E61" s="381" t="s">
        <v>94</v>
      </c>
      <c r="H61" s="179"/>
      <c r="I61" s="180"/>
      <c r="J61" s="394" t="s">
        <v>95</v>
      </c>
      <c r="K61" s="446"/>
      <c r="L61" s="171"/>
      <c r="M61" s="171"/>
      <c r="N61" s="167"/>
      <c r="X61" s="172"/>
    </row>
    <row r="62" spans="1:31">
      <c r="B62" s="387" t="s">
        <v>96</v>
      </c>
      <c r="C62" s="444"/>
      <c r="D62" s="640"/>
      <c r="E62" s="381" t="s">
        <v>97</v>
      </c>
      <c r="H62" s="88" t="s">
        <v>98</v>
      </c>
      <c r="I62" s="85"/>
      <c r="J62" s="394" t="s">
        <v>88</v>
      </c>
      <c r="K62" s="446"/>
      <c r="L62" s="171" t="s">
        <v>99</v>
      </c>
      <c r="M62" s="171"/>
      <c r="N62" s="167"/>
      <c r="X62" s="172"/>
    </row>
    <row r="63" spans="1:31">
      <c r="B63" s="662" t="s">
        <v>537</v>
      </c>
      <c r="D63" s="641"/>
      <c r="E63" s="381" t="s">
        <v>100</v>
      </c>
      <c r="H63" s="89"/>
      <c r="I63" s="181"/>
      <c r="J63" s="394" t="s">
        <v>101</v>
      </c>
      <c r="K63" s="446"/>
      <c r="L63" s="171" t="s">
        <v>524</v>
      </c>
      <c r="M63" s="171"/>
      <c r="N63" s="1075" t="s">
        <v>103</v>
      </c>
      <c r="O63" s="1076"/>
      <c r="P63" s="1076"/>
      <c r="Q63" s="1076"/>
      <c r="R63" s="1076"/>
      <c r="S63" s="1076"/>
      <c r="T63" s="1076"/>
      <c r="U63" s="1076"/>
      <c r="V63" s="1076"/>
      <c r="W63" s="1076"/>
      <c r="X63" s="1077"/>
    </row>
    <row r="64" spans="1:31">
      <c r="B64" s="406"/>
      <c r="C64" s="448"/>
      <c r="D64" s="644"/>
      <c r="E64" s="448"/>
      <c r="F64" s="448"/>
      <c r="G64" s="407"/>
      <c r="H64" s="1061" t="s">
        <v>987</v>
      </c>
      <c r="I64" s="1078"/>
      <c r="J64" s="1061" t="s">
        <v>986</v>
      </c>
      <c r="K64" s="1078"/>
      <c r="L64" s="448"/>
      <c r="M64" s="175"/>
      <c r="N64" s="1079" t="s">
        <v>105</v>
      </c>
      <c r="O64" s="1080"/>
      <c r="P64" s="1080"/>
      <c r="Q64" s="1080"/>
      <c r="R64" s="1080"/>
      <c r="S64" s="1080"/>
      <c r="T64" s="1080"/>
      <c r="U64" s="1080"/>
      <c r="V64" s="1080"/>
      <c r="W64" s="1080"/>
      <c r="X64" s="1081"/>
    </row>
    <row r="67" spans="2:28" ht="27.75" customHeight="1"/>
    <row r="68" spans="2:28" ht="19.25" customHeight="1"/>
    <row r="69" spans="2:28" ht="22.5" customHeight="1">
      <c r="B69" s="456" t="s">
        <v>922</v>
      </c>
      <c r="C69" s="497"/>
      <c r="D69" s="456" t="s">
        <v>580</v>
      </c>
      <c r="E69" s="663"/>
      <c r="F69" s="663"/>
      <c r="G69" s="454"/>
      <c r="H69" s="456" t="s">
        <v>916</v>
      </c>
      <c r="J69" s="456" t="s">
        <v>927</v>
      </c>
    </row>
    <row r="70" spans="2:28" s="163" customFormat="1" ht="22.5" customHeight="1">
      <c r="B70" s="456" t="s">
        <v>923</v>
      </c>
      <c r="C70" s="497"/>
      <c r="D70" s="456" t="s">
        <v>927</v>
      </c>
      <c r="E70" s="663"/>
      <c r="F70" s="663"/>
      <c r="G70" s="454"/>
      <c r="H70" s="664" t="s">
        <v>917</v>
      </c>
      <c r="I70" s="497"/>
      <c r="J70" s="575" t="s">
        <v>927</v>
      </c>
      <c r="K70" s="380"/>
      <c r="L70" s="380"/>
      <c r="O70" s="380"/>
      <c r="P70" s="380"/>
      <c r="Q70" s="380"/>
      <c r="R70" s="380"/>
      <c r="S70" s="380"/>
      <c r="T70" s="380"/>
      <c r="U70" s="380"/>
      <c r="V70" s="380"/>
      <c r="W70" s="380"/>
      <c r="X70" s="164"/>
      <c r="Y70" s="380"/>
      <c r="Z70" s="380"/>
      <c r="AA70" s="678"/>
      <c r="AB70" s="679"/>
    </row>
    <row r="71" spans="2:28" s="163" customFormat="1" ht="22.5" customHeight="1">
      <c r="B71" s="456" t="s">
        <v>924</v>
      </c>
      <c r="C71" s="497"/>
      <c r="D71" s="456" t="s">
        <v>927</v>
      </c>
      <c r="E71" s="663"/>
      <c r="F71" s="663"/>
      <c r="G71" s="454"/>
      <c r="H71" s="456" t="s">
        <v>918</v>
      </c>
      <c r="J71" s="456" t="s">
        <v>580</v>
      </c>
      <c r="K71" s="380"/>
      <c r="L71" s="380"/>
      <c r="O71" s="380"/>
      <c r="P71" s="380"/>
      <c r="Q71" s="380"/>
      <c r="R71" s="380"/>
      <c r="S71" s="380"/>
      <c r="T71" s="380"/>
      <c r="U71" s="380"/>
      <c r="V71" s="380"/>
      <c r="W71" s="380"/>
      <c r="X71" s="164"/>
      <c r="Y71" s="380"/>
      <c r="Z71" s="380"/>
      <c r="AA71" s="678"/>
      <c r="AB71" s="679"/>
    </row>
    <row r="72" spans="2:28" s="163" customFormat="1" ht="22.5" customHeight="1">
      <c r="B72" s="456" t="s">
        <v>925</v>
      </c>
      <c r="C72" s="497"/>
      <c r="D72" s="456" t="s">
        <v>580</v>
      </c>
      <c r="E72" s="663"/>
      <c r="F72" s="663"/>
      <c r="G72" s="454"/>
      <c r="H72" s="456" t="s">
        <v>919</v>
      </c>
      <c r="J72" s="456" t="s">
        <v>580</v>
      </c>
      <c r="K72" s="380"/>
      <c r="L72" s="380"/>
      <c r="O72" s="380"/>
      <c r="P72" s="380"/>
      <c r="Q72" s="380"/>
      <c r="R72" s="380"/>
      <c r="S72" s="380"/>
      <c r="T72" s="380"/>
      <c r="U72" s="380"/>
      <c r="V72" s="380"/>
      <c r="W72" s="380"/>
      <c r="X72" s="164"/>
      <c r="Y72" s="380"/>
      <c r="Z72" s="380"/>
      <c r="AA72" s="678"/>
      <c r="AB72" s="679"/>
    </row>
    <row r="73" spans="2:28" s="163" customFormat="1" ht="22.5" customHeight="1">
      <c r="B73" s="456" t="s">
        <v>926</v>
      </c>
      <c r="C73" s="497"/>
      <c r="D73" s="456" t="s">
        <v>580</v>
      </c>
      <c r="E73" s="663"/>
      <c r="F73" s="663"/>
      <c r="G73" s="454"/>
      <c r="H73" s="456" t="s">
        <v>921</v>
      </c>
      <c r="J73" s="456" t="s">
        <v>580</v>
      </c>
      <c r="K73" s="380"/>
      <c r="L73" s="380"/>
      <c r="O73" s="380"/>
      <c r="P73" s="380"/>
      <c r="Q73" s="380"/>
      <c r="R73" s="380"/>
      <c r="S73" s="380"/>
      <c r="T73" s="380"/>
      <c r="U73" s="380"/>
      <c r="V73" s="380"/>
      <c r="W73" s="380"/>
      <c r="X73" s="164"/>
      <c r="Y73" s="380"/>
      <c r="Z73" s="380"/>
      <c r="AA73" s="678"/>
      <c r="AB73" s="679"/>
    </row>
    <row r="74" spans="2:28">
      <c r="B74" s="665"/>
      <c r="D74" s="665"/>
      <c r="E74" s="665"/>
      <c r="F74" s="665"/>
      <c r="G74" s="326"/>
      <c r="H74" s="456" t="s">
        <v>920</v>
      </c>
      <c r="J74" s="456" t="s">
        <v>580</v>
      </c>
    </row>
    <row r="75" spans="2:28" s="163" customFormat="1">
      <c r="B75" s="380"/>
      <c r="C75" s="666" t="s">
        <v>189</v>
      </c>
      <c r="D75" s="381"/>
      <c r="E75" s="381"/>
      <c r="F75" s="381"/>
      <c r="G75" s="380"/>
      <c r="J75" s="380"/>
      <c r="K75" s="380"/>
      <c r="L75" s="380"/>
      <c r="O75" s="380"/>
      <c r="P75" s="380"/>
      <c r="Q75" s="380"/>
      <c r="R75" s="380"/>
      <c r="S75" s="380"/>
      <c r="T75" s="380"/>
      <c r="U75" s="380"/>
      <c r="V75" s="380"/>
      <c r="W75" s="380"/>
      <c r="X75" s="164"/>
      <c r="Y75" s="380"/>
      <c r="Z75" s="380"/>
      <c r="AA75" s="678"/>
      <c r="AB75" s="679"/>
    </row>
    <row r="76" spans="2:28" s="163" customFormat="1">
      <c r="B76" s="380"/>
      <c r="C76" s="667" t="s">
        <v>592</v>
      </c>
      <c r="D76" s="381"/>
      <c r="E76" s="381"/>
      <c r="F76" s="381"/>
      <c r="G76" s="380"/>
      <c r="J76" s="380"/>
      <c r="K76" s="380"/>
      <c r="L76" s="380"/>
      <c r="O76" s="380"/>
      <c r="P76" s="380"/>
      <c r="Q76" s="380"/>
      <c r="R76" s="380"/>
      <c r="S76" s="380"/>
      <c r="T76" s="380"/>
      <c r="U76" s="380"/>
      <c r="V76" s="380"/>
      <c r="W76" s="380"/>
      <c r="X76" s="164"/>
      <c r="Y76" s="380"/>
      <c r="Z76" s="380"/>
      <c r="AA76" s="678"/>
      <c r="AB76" s="679"/>
    </row>
    <row r="77" spans="2:28" s="163" customFormat="1">
      <c r="B77" s="380"/>
      <c r="C77" s="667" t="s">
        <v>593</v>
      </c>
      <c r="D77" s="381"/>
      <c r="E77" s="381"/>
      <c r="F77" s="381"/>
      <c r="G77" s="380"/>
      <c r="J77" s="380"/>
      <c r="K77" s="380"/>
      <c r="L77" s="380"/>
      <c r="O77" s="380"/>
      <c r="P77" s="380"/>
      <c r="Q77" s="380"/>
      <c r="R77" s="380"/>
      <c r="S77" s="380"/>
      <c r="T77" s="380"/>
      <c r="U77" s="380"/>
      <c r="V77" s="380"/>
      <c r="W77" s="380"/>
      <c r="X77" s="164"/>
      <c r="Y77" s="380"/>
      <c r="Z77" s="380"/>
      <c r="AA77" s="678"/>
      <c r="AB77" s="679"/>
    </row>
    <row r="78" spans="2:28" s="163" customFormat="1">
      <c r="B78" s="380"/>
      <c r="C78" s="667" t="s">
        <v>595</v>
      </c>
      <c r="D78" s="381"/>
      <c r="E78" s="381"/>
      <c r="F78" s="381"/>
      <c r="G78" s="380"/>
      <c r="J78" s="380"/>
      <c r="K78" s="380"/>
      <c r="L78" s="380"/>
      <c r="O78" s="380"/>
      <c r="P78" s="380"/>
      <c r="Q78" s="380"/>
      <c r="R78" s="380"/>
      <c r="S78" s="380"/>
      <c r="T78" s="380"/>
      <c r="U78" s="380"/>
      <c r="V78" s="380"/>
      <c r="W78" s="380"/>
      <c r="X78" s="164"/>
      <c r="Y78" s="380"/>
      <c r="Z78" s="380"/>
      <c r="AA78" s="678"/>
      <c r="AB78" s="679"/>
    </row>
    <row r="79" spans="2:28" s="163" customFormat="1">
      <c r="B79" s="380"/>
      <c r="C79" s="667" t="s">
        <v>594</v>
      </c>
      <c r="D79" s="381"/>
      <c r="E79" s="381"/>
      <c r="F79" s="381"/>
      <c r="G79" s="380"/>
      <c r="J79" s="380"/>
      <c r="K79" s="380"/>
      <c r="L79" s="380"/>
      <c r="O79" s="380"/>
      <c r="P79" s="380"/>
      <c r="Q79" s="380"/>
      <c r="R79" s="380"/>
      <c r="S79" s="380"/>
      <c r="T79" s="380"/>
      <c r="U79" s="380"/>
      <c r="V79" s="380"/>
      <c r="W79" s="380"/>
      <c r="X79" s="164"/>
      <c r="Y79" s="380"/>
      <c r="Z79" s="380"/>
      <c r="AA79" s="678"/>
      <c r="AB79" s="679"/>
    </row>
    <row r="80" spans="2:28" s="163" customFormat="1">
      <c r="B80" s="380"/>
      <c r="C80" s="667" t="s">
        <v>607</v>
      </c>
      <c r="D80" s="381"/>
      <c r="E80" s="381"/>
      <c r="F80" s="381"/>
      <c r="G80" s="380"/>
      <c r="J80" s="380"/>
      <c r="K80" s="380"/>
      <c r="L80" s="380"/>
      <c r="O80" s="380"/>
      <c r="P80" s="380"/>
      <c r="Q80" s="380"/>
      <c r="R80" s="380"/>
      <c r="S80" s="380"/>
      <c r="T80" s="380"/>
      <c r="U80" s="380"/>
      <c r="V80" s="380"/>
      <c r="W80" s="380"/>
      <c r="X80" s="164"/>
      <c r="Y80" s="380"/>
      <c r="Z80" s="380"/>
      <c r="AA80" s="678"/>
      <c r="AB80" s="679"/>
    </row>
    <row r="81" spans="2:28" s="163" customFormat="1">
      <c r="B81" s="380"/>
      <c r="C81" s="667" t="s">
        <v>606</v>
      </c>
      <c r="D81" s="381"/>
      <c r="E81" s="381"/>
      <c r="F81" s="381"/>
      <c r="G81" s="380"/>
      <c r="J81" s="380"/>
      <c r="K81" s="380"/>
      <c r="L81" s="380"/>
      <c r="O81" s="380"/>
      <c r="P81" s="380"/>
      <c r="Q81" s="380"/>
      <c r="R81" s="380"/>
      <c r="S81" s="380"/>
      <c r="T81" s="380"/>
      <c r="U81" s="380"/>
      <c r="V81" s="380"/>
      <c r="W81" s="380"/>
      <c r="X81" s="164"/>
      <c r="Y81" s="380"/>
      <c r="Z81" s="380"/>
      <c r="AA81" s="678"/>
      <c r="AB81" s="679"/>
    </row>
    <row r="82" spans="2:28" s="163" customFormat="1">
      <c r="B82" s="380"/>
      <c r="C82" s="667" t="s">
        <v>596</v>
      </c>
      <c r="D82" s="381"/>
      <c r="E82" s="381"/>
      <c r="F82" s="381"/>
      <c r="G82" s="380"/>
      <c r="J82" s="380"/>
      <c r="K82" s="380"/>
      <c r="L82" s="380"/>
      <c r="O82" s="380"/>
      <c r="P82" s="380"/>
      <c r="Q82" s="380"/>
      <c r="R82" s="380"/>
      <c r="S82" s="380"/>
      <c r="T82" s="380"/>
      <c r="U82" s="380"/>
      <c r="V82" s="380"/>
      <c r="W82" s="380"/>
      <c r="X82" s="164"/>
      <c r="Y82" s="380"/>
      <c r="Z82" s="380"/>
      <c r="AA82" s="678"/>
      <c r="AB82" s="679"/>
    </row>
    <row r="83" spans="2:28" s="163" customFormat="1">
      <c r="B83" s="380"/>
      <c r="C83" s="667" t="s">
        <v>597</v>
      </c>
      <c r="D83" s="381"/>
      <c r="E83" s="381"/>
      <c r="F83" s="381"/>
      <c r="G83" s="380"/>
      <c r="J83" s="380"/>
      <c r="K83" s="380"/>
      <c r="L83" s="380"/>
      <c r="O83" s="380"/>
      <c r="P83" s="380"/>
      <c r="Q83" s="380"/>
      <c r="R83" s="380"/>
      <c r="S83" s="380"/>
      <c r="T83" s="380"/>
      <c r="U83" s="380"/>
      <c r="V83" s="380"/>
      <c r="W83" s="380"/>
      <c r="X83" s="164"/>
      <c r="Y83" s="380"/>
      <c r="Z83" s="380"/>
      <c r="AA83" s="678"/>
      <c r="AB83" s="679"/>
    </row>
    <row r="84" spans="2:28" s="163" customFormat="1">
      <c r="B84" s="380"/>
      <c r="C84" s="667" t="s">
        <v>598</v>
      </c>
      <c r="D84" s="381"/>
      <c r="E84" s="381"/>
      <c r="F84" s="381"/>
      <c r="G84" s="380"/>
      <c r="J84" s="380"/>
      <c r="K84" s="380"/>
      <c r="L84" s="380"/>
      <c r="O84" s="380"/>
      <c r="P84" s="380"/>
      <c r="Q84" s="380"/>
      <c r="R84" s="380"/>
      <c r="S84" s="380"/>
      <c r="T84" s="380"/>
      <c r="U84" s="380"/>
      <c r="V84" s="380"/>
      <c r="W84" s="380"/>
      <c r="X84" s="164"/>
      <c r="Y84" s="380"/>
      <c r="Z84" s="380"/>
      <c r="AA84" s="678"/>
      <c r="AB84" s="679"/>
    </row>
    <row r="85" spans="2:28" s="163" customFormat="1">
      <c r="B85" s="380"/>
      <c r="C85" s="667" t="s">
        <v>599</v>
      </c>
      <c r="D85" s="381"/>
      <c r="E85" s="381"/>
      <c r="F85" s="381"/>
      <c r="G85" s="380"/>
      <c r="J85" s="380"/>
      <c r="K85" s="380"/>
      <c r="L85" s="380"/>
      <c r="O85" s="380"/>
      <c r="P85" s="380"/>
      <c r="Q85" s="380"/>
      <c r="R85" s="380"/>
      <c r="S85" s="380"/>
      <c r="T85" s="380"/>
      <c r="U85" s="380"/>
      <c r="V85" s="380"/>
      <c r="W85" s="380"/>
      <c r="X85" s="164"/>
      <c r="Y85" s="380"/>
      <c r="Z85" s="380"/>
      <c r="AA85" s="678"/>
      <c r="AB85" s="679"/>
    </row>
    <row r="86" spans="2:28">
      <c r="C86" s="667" t="s">
        <v>336</v>
      </c>
    </row>
    <row r="87" spans="2:28" s="665" customFormat="1">
      <c r="B87" s="380"/>
      <c r="C87" s="668" t="s">
        <v>348</v>
      </c>
      <c r="D87" s="666" t="s">
        <v>570</v>
      </c>
      <c r="E87" s="381"/>
      <c r="F87" s="381"/>
      <c r="G87" s="380"/>
      <c r="H87" s="163"/>
      <c r="I87" s="163"/>
      <c r="J87" s="380"/>
      <c r="K87" s="380"/>
      <c r="L87" s="380"/>
      <c r="M87" s="163"/>
      <c r="N87" s="163"/>
      <c r="O87" s="380"/>
      <c r="P87" s="380"/>
      <c r="Q87" s="380"/>
      <c r="R87" s="380"/>
      <c r="S87" s="380"/>
      <c r="T87" s="380"/>
      <c r="U87" s="380"/>
      <c r="V87" s="380"/>
      <c r="W87" s="380"/>
      <c r="X87" s="164"/>
      <c r="Y87" s="380"/>
      <c r="Z87" s="380"/>
      <c r="AA87" s="678"/>
      <c r="AB87" s="680"/>
    </row>
    <row r="88" spans="2:28" s="665" customFormat="1">
      <c r="B88" s="380"/>
      <c r="C88" s="667" t="s">
        <v>14</v>
      </c>
      <c r="D88" s="381" t="s">
        <v>571</v>
      </c>
      <c r="E88" s="381"/>
      <c r="F88" s="381"/>
      <c r="G88" s="380"/>
      <c r="H88" s="163"/>
      <c r="I88" s="163"/>
      <c r="J88" s="380"/>
      <c r="K88" s="380"/>
      <c r="L88" s="380"/>
      <c r="M88" s="163"/>
      <c r="N88" s="163"/>
      <c r="O88" s="380"/>
      <c r="P88" s="380"/>
      <c r="Q88" s="380"/>
      <c r="R88" s="380"/>
      <c r="S88" s="380"/>
      <c r="T88" s="380"/>
      <c r="U88" s="380"/>
      <c r="V88" s="380"/>
      <c r="W88" s="380"/>
      <c r="X88" s="164"/>
      <c r="Y88" s="380"/>
      <c r="Z88" s="380"/>
      <c r="AA88" s="678"/>
      <c r="AB88" s="680"/>
    </row>
    <row r="89" spans="2:28" s="665" customFormat="1">
      <c r="B89" s="380"/>
      <c r="C89" s="667" t="s">
        <v>10</v>
      </c>
      <c r="D89" s="381"/>
      <c r="E89" s="381"/>
      <c r="F89" s="381"/>
      <c r="G89" s="380"/>
      <c r="H89" s="163"/>
      <c r="I89" s="163"/>
      <c r="J89" s="380"/>
      <c r="K89" s="380"/>
      <c r="L89" s="380"/>
      <c r="M89" s="163"/>
      <c r="N89" s="163"/>
      <c r="O89" s="380"/>
      <c r="P89" s="380"/>
      <c r="Q89" s="380"/>
      <c r="R89" s="380"/>
      <c r="S89" s="380"/>
      <c r="T89" s="380"/>
      <c r="U89" s="380"/>
      <c r="V89" s="380"/>
      <c r="W89" s="380"/>
      <c r="X89" s="164"/>
      <c r="Y89" s="380"/>
      <c r="Z89" s="380"/>
      <c r="AA89" s="678"/>
      <c r="AB89" s="680"/>
    </row>
    <row r="90" spans="2:28" s="665" customFormat="1">
      <c r="B90" s="380"/>
      <c r="C90" s="667" t="s">
        <v>602</v>
      </c>
      <c r="D90" s="381" t="s">
        <v>20</v>
      </c>
      <c r="E90" s="381"/>
      <c r="F90" s="381"/>
      <c r="G90" s="380"/>
      <c r="H90" s="163"/>
      <c r="I90" s="163"/>
      <c r="J90" s="380"/>
      <c r="K90" s="380"/>
      <c r="L90" s="380"/>
      <c r="M90" s="163"/>
      <c r="N90" s="163"/>
      <c r="O90" s="380"/>
      <c r="P90" s="380"/>
      <c r="Q90" s="380"/>
      <c r="R90" s="380"/>
      <c r="S90" s="380"/>
      <c r="T90" s="380"/>
      <c r="U90" s="380"/>
      <c r="V90" s="380"/>
      <c r="W90" s="380"/>
      <c r="X90" s="164"/>
      <c r="Y90" s="380"/>
      <c r="Z90" s="380"/>
      <c r="AA90" s="678"/>
      <c r="AB90" s="680"/>
    </row>
    <row r="91" spans="2:28" s="665" customFormat="1">
      <c r="B91" s="380"/>
      <c r="C91" s="667" t="s">
        <v>11</v>
      </c>
      <c r="D91" s="381"/>
      <c r="E91" s="381"/>
      <c r="F91" s="381"/>
      <c r="G91" s="380"/>
      <c r="H91" s="163"/>
      <c r="I91" s="163"/>
      <c r="J91" s="380"/>
      <c r="K91" s="380"/>
      <c r="L91" s="380"/>
      <c r="M91" s="163"/>
      <c r="N91" s="163"/>
      <c r="O91" s="380"/>
      <c r="P91" s="380"/>
      <c r="Q91" s="380"/>
      <c r="R91" s="380"/>
      <c r="S91" s="380"/>
      <c r="T91" s="380"/>
      <c r="U91" s="380"/>
      <c r="V91" s="380"/>
      <c r="W91" s="380"/>
      <c r="X91" s="164"/>
      <c r="Y91" s="380"/>
      <c r="Z91" s="380"/>
      <c r="AA91" s="678"/>
      <c r="AB91" s="680"/>
    </row>
    <row r="92" spans="2:28" s="665" customFormat="1">
      <c r="B92" s="380"/>
      <c r="C92" s="667" t="s">
        <v>550</v>
      </c>
      <c r="D92" s="381"/>
      <c r="E92" s="381"/>
      <c r="F92" s="381"/>
      <c r="G92" s="380"/>
      <c r="H92" s="163"/>
      <c r="I92" s="163"/>
      <c r="J92" s="380"/>
      <c r="K92" s="380"/>
      <c r="L92" s="380"/>
      <c r="M92" s="163"/>
      <c r="N92" s="163"/>
      <c r="O92" s="380"/>
      <c r="P92" s="380"/>
      <c r="Q92" s="380"/>
      <c r="R92" s="380"/>
      <c r="S92" s="380"/>
      <c r="T92" s="380"/>
      <c r="U92" s="380"/>
      <c r="V92" s="380"/>
      <c r="W92" s="380"/>
      <c r="X92" s="164"/>
      <c r="Y92" s="380"/>
      <c r="Z92" s="380"/>
      <c r="AA92" s="678"/>
      <c r="AB92" s="680"/>
    </row>
    <row r="93" spans="2:28" s="665" customFormat="1">
      <c r="B93" s="380"/>
      <c r="C93" s="667" t="s">
        <v>604</v>
      </c>
      <c r="D93" s="381"/>
      <c r="E93" s="381"/>
      <c r="F93" s="381"/>
      <c r="G93" s="380"/>
      <c r="H93" s="163"/>
      <c r="I93" s="163"/>
      <c r="J93" s="380"/>
      <c r="K93" s="380"/>
      <c r="L93" s="380"/>
      <c r="M93" s="163"/>
      <c r="N93" s="163"/>
      <c r="O93" s="380"/>
      <c r="P93" s="380"/>
      <c r="Q93" s="380"/>
      <c r="R93" s="380"/>
      <c r="S93" s="380"/>
      <c r="T93" s="380"/>
      <c r="U93" s="380"/>
      <c r="V93" s="380"/>
      <c r="W93" s="380"/>
      <c r="X93" s="164"/>
      <c r="Y93" s="380"/>
      <c r="Z93" s="380"/>
      <c r="AA93" s="678"/>
      <c r="AB93" s="680"/>
    </row>
    <row r="94" spans="2:28" s="665" customFormat="1">
      <c r="B94" s="380"/>
      <c r="C94" s="667" t="s">
        <v>542</v>
      </c>
      <c r="D94" s="381"/>
      <c r="E94" s="381"/>
      <c r="F94" s="381"/>
      <c r="G94" s="380"/>
      <c r="H94" s="163"/>
      <c r="I94" s="163"/>
      <c r="J94" s="380"/>
      <c r="K94" s="380"/>
      <c r="L94" s="380"/>
      <c r="M94" s="163"/>
      <c r="N94" s="163"/>
      <c r="O94" s="380"/>
      <c r="P94" s="380"/>
      <c r="Q94" s="380"/>
      <c r="R94" s="380"/>
      <c r="S94" s="380"/>
      <c r="T94" s="380"/>
      <c r="U94" s="380"/>
      <c r="V94" s="380"/>
      <c r="W94" s="380"/>
      <c r="X94" s="164"/>
      <c r="Y94" s="380"/>
      <c r="Z94" s="380"/>
      <c r="AA94" s="678"/>
      <c r="AB94" s="680"/>
    </row>
    <row r="95" spans="2:28" s="665" customFormat="1">
      <c r="B95" s="380"/>
      <c r="C95" s="667" t="s">
        <v>543</v>
      </c>
      <c r="D95" s="381"/>
      <c r="E95" s="381"/>
      <c r="F95" s="381"/>
      <c r="G95" s="380"/>
      <c r="H95" s="163"/>
      <c r="I95" s="163"/>
      <c r="J95" s="380"/>
      <c r="K95" s="380"/>
      <c r="L95" s="380"/>
      <c r="M95" s="163"/>
      <c r="N95" s="163"/>
      <c r="O95" s="380"/>
      <c r="P95" s="380"/>
      <c r="Q95" s="380"/>
      <c r="R95" s="380"/>
      <c r="S95" s="380"/>
      <c r="T95" s="380"/>
      <c r="U95" s="380"/>
      <c r="V95" s="380"/>
      <c r="W95" s="380"/>
      <c r="X95" s="164"/>
      <c r="Y95" s="380"/>
      <c r="Z95" s="380"/>
      <c r="AA95" s="678"/>
      <c r="AB95" s="680"/>
    </row>
    <row r="96" spans="2:28" s="665" customFormat="1">
      <c r="B96" s="380"/>
      <c r="C96" s="668" t="s">
        <v>621</v>
      </c>
      <c r="D96" s="669" t="s">
        <v>166</v>
      </c>
      <c r="E96" s="381"/>
      <c r="F96" s="381"/>
      <c r="G96" s="380"/>
      <c r="H96" s="163"/>
      <c r="I96" s="163"/>
      <c r="J96" s="380"/>
      <c r="K96" s="380"/>
      <c r="L96" s="380"/>
      <c r="M96" s="163"/>
      <c r="N96" s="163"/>
      <c r="O96" s="380"/>
      <c r="P96" s="380"/>
      <c r="Q96" s="380"/>
      <c r="R96" s="380"/>
      <c r="S96" s="380"/>
      <c r="T96" s="380"/>
      <c r="U96" s="380"/>
      <c r="V96" s="380"/>
      <c r="W96" s="380"/>
      <c r="X96" s="164"/>
      <c r="Y96" s="380"/>
      <c r="Z96" s="380"/>
      <c r="AA96" s="678"/>
      <c r="AB96" s="680"/>
    </row>
    <row r="97" spans="2:28" s="665" customFormat="1">
      <c r="B97" s="380"/>
      <c r="C97" s="668" t="s">
        <v>622</v>
      </c>
      <c r="D97" s="669" t="s">
        <v>167</v>
      </c>
      <c r="E97" s="381"/>
      <c r="F97" s="381"/>
      <c r="G97" s="380"/>
      <c r="H97" s="163"/>
      <c r="I97" s="163"/>
      <c r="J97" s="380"/>
      <c r="K97" s="380"/>
      <c r="L97" s="380"/>
      <c r="M97" s="163"/>
      <c r="N97" s="163"/>
      <c r="O97" s="380"/>
      <c r="P97" s="380"/>
      <c r="Q97" s="380"/>
      <c r="R97" s="380"/>
      <c r="S97" s="380"/>
      <c r="T97" s="380"/>
      <c r="U97" s="380"/>
      <c r="V97" s="380"/>
      <c r="W97" s="380"/>
      <c r="X97" s="164"/>
      <c r="Y97" s="380"/>
      <c r="Z97" s="380"/>
      <c r="AA97" s="678"/>
      <c r="AB97" s="680"/>
    </row>
    <row r="98" spans="2:28" s="665" customFormat="1">
      <c r="B98" s="380"/>
      <c r="C98" s="668" t="s">
        <v>623</v>
      </c>
      <c r="D98" s="666" t="s">
        <v>168</v>
      </c>
      <c r="E98" s="381"/>
      <c r="F98" s="381"/>
      <c r="G98" s="380"/>
      <c r="H98" s="163"/>
      <c r="I98" s="163"/>
      <c r="J98" s="380"/>
      <c r="K98" s="380"/>
      <c r="L98" s="380"/>
      <c r="M98" s="163"/>
      <c r="N98" s="163"/>
      <c r="O98" s="380"/>
      <c r="P98" s="380"/>
      <c r="Q98" s="380"/>
      <c r="R98" s="380"/>
      <c r="S98" s="380"/>
      <c r="T98" s="380"/>
      <c r="U98" s="380"/>
      <c r="V98" s="380"/>
      <c r="W98" s="380"/>
      <c r="X98" s="164"/>
      <c r="Y98" s="380"/>
      <c r="Z98" s="380"/>
      <c r="AA98" s="678"/>
      <c r="AB98" s="680"/>
    </row>
    <row r="99" spans="2:28" s="665" customFormat="1">
      <c r="B99" s="380"/>
      <c r="C99" s="668" t="s">
        <v>624</v>
      </c>
      <c r="D99" s="666" t="s">
        <v>169</v>
      </c>
      <c r="E99" s="381"/>
      <c r="F99" s="381"/>
      <c r="G99" s="380"/>
      <c r="H99" s="163"/>
      <c r="I99" s="163"/>
      <c r="J99" s="380"/>
      <c r="K99" s="380"/>
      <c r="L99" s="380"/>
      <c r="M99" s="163"/>
      <c r="N99" s="163"/>
      <c r="O99" s="380"/>
      <c r="P99" s="380"/>
      <c r="Q99" s="380"/>
      <c r="R99" s="380"/>
      <c r="S99" s="380"/>
      <c r="T99" s="380"/>
      <c r="U99" s="380"/>
      <c r="V99" s="380"/>
      <c r="W99" s="380"/>
      <c r="X99" s="164"/>
      <c r="Y99" s="380"/>
      <c r="Z99" s="380"/>
      <c r="AA99" s="678"/>
      <c r="AB99" s="680"/>
    </row>
    <row r="100" spans="2:28" s="665" customFormat="1">
      <c r="B100" s="380"/>
      <c r="C100" s="668" t="s">
        <v>618</v>
      </c>
      <c r="D100" s="669" t="s">
        <v>170</v>
      </c>
      <c r="E100" s="381"/>
      <c r="F100" s="381"/>
      <c r="G100" s="380"/>
      <c r="H100" s="163"/>
      <c r="I100" s="163"/>
      <c r="J100" s="380"/>
      <c r="K100" s="380"/>
      <c r="L100" s="380"/>
      <c r="M100" s="163"/>
      <c r="N100" s="163"/>
      <c r="O100" s="380"/>
      <c r="P100" s="380"/>
      <c r="Q100" s="380"/>
      <c r="R100" s="380"/>
      <c r="S100" s="380"/>
      <c r="T100" s="380"/>
      <c r="U100" s="380"/>
      <c r="V100" s="380"/>
      <c r="W100" s="380"/>
      <c r="X100" s="164"/>
      <c r="Y100" s="380"/>
      <c r="Z100" s="380"/>
      <c r="AA100" s="678"/>
      <c r="AB100" s="680"/>
    </row>
    <row r="101" spans="2:28" s="665" customFormat="1">
      <c r="B101" s="380"/>
      <c r="C101" s="669" t="s">
        <v>156</v>
      </c>
      <c r="D101" s="669" t="s">
        <v>171</v>
      </c>
      <c r="E101" s="381"/>
      <c r="F101" s="381"/>
      <c r="G101" s="380"/>
      <c r="H101" s="163"/>
      <c r="I101" s="163"/>
      <c r="J101" s="380"/>
      <c r="K101" s="380"/>
      <c r="L101" s="380"/>
      <c r="M101" s="163"/>
      <c r="N101" s="163"/>
      <c r="O101" s="380"/>
      <c r="P101" s="380"/>
      <c r="Q101" s="380"/>
      <c r="R101" s="380"/>
      <c r="S101" s="380"/>
      <c r="T101" s="380"/>
      <c r="U101" s="380"/>
      <c r="V101" s="380"/>
      <c r="W101" s="380"/>
      <c r="X101" s="164"/>
      <c r="Y101" s="380"/>
      <c r="Z101" s="380"/>
      <c r="AA101" s="678"/>
      <c r="AB101" s="680"/>
    </row>
    <row r="102" spans="2:28" s="665" customFormat="1">
      <c r="B102" s="380"/>
      <c r="C102" s="669" t="s">
        <v>157</v>
      </c>
      <c r="D102" s="669" t="s">
        <v>172</v>
      </c>
      <c r="E102" s="381"/>
      <c r="F102" s="381"/>
      <c r="G102" s="380"/>
      <c r="H102" s="163"/>
      <c r="I102" s="163"/>
      <c r="J102" s="380"/>
      <c r="K102" s="380"/>
      <c r="L102" s="380"/>
      <c r="M102" s="163"/>
      <c r="N102" s="163"/>
      <c r="O102" s="380"/>
      <c r="P102" s="380"/>
      <c r="Q102" s="380"/>
      <c r="R102" s="380"/>
      <c r="S102" s="380"/>
      <c r="T102" s="380"/>
      <c r="U102" s="380"/>
      <c r="V102" s="380"/>
      <c r="W102" s="380"/>
      <c r="X102" s="164"/>
      <c r="Y102" s="380"/>
      <c r="Z102" s="380"/>
      <c r="AA102" s="678"/>
      <c r="AB102" s="680"/>
    </row>
    <row r="103" spans="2:28" s="665" customFormat="1">
      <c r="B103" s="380"/>
      <c r="C103" s="669" t="s">
        <v>158</v>
      </c>
      <c r="D103" s="669" t="s">
        <v>173</v>
      </c>
      <c r="E103" s="381"/>
      <c r="F103" s="381"/>
      <c r="G103" s="380"/>
      <c r="H103" s="163"/>
      <c r="I103" s="163"/>
      <c r="J103" s="380"/>
      <c r="K103" s="380"/>
      <c r="L103" s="380"/>
      <c r="M103" s="163"/>
      <c r="N103" s="163"/>
      <c r="O103" s="380"/>
      <c r="P103" s="380"/>
      <c r="Q103" s="380"/>
      <c r="R103" s="380"/>
      <c r="S103" s="380"/>
      <c r="T103" s="380"/>
      <c r="U103" s="380"/>
      <c r="V103" s="380"/>
      <c r="W103" s="380"/>
      <c r="X103" s="164"/>
      <c r="Y103" s="380"/>
      <c r="Z103" s="380"/>
      <c r="AA103" s="678"/>
      <c r="AB103" s="680"/>
    </row>
    <row r="104" spans="2:28" s="665" customFormat="1">
      <c r="B104" s="380"/>
      <c r="C104" s="669" t="s">
        <v>159</v>
      </c>
      <c r="D104" s="669" t="s">
        <v>174</v>
      </c>
      <c r="E104" s="381"/>
      <c r="F104" s="381"/>
      <c r="G104" s="380"/>
      <c r="H104" s="163"/>
      <c r="I104" s="163"/>
      <c r="J104" s="380"/>
      <c r="K104" s="380"/>
      <c r="L104" s="380"/>
      <c r="M104" s="163"/>
      <c r="N104" s="163"/>
      <c r="O104" s="380"/>
      <c r="P104" s="380"/>
      <c r="Q104" s="380"/>
      <c r="R104" s="380"/>
      <c r="S104" s="380"/>
      <c r="T104" s="380"/>
      <c r="U104" s="380"/>
      <c r="V104" s="380"/>
      <c r="W104" s="380"/>
      <c r="X104" s="164"/>
      <c r="Y104" s="380"/>
      <c r="Z104" s="380"/>
      <c r="AA104" s="678"/>
      <c r="AB104" s="680"/>
    </row>
    <row r="105" spans="2:28" s="665" customFormat="1">
      <c r="B105" s="380"/>
      <c r="C105" s="669" t="s">
        <v>160</v>
      </c>
      <c r="D105" s="669" t="s">
        <v>175</v>
      </c>
      <c r="E105" s="381"/>
      <c r="F105" s="381"/>
      <c r="G105" s="380"/>
      <c r="H105" s="163"/>
      <c r="I105" s="163"/>
      <c r="J105" s="380"/>
      <c r="K105" s="380"/>
      <c r="L105" s="380"/>
      <c r="M105" s="163"/>
      <c r="N105" s="163"/>
      <c r="O105" s="380"/>
      <c r="P105" s="380"/>
      <c r="Q105" s="380"/>
      <c r="R105" s="380"/>
      <c r="S105" s="380"/>
      <c r="T105" s="380"/>
      <c r="U105" s="380"/>
      <c r="V105" s="380"/>
      <c r="W105" s="380"/>
      <c r="X105" s="164"/>
      <c r="Y105" s="380"/>
      <c r="Z105" s="380"/>
      <c r="AA105" s="678"/>
      <c r="AB105" s="680"/>
    </row>
    <row r="106" spans="2:28" s="665" customFormat="1">
      <c r="B106" s="380"/>
      <c r="C106" s="669" t="s">
        <v>161</v>
      </c>
      <c r="D106" s="669" t="s">
        <v>176</v>
      </c>
      <c r="E106" s="381"/>
      <c r="F106" s="381"/>
      <c r="G106" s="380"/>
      <c r="H106" s="163"/>
      <c r="I106" s="163"/>
      <c r="J106" s="380"/>
      <c r="K106" s="380"/>
      <c r="L106" s="380"/>
      <c r="M106" s="163"/>
      <c r="N106" s="163"/>
      <c r="O106" s="380"/>
      <c r="P106" s="380"/>
      <c r="Q106" s="380"/>
      <c r="R106" s="380"/>
      <c r="S106" s="380"/>
      <c r="T106" s="380"/>
      <c r="U106" s="380"/>
      <c r="V106" s="380"/>
      <c r="W106" s="380"/>
      <c r="X106" s="164"/>
      <c r="Y106" s="380"/>
      <c r="Z106" s="380"/>
      <c r="AA106" s="678"/>
      <c r="AB106" s="680"/>
    </row>
    <row r="107" spans="2:28" s="665" customFormat="1">
      <c r="B107" s="380"/>
      <c r="C107" s="669" t="s">
        <v>162</v>
      </c>
      <c r="D107" s="669" t="s">
        <v>177</v>
      </c>
      <c r="E107" s="381"/>
      <c r="F107" s="381"/>
      <c r="G107" s="380"/>
      <c r="H107" s="163"/>
      <c r="I107" s="163"/>
      <c r="J107" s="380"/>
      <c r="K107" s="380"/>
      <c r="L107" s="380"/>
      <c r="M107" s="163"/>
      <c r="N107" s="163"/>
      <c r="O107" s="380"/>
      <c r="P107" s="380"/>
      <c r="Q107" s="380"/>
      <c r="R107" s="380"/>
      <c r="S107" s="380"/>
      <c r="T107" s="380"/>
      <c r="U107" s="380"/>
      <c r="V107" s="380"/>
      <c r="W107" s="380"/>
      <c r="X107" s="164"/>
      <c r="Y107" s="380"/>
      <c r="Z107" s="380"/>
      <c r="AA107" s="678"/>
      <c r="AB107" s="680"/>
    </row>
    <row r="108" spans="2:28" s="665" customFormat="1">
      <c r="B108" s="380"/>
      <c r="C108" s="669" t="s">
        <v>163</v>
      </c>
      <c r="D108" s="669" t="s">
        <v>178</v>
      </c>
      <c r="E108" s="381"/>
      <c r="F108" s="381"/>
      <c r="G108" s="380"/>
      <c r="H108" s="163"/>
      <c r="I108" s="163"/>
      <c r="J108" s="380"/>
      <c r="K108" s="380"/>
      <c r="L108" s="380"/>
      <c r="M108" s="163"/>
      <c r="N108" s="163"/>
      <c r="O108" s="380"/>
      <c r="P108" s="380"/>
      <c r="Q108" s="380"/>
      <c r="R108" s="380"/>
      <c r="S108" s="380"/>
      <c r="T108" s="380"/>
      <c r="U108" s="380"/>
      <c r="V108" s="380"/>
      <c r="W108" s="380"/>
      <c r="X108" s="164"/>
      <c r="Y108" s="380"/>
      <c r="Z108" s="380"/>
      <c r="AA108" s="678"/>
      <c r="AB108" s="680"/>
    </row>
    <row r="109" spans="2:28" s="665" customFormat="1">
      <c r="B109" s="380"/>
      <c r="C109" s="669" t="s">
        <v>164</v>
      </c>
      <c r="D109" s="669" t="s">
        <v>179</v>
      </c>
      <c r="E109" s="381"/>
      <c r="F109" s="381"/>
      <c r="G109" s="380"/>
      <c r="H109" s="163"/>
      <c r="I109" s="163"/>
      <c r="J109" s="380"/>
      <c r="K109" s="380"/>
      <c r="L109" s="380"/>
      <c r="M109" s="163"/>
      <c r="N109" s="163"/>
      <c r="O109" s="380"/>
      <c r="P109" s="380"/>
      <c r="Q109" s="380"/>
      <c r="R109" s="380"/>
      <c r="S109" s="380"/>
      <c r="T109" s="380"/>
      <c r="U109" s="380"/>
      <c r="V109" s="380"/>
      <c r="W109" s="380"/>
      <c r="X109" s="164"/>
      <c r="Y109" s="380"/>
      <c r="Z109" s="380"/>
      <c r="AA109" s="678"/>
      <c r="AB109" s="680"/>
    </row>
    <row r="110" spans="2:28" s="665" customFormat="1">
      <c r="B110" s="380"/>
      <c r="C110" s="669" t="s">
        <v>165</v>
      </c>
      <c r="D110" s="669" t="s">
        <v>180</v>
      </c>
      <c r="E110" s="381"/>
      <c r="F110" s="381"/>
      <c r="G110" s="380"/>
      <c r="H110" s="163"/>
      <c r="I110" s="163"/>
      <c r="J110" s="380"/>
      <c r="K110" s="380"/>
      <c r="L110" s="380"/>
      <c r="M110" s="163"/>
      <c r="N110" s="163"/>
      <c r="O110" s="380"/>
      <c r="P110" s="380"/>
      <c r="Q110" s="380"/>
      <c r="R110" s="380"/>
      <c r="S110" s="380"/>
      <c r="T110" s="380"/>
      <c r="U110" s="380"/>
      <c r="V110" s="380"/>
      <c r="W110" s="380"/>
      <c r="X110" s="164"/>
      <c r="Y110" s="380"/>
      <c r="Z110" s="380"/>
      <c r="AA110" s="678"/>
      <c r="AB110" s="680"/>
    </row>
    <row r="111" spans="2:28" s="665" customFormat="1">
      <c r="B111" s="380"/>
      <c r="C111" s="669" t="s">
        <v>125</v>
      </c>
      <c r="D111" s="669" t="s">
        <v>140</v>
      </c>
      <c r="E111" s="381"/>
      <c r="F111" s="381"/>
      <c r="G111" s="380"/>
      <c r="H111" s="163"/>
      <c r="I111" s="163"/>
      <c r="J111" s="380"/>
      <c r="K111" s="380"/>
      <c r="L111" s="380"/>
      <c r="M111" s="163"/>
      <c r="N111" s="163"/>
      <c r="O111" s="380"/>
      <c r="P111" s="380"/>
      <c r="Q111" s="380"/>
      <c r="R111" s="380"/>
      <c r="S111" s="380"/>
      <c r="T111" s="380"/>
      <c r="U111" s="380"/>
      <c r="V111" s="380"/>
      <c r="W111" s="380"/>
      <c r="X111" s="164"/>
      <c r="Y111" s="380"/>
      <c r="Z111" s="380"/>
      <c r="AA111" s="678"/>
      <c r="AB111" s="680"/>
    </row>
    <row r="112" spans="2:28" s="665" customFormat="1">
      <c r="B112" s="380"/>
      <c r="C112" s="669" t="s">
        <v>126</v>
      </c>
      <c r="D112" s="669" t="s">
        <v>141</v>
      </c>
      <c r="E112" s="381"/>
      <c r="F112" s="381"/>
      <c r="G112" s="380"/>
      <c r="H112" s="163"/>
      <c r="I112" s="163"/>
      <c r="J112" s="380"/>
      <c r="K112" s="380"/>
      <c r="L112" s="380"/>
      <c r="M112" s="163"/>
      <c r="N112" s="163"/>
      <c r="O112" s="380"/>
      <c r="P112" s="380"/>
      <c r="Q112" s="380"/>
      <c r="R112" s="380"/>
      <c r="S112" s="380"/>
      <c r="T112" s="380"/>
      <c r="U112" s="380"/>
      <c r="V112" s="380"/>
      <c r="W112" s="380"/>
      <c r="X112" s="164"/>
      <c r="Y112" s="380"/>
      <c r="Z112" s="380"/>
      <c r="AA112" s="678"/>
      <c r="AB112" s="680"/>
    </row>
    <row r="113" spans="2:28" s="665" customFormat="1">
      <c r="B113" s="380"/>
      <c r="C113" s="669" t="s">
        <v>127</v>
      </c>
      <c r="D113" s="669" t="s">
        <v>142</v>
      </c>
      <c r="E113" s="381"/>
      <c r="F113" s="381"/>
      <c r="G113" s="380"/>
      <c r="H113" s="163"/>
      <c r="I113" s="163"/>
      <c r="J113" s="380"/>
      <c r="K113" s="380"/>
      <c r="L113" s="380"/>
      <c r="M113" s="163"/>
      <c r="N113" s="163"/>
      <c r="O113" s="380"/>
      <c r="P113" s="380"/>
      <c r="Q113" s="380"/>
      <c r="R113" s="380"/>
      <c r="S113" s="380"/>
      <c r="T113" s="380"/>
      <c r="U113" s="380"/>
      <c r="V113" s="380"/>
      <c r="W113" s="380"/>
      <c r="X113" s="164"/>
      <c r="Y113" s="380"/>
      <c r="Z113" s="380"/>
      <c r="AA113" s="678"/>
      <c r="AB113" s="680"/>
    </row>
    <row r="114" spans="2:28" s="665" customFormat="1">
      <c r="B114" s="380"/>
      <c r="C114" s="669" t="s">
        <v>128</v>
      </c>
      <c r="D114" s="669" t="s">
        <v>143</v>
      </c>
      <c r="E114" s="381"/>
      <c r="F114" s="381"/>
      <c r="G114" s="380"/>
      <c r="H114" s="163"/>
      <c r="I114" s="163"/>
      <c r="J114" s="380"/>
      <c r="K114" s="380"/>
      <c r="L114" s="380"/>
      <c r="M114" s="163"/>
      <c r="N114" s="163"/>
      <c r="O114" s="380"/>
      <c r="P114" s="380"/>
      <c r="Q114" s="380"/>
      <c r="R114" s="380"/>
      <c r="S114" s="380"/>
      <c r="T114" s="380"/>
      <c r="U114" s="380"/>
      <c r="V114" s="380"/>
      <c r="W114" s="380"/>
      <c r="X114" s="164"/>
      <c r="Y114" s="380"/>
      <c r="Z114" s="380"/>
      <c r="AA114" s="678"/>
      <c r="AB114" s="680"/>
    </row>
    <row r="115" spans="2:28" s="665" customFormat="1">
      <c r="B115" s="380"/>
      <c r="C115" s="669" t="s">
        <v>129</v>
      </c>
      <c r="D115" s="669" t="s">
        <v>144</v>
      </c>
      <c r="E115" s="381"/>
      <c r="F115" s="381"/>
      <c r="G115" s="380"/>
      <c r="H115" s="163"/>
      <c r="I115" s="163"/>
      <c r="J115" s="380"/>
      <c r="K115" s="380"/>
      <c r="L115" s="380"/>
      <c r="M115" s="163"/>
      <c r="N115" s="163"/>
      <c r="O115" s="380"/>
      <c r="P115" s="380"/>
      <c r="Q115" s="380"/>
      <c r="R115" s="380"/>
      <c r="S115" s="380"/>
      <c r="T115" s="380"/>
      <c r="U115" s="380"/>
      <c r="V115" s="380"/>
      <c r="W115" s="380"/>
      <c r="X115" s="164"/>
      <c r="Y115" s="380"/>
      <c r="Z115" s="380"/>
      <c r="AA115" s="678"/>
      <c r="AB115" s="680"/>
    </row>
    <row r="116" spans="2:28" s="665" customFormat="1">
      <c r="B116" s="380"/>
      <c r="C116" s="669" t="s">
        <v>130</v>
      </c>
      <c r="D116" s="669" t="s">
        <v>145</v>
      </c>
      <c r="E116" s="381"/>
      <c r="F116" s="381"/>
      <c r="G116" s="380"/>
      <c r="H116" s="163"/>
      <c r="I116" s="163"/>
      <c r="J116" s="380"/>
      <c r="K116" s="380"/>
      <c r="L116" s="380"/>
      <c r="M116" s="163"/>
      <c r="N116" s="163"/>
      <c r="O116" s="380"/>
      <c r="P116" s="380"/>
      <c r="Q116" s="380"/>
      <c r="R116" s="380"/>
      <c r="S116" s="380"/>
      <c r="T116" s="380"/>
      <c r="U116" s="380"/>
      <c r="V116" s="380"/>
      <c r="W116" s="380"/>
      <c r="X116" s="164"/>
      <c r="Y116" s="380"/>
      <c r="Z116" s="380"/>
      <c r="AA116" s="678"/>
      <c r="AB116" s="680"/>
    </row>
    <row r="117" spans="2:28" s="665" customFormat="1">
      <c r="B117" s="380"/>
      <c r="C117" s="669" t="s">
        <v>131</v>
      </c>
      <c r="D117" s="669" t="s">
        <v>146</v>
      </c>
      <c r="E117" s="381"/>
      <c r="F117" s="381"/>
      <c r="G117" s="380"/>
      <c r="H117" s="163"/>
      <c r="I117" s="163"/>
      <c r="J117" s="380"/>
      <c r="K117" s="380"/>
      <c r="L117" s="380"/>
      <c r="M117" s="163"/>
      <c r="N117" s="163"/>
      <c r="O117" s="380"/>
      <c r="P117" s="380"/>
      <c r="Q117" s="380"/>
      <c r="R117" s="380"/>
      <c r="S117" s="380"/>
      <c r="T117" s="380"/>
      <c r="U117" s="380"/>
      <c r="V117" s="380"/>
      <c r="W117" s="380"/>
      <c r="X117" s="164"/>
      <c r="Y117" s="380"/>
      <c r="Z117" s="380"/>
      <c r="AA117" s="678"/>
      <c r="AB117" s="680"/>
    </row>
    <row r="118" spans="2:28" s="665" customFormat="1">
      <c r="B118" s="380"/>
      <c r="C118" s="669" t="s">
        <v>132</v>
      </c>
      <c r="D118" s="669" t="s">
        <v>147</v>
      </c>
      <c r="E118" s="381"/>
      <c r="F118" s="381"/>
      <c r="G118" s="380"/>
      <c r="H118" s="163"/>
      <c r="I118" s="163"/>
      <c r="J118" s="380"/>
      <c r="K118" s="380"/>
      <c r="L118" s="380"/>
      <c r="M118" s="163"/>
      <c r="N118" s="163"/>
      <c r="O118" s="380"/>
      <c r="P118" s="380"/>
      <c r="Q118" s="380"/>
      <c r="R118" s="380"/>
      <c r="S118" s="380"/>
      <c r="T118" s="380"/>
      <c r="U118" s="380"/>
      <c r="V118" s="380"/>
      <c r="W118" s="380"/>
      <c r="X118" s="164"/>
      <c r="Y118" s="380"/>
      <c r="Z118" s="380"/>
      <c r="AA118" s="678"/>
      <c r="AB118" s="680"/>
    </row>
    <row r="119" spans="2:28" s="665" customFormat="1">
      <c r="B119" s="380"/>
      <c r="C119" s="669" t="s">
        <v>133</v>
      </c>
      <c r="D119" s="669" t="s">
        <v>148</v>
      </c>
      <c r="E119" s="381"/>
      <c r="F119" s="381"/>
      <c r="G119" s="380"/>
      <c r="H119" s="163"/>
      <c r="I119" s="163"/>
      <c r="J119" s="380"/>
      <c r="K119" s="380"/>
      <c r="L119" s="380"/>
      <c r="M119" s="163"/>
      <c r="N119" s="163"/>
      <c r="O119" s="380"/>
      <c r="P119" s="380"/>
      <c r="Q119" s="380"/>
      <c r="R119" s="380"/>
      <c r="S119" s="380"/>
      <c r="T119" s="380"/>
      <c r="U119" s="380"/>
      <c r="V119" s="380"/>
      <c r="W119" s="380"/>
      <c r="X119" s="164"/>
      <c r="Y119" s="380"/>
      <c r="Z119" s="380"/>
      <c r="AA119" s="678"/>
      <c r="AB119" s="680"/>
    </row>
    <row r="120" spans="2:28" s="665" customFormat="1">
      <c r="B120" s="380"/>
      <c r="C120" s="669" t="s">
        <v>134</v>
      </c>
      <c r="D120" s="669" t="s">
        <v>149</v>
      </c>
      <c r="E120" s="381"/>
      <c r="F120" s="381"/>
      <c r="G120" s="380"/>
      <c r="H120" s="163"/>
      <c r="I120" s="163"/>
      <c r="J120" s="380"/>
      <c r="K120" s="380"/>
      <c r="L120" s="380"/>
      <c r="M120" s="163"/>
      <c r="N120" s="163"/>
      <c r="O120" s="380"/>
      <c r="P120" s="380"/>
      <c r="Q120" s="380"/>
      <c r="R120" s="380"/>
      <c r="S120" s="380"/>
      <c r="T120" s="380"/>
      <c r="U120" s="380"/>
      <c r="V120" s="380"/>
      <c r="W120" s="380"/>
      <c r="X120" s="164"/>
      <c r="Y120" s="380"/>
      <c r="Z120" s="380"/>
      <c r="AA120" s="678"/>
      <c r="AB120" s="680"/>
    </row>
    <row r="121" spans="2:28" s="665" customFormat="1">
      <c r="B121" s="380"/>
      <c r="C121" s="669" t="s">
        <v>135</v>
      </c>
      <c r="D121" s="669" t="s">
        <v>150</v>
      </c>
      <c r="E121" s="381"/>
      <c r="F121" s="381"/>
      <c r="G121" s="380"/>
      <c r="H121" s="163"/>
      <c r="I121" s="163"/>
      <c r="J121" s="380"/>
      <c r="K121" s="380"/>
      <c r="L121" s="380"/>
      <c r="M121" s="163"/>
      <c r="N121" s="163"/>
      <c r="O121" s="380"/>
      <c r="P121" s="380"/>
      <c r="Q121" s="380"/>
      <c r="R121" s="380"/>
      <c r="S121" s="380"/>
      <c r="T121" s="380"/>
      <c r="U121" s="380"/>
      <c r="V121" s="380"/>
      <c r="W121" s="380"/>
      <c r="X121" s="164"/>
      <c r="Y121" s="380"/>
      <c r="Z121" s="380"/>
      <c r="AA121" s="678"/>
      <c r="AB121" s="680"/>
    </row>
    <row r="122" spans="2:28" s="665" customFormat="1">
      <c r="B122" s="380"/>
      <c r="C122" s="669" t="s">
        <v>136</v>
      </c>
      <c r="D122" s="669" t="s">
        <v>151</v>
      </c>
      <c r="E122" s="381"/>
      <c r="F122" s="381"/>
      <c r="G122" s="380"/>
      <c r="H122" s="163"/>
      <c r="I122" s="163"/>
      <c r="J122" s="380"/>
      <c r="K122" s="380"/>
      <c r="L122" s="380"/>
      <c r="M122" s="163"/>
      <c r="N122" s="163"/>
      <c r="O122" s="380"/>
      <c r="P122" s="380"/>
      <c r="Q122" s="380"/>
      <c r="R122" s="380"/>
      <c r="S122" s="380"/>
      <c r="T122" s="380"/>
      <c r="U122" s="380"/>
      <c r="V122" s="380"/>
      <c r="W122" s="380"/>
      <c r="X122" s="164"/>
      <c r="Y122" s="380"/>
      <c r="Z122" s="380"/>
      <c r="AA122" s="678"/>
      <c r="AB122" s="680"/>
    </row>
    <row r="123" spans="2:28" s="665" customFormat="1">
      <c r="B123" s="380"/>
      <c r="C123" s="669" t="s">
        <v>137</v>
      </c>
      <c r="D123" s="669" t="s">
        <v>152</v>
      </c>
      <c r="E123" s="381"/>
      <c r="F123" s="381"/>
      <c r="G123" s="380"/>
      <c r="H123" s="163"/>
      <c r="I123" s="163"/>
      <c r="J123" s="380"/>
      <c r="K123" s="380"/>
      <c r="L123" s="380"/>
      <c r="M123" s="163"/>
      <c r="N123" s="163"/>
      <c r="O123" s="380"/>
      <c r="P123" s="380"/>
      <c r="Q123" s="380"/>
      <c r="R123" s="380"/>
      <c r="S123" s="380"/>
      <c r="T123" s="380"/>
      <c r="U123" s="380"/>
      <c r="V123" s="380"/>
      <c r="W123" s="380"/>
      <c r="X123" s="164"/>
      <c r="Y123" s="380"/>
      <c r="Z123" s="380"/>
      <c r="AA123" s="678"/>
      <c r="AB123" s="680"/>
    </row>
    <row r="124" spans="2:28" s="665" customFormat="1">
      <c r="B124" s="380"/>
      <c r="C124" s="669" t="s">
        <v>138</v>
      </c>
      <c r="D124" s="669" t="s">
        <v>153</v>
      </c>
      <c r="E124" s="381"/>
      <c r="F124" s="381"/>
      <c r="G124" s="380"/>
      <c r="H124" s="163"/>
      <c r="I124" s="163"/>
      <c r="J124" s="380"/>
      <c r="K124" s="380"/>
      <c r="L124" s="380"/>
      <c r="M124" s="163"/>
      <c r="N124" s="163"/>
      <c r="O124" s="380"/>
      <c r="P124" s="380"/>
      <c r="Q124" s="380"/>
      <c r="R124" s="380"/>
      <c r="S124" s="380"/>
      <c r="T124" s="380"/>
      <c r="U124" s="380"/>
      <c r="V124" s="380"/>
      <c r="W124" s="380"/>
      <c r="X124" s="164"/>
      <c r="Y124" s="380"/>
      <c r="Z124" s="380"/>
      <c r="AA124" s="678"/>
      <c r="AB124" s="680"/>
    </row>
    <row r="125" spans="2:28" s="665" customFormat="1">
      <c r="B125" s="380"/>
      <c r="C125" s="669" t="s">
        <v>139</v>
      </c>
      <c r="D125" s="669" t="s">
        <v>154</v>
      </c>
      <c r="E125" s="381"/>
      <c r="F125" s="381"/>
      <c r="G125" s="380"/>
      <c r="H125" s="163"/>
      <c r="I125" s="163"/>
      <c r="J125" s="380"/>
      <c r="K125" s="380"/>
      <c r="L125" s="380"/>
      <c r="M125" s="163"/>
      <c r="N125" s="163"/>
      <c r="O125" s="380"/>
      <c r="P125" s="380"/>
      <c r="Q125" s="380"/>
      <c r="R125" s="380"/>
      <c r="S125" s="380"/>
      <c r="T125" s="380"/>
      <c r="U125" s="380"/>
      <c r="V125" s="380"/>
      <c r="W125" s="380"/>
      <c r="X125" s="164"/>
      <c r="Y125" s="380"/>
      <c r="Z125" s="380"/>
      <c r="AA125" s="678"/>
      <c r="AB125" s="680"/>
    </row>
    <row r="126" spans="2:28" s="665" customFormat="1">
      <c r="B126" s="380"/>
      <c r="C126" s="669" t="s">
        <v>345</v>
      </c>
      <c r="D126" s="669" t="s">
        <v>346</v>
      </c>
      <c r="E126" s="381"/>
      <c r="F126" s="381"/>
      <c r="G126" s="380"/>
      <c r="H126" s="163"/>
      <c r="I126" s="163"/>
      <c r="J126" s="380"/>
      <c r="K126" s="380"/>
      <c r="L126" s="380"/>
      <c r="M126" s="163"/>
      <c r="N126" s="163"/>
      <c r="O126" s="380"/>
      <c r="P126" s="380"/>
      <c r="Q126" s="380"/>
      <c r="R126" s="380"/>
      <c r="S126" s="380"/>
      <c r="T126" s="380"/>
      <c r="U126" s="380"/>
      <c r="V126" s="380"/>
      <c r="W126" s="380"/>
      <c r="X126" s="164"/>
      <c r="Y126" s="380"/>
      <c r="Z126" s="380"/>
      <c r="AA126" s="678"/>
      <c r="AB126" s="680"/>
    </row>
    <row r="127" spans="2:28">
      <c r="C127" s="668" t="s">
        <v>562</v>
      </c>
      <c r="D127" s="666" t="s">
        <v>586</v>
      </c>
    </row>
    <row r="128" spans="2:28" s="381" customFormat="1">
      <c r="B128" s="380"/>
      <c r="C128" s="668" t="s">
        <v>11</v>
      </c>
      <c r="D128" s="666" t="s">
        <v>579</v>
      </c>
      <c r="G128" s="380"/>
      <c r="H128" s="163"/>
      <c r="I128" s="163"/>
      <c r="J128" s="380"/>
      <c r="K128" s="380"/>
      <c r="L128" s="380"/>
      <c r="M128" s="163"/>
      <c r="N128" s="163"/>
      <c r="O128" s="380"/>
      <c r="P128" s="380"/>
      <c r="Q128" s="380"/>
      <c r="R128" s="380"/>
      <c r="S128" s="380"/>
      <c r="T128" s="380"/>
      <c r="U128" s="380"/>
      <c r="V128" s="380"/>
      <c r="W128" s="380"/>
      <c r="X128" s="164"/>
      <c r="Y128" s="380"/>
      <c r="Z128" s="380"/>
      <c r="AA128" s="678"/>
      <c r="AB128" s="678"/>
    </row>
    <row r="129" spans="1:37" s="381" customFormat="1">
      <c r="B129" s="380"/>
      <c r="C129" s="668" t="s">
        <v>550</v>
      </c>
      <c r="D129" s="666" t="s">
        <v>603</v>
      </c>
      <c r="G129" s="380"/>
      <c r="H129" s="163"/>
      <c r="I129" s="163"/>
      <c r="J129" s="380"/>
      <c r="K129" s="380"/>
      <c r="L129" s="380"/>
      <c r="M129" s="163"/>
      <c r="N129" s="163"/>
      <c r="O129" s="380"/>
      <c r="P129" s="380"/>
      <c r="Q129" s="380"/>
      <c r="R129" s="380"/>
      <c r="S129" s="380"/>
      <c r="T129" s="380"/>
      <c r="U129" s="380"/>
      <c r="V129" s="380"/>
      <c r="W129" s="380"/>
      <c r="X129" s="164"/>
      <c r="Y129" s="380"/>
      <c r="Z129" s="380"/>
      <c r="AA129" s="678"/>
      <c r="AB129" s="678"/>
    </row>
    <row r="130" spans="1:37" s="381" customFormat="1">
      <c r="B130" s="380"/>
      <c r="C130" s="668" t="s">
        <v>626</v>
      </c>
      <c r="D130" s="666" t="s">
        <v>629</v>
      </c>
      <c r="G130" s="380"/>
      <c r="H130" s="163"/>
      <c r="I130" s="163"/>
      <c r="J130" s="380"/>
      <c r="K130" s="380"/>
      <c r="L130" s="380"/>
      <c r="M130" s="163"/>
      <c r="N130" s="163"/>
      <c r="O130" s="380"/>
      <c r="P130" s="380"/>
      <c r="Q130" s="380"/>
      <c r="R130" s="380"/>
      <c r="S130" s="380"/>
      <c r="T130" s="380"/>
      <c r="U130" s="380"/>
      <c r="V130" s="380"/>
      <c r="W130" s="380"/>
      <c r="X130" s="164"/>
      <c r="Y130" s="380"/>
      <c r="Z130" s="380"/>
      <c r="AA130" s="678"/>
      <c r="AB130" s="678"/>
      <c r="AC130" s="380"/>
      <c r="AD130" s="380"/>
      <c r="AE130" s="380"/>
      <c r="AF130" s="380"/>
      <c r="AG130" s="380"/>
      <c r="AH130" s="380"/>
      <c r="AI130" s="380"/>
      <c r="AJ130" s="380"/>
      <c r="AK130" s="380"/>
    </row>
    <row r="131" spans="1:37" s="381" customFormat="1">
      <c r="B131" s="380"/>
      <c r="C131" s="668" t="s">
        <v>627</v>
      </c>
      <c r="D131" s="666" t="s">
        <v>630</v>
      </c>
      <c r="G131" s="380"/>
      <c r="H131" s="163"/>
      <c r="I131" s="163"/>
      <c r="J131" s="380"/>
      <c r="K131" s="380"/>
      <c r="L131" s="380"/>
      <c r="M131" s="163"/>
      <c r="N131" s="163"/>
      <c r="O131" s="380"/>
      <c r="P131" s="380"/>
      <c r="Q131" s="380"/>
      <c r="R131" s="380"/>
      <c r="S131" s="380"/>
      <c r="T131" s="380"/>
      <c r="U131" s="380"/>
      <c r="V131" s="380"/>
      <c r="W131" s="380"/>
      <c r="X131" s="164"/>
      <c r="Y131" s="380"/>
      <c r="Z131" s="380"/>
      <c r="AA131" s="678"/>
      <c r="AB131" s="678"/>
      <c r="AC131" s="380"/>
      <c r="AD131" s="380"/>
      <c r="AE131" s="380"/>
      <c r="AF131" s="380"/>
      <c r="AG131" s="380"/>
      <c r="AH131" s="380"/>
      <c r="AI131" s="380"/>
      <c r="AJ131" s="380"/>
      <c r="AK131" s="380"/>
    </row>
    <row r="132" spans="1:37" s="381" customFormat="1">
      <c r="B132" s="380"/>
      <c r="C132" s="668" t="s">
        <v>628</v>
      </c>
      <c r="D132" s="666" t="s">
        <v>631</v>
      </c>
      <c r="G132" s="380"/>
      <c r="H132" s="163"/>
      <c r="I132" s="163"/>
      <c r="J132" s="380"/>
      <c r="K132" s="380"/>
      <c r="L132" s="380"/>
      <c r="M132" s="163"/>
      <c r="N132" s="163"/>
      <c r="O132" s="380"/>
      <c r="P132" s="380"/>
      <c r="Q132" s="380"/>
      <c r="R132" s="380"/>
      <c r="S132" s="380"/>
      <c r="T132" s="380"/>
      <c r="U132" s="380"/>
      <c r="V132" s="380"/>
      <c r="W132" s="380"/>
      <c r="X132" s="164"/>
      <c r="Y132" s="380"/>
      <c r="Z132" s="380"/>
      <c r="AA132" s="678"/>
      <c r="AB132" s="678"/>
      <c r="AC132" s="380"/>
      <c r="AD132" s="380"/>
      <c r="AE132" s="380"/>
      <c r="AF132" s="380"/>
      <c r="AG132" s="380"/>
      <c r="AH132" s="380"/>
      <c r="AI132" s="380"/>
      <c r="AJ132" s="380"/>
      <c r="AK132" s="380"/>
    </row>
    <row r="133" spans="1:37" s="381" customFormat="1">
      <c r="B133" s="380"/>
      <c r="C133" s="668" t="s">
        <v>612</v>
      </c>
      <c r="D133" s="666" t="s">
        <v>613</v>
      </c>
      <c r="G133" s="380"/>
      <c r="H133" s="163"/>
      <c r="I133" s="163"/>
      <c r="J133" s="380"/>
      <c r="K133" s="380"/>
      <c r="L133" s="380"/>
      <c r="M133" s="163"/>
      <c r="N133" s="163"/>
      <c r="O133" s="380"/>
      <c r="P133" s="380"/>
      <c r="Q133" s="380"/>
      <c r="R133" s="380"/>
      <c r="S133" s="380"/>
      <c r="T133" s="380"/>
      <c r="U133" s="380"/>
      <c r="V133" s="380"/>
      <c r="W133" s="380"/>
      <c r="X133" s="164"/>
      <c r="Y133" s="380"/>
      <c r="Z133" s="380"/>
      <c r="AA133" s="678"/>
      <c r="AB133" s="678"/>
      <c r="AC133" s="380"/>
      <c r="AD133" s="380"/>
      <c r="AE133" s="380"/>
      <c r="AF133" s="380"/>
      <c r="AG133" s="380"/>
      <c r="AH133" s="380"/>
      <c r="AI133" s="380"/>
      <c r="AJ133" s="380"/>
      <c r="AK133" s="380"/>
    </row>
    <row r="134" spans="1:37" s="381" customFormat="1">
      <c r="A134" s="380"/>
      <c r="B134" s="380"/>
      <c r="C134" s="670" t="s">
        <v>853</v>
      </c>
      <c r="D134" s="671" t="s">
        <v>860</v>
      </c>
      <c r="G134" s="380"/>
      <c r="H134" s="163"/>
      <c r="I134" s="163"/>
      <c r="J134" s="380"/>
      <c r="K134" s="380"/>
      <c r="L134" s="380"/>
      <c r="M134" s="163"/>
      <c r="N134" s="163"/>
      <c r="O134" s="380"/>
      <c r="P134" s="380"/>
      <c r="Q134" s="380"/>
      <c r="R134" s="380"/>
      <c r="S134" s="380"/>
      <c r="T134" s="380"/>
      <c r="U134" s="380"/>
      <c r="V134" s="380"/>
      <c r="W134" s="380"/>
      <c r="X134" s="164"/>
      <c r="Y134" s="380"/>
      <c r="Z134" s="380"/>
      <c r="AA134" s="678"/>
      <c r="AB134" s="678"/>
      <c r="AC134" s="380"/>
      <c r="AD134" s="380"/>
      <c r="AE134" s="380"/>
      <c r="AF134" s="380"/>
      <c r="AG134" s="380"/>
      <c r="AH134" s="380"/>
      <c r="AI134" s="380"/>
      <c r="AJ134" s="380"/>
      <c r="AK134" s="380"/>
    </row>
    <row r="135" spans="1:37" s="381" customFormat="1">
      <c r="A135" s="380"/>
      <c r="B135" s="380"/>
      <c r="C135" s="666" t="s">
        <v>854</v>
      </c>
      <c r="D135" s="672" t="s">
        <v>861</v>
      </c>
      <c r="G135" s="380"/>
      <c r="H135" s="163"/>
      <c r="I135" s="163"/>
      <c r="J135" s="380"/>
      <c r="K135" s="380"/>
      <c r="L135" s="380"/>
      <c r="M135" s="163"/>
      <c r="N135" s="163"/>
      <c r="O135" s="380"/>
      <c r="P135" s="380"/>
      <c r="Q135" s="380"/>
      <c r="R135" s="380"/>
      <c r="S135" s="380"/>
      <c r="T135" s="380"/>
      <c r="U135" s="380"/>
      <c r="V135" s="380"/>
      <c r="W135" s="380"/>
      <c r="X135" s="164"/>
      <c r="Y135" s="380"/>
      <c r="Z135" s="380"/>
      <c r="AA135" s="678"/>
      <c r="AB135" s="678"/>
      <c r="AC135" s="380"/>
      <c r="AD135" s="380"/>
      <c r="AE135" s="380"/>
      <c r="AF135" s="380"/>
      <c r="AG135" s="380"/>
      <c r="AH135" s="380"/>
      <c r="AI135" s="380"/>
      <c r="AJ135" s="380"/>
      <c r="AK135" s="380"/>
    </row>
    <row r="136" spans="1:37" s="381" customFormat="1">
      <c r="A136" s="380"/>
      <c r="B136" s="380"/>
      <c r="C136" s="666" t="s">
        <v>855</v>
      </c>
      <c r="D136" s="672" t="s">
        <v>862</v>
      </c>
      <c r="G136" s="380"/>
      <c r="H136" s="163"/>
      <c r="I136" s="163"/>
      <c r="J136" s="380"/>
      <c r="K136" s="380"/>
      <c r="L136" s="380"/>
      <c r="M136" s="163"/>
      <c r="N136" s="163"/>
      <c r="O136" s="380"/>
      <c r="P136" s="380"/>
      <c r="Q136" s="380"/>
      <c r="R136" s="380"/>
      <c r="S136" s="380"/>
      <c r="T136" s="380"/>
      <c r="U136" s="380"/>
      <c r="V136" s="380"/>
      <c r="W136" s="380"/>
      <c r="X136" s="164"/>
      <c r="Y136" s="380"/>
      <c r="Z136" s="380"/>
      <c r="AA136" s="678"/>
      <c r="AB136" s="678"/>
      <c r="AC136" s="380"/>
      <c r="AD136" s="380"/>
      <c r="AE136" s="380"/>
      <c r="AF136" s="380"/>
      <c r="AG136" s="380"/>
      <c r="AH136" s="380"/>
      <c r="AI136" s="380"/>
      <c r="AJ136" s="380"/>
      <c r="AK136" s="380"/>
    </row>
    <row r="137" spans="1:37" s="381" customFormat="1">
      <c r="A137" s="380"/>
      <c r="B137" s="380"/>
      <c r="C137" s="666" t="s">
        <v>856</v>
      </c>
      <c r="D137" s="672" t="s">
        <v>863</v>
      </c>
      <c r="G137" s="380"/>
      <c r="H137" s="163"/>
      <c r="I137" s="163"/>
      <c r="J137" s="380"/>
      <c r="K137" s="380"/>
      <c r="L137" s="380"/>
      <c r="M137" s="163"/>
      <c r="N137" s="163"/>
      <c r="O137" s="380"/>
      <c r="P137" s="380"/>
      <c r="Q137" s="380"/>
      <c r="R137" s="380"/>
      <c r="S137" s="380"/>
      <c r="T137" s="380"/>
      <c r="U137" s="380"/>
      <c r="V137" s="380"/>
      <c r="W137" s="380"/>
      <c r="X137" s="164"/>
      <c r="Y137" s="380"/>
      <c r="Z137" s="380"/>
      <c r="AA137" s="678"/>
      <c r="AB137" s="678"/>
      <c r="AC137" s="380"/>
      <c r="AD137" s="380"/>
      <c r="AE137" s="380"/>
      <c r="AF137" s="380"/>
      <c r="AG137" s="380"/>
      <c r="AH137" s="380"/>
      <c r="AI137" s="380"/>
      <c r="AJ137" s="380"/>
      <c r="AK137" s="380"/>
    </row>
    <row r="138" spans="1:37" s="381" customFormat="1">
      <c r="A138" s="380"/>
      <c r="B138" s="380"/>
      <c r="C138" s="666" t="s">
        <v>857</v>
      </c>
      <c r="D138" s="671" t="s">
        <v>864</v>
      </c>
      <c r="G138" s="380"/>
      <c r="H138" s="163"/>
      <c r="I138" s="163"/>
      <c r="J138" s="380"/>
      <c r="K138" s="380"/>
      <c r="L138" s="380"/>
      <c r="M138" s="163"/>
      <c r="N138" s="163"/>
      <c r="O138" s="380"/>
      <c r="P138" s="380"/>
      <c r="Q138" s="380"/>
      <c r="R138" s="380"/>
      <c r="S138" s="380"/>
      <c r="T138" s="380"/>
      <c r="U138" s="380"/>
      <c r="V138" s="380"/>
      <c r="W138" s="380"/>
      <c r="X138" s="164"/>
      <c r="Y138" s="380"/>
      <c r="Z138" s="380"/>
      <c r="AA138" s="678"/>
      <c r="AB138" s="678"/>
      <c r="AC138" s="380"/>
      <c r="AD138" s="380"/>
      <c r="AE138" s="380"/>
      <c r="AF138" s="380"/>
      <c r="AG138" s="380"/>
      <c r="AH138" s="380"/>
      <c r="AI138" s="380"/>
      <c r="AJ138" s="380"/>
      <c r="AK138" s="380"/>
    </row>
    <row r="139" spans="1:37" s="381" customFormat="1">
      <c r="A139" s="380"/>
      <c r="B139" s="380"/>
      <c r="C139" s="670" t="s">
        <v>858</v>
      </c>
      <c r="D139" s="671" t="s">
        <v>865</v>
      </c>
      <c r="G139" s="380"/>
      <c r="H139" s="163"/>
      <c r="I139" s="163"/>
      <c r="J139" s="380"/>
      <c r="K139" s="380"/>
      <c r="L139" s="380"/>
      <c r="M139" s="163"/>
      <c r="N139" s="163"/>
      <c r="O139" s="380"/>
      <c r="P139" s="380"/>
      <c r="Q139" s="380"/>
      <c r="R139" s="380"/>
      <c r="S139" s="380"/>
      <c r="T139" s="380"/>
      <c r="U139" s="380"/>
      <c r="V139" s="380"/>
      <c r="W139" s="380"/>
      <c r="X139" s="164"/>
      <c r="Y139" s="380"/>
      <c r="Z139" s="380"/>
      <c r="AA139" s="678"/>
      <c r="AB139" s="678"/>
      <c r="AC139" s="380"/>
      <c r="AD139" s="380"/>
      <c r="AE139" s="380"/>
      <c r="AF139" s="380"/>
      <c r="AG139" s="380"/>
      <c r="AH139" s="380"/>
      <c r="AI139" s="380"/>
      <c r="AJ139" s="380"/>
      <c r="AK139" s="380"/>
    </row>
    <row r="140" spans="1:37" s="381" customFormat="1">
      <c r="A140" s="380"/>
      <c r="B140" s="380"/>
      <c r="C140" s="670" t="s">
        <v>859</v>
      </c>
      <c r="D140" s="671" t="s">
        <v>866</v>
      </c>
      <c r="G140" s="380"/>
      <c r="H140" s="163"/>
      <c r="I140" s="163"/>
      <c r="J140" s="380"/>
      <c r="K140" s="380"/>
      <c r="L140" s="380"/>
      <c r="M140" s="163"/>
      <c r="N140" s="163"/>
      <c r="O140" s="380"/>
      <c r="P140" s="380"/>
      <c r="Q140" s="380"/>
      <c r="R140" s="380"/>
      <c r="S140" s="380"/>
      <c r="T140" s="380"/>
      <c r="U140" s="380"/>
      <c r="V140" s="380"/>
      <c r="W140" s="380"/>
      <c r="X140" s="164"/>
      <c r="Y140" s="380"/>
      <c r="Z140" s="380"/>
      <c r="AA140" s="678"/>
      <c r="AB140" s="678"/>
      <c r="AC140" s="380"/>
      <c r="AD140" s="380"/>
      <c r="AE140" s="380"/>
      <c r="AF140" s="380"/>
      <c r="AG140" s="380"/>
      <c r="AH140" s="380"/>
      <c r="AI140" s="380"/>
      <c r="AJ140" s="380"/>
      <c r="AK140" s="380"/>
    </row>
    <row r="141" spans="1:37" s="381" customFormat="1">
      <c r="A141" s="380"/>
      <c r="B141" s="380"/>
      <c r="C141" s="666" t="s">
        <v>867</v>
      </c>
      <c r="D141" s="672" t="s">
        <v>868</v>
      </c>
      <c r="G141" s="380"/>
      <c r="H141" s="163"/>
      <c r="I141" s="163"/>
      <c r="J141" s="380"/>
      <c r="K141" s="380"/>
      <c r="L141" s="380"/>
      <c r="M141" s="163"/>
      <c r="N141" s="163"/>
      <c r="O141" s="380"/>
      <c r="P141" s="380"/>
      <c r="Q141" s="380"/>
      <c r="R141" s="380"/>
      <c r="S141" s="380"/>
      <c r="T141" s="380"/>
      <c r="U141" s="380"/>
      <c r="V141" s="380"/>
      <c r="W141" s="380"/>
      <c r="X141" s="164"/>
      <c r="Y141" s="380"/>
      <c r="Z141" s="380"/>
      <c r="AA141" s="678"/>
      <c r="AB141" s="678"/>
      <c r="AC141" s="380"/>
      <c r="AD141" s="380"/>
      <c r="AE141" s="380"/>
      <c r="AF141" s="380"/>
      <c r="AG141" s="380"/>
      <c r="AH141" s="380"/>
      <c r="AI141" s="380"/>
      <c r="AJ141" s="380"/>
      <c r="AK141" s="380"/>
    </row>
    <row r="142" spans="1:37" s="381" customFormat="1">
      <c r="A142" s="380"/>
      <c r="B142" s="380"/>
      <c r="C142" s="668" t="s">
        <v>635</v>
      </c>
      <c r="D142" s="672" t="s">
        <v>636</v>
      </c>
      <c r="G142" s="380"/>
      <c r="H142" s="163"/>
      <c r="I142" s="163"/>
      <c r="J142" s="380"/>
      <c r="K142" s="380"/>
      <c r="L142" s="380"/>
      <c r="M142" s="163"/>
      <c r="N142" s="163"/>
      <c r="O142" s="380"/>
      <c r="P142" s="380"/>
      <c r="Q142" s="380"/>
      <c r="R142" s="380"/>
      <c r="S142" s="380"/>
      <c r="T142" s="380"/>
      <c r="U142" s="380"/>
      <c r="V142" s="380"/>
      <c r="W142" s="380"/>
      <c r="X142" s="164"/>
      <c r="Y142" s="380"/>
      <c r="Z142" s="380"/>
      <c r="AA142" s="678"/>
      <c r="AB142" s="678"/>
      <c r="AC142" s="380"/>
      <c r="AD142" s="380"/>
      <c r="AE142" s="380"/>
      <c r="AF142" s="380"/>
      <c r="AG142" s="380"/>
      <c r="AH142" s="380"/>
      <c r="AI142" s="380"/>
      <c r="AJ142" s="380"/>
      <c r="AK142" s="380"/>
    </row>
    <row r="143" spans="1:37" s="381" customFormat="1">
      <c r="A143" s="380"/>
      <c r="B143" s="380"/>
      <c r="C143" s="668" t="s">
        <v>542</v>
      </c>
      <c r="D143" s="673" t="s">
        <v>573</v>
      </c>
      <c r="G143" s="380"/>
      <c r="H143" s="163"/>
      <c r="I143" s="163"/>
      <c r="J143" s="380"/>
      <c r="K143" s="380"/>
      <c r="L143" s="380"/>
      <c r="M143" s="163"/>
      <c r="N143" s="163"/>
      <c r="O143" s="380"/>
      <c r="P143" s="380"/>
      <c r="Q143" s="380"/>
      <c r="R143" s="380"/>
      <c r="S143" s="380"/>
      <c r="T143" s="380"/>
      <c r="U143" s="380"/>
      <c r="V143" s="380"/>
      <c r="W143" s="380"/>
      <c r="X143" s="164"/>
      <c r="Y143" s="380"/>
      <c r="Z143" s="380"/>
      <c r="AA143" s="678"/>
      <c r="AB143" s="678"/>
      <c r="AC143" s="380"/>
      <c r="AD143" s="380"/>
      <c r="AE143" s="380"/>
      <c r="AF143" s="380"/>
      <c r="AG143" s="380"/>
      <c r="AH143" s="380"/>
      <c r="AI143" s="380"/>
      <c r="AJ143" s="380"/>
      <c r="AK143" s="380"/>
    </row>
    <row r="144" spans="1:37" s="381" customFormat="1">
      <c r="A144" s="380"/>
      <c r="B144" s="380"/>
      <c r="C144" s="668" t="s">
        <v>157</v>
      </c>
      <c r="D144" s="673" t="s">
        <v>172</v>
      </c>
      <c r="G144" s="380"/>
      <c r="H144" s="163"/>
      <c r="I144" s="163"/>
      <c r="J144" s="380"/>
      <c r="K144" s="380"/>
      <c r="L144" s="380"/>
      <c r="M144" s="163"/>
      <c r="N144" s="163"/>
      <c r="O144" s="380"/>
      <c r="P144" s="380"/>
      <c r="Q144" s="380"/>
      <c r="R144" s="380"/>
      <c r="S144" s="380"/>
      <c r="T144" s="380"/>
      <c r="U144" s="380"/>
      <c r="V144" s="380"/>
      <c r="W144" s="380"/>
      <c r="X144" s="164"/>
      <c r="Y144" s="380"/>
      <c r="Z144" s="380"/>
      <c r="AA144" s="678"/>
      <c r="AB144" s="678"/>
      <c r="AC144" s="380"/>
      <c r="AD144" s="380"/>
      <c r="AE144" s="380"/>
      <c r="AF144" s="380"/>
      <c r="AG144" s="380"/>
      <c r="AH144" s="380"/>
      <c r="AI144" s="380"/>
      <c r="AJ144" s="380"/>
      <c r="AK144" s="380"/>
    </row>
  </sheetData>
  <sortState xmlns:xlrd2="http://schemas.microsoft.com/office/spreadsheetml/2017/richdata2" ref="A21:AK49">
    <sortCondition ref="D21:D49"/>
  </sortState>
  <mergeCells count="6">
    <mergeCell ref="N58:X58"/>
    <mergeCell ref="H60:I60"/>
    <mergeCell ref="N63:X63"/>
    <mergeCell ref="H64:I64"/>
    <mergeCell ref="J64:K64"/>
    <mergeCell ref="N64:X64"/>
  </mergeCells>
  <printOptions horizontalCentered="1"/>
  <pageMargins left="0.19685039370078741" right="0" top="0.15748031496062992" bottom="0.23622047244094491" header="0.15748031496062992" footer="0.15748031496062992"/>
  <pageSetup paperSize="9" scale="59" firstPageNumber="4294963191" fitToHeight="2" orientation="landscape" horizontalDpi="4294967295" verticalDpi="4294967295" r:id="rId1"/>
  <headerFooter alignWithMargins="0">
    <oddHeader>&amp;R&amp;"Calibri"&amp;10&amp;K000000 Confidential&amp;1#_x000D_</oddHeader>
  </headerFooter>
  <rowBreaks count="1" manualBreakCount="1">
    <brk id="70" max="2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2387C-4164-4EC1-A366-43E53FFDF70B}">
  <sheetPr>
    <pageSetUpPr fitToPage="1"/>
  </sheetPr>
  <dimension ref="A1:AJ112"/>
  <sheetViews>
    <sheetView showGridLines="0" zoomScale="60" zoomScaleNormal="60" zoomScaleSheetLayoutView="70" workbookViewId="0">
      <selection activeCell="L44" sqref="L44"/>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688"/>
      <c r="J10" s="689"/>
      <c r="K10" s="690"/>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685" t="s">
        <v>520</v>
      </c>
      <c r="P15" s="686"/>
      <c r="Q15" s="686"/>
      <c r="R15" s="686"/>
      <c r="S15" s="686"/>
      <c r="T15" s="686"/>
      <c r="U15" s="687"/>
      <c r="V15" s="687"/>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449"/>
      <c r="B18" s="512"/>
      <c r="C18" s="364" t="s">
        <v>982</v>
      </c>
      <c r="D18" s="346" t="str">
        <f>IF(E18="","",VLOOKUP(C18,Data!$B$5:$L$508,2,FALSE))</f>
        <v/>
      </c>
      <c r="E18" s="360"/>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691"/>
      <c r="P18" s="692"/>
      <c r="Q18" s="630" t="s">
        <v>525</v>
      </c>
      <c r="R18" s="692"/>
      <c r="S18" s="692"/>
      <c r="T18" s="630"/>
      <c r="U18" s="634"/>
      <c r="V18" s="630"/>
      <c r="W18" s="350" t="str">
        <f>IF(E18="","",VLOOKUP(C18,Data!$B$5:$J$508,9,FALSE)*E18)</f>
        <v/>
      </c>
    </row>
    <row r="19" spans="1:35" s="465" customFormat="1" ht="20" customHeight="1">
      <c r="A19" s="456"/>
      <c r="B19" s="550" t="s">
        <v>928</v>
      </c>
      <c r="C19" s="551" t="s">
        <v>189</v>
      </c>
      <c r="D19" s="335" t="str">
        <f>IF(E19="","",VLOOKUP(C19,Data!$B$5:$L$508,2,FALSE))</f>
        <v>ZW26710</v>
      </c>
      <c r="E19" s="552">
        <v>105</v>
      </c>
      <c r="F19" s="378" t="s">
        <v>521</v>
      </c>
      <c r="G19" s="335">
        <f>IF(E19="","",VLOOKUP(C19,Data!$B$5:$L$508,11,FALSE))</f>
        <v>124.63</v>
      </c>
      <c r="H19" s="336">
        <f t="shared" si="0"/>
        <v>13086.15</v>
      </c>
      <c r="I19" s="375" t="str">
        <f>IF(E19="","",VLOOKUP(C19,Data!$B$5:$D$508,3,FALSE))</f>
        <v>C/T</v>
      </c>
      <c r="J19" s="375" t="str">
        <f>IF(E19="","",VLOOKUP(C19,Data!$B$5:$M$508,12,FALSE))</f>
        <v>Indonesia</v>
      </c>
      <c r="K19" s="337"/>
      <c r="L19" s="349">
        <f>IF(E19="","",VLOOKUP(C19,Data!$B$5:$E$508,4,FALSE)*E19)</f>
        <v>840</v>
      </c>
      <c r="M19" s="338">
        <f>IF(E19="","",VLOOKUP(C19,Data!$B$5:$F$508,5,FALSE)*E19)</f>
        <v>798</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4.7249999999999996</v>
      </c>
    </row>
    <row r="20" spans="1:35" ht="20" customHeight="1">
      <c r="A20" s="382"/>
      <c r="B20" s="553"/>
      <c r="C20" s="364" t="s">
        <v>984</v>
      </c>
      <c r="D20" s="319" t="str">
        <f>IF(E20="","",VLOOKUP(C20,Data!$B$5:$L$508,2,FALSE))</f>
        <v/>
      </c>
      <c r="E20" s="555"/>
      <c r="F20" s="363"/>
      <c r="G20" s="319" t="str">
        <f>IF(E20="","",VLOOKUP(C20,Data!$B$5:$L$508,11,FALSE))</f>
        <v/>
      </c>
      <c r="H20" s="683"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684" t="s">
        <v>525</v>
      </c>
      <c r="R20" s="474"/>
      <c r="S20" s="474"/>
      <c r="T20" s="684"/>
      <c r="U20" s="475"/>
      <c r="V20" s="684"/>
      <c r="W20" s="322" t="str">
        <f>IF(E20="","",VLOOKUP(C20,Data!$B$5:$J$508,9,FALSE)*E20)</f>
        <v/>
      </c>
    </row>
    <row r="21" spans="1:35" s="465" customFormat="1" ht="20" customHeight="1">
      <c r="A21" s="456"/>
      <c r="B21" s="550" t="s">
        <v>985</v>
      </c>
      <c r="C21" s="551" t="s">
        <v>189</v>
      </c>
      <c r="D21" s="335" t="str">
        <f>IF(E21="","",VLOOKUP(C21,Data!$B$5:$L$508,2,FALSE))</f>
        <v>ZW26710</v>
      </c>
      <c r="E21" s="552">
        <v>105</v>
      </c>
      <c r="F21" s="472" t="s">
        <v>522</v>
      </c>
      <c r="G21" s="335">
        <f>IF(E21="","",VLOOKUP(C21,Data!$B$5:$L$508,11,FALSE))</f>
        <v>124.63</v>
      </c>
      <c r="H21" s="336">
        <f t="shared" si="0"/>
        <v>13086.15</v>
      </c>
      <c r="I21" s="375" t="str">
        <f>IF(E21="","",VLOOKUP(C21,Data!$B$5:$D$508,3,FALSE))</f>
        <v>C/T</v>
      </c>
      <c r="J21" s="375" t="str">
        <f>IF(E21="","",VLOOKUP(C21,Data!$B$5:$M$508,12,FALSE))</f>
        <v>Indonesia</v>
      </c>
      <c r="K21" s="337"/>
      <c r="L21" s="349">
        <f>IF(E21="","",VLOOKUP(C21,Data!$B$5:$E$508,4,FALSE)*E21)</f>
        <v>840</v>
      </c>
      <c r="M21" s="338">
        <f>IF(E21="","",VLOOKUP(C21,Data!$B$5:$F$508,5,FALSE)*E21)</f>
        <v>798</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f>IF(E21="","",VLOOKUP(C21,Data!$B$5:$J$508,9,FALSE)*E21)</f>
        <v>4.7249999999999996</v>
      </c>
    </row>
    <row r="22" spans="1:35" s="451" customFormat="1" ht="20" customHeight="1">
      <c r="A22" s="382"/>
      <c r="B22" s="553"/>
      <c r="C22" s="557"/>
      <c r="D22" s="319" t="str">
        <f>IF(E22="","",VLOOKUP(C22,Data!$B$5:$L$508,2,FALSE))</f>
        <v/>
      </c>
      <c r="E22" s="555"/>
      <c r="F22" s="47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472" t="s">
        <v>526</v>
      </c>
      <c r="G23" s="319" t="str">
        <f>IF(E23="","",VLOOKUP(C23,Data!$B$5:$L$508,11,FALSE))</f>
        <v/>
      </c>
      <c r="H23" s="683"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684"/>
      <c r="W23" s="322" t="str">
        <f>IF(E23="","",VLOOKUP(C23,Data!$B$5:$J$508,9,FALSE)*E23)</f>
        <v/>
      </c>
    </row>
    <row r="24" spans="1:35" ht="20" customHeight="1">
      <c r="A24" s="382"/>
      <c r="B24" s="553"/>
      <c r="C24" s="557"/>
      <c r="D24" s="319" t="str">
        <f>IF(E24="","",VLOOKUP(C24,Data!$B$5:$L$508,2,FALSE))</f>
        <v/>
      </c>
      <c r="E24" s="555"/>
      <c r="F24" s="472"/>
      <c r="G24" s="319" t="str">
        <f>IF(E24="","",VLOOKUP(C24,Data!$B$5:$L$508,11,FALSE))</f>
        <v/>
      </c>
      <c r="H24" s="683"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684"/>
      <c r="W24" s="322" t="str">
        <f>IF(E24="","",VLOOKUP(C24,Data!$B$5:$J$508,9,FALSE)*E24)</f>
        <v/>
      </c>
    </row>
    <row r="25" spans="1:35" ht="20" customHeight="1">
      <c r="A25" s="382"/>
      <c r="B25" s="553"/>
      <c r="C25" s="557"/>
      <c r="D25" s="319" t="str">
        <f>IF(E25="","",VLOOKUP(C25,Data!$B$5:$L$508,2,FALSE))</f>
        <v/>
      </c>
      <c r="E25" s="555"/>
      <c r="F25" s="366"/>
      <c r="G25" s="319" t="str">
        <f>IF(E25="","",VLOOKUP(C25,Data!$B$5:$L$508,11,FALSE))</f>
        <v/>
      </c>
      <c r="H25" s="683"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684"/>
      <c r="R25" s="474"/>
      <c r="S25" s="474"/>
      <c r="T25" s="684"/>
      <c r="U25" s="475"/>
      <c r="V25" s="684"/>
      <c r="W25" s="322" t="str">
        <f>IF(E25="","",VLOOKUP(C25,Data!$B$5:$J$508,9,FALSE)*E25)</f>
        <v/>
      </c>
    </row>
    <row r="26" spans="1:35" ht="20" customHeight="1">
      <c r="A26" s="382"/>
      <c r="B26" s="553"/>
      <c r="C26" s="554"/>
      <c r="D26" s="319" t="str">
        <f>IF(E26="","",VLOOKUP(C26,Data!$B$5:$L$508,2,FALSE))</f>
        <v/>
      </c>
      <c r="E26" s="555"/>
      <c r="F26" s="366"/>
      <c r="G26" s="319" t="str">
        <f>IF(E26="","",VLOOKUP(C26,Data!$B$5:$L$508,11,FALSE))</f>
        <v/>
      </c>
      <c r="H26" s="683"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684"/>
      <c r="R26" s="474"/>
      <c r="S26" s="474"/>
      <c r="T26" s="684"/>
      <c r="U26" s="475"/>
      <c r="V26" s="684"/>
      <c r="W26" s="322" t="str">
        <f>IF(E26="","",VLOOKUP(C26,Data!$B$5:$J$508,9,FALSE)*E26)</f>
        <v/>
      </c>
    </row>
    <row r="27" spans="1:35" ht="32.5">
      <c r="A27" s="382"/>
      <c r="B27" s="553"/>
      <c r="C27" s="677"/>
      <c r="D27" s="319" t="str">
        <f>IF(E27="","",VLOOKUP(C27,Data!$B$5:$L$508,2,FALSE))</f>
        <v/>
      </c>
      <c r="E27" s="555"/>
      <c r="F27" s="366"/>
      <c r="G27" s="319" t="str">
        <f>IF(E27="","",VLOOKUP(C27,Data!$B$5:$L$508,11,FALSE))</f>
        <v/>
      </c>
      <c r="H27" s="683"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684"/>
      <c r="W27" s="322" t="str">
        <f>IF(E27="","",VLOOKUP(C27,Data!$B$5:$J$508,9,FALSE)*E27)</f>
        <v/>
      </c>
    </row>
    <row r="28" spans="1:35" s="465" customFormat="1" ht="20.25" customHeight="1">
      <c r="B28" s="559"/>
      <c r="C28" s="675"/>
      <c r="D28" s="674"/>
      <c r="E28" s="340">
        <f>SUM(E18:E27)</f>
        <v>210</v>
      </c>
      <c r="F28" s="340">
        <f>SUM(F18:F27)</f>
        <v>0</v>
      </c>
      <c r="G28" s="341"/>
      <c r="H28" s="341">
        <f>SUM(H18:H27)</f>
        <v>26172.3</v>
      </c>
      <c r="I28" s="562"/>
      <c r="J28" s="562"/>
      <c r="K28" s="562"/>
      <c r="L28" s="563">
        <f>SUM(L18:L27)</f>
        <v>1680</v>
      </c>
      <c r="M28" s="563">
        <f>SUM(M18:M27)</f>
        <v>1596</v>
      </c>
      <c r="N28" s="341" t="e">
        <f>SUM(N16:N27)</f>
        <v>#REF!</v>
      </c>
      <c r="O28" s="341"/>
      <c r="P28" s="341">
        <f>SUM(P16:P27)</f>
        <v>0</v>
      </c>
      <c r="Q28" s="341">
        <f>SUM(Q16:Q27)</f>
        <v>0</v>
      </c>
      <c r="R28" s="341"/>
      <c r="S28" s="341">
        <f>SUM(S16:S27)</f>
        <v>0</v>
      </c>
      <c r="T28" s="341">
        <f>SUM(T16:T27)</f>
        <v>0</v>
      </c>
      <c r="U28" s="341" t="e">
        <f>SUM(#REF!)</f>
        <v>#REF!</v>
      </c>
      <c r="V28" s="341">
        <f>SUM(V16:V27)</f>
        <v>0</v>
      </c>
      <c r="W28" s="342">
        <f>SUM(W18:W27)</f>
        <v>9.4499999999999993</v>
      </c>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c r="AA31" s="429">
        <f>857-873</f>
        <v>-16</v>
      </c>
    </row>
    <row r="32" spans="1:35">
      <c r="B32" s="394" t="s">
        <v>561</v>
      </c>
      <c r="C32" s="381"/>
      <c r="D32" s="641"/>
      <c r="E32" s="381"/>
      <c r="G32" s="1056"/>
      <c r="H32" s="1057"/>
      <c r="I32" s="430"/>
      <c r="J32" s="572"/>
      <c r="K32" s="307" t="s">
        <v>93</v>
      </c>
      <c r="L32" s="307"/>
      <c r="M32" s="304"/>
      <c r="W32" s="308"/>
    </row>
    <row r="33" spans="2:28">
      <c r="B33" s="406"/>
      <c r="C33" s="448"/>
      <c r="D33" s="661"/>
      <c r="E33" s="381" t="s">
        <v>94</v>
      </c>
      <c r="G33" s="507"/>
      <c r="H33" s="508"/>
      <c r="I33" s="430" t="s">
        <v>95</v>
      </c>
      <c r="J33" s="572"/>
      <c r="K33" s="307"/>
      <c r="L33" s="307"/>
      <c r="M33" s="304"/>
      <c r="W33" s="308"/>
    </row>
    <row r="34" spans="2:28">
      <c r="B34" s="387" t="s">
        <v>96</v>
      </c>
      <c r="C34" s="444"/>
      <c r="D34" s="640"/>
      <c r="E34" s="381" t="s">
        <v>97</v>
      </c>
      <c r="G34" s="317" t="s">
        <v>98</v>
      </c>
      <c r="H34" s="509"/>
      <c r="I34" s="430" t="s">
        <v>88</v>
      </c>
      <c r="J34" s="572"/>
      <c r="K34" s="307" t="s">
        <v>99</v>
      </c>
      <c r="L34" s="307"/>
      <c r="M34" s="304"/>
      <c r="W34" s="308"/>
    </row>
    <row r="35" spans="2:28">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8">
      <c r="B36" s="406"/>
      <c r="C36" s="448"/>
      <c r="D36" s="644"/>
      <c r="E36" s="448"/>
      <c r="F36" s="535"/>
      <c r="G36" s="1061" t="s">
        <v>998</v>
      </c>
      <c r="H36" s="1078"/>
      <c r="I36" s="1061" t="s">
        <v>997</v>
      </c>
      <c r="J36" s="1078"/>
      <c r="K36" s="574"/>
      <c r="L36" s="311"/>
      <c r="M36" s="1064" t="s">
        <v>105</v>
      </c>
      <c r="N36" s="1065"/>
      <c r="O36" s="1065"/>
      <c r="P36" s="1065"/>
      <c r="Q36" s="1065"/>
      <c r="R36" s="1065"/>
      <c r="S36" s="1065"/>
      <c r="T36" s="1065"/>
      <c r="U36" s="1065"/>
      <c r="V36" s="1065"/>
      <c r="W36" s="1066"/>
      <c r="Z36" s="429">
        <v>110</v>
      </c>
      <c r="AA36" s="429">
        <v>65</v>
      </c>
      <c r="AB36" s="429">
        <v>55</v>
      </c>
    </row>
    <row r="37" spans="2:28">
      <c r="B37" s="380"/>
      <c r="C37" s="381"/>
      <c r="D37" s="381"/>
      <c r="E37" s="381"/>
    </row>
    <row r="38" spans="2:28">
      <c r="B38" s="380"/>
      <c r="C38" s="381"/>
      <c r="D38" s="381"/>
      <c r="E38" s="381"/>
    </row>
    <row r="39" spans="2:28" ht="27.75" customHeight="1">
      <c r="B39" s="380"/>
      <c r="C39" s="381"/>
      <c r="D39" s="381"/>
      <c r="E39" s="381"/>
    </row>
    <row r="40" spans="2:28" s="578" customFormat="1" ht="22.5" customHeight="1">
      <c r="B40" s="456" t="s">
        <v>600</v>
      </c>
      <c r="C40" s="381"/>
      <c r="D40" s="381"/>
      <c r="E40" s="381"/>
      <c r="H40" s="510" t="s">
        <v>916</v>
      </c>
      <c r="I40" s="575"/>
      <c r="J40" s="575" t="s">
        <v>927</v>
      </c>
      <c r="L40" s="289"/>
      <c r="M40" s="289"/>
      <c r="W40" s="376"/>
    </row>
    <row r="41" spans="2:28" s="289" customFormat="1" ht="22.5" customHeight="1">
      <c r="B41" s="456" t="s">
        <v>1000</v>
      </c>
      <c r="C41" s="497"/>
      <c r="D41" s="456"/>
      <c r="E41" s="663"/>
      <c r="F41" s="578"/>
      <c r="G41" s="578"/>
      <c r="H41" s="510" t="s">
        <v>917</v>
      </c>
      <c r="I41" s="575"/>
      <c r="J41" s="575" t="s">
        <v>927</v>
      </c>
      <c r="K41" s="578"/>
      <c r="N41" s="578"/>
      <c r="O41" s="578"/>
      <c r="P41" s="578"/>
      <c r="Q41" s="578"/>
      <c r="R41" s="578"/>
      <c r="S41" s="578"/>
      <c r="T41" s="578"/>
      <c r="U41" s="578"/>
      <c r="V41" s="578"/>
      <c r="W41" s="376"/>
      <c r="X41" s="578"/>
      <c r="Y41" s="578"/>
      <c r="Z41" s="578"/>
    </row>
    <row r="42" spans="2:28" s="289" customFormat="1" ht="22.5" customHeight="1">
      <c r="B42" s="456" t="s">
        <v>1001</v>
      </c>
      <c r="C42" s="497"/>
      <c r="D42" s="456"/>
      <c r="E42" s="663"/>
      <c r="F42" s="578"/>
      <c r="H42" s="510" t="s">
        <v>918</v>
      </c>
      <c r="I42" s="575"/>
      <c r="J42" s="575" t="s">
        <v>580</v>
      </c>
      <c r="K42" s="578"/>
      <c r="N42" s="578"/>
      <c r="O42" s="578"/>
      <c r="P42" s="578"/>
      <c r="Q42" s="578"/>
      <c r="R42" s="578"/>
      <c r="S42" s="578"/>
      <c r="T42" s="578"/>
      <c r="U42" s="578"/>
      <c r="V42" s="578"/>
      <c r="W42" s="376"/>
      <c r="X42" s="578"/>
      <c r="Y42" s="578"/>
      <c r="Z42" s="578"/>
    </row>
    <row r="43" spans="2:28" s="289" customFormat="1" ht="22.5" customHeight="1">
      <c r="B43" s="456" t="s">
        <v>913</v>
      </c>
      <c r="C43" s="497"/>
      <c r="D43" s="456"/>
      <c r="E43" s="663"/>
      <c r="F43" s="578"/>
      <c r="H43" s="510" t="s">
        <v>919</v>
      </c>
      <c r="I43" s="575"/>
      <c r="J43" s="575" t="s">
        <v>580</v>
      </c>
      <c r="K43" s="578"/>
      <c r="N43" s="578"/>
      <c r="O43" s="578"/>
      <c r="P43" s="578"/>
      <c r="Q43" s="578"/>
      <c r="R43" s="578"/>
      <c r="S43" s="578"/>
      <c r="T43" s="578"/>
      <c r="U43" s="578"/>
      <c r="V43" s="578"/>
      <c r="W43" s="376"/>
      <c r="X43" s="578"/>
      <c r="Y43" s="578"/>
      <c r="Z43" s="578"/>
    </row>
    <row r="44" spans="2:28" s="289" customFormat="1" ht="22.5" customHeight="1">
      <c r="B44" s="456" t="s">
        <v>546</v>
      </c>
      <c r="C44" s="497"/>
      <c r="D44" s="456"/>
      <c r="E44" s="663"/>
      <c r="F44" s="578"/>
      <c r="H44" s="510" t="s">
        <v>921</v>
      </c>
      <c r="I44" s="575"/>
      <c r="J44" s="575" t="s">
        <v>580</v>
      </c>
      <c r="K44" s="578"/>
      <c r="N44" s="578"/>
      <c r="O44" s="578"/>
      <c r="P44" s="578"/>
      <c r="Q44" s="578"/>
      <c r="R44" s="578"/>
      <c r="S44" s="578"/>
      <c r="T44" s="578"/>
      <c r="U44" s="578"/>
      <c r="V44" s="578"/>
      <c r="W44" s="376"/>
      <c r="X44" s="578"/>
      <c r="Y44" s="578"/>
      <c r="Z44" s="578"/>
    </row>
    <row r="45" spans="2:28" ht="25">
      <c r="B45" s="456"/>
      <c r="C45" s="497"/>
      <c r="D45" s="456"/>
      <c r="E45" s="663"/>
      <c r="H45" s="510" t="s">
        <v>920</v>
      </c>
      <c r="I45" s="382"/>
      <c r="J45" s="575" t="s">
        <v>580</v>
      </c>
    </row>
    <row r="46" spans="2:28"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8"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8"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O27:U27"/>
    <mergeCell ref="O19:U19"/>
    <mergeCell ref="O21:U21"/>
    <mergeCell ref="O22:T22"/>
    <mergeCell ref="O23:T23"/>
    <mergeCell ref="O24:T24"/>
    <mergeCell ref="M30:W30"/>
    <mergeCell ref="G32:H32"/>
    <mergeCell ref="M35:W35"/>
    <mergeCell ref="G36:H36"/>
    <mergeCell ref="I36:J36"/>
    <mergeCell ref="M36:W36"/>
  </mergeCells>
  <printOptions horizontalCentered="1"/>
  <pageMargins left="0.2" right="0" top="0.15748031496062992" bottom="0.15748031496062992" header="0.15748031496062992" footer="0.15748031496062992"/>
  <pageSetup paperSize="9" scale="61" firstPageNumber="4294963191" fitToHeight="2" orientation="landscape" r:id="rId1"/>
  <headerFooter alignWithMargins="0">
    <oddHeader>&amp;R&amp;"Calibri"&amp;10&amp;K000000 Confidential&amp;1#_x000D_</oddHead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32548-D5CD-4D2D-B3F6-2BB02E498E98}">
  <sheetPr>
    <pageSetUpPr fitToPage="1"/>
  </sheetPr>
  <dimension ref="A1:AK114"/>
  <sheetViews>
    <sheetView showGridLines="0" topLeftCell="A19" zoomScale="70" zoomScaleNormal="70" zoomScaleSheetLayoutView="85" workbookViewId="0">
      <selection activeCell="L44" sqref="L44"/>
    </sheetView>
  </sheetViews>
  <sheetFormatPr defaultColWidth="9.1796875" defaultRowHeight="22.5"/>
  <cols>
    <col min="1" max="1" width="0.90625" style="380" customWidth="1"/>
    <col min="2" max="2" width="13.81640625" style="380"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380" customWidth="1"/>
    <col min="8" max="8" width="12.1796875" style="163" customWidth="1"/>
    <col min="9" max="9" width="18" style="163" customWidth="1"/>
    <col min="10" max="10" width="5.81640625" style="380" customWidth="1"/>
    <col min="11" max="11" width="15" style="380" bestFit="1" customWidth="1"/>
    <col min="12" max="12" width="9.1796875" style="380" customWidth="1"/>
    <col min="13" max="13" width="16.1796875" style="163" customWidth="1"/>
    <col min="14" max="14" width="15.453125" style="163" customWidth="1"/>
    <col min="15" max="15" width="0.1796875" style="380" customWidth="1"/>
    <col min="16" max="16" width="4.54296875" style="380" customWidth="1"/>
    <col min="17" max="17" width="2.54296875" style="380" customWidth="1"/>
    <col min="18" max="18" width="4.81640625" style="380" customWidth="1"/>
    <col min="19" max="19" width="5.453125" style="380" customWidth="1"/>
    <col min="20" max="20" width="1.54296875" style="380" customWidth="1"/>
    <col min="21" max="21" width="4.1796875" style="380" customWidth="1"/>
    <col min="22" max="22" width="1.81640625" style="380" customWidth="1"/>
    <col min="23" max="23" width="6" style="380" customWidth="1"/>
    <col min="24" max="24" width="13.54296875" style="164" customWidth="1"/>
    <col min="25" max="25" width="9.1796875" style="380" customWidth="1"/>
    <col min="26" max="26" width="2.81640625" style="380" customWidth="1"/>
    <col min="27" max="27" width="24.6328125" style="678" customWidth="1"/>
    <col min="28" max="28" width="6.81640625" style="678" bestFit="1" customWidth="1"/>
    <col min="29" max="33" width="9.1796875" style="380" customWidth="1"/>
    <col min="34" max="34" width="43.54296875" style="380" bestFit="1" customWidth="1"/>
    <col min="35" max="35" width="13.1796875" style="380" bestFit="1" customWidth="1"/>
    <col min="36" max="36" width="9.1796875" style="380" customWidth="1"/>
    <col min="37" max="16384" width="9.1796875" style="380"/>
  </cols>
  <sheetData>
    <row r="1" spans="2:28">
      <c r="B1" s="379"/>
      <c r="C1" s="638"/>
    </row>
    <row r="2" spans="2:28" ht="12.5">
      <c r="B2" s="379"/>
      <c r="C2" s="638"/>
      <c r="AA2" s="380"/>
      <c r="AB2" s="380"/>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380"/>
      <c r="AB3" s="380"/>
    </row>
    <row r="4" spans="2:28" ht="3.75" customHeight="1">
      <c r="AA4" s="380"/>
      <c r="AB4" s="380"/>
    </row>
    <row r="5" spans="2:28" ht="12.5">
      <c r="B5" s="380" t="s">
        <v>500</v>
      </c>
      <c r="J5" s="385" t="s">
        <v>43</v>
      </c>
      <c r="K5" s="386">
        <f ca="1">TODAY()</f>
        <v>44826</v>
      </c>
      <c r="L5" s="386"/>
      <c r="M5" s="165"/>
      <c r="N5" s="166"/>
      <c r="O5" s="385"/>
      <c r="P5" s="385"/>
      <c r="Q5" s="385"/>
      <c r="R5" s="385"/>
      <c r="S5" s="385"/>
      <c r="T5" s="385"/>
      <c r="U5" s="385"/>
      <c r="V5" s="385"/>
      <c r="W5" s="385"/>
      <c r="AA5" s="380"/>
      <c r="AB5" s="380"/>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380"/>
      <c r="AB6" s="380"/>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380"/>
      <c r="AB7" s="380"/>
    </row>
    <row r="8" spans="2:28" ht="12.5">
      <c r="B8" s="394" t="s">
        <v>394</v>
      </c>
      <c r="D8" s="641"/>
      <c r="E8" s="400"/>
      <c r="H8" s="167"/>
      <c r="I8" s="168"/>
      <c r="J8" s="394"/>
      <c r="L8" s="389"/>
      <c r="M8" s="167"/>
      <c r="N8" s="169"/>
      <c r="P8" s="389"/>
      <c r="V8" s="401"/>
      <c r="W8" s="401"/>
      <c r="X8" s="170"/>
      <c r="AA8" s="380"/>
      <c r="AB8" s="380"/>
    </row>
    <row r="9" spans="2:28" ht="12.5">
      <c r="B9" s="394">
        <v>4380192</v>
      </c>
      <c r="D9" s="641"/>
      <c r="E9" s="400" t="s">
        <v>349</v>
      </c>
      <c r="H9" s="167" t="s">
        <v>54</v>
      </c>
      <c r="I9" s="168"/>
      <c r="J9" s="394" t="s">
        <v>55</v>
      </c>
      <c r="L9" s="395"/>
      <c r="M9" s="167" t="s">
        <v>56</v>
      </c>
      <c r="N9" s="171"/>
      <c r="P9" s="395"/>
      <c r="Q9" s="380" t="s">
        <v>57</v>
      </c>
      <c r="X9" s="172"/>
      <c r="AA9" s="380"/>
      <c r="AB9" s="380"/>
    </row>
    <row r="10" spans="2:28" ht="13">
      <c r="B10" s="394" t="s">
        <v>534</v>
      </c>
      <c r="D10" s="643" t="s">
        <v>555</v>
      </c>
      <c r="E10" s="400" t="s">
        <v>58</v>
      </c>
      <c r="H10" s="167"/>
      <c r="I10" s="168"/>
      <c r="J10" s="699"/>
      <c r="K10" s="700"/>
      <c r="L10" s="402"/>
      <c r="M10" s="167"/>
      <c r="N10" s="171"/>
      <c r="P10" s="395"/>
      <c r="X10" s="172"/>
      <c r="AA10" s="380"/>
      <c r="AB10" s="380"/>
    </row>
    <row r="11" spans="2:28" ht="13">
      <c r="B11" s="394"/>
      <c r="D11" s="641"/>
      <c r="E11" s="404"/>
      <c r="F11" s="444"/>
      <c r="G11" s="405"/>
      <c r="H11" s="167" t="s">
        <v>59</v>
      </c>
      <c r="I11" s="168"/>
      <c r="J11" s="394" t="s">
        <v>60</v>
      </c>
      <c r="L11" s="395"/>
      <c r="M11" s="167" t="s">
        <v>501</v>
      </c>
      <c r="N11" s="171"/>
      <c r="P11" s="395"/>
      <c r="Q11" s="380" t="s">
        <v>62</v>
      </c>
      <c r="X11" s="172"/>
      <c r="AA11" s="380"/>
      <c r="AB11" s="380"/>
    </row>
    <row r="12" spans="2:28" ht="12.5">
      <c r="B12" s="406" t="s">
        <v>63</v>
      </c>
      <c r="D12" s="641"/>
      <c r="E12" s="400" t="s">
        <v>64</v>
      </c>
      <c r="H12" s="167"/>
      <c r="I12" s="168"/>
      <c r="J12" s="394"/>
      <c r="L12" s="395"/>
      <c r="M12" s="167"/>
      <c r="N12" s="171"/>
      <c r="P12" s="395"/>
      <c r="X12" s="172"/>
      <c r="AA12" s="380"/>
      <c r="AB12" s="380"/>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380"/>
      <c r="AB13" s="380"/>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380"/>
      <c r="AB14" s="380"/>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1:31" ht="5.75"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1:31" s="651" customFormat="1" ht="20" customHeight="1">
      <c r="A18" s="449"/>
      <c r="B18" s="512"/>
      <c r="C18" s="702" t="s">
        <v>982</v>
      </c>
      <c r="D18" s="346" t="str">
        <f>IF(E18="","",VLOOKUP(C18,Data!$B$5:$L$508,2,FALSE))</f>
        <v/>
      </c>
      <c r="E18" s="708"/>
      <c r="F18" s="650"/>
      <c r="G18" s="472"/>
      <c r="H18" s="346" t="str">
        <f>IF(E18="","",VLOOKUP(C18,Data!$B$5:$L$508,11,FALSE))</f>
        <v/>
      </c>
      <c r="I18" s="616" t="str">
        <f t="shared" ref="I18:I24"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186,Data!G186,(IF(C18=Data!B189,Data!G189,(IF(C18=Data!#REF!,Data!#REF!,(IF(C18=Data!#REF!,Data!#REF!,(IF(C18=Data!#REF!,Data!#REF!,Data!#REF!)))))))))))))))&amp;IF(C18=Data!#REF!,Data!#REF!,(IF(C18=Data!#REF!,Data!#REF!,(IF(C18=Data!#REF!,Data!#REF!,(IF(C18=Data!#REF!,Data!#REF!,(IF(C18=Data!#REF!,Data!#REF!,(IF(C18=Data!#REF!,Data!G881,(IF(C18=Data!#REF!,Data!#REF!,(IF(C18=Data!#REF!,Data!#REF!,Data!#REF!)))))))))))))))&amp;IF(C18=Data!B217,Data!G217,(IF(C18=Data!#REF!,Data!#REF!,(IF(C18=Data!#REF!,Data!#REF!,(IF(C18=Data!#REF!,Data!#REF!,(IF(C18=Data!#REF!,Data!#REF!,Data!#REF!)))))))))</f>
        <v>#REF!</v>
      </c>
      <c r="P18" s="697"/>
      <c r="Q18" s="698"/>
      <c r="R18" s="630" t="s">
        <v>525</v>
      </c>
      <c r="S18" s="698"/>
      <c r="T18" s="698"/>
      <c r="U18" s="630"/>
      <c r="V18" s="634"/>
      <c r="W18" s="630"/>
      <c r="X18" s="350" t="str">
        <f>IF(E18="","",VLOOKUP(C18,Data!$B$5:$J$508,9,FALSE)*E18)</f>
        <v/>
      </c>
      <c r="Y18" s="380"/>
      <c r="Z18" s="380"/>
      <c r="AA18" s="678"/>
      <c r="AB18" s="678"/>
      <c r="AC18" s="380"/>
      <c r="AD18" s="380"/>
      <c r="AE18" s="380"/>
    </row>
    <row r="19" spans="1:31" s="651" customFormat="1" ht="20" customHeight="1">
      <c r="A19" s="449"/>
      <c r="B19" s="512" t="s">
        <v>969</v>
      </c>
      <c r="C19" s="703" t="s">
        <v>336</v>
      </c>
      <c r="D19" s="346" t="s">
        <v>569</v>
      </c>
      <c r="E19" s="715">
        <v>60</v>
      </c>
      <c r="F19" s="650">
        <v>60</v>
      </c>
      <c r="G19" s="472"/>
      <c r="H19" s="346">
        <f>IF(E19="","",VLOOKUP(C19,Data!$B$5:$L$508,11,FALSE))</f>
        <v>128.6</v>
      </c>
      <c r="I19" s="616">
        <f t="shared" si="0"/>
        <v>7716</v>
      </c>
      <c r="J19" s="471" t="str">
        <f>IF(E19="","",VLOOKUP(C19,Data!$B$5:$D$508,3,FALSE))</f>
        <v>C/T</v>
      </c>
      <c r="K19" s="347" t="str">
        <f>IF(E19="","",VLOOKUP(C19,Data!$B$5:$M$508,12,FALSE))</f>
        <v>Indonesia</v>
      </c>
      <c r="L19" s="348"/>
      <c r="M19" s="349">
        <f>IF(E19="","",VLOOKUP(C19,Data!$B$5:$E$508,4,FALSE)*E19)</f>
        <v>396</v>
      </c>
      <c r="N19" s="349">
        <f>IF(E19="","",VLOOKUP(C19,Data!$B$5:$F$508,5,FALSE)*E19)</f>
        <v>390</v>
      </c>
      <c r="O19" s="612" t="e">
        <f>IF(C19=Data!#REF!,Data!#REF!,(IF(C19=Data!#REF!,Data!#REF!,(IF(C19=Data!#REF!,Data!#REF!,(IF(C19=Data!B137,Data!G137,(IF(C19=Data!B140,Data!G140,(IF(C19=Data!#REF!,Data!#REF!,(IF(C19=Data!#REF!,Data!#REF!,(IF(C19=Data!#REF!,Data!#REF!,Data!#REF!)))))))))))))))&amp;IF(C19=Data!#REF!,Data!#REF!,(IF(C19=Data!#REF!,Data!#REF!,(IF(C19=Data!#REF!,Data!#REF!,(IF(C19=Data!#REF!,Data!#REF!,(IF(C19=Data!#REF!,Data!#REF!,(IF(C19=Data!#REF!,Data!G832,(IF(C19=Data!#REF!,Data!#REF!,(IF(C19=Data!#REF!,Data!#REF!,Data!#REF!)))))))))))))))&amp;IF(C19=Data!B168,Data!G168,(IF(C19=Data!#REF!,Data!#REF!,(IF(C19=Data!#REF!,Data!#REF!,(IF(C19=Data!#REF!,Data!#REF!,(IF(C19=Data!#REF!,Data!#REF!,Data!#REF!)))))))))</f>
        <v>#REF!</v>
      </c>
      <c r="P19" s="697"/>
      <c r="Q19" s="698"/>
      <c r="R19" s="630" t="s">
        <v>525</v>
      </c>
      <c r="S19" s="698"/>
      <c r="T19" s="698"/>
      <c r="U19" s="630"/>
      <c r="V19" s="634"/>
      <c r="W19" s="630"/>
      <c r="X19" s="350">
        <f>IF(E19="","",VLOOKUP(C19,Data!$B$5:$J$508,9,FALSE)*E19)</f>
        <v>0.80513999999999997</v>
      </c>
      <c r="Y19" s="380"/>
      <c r="Z19" s="380"/>
      <c r="AA19" s="678"/>
      <c r="AB19" s="678"/>
      <c r="AC19" s="380"/>
      <c r="AD19" s="380"/>
      <c r="AE19" s="380"/>
    </row>
    <row r="20" spans="1:31" s="651" customFormat="1" ht="20" customHeight="1">
      <c r="A20" s="449"/>
      <c r="B20" s="512">
        <v>4</v>
      </c>
      <c r="C20" s="703" t="s">
        <v>604</v>
      </c>
      <c r="D20" s="346" t="s">
        <v>605</v>
      </c>
      <c r="E20" s="715">
        <v>10</v>
      </c>
      <c r="F20" s="709">
        <v>10</v>
      </c>
      <c r="G20" s="472"/>
      <c r="H20" s="346">
        <f>IF(E20="","",VLOOKUP(C20,Data!$B$5:$L$508,11,FALSE))</f>
        <v>129.94999999999999</v>
      </c>
      <c r="I20" s="616">
        <f t="shared" si="0"/>
        <v>1299.5</v>
      </c>
      <c r="J20" s="471" t="str">
        <f>IF(E20="","",VLOOKUP(C20,Data!$B$5:$D$508,3,FALSE))</f>
        <v>C/T</v>
      </c>
      <c r="K20" s="347" t="str">
        <f>IF(E20="","",VLOOKUP(C20,Data!$B$5:$M$508,12,FALSE))</f>
        <v>Indonesia</v>
      </c>
      <c r="L20" s="348"/>
      <c r="M20" s="349">
        <f>IF(E20="","",VLOOKUP(C20,Data!$B$5:$E$508,4,FALSE)*E20)</f>
        <v>65</v>
      </c>
      <c r="N20" s="349">
        <f>IF(E20="","",VLOOKUP(C20,Data!$B$5:$F$508,5,FALSE)*E20)</f>
        <v>60</v>
      </c>
      <c r="O20" s="612" t="e">
        <f>IF(C20=Data!#REF!,Data!#REF!,(IF(C20=Data!#REF!,Data!#REF!,(IF(C20=Data!#REF!,Data!#REF!,(IF(C20=Data!B152,Data!G152,(IF(C20=Data!B155,Data!G155,(IF(C20=Data!#REF!,Data!#REF!,(IF(C20=Data!#REF!,Data!#REF!,(IF(C20=Data!#REF!,Data!#REF!,Data!#REF!)))))))))))))))&amp;IF(C20=Data!#REF!,Data!#REF!,(IF(C20=Data!#REF!,Data!#REF!,(IF(C20=Data!#REF!,Data!#REF!,(IF(C20=Data!#REF!,Data!#REF!,(IF(C20=Data!#REF!,Data!#REF!,(IF(C20=Data!#REF!,Data!G847,(IF(C20=Data!#REF!,Data!#REF!,(IF(C20=Data!#REF!,Data!#REF!,Data!#REF!)))))))))))))))&amp;IF(C20=Data!B183,Data!G183,(IF(C20=Data!#REF!,Data!#REF!,(IF(C20=Data!#REF!,Data!#REF!,(IF(C20=Data!#REF!,Data!#REF!,(IF(C20=Data!#REF!,Data!#REF!,Data!#REF!)))))))))</f>
        <v>#REF!</v>
      </c>
      <c r="P20" s="697"/>
      <c r="Q20" s="698"/>
      <c r="R20" s="630" t="s">
        <v>525</v>
      </c>
      <c r="S20" s="698"/>
      <c r="T20" s="698"/>
      <c r="U20" s="630"/>
      <c r="V20" s="634"/>
      <c r="W20" s="630"/>
      <c r="X20" s="350">
        <f>IF(E20="","",VLOOKUP(C20,Data!$B$5:$J$508,9,FALSE)*E20)</f>
        <v>0.36199999999999999</v>
      </c>
      <c r="Y20" s="380"/>
      <c r="Z20" s="380"/>
      <c r="AA20" s="678"/>
      <c r="AB20" s="678"/>
      <c r="AC20" s="380"/>
      <c r="AD20" s="380"/>
      <c r="AE20" s="380"/>
    </row>
    <row r="21" spans="1:31" s="710" customFormat="1" ht="20" customHeight="1">
      <c r="A21" s="706"/>
      <c r="B21" s="707">
        <v>5</v>
      </c>
      <c r="C21" s="711" t="s">
        <v>348</v>
      </c>
      <c r="D21" s="346" t="s">
        <v>570</v>
      </c>
      <c r="E21" s="715">
        <v>20</v>
      </c>
      <c r="F21" s="709">
        <v>20</v>
      </c>
      <c r="G21" s="712"/>
      <c r="H21" s="346">
        <f>IF(E21="","",VLOOKUP(C21,Data!$B$5:$L$508,11,FALSE))</f>
        <v>128.13999999999999</v>
      </c>
      <c r="I21" s="616">
        <f t="shared" ref="I21:I23" si="1">IF(E21&gt;0,E21*H21,"-")</f>
        <v>2562.7999999999997</v>
      </c>
      <c r="J21" s="471" t="str">
        <f>IF(E21="","",VLOOKUP(C21,Data!$B$5:$D$508,3,FALSE))</f>
        <v>C/T</v>
      </c>
      <c r="K21" s="347" t="str">
        <f>IF(E21="","",VLOOKUP(C21,Data!$B$5:$M$508,12,FALSE))</f>
        <v>Indonesia</v>
      </c>
      <c r="L21" s="348"/>
      <c r="M21" s="349">
        <f>IF(E21="","",VLOOKUP(C21,Data!$B$5:$E$508,4,FALSE)*E21)</f>
        <v>132</v>
      </c>
      <c r="N21" s="349">
        <f>IF(E21="","",VLOOKUP(C21,Data!$B$5:$F$508,5,FALSE)*E21)</f>
        <v>130</v>
      </c>
      <c r="O21" s="612" t="e">
        <f>IF(C21=Data!#REF!,Data!#REF!,(IF(C21=Data!#REF!,Data!#REF!,(IF(C21=Data!#REF!,Data!#REF!,(IF(C21=Data!B135,Data!G135,(IF(C21=Data!B138,Data!G138,(IF(C21=Data!#REF!,Data!#REF!,(IF(C21=Data!#REF!,Data!#REF!,(IF(C21=Data!#REF!,Data!#REF!,Data!#REF!)))))))))))))))&amp;IF(C21=Data!#REF!,Data!#REF!,(IF(C21=Data!#REF!,Data!#REF!,(IF(C21=Data!#REF!,Data!#REF!,(IF(C21=Data!#REF!,Data!#REF!,(IF(C21=Data!#REF!,Data!#REF!,(IF(C21=Data!#REF!,Data!G830,(IF(C21=Data!#REF!,Data!#REF!,(IF(C21=Data!#REF!,Data!#REF!,Data!#REF!)))))))))))))))&amp;IF(C21=Data!B166,Data!G166,(IF(C21=Data!#REF!,Data!#REF!,(IF(C21=Data!#REF!,Data!#REF!,(IF(C21=Data!#REF!,Data!#REF!,(IF(C21=Data!#REF!,Data!#REF!,Data!#REF!)))))))))</f>
        <v>#REF!</v>
      </c>
      <c r="P21" s="697"/>
      <c r="Q21" s="698"/>
      <c r="R21" s="630" t="s">
        <v>525</v>
      </c>
      <c r="S21" s="698"/>
      <c r="T21" s="698"/>
      <c r="U21" s="630"/>
      <c r="V21" s="634"/>
      <c r="W21" s="630"/>
      <c r="X21" s="350">
        <f>IF(E21="","",VLOOKUP(C21,Data!$B$5:$J$508,9,FALSE)*E21)</f>
        <v>0.26838000000000001</v>
      </c>
      <c r="Y21" s="704"/>
      <c r="Z21" s="704"/>
      <c r="AA21" s="705"/>
      <c r="AB21" s="705"/>
      <c r="AC21" s="704"/>
      <c r="AD21" s="704"/>
      <c r="AE21" s="704"/>
    </row>
    <row r="22" spans="1:31" s="710" customFormat="1" ht="20" customHeight="1">
      <c r="A22" s="706"/>
      <c r="B22" s="707">
        <v>6</v>
      </c>
      <c r="C22" s="714" t="s">
        <v>129</v>
      </c>
      <c r="D22" s="346" t="s">
        <v>144</v>
      </c>
      <c r="E22" s="713">
        <v>2</v>
      </c>
      <c r="F22" s="709">
        <v>2</v>
      </c>
      <c r="G22" s="712"/>
      <c r="H22" s="346">
        <f>IF(E22="","",VLOOKUP(C22,Data!$B$5:$L$508,11,FALSE))</f>
        <v>16.37</v>
      </c>
      <c r="I22" s="616">
        <f t="shared" si="1"/>
        <v>32.74</v>
      </c>
      <c r="J22" s="471" t="str">
        <f>IF(E22="","",VLOOKUP(C22,Data!$B$5:$D$508,3,FALSE))</f>
        <v>C/T</v>
      </c>
      <c r="K22" s="347" t="str">
        <f>IF(E22="","",VLOOKUP(C22,Data!$B$5:$M$508,12,FALSE))</f>
        <v>Indonesia</v>
      </c>
      <c r="L22" s="348"/>
      <c r="M22" s="349">
        <f>IF(E22="","",VLOOKUP(C22,Data!$B$5:$E$508,4,FALSE)*E22)</f>
        <v>4.0460000000000003</v>
      </c>
      <c r="N22" s="349">
        <f>IF(E22="","",VLOOKUP(C22,Data!$B$5:$F$508,5,FALSE)*E22)</f>
        <v>1.38</v>
      </c>
      <c r="O22" s="612" t="e">
        <f>IF(C22=Data!#REF!,Data!#REF!,(IF(C22=Data!#REF!,Data!#REF!,(IF(C22=Data!#REF!,Data!#REF!,(IF(C22=Data!B136,Data!G136,(IF(C22=Data!B139,Data!G139,(IF(C22=Data!#REF!,Data!#REF!,(IF(C22=Data!#REF!,Data!#REF!,(IF(C22=Data!#REF!,Data!#REF!,Data!#REF!)))))))))))))))&amp;IF(C22=Data!#REF!,Data!#REF!,(IF(C22=Data!#REF!,Data!#REF!,(IF(C22=Data!#REF!,Data!#REF!,(IF(C22=Data!#REF!,Data!#REF!,(IF(C22=Data!#REF!,Data!#REF!,(IF(C22=Data!#REF!,Data!G831,(IF(C22=Data!#REF!,Data!#REF!,(IF(C22=Data!#REF!,Data!#REF!,Data!#REF!)))))))))))))))&amp;IF(C22=Data!B167,Data!G167,(IF(C22=Data!#REF!,Data!#REF!,(IF(C22=Data!#REF!,Data!#REF!,(IF(C22=Data!#REF!,Data!#REF!,(IF(C22=Data!#REF!,Data!#REF!,Data!#REF!)))))))))</f>
        <v>#REF!</v>
      </c>
      <c r="P22" s="697"/>
      <c r="Q22" s="698"/>
      <c r="R22" s="630" t="s">
        <v>525</v>
      </c>
      <c r="S22" s="698"/>
      <c r="T22" s="698"/>
      <c r="U22" s="630"/>
      <c r="V22" s="634"/>
      <c r="W22" s="630"/>
      <c r="X22" s="350">
        <f>IF(E22="","",VLOOKUP(C22,Data!$B$5:$J$508,9,FALSE)*E22)</f>
        <v>2.4199999999999998E-3</v>
      </c>
      <c r="Y22" s="704"/>
      <c r="Z22" s="704"/>
      <c r="AA22" s="705"/>
      <c r="AB22" s="705"/>
      <c r="AC22" s="704"/>
      <c r="AD22" s="704"/>
      <c r="AE22" s="704"/>
    </row>
    <row r="23" spans="1:31" s="710" customFormat="1" ht="20" customHeight="1">
      <c r="A23" s="706"/>
      <c r="B23" s="707" t="s">
        <v>999</v>
      </c>
      <c r="C23" s="714" t="s">
        <v>131</v>
      </c>
      <c r="D23" s="346" t="s">
        <v>146</v>
      </c>
      <c r="E23" s="715">
        <v>42</v>
      </c>
      <c r="F23" s="720">
        <v>21</v>
      </c>
      <c r="G23" s="712"/>
      <c r="H23" s="346">
        <f>IF(E23="","",VLOOKUP(C23,Data!$B$5:$L$508,11,FALSE))</f>
        <v>38.19</v>
      </c>
      <c r="I23" s="616">
        <f t="shared" si="1"/>
        <v>1603.98</v>
      </c>
      <c r="J23" s="471" t="str">
        <f>IF(E23="","",VLOOKUP(C23,Data!$B$5:$D$508,3,FALSE))</f>
        <v>C/T</v>
      </c>
      <c r="K23" s="347" t="str">
        <f>IF(E23="","",VLOOKUP(C23,Data!$B$5:$M$508,12,FALSE))</f>
        <v>Indonesia</v>
      </c>
      <c r="L23" s="348"/>
      <c r="M23" s="349">
        <f>IF(E23="","",VLOOKUP(C23,Data!$B$5:$E$508,4,FALSE)*E23)</f>
        <v>202.01999999999998</v>
      </c>
      <c r="N23" s="349">
        <f>IF(E23="","",VLOOKUP(C23,Data!$B$5:$F$508,5,FALSE)*E23)</f>
        <v>184.8</v>
      </c>
      <c r="O23" s="612" t="e">
        <f>IF(C23=Data!#REF!,Data!#REF!,(IF(C23=Data!#REF!,Data!#REF!,(IF(C23=Data!#REF!,Data!#REF!,(IF(C23=Data!B137,Data!G137,(IF(C23=Data!B140,Data!G140,(IF(C23=Data!#REF!,Data!#REF!,(IF(C23=Data!#REF!,Data!#REF!,(IF(C23=Data!#REF!,Data!#REF!,Data!#REF!)))))))))))))))&amp;IF(C23=Data!#REF!,Data!#REF!,(IF(C23=Data!#REF!,Data!#REF!,(IF(C23=Data!#REF!,Data!#REF!,(IF(C23=Data!#REF!,Data!#REF!,(IF(C23=Data!#REF!,Data!#REF!,(IF(C23=Data!#REF!,Data!G832,(IF(C23=Data!#REF!,Data!#REF!,(IF(C23=Data!#REF!,Data!#REF!,Data!#REF!)))))))))))))))&amp;IF(C23=Data!B168,Data!G168,(IF(C23=Data!#REF!,Data!#REF!,(IF(C23=Data!#REF!,Data!#REF!,(IF(C23=Data!#REF!,Data!#REF!,(IF(C23=Data!#REF!,Data!#REF!,Data!#REF!)))))))))</f>
        <v>#REF!</v>
      </c>
      <c r="P23" s="697"/>
      <c r="Q23" s="698"/>
      <c r="R23" s="630" t="s">
        <v>525</v>
      </c>
      <c r="S23" s="698"/>
      <c r="T23" s="698"/>
      <c r="U23" s="630"/>
      <c r="V23" s="634"/>
      <c r="W23" s="630"/>
      <c r="X23" s="350">
        <f>IF(E23="","",VLOOKUP(C23,Data!$B$5:$J$508,9,FALSE)*E23)</f>
        <v>0.4914</v>
      </c>
      <c r="Y23" s="704"/>
      <c r="Z23" s="704"/>
      <c r="AA23" s="705"/>
      <c r="AB23" s="705"/>
      <c r="AC23" s="704"/>
      <c r="AD23" s="704"/>
      <c r="AE23" s="704"/>
    </row>
    <row r="24" spans="1:31" s="651" customFormat="1" ht="20" customHeight="1">
      <c r="A24" s="449"/>
      <c r="B24" s="512"/>
      <c r="C24" s="714"/>
      <c r="D24" s="346" t="str">
        <f>IF(E24="","",VLOOKUP(C24,Data!$B$5:$L$508,2,FALSE))</f>
        <v/>
      </c>
      <c r="E24" s="713"/>
      <c r="F24" s="650"/>
      <c r="G24" s="472"/>
      <c r="H24" s="346" t="str">
        <f>IF(E24="","",VLOOKUP(C24,Data!$B$5:$L$508,11,FALSE))</f>
        <v/>
      </c>
      <c r="I24" s="616" t="str">
        <f t="shared" si="0"/>
        <v>-</v>
      </c>
      <c r="J24" s="471" t="str">
        <f>IF(E24="","",VLOOKUP(C24,Data!$B$5:$D$508,3,FALSE))</f>
        <v/>
      </c>
      <c r="K24" s="347" t="str">
        <f>IF(E24="","",VLOOKUP(C24,Data!$B$5:$M$508,12,FALSE))</f>
        <v/>
      </c>
      <c r="L24" s="348"/>
      <c r="M24" s="349" t="str">
        <f>IF(E24="","",VLOOKUP(C24,Data!$B$5:$E$508,4,FALSE)*E24)</f>
        <v/>
      </c>
      <c r="N24" s="349" t="str">
        <f>IF(E24="","",VLOOKUP(C24,Data!$B$5:$F$508,5,FALSE)*E24)</f>
        <v/>
      </c>
      <c r="O24" s="612" t="e">
        <f>IF(C24=Data!#REF!,Data!#REF!,(IF(C24=Data!#REF!,Data!#REF!,(IF(C24=Data!#REF!,Data!#REF!,(IF(C24=Data!B138,Data!G138,(IF(C24=Data!B141,Data!G141,(IF(C24=Data!#REF!,Data!#REF!,(IF(C24=Data!#REF!,Data!#REF!,(IF(C24=Data!#REF!,Data!#REF!,Data!#REF!)))))))))))))))&amp;IF(C24=Data!#REF!,Data!#REF!,(IF(C24=Data!#REF!,Data!#REF!,(IF(C24=Data!#REF!,Data!#REF!,(IF(C24=Data!#REF!,Data!#REF!,(IF(C24=Data!#REF!,Data!#REF!,(IF(C24=Data!#REF!,Data!G833,(IF(C24=Data!#REF!,Data!#REF!,(IF(C24=Data!#REF!,Data!#REF!,Data!#REF!)))))))))))))))&amp;IF(C24=Data!B169,Data!G169,(IF(C24=Data!#REF!,Data!#REF!,(IF(C24=Data!#REF!,Data!#REF!,(IF(C24=Data!#REF!,Data!#REF!,(IF(C24=Data!#REF!,Data!#REF!,Data!#REF!)))))))))</f>
        <v>#REF!</v>
      </c>
      <c r="P24" s="697"/>
      <c r="Q24" s="698"/>
      <c r="R24" s="630" t="s">
        <v>525</v>
      </c>
      <c r="S24" s="698"/>
      <c r="T24" s="698"/>
      <c r="U24" s="630"/>
      <c r="V24" s="634"/>
      <c r="W24" s="630"/>
      <c r="X24" s="350" t="str">
        <f>IF(E24="","",VLOOKUP(C24,Data!$B$5:$J$508,9,FALSE)*E24)</f>
        <v/>
      </c>
      <c r="Y24" s="380"/>
      <c r="Z24" s="380"/>
      <c r="AA24" s="678"/>
      <c r="AB24" s="678"/>
      <c r="AC24" s="380"/>
      <c r="AD24" s="380"/>
      <c r="AE24" s="380"/>
    </row>
    <row r="25" spans="1:31" s="651" customFormat="1" ht="20" customHeight="1">
      <c r="A25" s="449"/>
      <c r="B25" s="512"/>
      <c r="C25" s="364"/>
      <c r="D25" s="346" t="str">
        <f>IF(E25="","",VLOOKUP(C25,Data!$B$5:$L$508,2,FALSE))</f>
        <v/>
      </c>
      <c r="E25" s="356"/>
      <c r="F25" s="650"/>
      <c r="G25" s="701"/>
      <c r="H25" s="346" t="str">
        <f>IF(E25="","",VLOOKUP(C25,Data!$B$5:$L$508,11,FALSE))</f>
        <v/>
      </c>
      <c r="I25" s="616" t="str">
        <f t="shared" ref="I25" si="2">IF(E25&gt;0,E25*H25,"-")</f>
        <v>-</v>
      </c>
      <c r="J25" s="471" t="str">
        <f>IF(E25="","",VLOOKUP(C25,Data!$B$5:$D$508,3,FALSE))</f>
        <v/>
      </c>
      <c r="K25" s="347" t="str">
        <f>IF(E25="","",VLOOKUP(C25,Data!$B$5:$M$508,12,FALSE))</f>
        <v/>
      </c>
      <c r="L25" s="348"/>
      <c r="M25" s="349" t="str">
        <f>IF(E25="","",VLOOKUP(C25,Data!$B$5:$E$508,4,FALSE)*E25)</f>
        <v/>
      </c>
      <c r="N25" s="349" t="str">
        <f>IF(E25="","",VLOOKUP(C25,Data!$B$5:$F$508,5,FALSE)*E25)</f>
        <v/>
      </c>
      <c r="O25" s="612" t="e">
        <f>IF(C25=Data!#REF!,Data!#REF!,(IF(C25=Data!#REF!,Data!#REF!,(IF(C25=Data!#REF!,Data!#REF!,(IF(C25=Data!B157,Data!G157,(IF(C25=Data!B160,Data!G160,(IF(C25=Data!#REF!,Data!#REF!,(IF(C25=Data!#REF!,Data!#REF!,(IF(C25=Data!#REF!,Data!#REF!,Data!#REF!)))))))))))))))&amp;IF(C25=Data!#REF!,Data!#REF!,(IF(C25=Data!#REF!,Data!#REF!,(IF(C25=Data!#REF!,Data!#REF!,(IF(C25=Data!#REF!,Data!#REF!,(IF(C25=Data!#REF!,Data!#REF!,(IF(C25=Data!#REF!,Data!G852,(IF(C25=Data!#REF!,Data!#REF!,(IF(C25=Data!#REF!,Data!#REF!,Data!#REF!)))))))))))))))&amp;IF(C25=Data!B188,Data!G188,(IF(C25=Data!#REF!,Data!#REF!,(IF(C25=Data!#REF!,Data!#REF!,(IF(C25=Data!#REF!,Data!#REF!,(IF(C25=Data!#REF!,Data!#REF!,Data!#REF!)))))))))</f>
        <v>#REF!</v>
      </c>
      <c r="P25" s="697"/>
      <c r="Q25" s="698"/>
      <c r="R25" s="630" t="s">
        <v>525</v>
      </c>
      <c r="S25" s="698"/>
      <c r="T25" s="698"/>
      <c r="U25" s="630"/>
      <c r="V25" s="634"/>
      <c r="W25" s="630"/>
      <c r="X25" s="350" t="str">
        <f>IF(E25="","",VLOOKUP(C25,Data!$B$5:$J$508,9,FALSE)*E25)</f>
        <v/>
      </c>
      <c r="Y25" s="380"/>
      <c r="Z25" s="380"/>
      <c r="AA25" s="678"/>
      <c r="AB25" s="678"/>
      <c r="AC25" s="380"/>
      <c r="AD25" s="380"/>
      <c r="AE25" s="380"/>
    </row>
    <row r="26" spans="1:31">
      <c r="B26" s="652"/>
      <c r="C26" s="653"/>
      <c r="D26" s="654"/>
      <c r="E26" s="359">
        <f>SUM(E18:E25)</f>
        <v>134</v>
      </c>
      <c r="F26" s="359">
        <f>SUM(F18:F25)</f>
        <v>113</v>
      </c>
      <c r="G26" s="455"/>
      <c r="H26" s="361"/>
      <c r="I26" s="493">
        <f>SUM(I18:I25)</f>
        <v>13215.019999999999</v>
      </c>
      <c r="J26" s="361"/>
      <c r="K26" s="361"/>
      <c r="L26" s="361"/>
      <c r="M26" s="655">
        <f>SUM(M18:M25)</f>
        <v>799.06600000000003</v>
      </c>
      <c r="N26" s="655">
        <f>SUM(N18:N25)</f>
        <v>766.18000000000006</v>
      </c>
      <c r="O26" s="351" t="e">
        <f>SUM(O16:O25)</f>
        <v>#REF!</v>
      </c>
      <c r="P26" s="351"/>
      <c r="Q26" s="351">
        <f>SUM(Q16:Q25)</f>
        <v>0</v>
      </c>
      <c r="R26" s="351">
        <f>SUM(R16:R25)</f>
        <v>0</v>
      </c>
      <c r="S26" s="351"/>
      <c r="T26" s="351">
        <f>SUM(T16:T25)</f>
        <v>0</v>
      </c>
      <c r="U26" s="351">
        <f>SUM(U16:U25)</f>
        <v>0</v>
      </c>
      <c r="V26" s="351" t="e">
        <f>SUM(#REF!)</f>
        <v>#REF!</v>
      </c>
      <c r="W26" s="351">
        <f>SUM(W16:W25)</f>
        <v>0</v>
      </c>
      <c r="X26" s="354">
        <f>SUM(X18:X25)</f>
        <v>1.9293400000000001</v>
      </c>
    </row>
    <row r="27" spans="1:31">
      <c r="B27" s="656"/>
      <c r="C27" s="657"/>
      <c r="D27" s="641"/>
      <c r="E27" s="441"/>
      <c r="F27" s="658"/>
      <c r="G27" s="406"/>
      <c r="H27" s="177" t="s">
        <v>527</v>
      </c>
      <c r="I27" s="174"/>
      <c r="J27" s="439"/>
      <c r="K27" s="439"/>
      <c r="L27" s="439"/>
      <c r="M27" s="178"/>
      <c r="N27" s="174"/>
      <c r="O27" s="408"/>
      <c r="P27" s="407"/>
      <c r="Q27" s="407"/>
      <c r="R27" s="407"/>
      <c r="S27" s="407"/>
      <c r="T27" s="407"/>
      <c r="U27" s="407"/>
      <c r="V27" s="408"/>
      <c r="W27" s="408"/>
      <c r="X27" s="176"/>
    </row>
    <row r="28" spans="1:31">
      <c r="B28" s="387" t="s">
        <v>523</v>
      </c>
      <c r="C28" s="639"/>
      <c r="D28" s="659"/>
      <c r="E28" s="444" t="s">
        <v>528</v>
      </c>
      <c r="F28" s="444"/>
      <c r="G28" s="401"/>
      <c r="H28" s="80" t="s">
        <v>82</v>
      </c>
      <c r="I28" s="84"/>
      <c r="J28" s="417" t="s">
        <v>83</v>
      </c>
      <c r="K28" s="445"/>
      <c r="L28" s="169" t="s">
        <v>84</v>
      </c>
      <c r="M28" s="169"/>
      <c r="N28" s="1070" t="s">
        <v>85</v>
      </c>
      <c r="O28" s="1071"/>
      <c r="P28" s="1071"/>
      <c r="Q28" s="1071"/>
      <c r="R28" s="1071"/>
      <c r="S28" s="1071"/>
      <c r="T28" s="1071"/>
      <c r="U28" s="1071"/>
      <c r="V28" s="1071"/>
      <c r="W28" s="1071"/>
      <c r="X28" s="1072"/>
    </row>
    <row r="29" spans="1:31">
      <c r="B29" s="394" t="s">
        <v>547</v>
      </c>
      <c r="D29" s="660"/>
      <c r="E29" s="381" t="s">
        <v>87</v>
      </c>
      <c r="H29" s="179"/>
      <c r="I29" s="180" t="s">
        <v>12</v>
      </c>
      <c r="J29" s="394" t="s">
        <v>88</v>
      </c>
      <c r="K29" s="446"/>
      <c r="L29" s="171" t="s">
        <v>89</v>
      </c>
      <c r="M29" s="171"/>
      <c r="N29" s="167"/>
      <c r="X29" s="172"/>
    </row>
    <row r="30" spans="1:31">
      <c r="B30" s="394" t="s">
        <v>561</v>
      </c>
      <c r="D30" s="641"/>
      <c r="H30" s="1073"/>
      <c r="I30" s="1074"/>
      <c r="J30" s="394"/>
      <c r="K30" s="446"/>
      <c r="L30" s="171" t="s">
        <v>93</v>
      </c>
      <c r="M30" s="171"/>
      <c r="N30" s="167"/>
      <c r="X30" s="172"/>
    </row>
    <row r="31" spans="1:31">
      <c r="B31" s="406"/>
      <c r="C31" s="448"/>
      <c r="D31" s="661"/>
      <c r="E31" s="381" t="s">
        <v>94</v>
      </c>
      <c r="H31" s="179"/>
      <c r="I31" s="180"/>
      <c r="J31" s="394" t="s">
        <v>95</v>
      </c>
      <c r="K31" s="446"/>
      <c r="L31" s="171"/>
      <c r="M31" s="171"/>
      <c r="N31" s="167"/>
      <c r="X31" s="172"/>
    </row>
    <row r="32" spans="1:31">
      <c r="B32" s="387" t="s">
        <v>96</v>
      </c>
      <c r="C32" s="444"/>
      <c r="D32" s="640"/>
      <c r="E32" s="381" t="s">
        <v>97</v>
      </c>
      <c r="H32" s="88" t="s">
        <v>98</v>
      </c>
      <c r="I32" s="85"/>
      <c r="J32" s="394" t="s">
        <v>88</v>
      </c>
      <c r="K32" s="446"/>
      <c r="L32" s="171" t="s">
        <v>99</v>
      </c>
      <c r="M32" s="171"/>
      <c r="N32" s="167"/>
      <c r="X32" s="172"/>
    </row>
    <row r="33" spans="2:28">
      <c r="B33" s="662" t="s">
        <v>537</v>
      </c>
      <c r="D33" s="641"/>
      <c r="E33" s="381" t="s">
        <v>100</v>
      </c>
      <c r="H33" s="89"/>
      <c r="I33" s="181"/>
      <c r="J33" s="394" t="s">
        <v>101</v>
      </c>
      <c r="K33" s="446"/>
      <c r="L33" s="171" t="s">
        <v>524</v>
      </c>
      <c r="M33" s="171"/>
      <c r="N33" s="1075" t="s">
        <v>103</v>
      </c>
      <c r="O33" s="1076"/>
      <c r="P33" s="1076"/>
      <c r="Q33" s="1076"/>
      <c r="R33" s="1076"/>
      <c r="S33" s="1076"/>
      <c r="T33" s="1076"/>
      <c r="U33" s="1076"/>
      <c r="V33" s="1076"/>
      <c r="W33" s="1076"/>
      <c r="X33" s="1077"/>
    </row>
    <row r="34" spans="2:28">
      <c r="B34" s="406"/>
      <c r="C34" s="448"/>
      <c r="D34" s="644"/>
      <c r="E34" s="448"/>
      <c r="F34" s="448"/>
      <c r="G34" s="407"/>
      <c r="H34" s="1061" t="s">
        <v>998</v>
      </c>
      <c r="I34" s="1078"/>
      <c r="J34" s="1061" t="s">
        <v>997</v>
      </c>
      <c r="K34" s="1078"/>
      <c r="L34" s="448"/>
      <c r="M34" s="175"/>
      <c r="N34" s="1079" t="s">
        <v>105</v>
      </c>
      <c r="O34" s="1080"/>
      <c r="P34" s="1080"/>
      <c r="Q34" s="1080"/>
      <c r="R34" s="1080"/>
      <c r="S34" s="1080"/>
      <c r="T34" s="1080"/>
      <c r="U34" s="1080"/>
      <c r="V34" s="1080"/>
      <c r="W34" s="1080"/>
      <c r="X34" s="1081"/>
    </row>
    <row r="37" spans="2:28" ht="27.75" customHeight="1"/>
    <row r="38" spans="2:28" ht="19.25" customHeight="1"/>
    <row r="39" spans="2:28" ht="22.5" customHeight="1">
      <c r="B39" s="456" t="s">
        <v>922</v>
      </c>
      <c r="C39" s="497"/>
      <c r="D39" s="456" t="s">
        <v>580</v>
      </c>
      <c r="E39" s="663"/>
      <c r="F39" s="663"/>
      <c r="G39" s="454"/>
      <c r="H39" s="456" t="s">
        <v>916</v>
      </c>
      <c r="J39" s="456" t="s">
        <v>927</v>
      </c>
    </row>
    <row r="40" spans="2:28" s="163" customFormat="1" ht="22.5" customHeight="1">
      <c r="B40" s="456" t="s">
        <v>923</v>
      </c>
      <c r="C40" s="497"/>
      <c r="D40" s="456" t="s">
        <v>1002</v>
      </c>
      <c r="E40" s="663"/>
      <c r="F40" s="663"/>
      <c r="G40" s="454"/>
      <c r="H40" s="664" t="s">
        <v>917</v>
      </c>
      <c r="I40" s="497"/>
      <c r="J40" s="575" t="s">
        <v>927</v>
      </c>
      <c r="K40" s="380"/>
      <c r="L40" s="380"/>
      <c r="O40" s="380"/>
      <c r="P40" s="380"/>
      <c r="Q40" s="380"/>
      <c r="R40" s="380"/>
      <c r="S40" s="380"/>
      <c r="T40" s="380"/>
      <c r="U40" s="380"/>
      <c r="V40" s="380"/>
      <c r="W40" s="380"/>
      <c r="X40" s="164"/>
      <c r="Y40" s="380"/>
      <c r="Z40" s="380"/>
      <c r="AA40" s="678"/>
      <c r="AB40" s="679"/>
    </row>
    <row r="41" spans="2:28" s="163" customFormat="1" ht="22.5" customHeight="1">
      <c r="B41" s="456" t="s">
        <v>924</v>
      </c>
      <c r="C41" s="497"/>
      <c r="D41" s="456" t="s">
        <v>927</v>
      </c>
      <c r="E41" s="663"/>
      <c r="F41" s="663"/>
      <c r="G41" s="454"/>
      <c r="H41" s="456" t="s">
        <v>918</v>
      </c>
      <c r="J41" s="456" t="s">
        <v>580</v>
      </c>
      <c r="K41" s="380"/>
      <c r="L41" s="380"/>
      <c r="O41" s="380"/>
      <c r="P41" s="380"/>
      <c r="Q41" s="380"/>
      <c r="R41" s="380"/>
      <c r="S41" s="380"/>
      <c r="T41" s="380"/>
      <c r="U41" s="380"/>
      <c r="V41" s="380"/>
      <c r="W41" s="380"/>
      <c r="X41" s="164"/>
      <c r="Y41" s="380"/>
      <c r="Z41" s="380"/>
      <c r="AA41" s="678"/>
      <c r="AB41" s="679"/>
    </row>
    <row r="42" spans="2:28" s="163" customFormat="1" ht="22.5" customHeight="1">
      <c r="B42" s="456" t="s">
        <v>925</v>
      </c>
      <c r="C42" s="497"/>
      <c r="D42" s="456" t="s">
        <v>580</v>
      </c>
      <c r="E42" s="663"/>
      <c r="F42" s="663"/>
      <c r="G42" s="454"/>
      <c r="H42" s="456" t="s">
        <v>919</v>
      </c>
      <c r="J42" s="456" t="s">
        <v>580</v>
      </c>
      <c r="K42" s="380"/>
      <c r="L42" s="380"/>
      <c r="O42" s="380"/>
      <c r="P42" s="380"/>
      <c r="Q42" s="380"/>
      <c r="R42" s="380"/>
      <c r="S42" s="380"/>
      <c r="T42" s="380"/>
      <c r="U42" s="380"/>
      <c r="V42" s="380"/>
      <c r="W42" s="380"/>
      <c r="X42" s="164"/>
      <c r="Y42" s="380"/>
      <c r="Z42" s="380"/>
      <c r="AA42" s="678"/>
      <c r="AB42" s="679"/>
    </row>
    <row r="43" spans="2:28" s="163" customFormat="1" ht="22.5" customHeight="1">
      <c r="B43" s="456" t="s">
        <v>926</v>
      </c>
      <c r="C43" s="497"/>
      <c r="D43" s="456" t="s">
        <v>580</v>
      </c>
      <c r="E43" s="663"/>
      <c r="F43" s="663"/>
      <c r="G43" s="454"/>
      <c r="H43" s="456" t="s">
        <v>921</v>
      </c>
      <c r="J43" s="456" t="s">
        <v>580</v>
      </c>
      <c r="K43" s="380"/>
      <c r="L43" s="380"/>
      <c r="O43" s="380"/>
      <c r="P43" s="380"/>
      <c r="Q43" s="380"/>
      <c r="R43" s="380"/>
      <c r="S43" s="380"/>
      <c r="T43" s="380"/>
      <c r="U43" s="380"/>
      <c r="V43" s="380"/>
      <c r="W43" s="380"/>
      <c r="X43" s="164"/>
      <c r="Y43" s="380"/>
      <c r="Z43" s="380"/>
      <c r="AA43" s="678"/>
      <c r="AB43" s="679"/>
    </row>
    <row r="44" spans="2:28">
      <c r="B44" s="665"/>
      <c r="D44" s="665"/>
      <c r="E44" s="665"/>
      <c r="F44" s="665"/>
      <c r="G44" s="326"/>
      <c r="H44" s="456" t="s">
        <v>920</v>
      </c>
      <c r="J44" s="456" t="s">
        <v>580</v>
      </c>
    </row>
    <row r="45" spans="2:28" s="163" customFormat="1">
      <c r="B45" s="380"/>
      <c r="C45" s="666" t="s">
        <v>189</v>
      </c>
      <c r="D45" s="381"/>
      <c r="E45" s="381"/>
      <c r="F45" s="381"/>
      <c r="G45" s="380"/>
      <c r="J45" s="380"/>
      <c r="K45" s="380"/>
      <c r="L45" s="380"/>
      <c r="O45" s="380"/>
      <c r="P45" s="380"/>
      <c r="Q45" s="380"/>
      <c r="R45" s="380"/>
      <c r="S45" s="380"/>
      <c r="T45" s="380"/>
      <c r="U45" s="380"/>
      <c r="V45" s="380"/>
      <c r="W45" s="380"/>
      <c r="X45" s="164"/>
      <c r="Y45" s="380"/>
      <c r="Z45" s="380"/>
      <c r="AA45" s="678"/>
      <c r="AB45" s="679"/>
    </row>
    <row r="46" spans="2:28" s="163" customFormat="1">
      <c r="B46" s="380"/>
      <c r="C46" s="667" t="s">
        <v>592</v>
      </c>
      <c r="D46" s="381"/>
      <c r="E46" s="381"/>
      <c r="F46" s="381"/>
      <c r="G46" s="380"/>
      <c r="J46" s="380"/>
      <c r="K46" s="380"/>
      <c r="L46" s="380"/>
      <c r="O46" s="380"/>
      <c r="P46" s="380"/>
      <c r="Q46" s="380"/>
      <c r="R46" s="380"/>
      <c r="S46" s="380"/>
      <c r="T46" s="380"/>
      <c r="U46" s="380"/>
      <c r="V46" s="380"/>
      <c r="W46" s="380"/>
      <c r="X46" s="164"/>
      <c r="Y46" s="380"/>
      <c r="Z46" s="380"/>
      <c r="AA46" s="678"/>
      <c r="AB46" s="679"/>
    </row>
    <row r="47" spans="2:28" s="163" customFormat="1">
      <c r="B47" s="380"/>
      <c r="C47" s="667" t="s">
        <v>593</v>
      </c>
      <c r="D47" s="381"/>
      <c r="E47" s="381"/>
      <c r="F47" s="381"/>
      <c r="G47" s="380"/>
      <c r="J47" s="380"/>
      <c r="K47" s="380"/>
      <c r="L47" s="380"/>
      <c r="O47" s="380"/>
      <c r="P47" s="380"/>
      <c r="Q47" s="380"/>
      <c r="R47" s="380"/>
      <c r="S47" s="380"/>
      <c r="T47" s="380"/>
      <c r="U47" s="380"/>
      <c r="V47" s="380"/>
      <c r="W47" s="380"/>
      <c r="X47" s="164"/>
      <c r="Y47" s="380"/>
      <c r="Z47" s="380"/>
      <c r="AA47" s="678"/>
      <c r="AB47" s="679"/>
    </row>
    <row r="48" spans="2:28" s="163" customFormat="1">
      <c r="B48" s="380"/>
      <c r="C48" s="667" t="s">
        <v>595</v>
      </c>
      <c r="D48" s="381"/>
      <c r="E48" s="381"/>
      <c r="F48" s="381"/>
      <c r="G48" s="380"/>
      <c r="J48" s="380"/>
      <c r="K48" s="380"/>
      <c r="L48" s="380"/>
      <c r="O48" s="380"/>
      <c r="P48" s="380"/>
      <c r="Q48" s="380"/>
      <c r="R48" s="380"/>
      <c r="S48" s="380"/>
      <c r="T48" s="380"/>
      <c r="U48" s="380"/>
      <c r="V48" s="380"/>
      <c r="W48" s="380"/>
      <c r="X48" s="164"/>
      <c r="Y48" s="380"/>
      <c r="Z48" s="380"/>
      <c r="AA48" s="678"/>
      <c r="AB48" s="679"/>
    </row>
    <row r="49" spans="2:28" s="163" customFormat="1">
      <c r="B49" s="380"/>
      <c r="C49" s="667" t="s">
        <v>594</v>
      </c>
      <c r="D49" s="381"/>
      <c r="E49" s="381"/>
      <c r="F49" s="381"/>
      <c r="G49" s="380"/>
      <c r="J49" s="380"/>
      <c r="K49" s="380"/>
      <c r="L49" s="380"/>
      <c r="O49" s="380"/>
      <c r="P49" s="380"/>
      <c r="Q49" s="380"/>
      <c r="R49" s="380"/>
      <c r="S49" s="380"/>
      <c r="T49" s="380"/>
      <c r="U49" s="380"/>
      <c r="V49" s="380"/>
      <c r="W49" s="380"/>
      <c r="X49" s="164"/>
      <c r="Y49" s="380"/>
      <c r="Z49" s="380"/>
      <c r="AA49" s="678"/>
      <c r="AB49" s="679"/>
    </row>
    <row r="50" spans="2:28" s="163" customFormat="1">
      <c r="B50" s="380"/>
      <c r="C50" s="667" t="s">
        <v>607</v>
      </c>
      <c r="D50" s="381"/>
      <c r="E50" s="381"/>
      <c r="F50" s="381"/>
      <c r="G50" s="380"/>
      <c r="J50" s="380"/>
      <c r="K50" s="380"/>
      <c r="L50" s="380"/>
      <c r="O50" s="380"/>
      <c r="P50" s="380"/>
      <c r="Q50" s="380"/>
      <c r="R50" s="380"/>
      <c r="S50" s="380"/>
      <c r="T50" s="380"/>
      <c r="U50" s="380"/>
      <c r="V50" s="380"/>
      <c r="W50" s="380"/>
      <c r="X50" s="164"/>
      <c r="Y50" s="380"/>
      <c r="Z50" s="380"/>
      <c r="AA50" s="678"/>
      <c r="AB50" s="679"/>
    </row>
    <row r="51" spans="2:28" s="163" customFormat="1">
      <c r="B51" s="380"/>
      <c r="C51" s="667" t="s">
        <v>606</v>
      </c>
      <c r="D51" s="381"/>
      <c r="E51" s="381"/>
      <c r="F51" s="381"/>
      <c r="G51" s="380"/>
      <c r="J51" s="380"/>
      <c r="K51" s="380"/>
      <c r="L51" s="380"/>
      <c r="O51" s="380"/>
      <c r="P51" s="380"/>
      <c r="Q51" s="380"/>
      <c r="R51" s="380"/>
      <c r="S51" s="380"/>
      <c r="T51" s="380"/>
      <c r="U51" s="380"/>
      <c r="V51" s="380"/>
      <c r="W51" s="380"/>
      <c r="X51" s="164"/>
      <c r="Y51" s="380"/>
      <c r="Z51" s="380"/>
      <c r="AA51" s="678"/>
      <c r="AB51" s="679"/>
    </row>
    <row r="52" spans="2:28" s="163" customFormat="1">
      <c r="B52" s="380"/>
      <c r="C52" s="667" t="s">
        <v>596</v>
      </c>
      <c r="D52" s="381"/>
      <c r="E52" s="381"/>
      <c r="F52" s="381"/>
      <c r="G52" s="380"/>
      <c r="J52" s="380"/>
      <c r="K52" s="380"/>
      <c r="L52" s="380"/>
      <c r="O52" s="380"/>
      <c r="P52" s="380"/>
      <c r="Q52" s="380"/>
      <c r="R52" s="380"/>
      <c r="S52" s="380"/>
      <c r="T52" s="380"/>
      <c r="U52" s="380"/>
      <c r="V52" s="380"/>
      <c r="W52" s="380"/>
      <c r="X52" s="164"/>
      <c r="Y52" s="380"/>
      <c r="Z52" s="380"/>
      <c r="AA52" s="678"/>
      <c r="AB52" s="679"/>
    </row>
    <row r="53" spans="2:28" s="163" customFormat="1">
      <c r="B53" s="380"/>
      <c r="C53" s="667" t="s">
        <v>597</v>
      </c>
      <c r="D53" s="381"/>
      <c r="E53" s="381"/>
      <c r="F53" s="381"/>
      <c r="G53" s="380"/>
      <c r="J53" s="380"/>
      <c r="K53" s="380"/>
      <c r="L53" s="380"/>
      <c r="O53" s="380"/>
      <c r="P53" s="380"/>
      <c r="Q53" s="380"/>
      <c r="R53" s="380"/>
      <c r="S53" s="380"/>
      <c r="T53" s="380"/>
      <c r="U53" s="380"/>
      <c r="V53" s="380"/>
      <c r="W53" s="380"/>
      <c r="X53" s="164"/>
      <c r="Y53" s="380"/>
      <c r="Z53" s="380"/>
      <c r="AA53" s="678"/>
      <c r="AB53" s="679"/>
    </row>
    <row r="54" spans="2:28" s="163" customFormat="1">
      <c r="B54" s="380"/>
      <c r="C54" s="667" t="s">
        <v>598</v>
      </c>
      <c r="D54" s="381"/>
      <c r="E54" s="381"/>
      <c r="F54" s="381"/>
      <c r="G54" s="380"/>
      <c r="J54" s="380"/>
      <c r="K54" s="380"/>
      <c r="L54" s="380"/>
      <c r="O54" s="380"/>
      <c r="P54" s="380"/>
      <c r="Q54" s="380"/>
      <c r="R54" s="380"/>
      <c r="S54" s="380"/>
      <c r="T54" s="380"/>
      <c r="U54" s="380"/>
      <c r="V54" s="380"/>
      <c r="W54" s="380"/>
      <c r="X54" s="164"/>
      <c r="Y54" s="380"/>
      <c r="Z54" s="380"/>
      <c r="AA54" s="678"/>
      <c r="AB54" s="679"/>
    </row>
    <row r="55" spans="2:28" s="163" customFormat="1">
      <c r="B55" s="380"/>
      <c r="C55" s="667" t="s">
        <v>599</v>
      </c>
      <c r="D55" s="381"/>
      <c r="E55" s="381"/>
      <c r="F55" s="381"/>
      <c r="G55" s="380"/>
      <c r="J55" s="380"/>
      <c r="K55" s="380"/>
      <c r="L55" s="380"/>
      <c r="O55" s="380"/>
      <c r="P55" s="380"/>
      <c r="Q55" s="380"/>
      <c r="R55" s="380"/>
      <c r="S55" s="380"/>
      <c r="T55" s="380"/>
      <c r="U55" s="380"/>
      <c r="V55" s="380"/>
      <c r="W55" s="380"/>
      <c r="X55" s="164"/>
      <c r="Y55" s="380"/>
      <c r="Z55" s="380"/>
      <c r="AA55" s="678"/>
      <c r="AB55" s="679"/>
    </row>
    <row r="56" spans="2:28">
      <c r="C56" s="667" t="s">
        <v>336</v>
      </c>
    </row>
    <row r="57" spans="2:28" s="665" customFormat="1">
      <c r="B57" s="380"/>
      <c r="C57" s="668" t="s">
        <v>348</v>
      </c>
      <c r="D57" s="666" t="s">
        <v>570</v>
      </c>
      <c r="E57" s="381"/>
      <c r="F57" s="381"/>
      <c r="G57" s="380"/>
      <c r="H57" s="163"/>
      <c r="I57" s="163"/>
      <c r="J57" s="380"/>
      <c r="K57" s="380"/>
      <c r="L57" s="380"/>
      <c r="M57" s="163"/>
      <c r="N57" s="163"/>
      <c r="O57" s="380"/>
      <c r="P57" s="380"/>
      <c r="Q57" s="380"/>
      <c r="R57" s="380"/>
      <c r="S57" s="380"/>
      <c r="T57" s="380"/>
      <c r="U57" s="380"/>
      <c r="V57" s="380"/>
      <c r="W57" s="380"/>
      <c r="X57" s="164"/>
      <c r="Y57" s="380"/>
      <c r="Z57" s="380"/>
      <c r="AA57" s="678"/>
      <c r="AB57" s="680"/>
    </row>
    <row r="58" spans="2:28" s="665" customFormat="1">
      <c r="B58" s="380"/>
      <c r="C58" s="667" t="s">
        <v>14</v>
      </c>
      <c r="D58" s="381" t="s">
        <v>571</v>
      </c>
      <c r="E58" s="381"/>
      <c r="F58" s="381"/>
      <c r="G58" s="380"/>
      <c r="H58" s="163"/>
      <c r="I58" s="163"/>
      <c r="J58" s="380"/>
      <c r="K58" s="380"/>
      <c r="L58" s="380"/>
      <c r="M58" s="163"/>
      <c r="N58" s="163"/>
      <c r="O58" s="380"/>
      <c r="P58" s="380"/>
      <c r="Q58" s="380"/>
      <c r="R58" s="380"/>
      <c r="S58" s="380"/>
      <c r="T58" s="380"/>
      <c r="U58" s="380"/>
      <c r="V58" s="380"/>
      <c r="W58" s="380"/>
      <c r="X58" s="164"/>
      <c r="Y58" s="380"/>
      <c r="Z58" s="380"/>
      <c r="AA58" s="678"/>
      <c r="AB58" s="680"/>
    </row>
    <row r="59" spans="2:28" s="665" customFormat="1">
      <c r="B59" s="380"/>
      <c r="C59" s="667" t="s">
        <v>10</v>
      </c>
      <c r="D59" s="381"/>
      <c r="E59" s="381"/>
      <c r="F59" s="381"/>
      <c r="G59" s="380"/>
      <c r="H59" s="163"/>
      <c r="I59" s="163"/>
      <c r="J59" s="380"/>
      <c r="K59" s="380"/>
      <c r="L59" s="380"/>
      <c r="M59" s="163"/>
      <c r="N59" s="163"/>
      <c r="O59" s="380"/>
      <c r="P59" s="380"/>
      <c r="Q59" s="380"/>
      <c r="R59" s="380"/>
      <c r="S59" s="380"/>
      <c r="T59" s="380"/>
      <c r="U59" s="380"/>
      <c r="V59" s="380"/>
      <c r="W59" s="380"/>
      <c r="X59" s="164"/>
      <c r="Y59" s="380"/>
      <c r="Z59" s="380"/>
      <c r="AA59" s="678"/>
      <c r="AB59" s="680"/>
    </row>
    <row r="60" spans="2:28" s="665" customFormat="1">
      <c r="B60" s="380"/>
      <c r="C60" s="667" t="s">
        <v>602</v>
      </c>
      <c r="D60" s="381" t="s">
        <v>20</v>
      </c>
      <c r="E60" s="381"/>
      <c r="F60" s="381"/>
      <c r="G60" s="380"/>
      <c r="H60" s="163"/>
      <c r="I60" s="163"/>
      <c r="J60" s="380"/>
      <c r="K60" s="380"/>
      <c r="L60" s="380"/>
      <c r="M60" s="163"/>
      <c r="N60" s="163"/>
      <c r="O60" s="380"/>
      <c r="P60" s="380"/>
      <c r="Q60" s="380"/>
      <c r="R60" s="380"/>
      <c r="S60" s="380"/>
      <c r="T60" s="380"/>
      <c r="U60" s="380"/>
      <c r="V60" s="380"/>
      <c r="W60" s="380"/>
      <c r="X60" s="164"/>
      <c r="Y60" s="380"/>
      <c r="Z60" s="380"/>
      <c r="AA60" s="678"/>
      <c r="AB60" s="680"/>
    </row>
    <row r="61" spans="2:28" s="665" customFormat="1">
      <c r="B61" s="380"/>
      <c r="C61" s="667" t="s">
        <v>11</v>
      </c>
      <c r="D61" s="381"/>
      <c r="E61" s="381"/>
      <c r="F61" s="381"/>
      <c r="G61" s="380"/>
      <c r="H61" s="163"/>
      <c r="I61" s="163"/>
      <c r="J61" s="380"/>
      <c r="K61" s="380"/>
      <c r="L61" s="380"/>
      <c r="M61" s="163"/>
      <c r="N61" s="163"/>
      <c r="O61" s="380"/>
      <c r="P61" s="380"/>
      <c r="Q61" s="380"/>
      <c r="R61" s="380"/>
      <c r="S61" s="380"/>
      <c r="T61" s="380"/>
      <c r="U61" s="380"/>
      <c r="V61" s="380"/>
      <c r="W61" s="380"/>
      <c r="X61" s="164"/>
      <c r="Y61" s="380"/>
      <c r="Z61" s="380"/>
      <c r="AA61" s="678"/>
      <c r="AB61" s="680"/>
    </row>
    <row r="62" spans="2:28" s="665" customFormat="1">
      <c r="B62" s="380"/>
      <c r="C62" s="667" t="s">
        <v>550</v>
      </c>
      <c r="D62" s="381"/>
      <c r="E62" s="381"/>
      <c r="F62" s="381"/>
      <c r="G62" s="380"/>
      <c r="H62" s="163"/>
      <c r="I62" s="163"/>
      <c r="J62" s="380"/>
      <c r="K62" s="380"/>
      <c r="L62" s="380"/>
      <c r="M62" s="163"/>
      <c r="N62" s="163"/>
      <c r="O62" s="380"/>
      <c r="P62" s="380"/>
      <c r="Q62" s="380"/>
      <c r="R62" s="380"/>
      <c r="S62" s="380"/>
      <c r="T62" s="380"/>
      <c r="U62" s="380"/>
      <c r="V62" s="380"/>
      <c r="W62" s="380"/>
      <c r="X62" s="164"/>
      <c r="Y62" s="380"/>
      <c r="Z62" s="380"/>
      <c r="AA62" s="678"/>
      <c r="AB62" s="680"/>
    </row>
    <row r="63" spans="2:28" s="665" customFormat="1">
      <c r="B63" s="380"/>
      <c r="C63" s="667" t="s">
        <v>604</v>
      </c>
      <c r="D63" s="381"/>
      <c r="E63" s="381"/>
      <c r="F63" s="381"/>
      <c r="G63" s="380"/>
      <c r="H63" s="163"/>
      <c r="I63" s="163"/>
      <c r="J63" s="380"/>
      <c r="K63" s="380"/>
      <c r="L63" s="380"/>
      <c r="M63" s="163"/>
      <c r="N63" s="163"/>
      <c r="O63" s="380"/>
      <c r="P63" s="380"/>
      <c r="Q63" s="380"/>
      <c r="R63" s="380"/>
      <c r="S63" s="380"/>
      <c r="T63" s="380"/>
      <c r="U63" s="380"/>
      <c r="V63" s="380"/>
      <c r="W63" s="380"/>
      <c r="X63" s="164"/>
      <c r="Y63" s="380"/>
      <c r="Z63" s="380"/>
      <c r="AA63" s="678"/>
      <c r="AB63" s="680"/>
    </row>
    <row r="64" spans="2:28" s="665" customFormat="1">
      <c r="B64" s="380"/>
      <c r="C64" s="667" t="s">
        <v>542</v>
      </c>
      <c r="D64" s="381"/>
      <c r="E64" s="381"/>
      <c r="F64" s="381"/>
      <c r="G64" s="380"/>
      <c r="H64" s="163"/>
      <c r="I64" s="163"/>
      <c r="J64" s="380"/>
      <c r="K64" s="380"/>
      <c r="L64" s="380"/>
      <c r="M64" s="163"/>
      <c r="N64" s="163"/>
      <c r="O64" s="380"/>
      <c r="P64" s="380"/>
      <c r="Q64" s="380"/>
      <c r="R64" s="380"/>
      <c r="S64" s="380"/>
      <c r="T64" s="380"/>
      <c r="U64" s="380"/>
      <c r="V64" s="380"/>
      <c r="W64" s="380"/>
      <c r="X64" s="164"/>
      <c r="Y64" s="380"/>
      <c r="Z64" s="380"/>
      <c r="AA64" s="678"/>
      <c r="AB64" s="680"/>
    </row>
    <row r="65" spans="2:28" s="665" customFormat="1">
      <c r="B65" s="380"/>
      <c r="C65" s="667" t="s">
        <v>543</v>
      </c>
      <c r="D65" s="381"/>
      <c r="E65" s="381"/>
      <c r="F65" s="381"/>
      <c r="G65" s="380"/>
      <c r="H65" s="163"/>
      <c r="I65" s="163"/>
      <c r="J65" s="380"/>
      <c r="K65" s="380"/>
      <c r="L65" s="380"/>
      <c r="M65" s="163"/>
      <c r="N65" s="163"/>
      <c r="O65" s="380"/>
      <c r="P65" s="380"/>
      <c r="Q65" s="380"/>
      <c r="R65" s="380"/>
      <c r="S65" s="380"/>
      <c r="T65" s="380"/>
      <c r="U65" s="380"/>
      <c r="V65" s="380"/>
      <c r="W65" s="380"/>
      <c r="X65" s="164"/>
      <c r="Y65" s="380"/>
      <c r="Z65" s="380"/>
      <c r="AA65" s="678"/>
      <c r="AB65" s="680"/>
    </row>
    <row r="66" spans="2:28" s="665" customFormat="1">
      <c r="B66" s="380"/>
      <c r="C66" s="668" t="s">
        <v>621</v>
      </c>
      <c r="D66" s="669" t="s">
        <v>166</v>
      </c>
      <c r="E66" s="381"/>
      <c r="F66" s="381"/>
      <c r="G66" s="380"/>
      <c r="H66" s="163"/>
      <c r="I66" s="163"/>
      <c r="J66" s="380"/>
      <c r="K66" s="380"/>
      <c r="L66" s="380"/>
      <c r="M66" s="163"/>
      <c r="N66" s="163"/>
      <c r="O66" s="380"/>
      <c r="P66" s="380"/>
      <c r="Q66" s="380"/>
      <c r="R66" s="380"/>
      <c r="S66" s="380"/>
      <c r="T66" s="380"/>
      <c r="U66" s="380"/>
      <c r="V66" s="380"/>
      <c r="W66" s="380"/>
      <c r="X66" s="164"/>
      <c r="Y66" s="380"/>
      <c r="Z66" s="380"/>
      <c r="AA66" s="678"/>
      <c r="AB66" s="680"/>
    </row>
    <row r="67" spans="2:28" s="665" customFormat="1">
      <c r="B67" s="380"/>
      <c r="C67" s="668" t="s">
        <v>622</v>
      </c>
      <c r="D67" s="669" t="s">
        <v>167</v>
      </c>
      <c r="E67" s="381"/>
      <c r="F67" s="381"/>
      <c r="G67" s="380"/>
      <c r="H67" s="163"/>
      <c r="I67" s="163"/>
      <c r="J67" s="380"/>
      <c r="K67" s="380"/>
      <c r="L67" s="380"/>
      <c r="M67" s="163"/>
      <c r="N67" s="163"/>
      <c r="O67" s="380"/>
      <c r="P67" s="380"/>
      <c r="Q67" s="380"/>
      <c r="R67" s="380"/>
      <c r="S67" s="380"/>
      <c r="T67" s="380"/>
      <c r="U67" s="380"/>
      <c r="V67" s="380"/>
      <c r="W67" s="380"/>
      <c r="X67" s="164"/>
      <c r="Y67" s="380"/>
      <c r="Z67" s="380"/>
      <c r="AA67" s="678"/>
      <c r="AB67" s="680"/>
    </row>
    <row r="68" spans="2:28" s="665" customFormat="1">
      <c r="B68" s="380"/>
      <c r="C68" s="668" t="s">
        <v>623</v>
      </c>
      <c r="D68" s="666" t="s">
        <v>168</v>
      </c>
      <c r="E68" s="381"/>
      <c r="F68" s="381"/>
      <c r="G68" s="380"/>
      <c r="H68" s="163"/>
      <c r="I68" s="163"/>
      <c r="J68" s="380"/>
      <c r="K68" s="380"/>
      <c r="L68" s="380"/>
      <c r="M68" s="163"/>
      <c r="N68" s="163"/>
      <c r="O68" s="380"/>
      <c r="P68" s="380"/>
      <c r="Q68" s="380"/>
      <c r="R68" s="380"/>
      <c r="S68" s="380"/>
      <c r="T68" s="380"/>
      <c r="U68" s="380"/>
      <c r="V68" s="380"/>
      <c r="W68" s="380"/>
      <c r="X68" s="164"/>
      <c r="Y68" s="380"/>
      <c r="Z68" s="380"/>
      <c r="AA68" s="678"/>
      <c r="AB68" s="680"/>
    </row>
    <row r="69" spans="2:28" s="665" customFormat="1">
      <c r="B69" s="380"/>
      <c r="C69" s="668" t="s">
        <v>624</v>
      </c>
      <c r="D69" s="666" t="s">
        <v>169</v>
      </c>
      <c r="E69" s="381"/>
      <c r="F69" s="381"/>
      <c r="G69" s="380"/>
      <c r="H69" s="163"/>
      <c r="I69" s="163"/>
      <c r="J69" s="380"/>
      <c r="K69" s="380"/>
      <c r="L69" s="380"/>
      <c r="M69" s="163"/>
      <c r="N69" s="163"/>
      <c r="O69" s="380"/>
      <c r="P69" s="380"/>
      <c r="Q69" s="380"/>
      <c r="R69" s="380"/>
      <c r="S69" s="380"/>
      <c r="T69" s="380"/>
      <c r="U69" s="380"/>
      <c r="V69" s="380"/>
      <c r="W69" s="380"/>
      <c r="X69" s="164"/>
      <c r="Y69" s="380"/>
      <c r="Z69" s="380"/>
      <c r="AA69" s="678"/>
      <c r="AB69" s="680"/>
    </row>
    <row r="70" spans="2:28" s="665" customFormat="1">
      <c r="B70" s="380"/>
      <c r="C70" s="668" t="s">
        <v>618</v>
      </c>
      <c r="D70" s="669" t="s">
        <v>170</v>
      </c>
      <c r="E70" s="381"/>
      <c r="F70" s="381"/>
      <c r="G70" s="380"/>
      <c r="H70" s="163"/>
      <c r="I70" s="163"/>
      <c r="J70" s="380"/>
      <c r="K70" s="380"/>
      <c r="L70" s="380"/>
      <c r="M70" s="163"/>
      <c r="N70" s="163"/>
      <c r="O70" s="380"/>
      <c r="P70" s="380"/>
      <c r="Q70" s="380"/>
      <c r="R70" s="380"/>
      <c r="S70" s="380"/>
      <c r="T70" s="380"/>
      <c r="U70" s="380"/>
      <c r="V70" s="380"/>
      <c r="W70" s="380"/>
      <c r="X70" s="164"/>
      <c r="Y70" s="380"/>
      <c r="Z70" s="380"/>
      <c r="AA70" s="678"/>
      <c r="AB70" s="680"/>
    </row>
    <row r="71" spans="2:28" s="665" customFormat="1">
      <c r="B71" s="380"/>
      <c r="C71" s="669" t="s">
        <v>156</v>
      </c>
      <c r="D71" s="669" t="s">
        <v>171</v>
      </c>
      <c r="E71" s="381"/>
      <c r="F71" s="381"/>
      <c r="G71" s="380"/>
      <c r="H71" s="163"/>
      <c r="I71" s="163"/>
      <c r="J71" s="380"/>
      <c r="K71" s="380"/>
      <c r="L71" s="380"/>
      <c r="M71" s="163"/>
      <c r="N71" s="163"/>
      <c r="O71" s="380"/>
      <c r="P71" s="380"/>
      <c r="Q71" s="380"/>
      <c r="R71" s="380"/>
      <c r="S71" s="380"/>
      <c r="T71" s="380"/>
      <c r="U71" s="380"/>
      <c r="V71" s="380"/>
      <c r="W71" s="380"/>
      <c r="X71" s="164"/>
      <c r="Y71" s="380"/>
      <c r="Z71" s="380"/>
      <c r="AA71" s="678"/>
      <c r="AB71" s="680"/>
    </row>
    <row r="72" spans="2:28" s="665" customFormat="1">
      <c r="B72" s="380"/>
      <c r="C72" s="669" t="s">
        <v>157</v>
      </c>
      <c r="D72" s="669" t="s">
        <v>172</v>
      </c>
      <c r="E72" s="381"/>
      <c r="F72" s="381"/>
      <c r="G72" s="380"/>
      <c r="H72" s="163"/>
      <c r="I72" s="163"/>
      <c r="J72" s="380"/>
      <c r="K72" s="380"/>
      <c r="L72" s="380"/>
      <c r="M72" s="163"/>
      <c r="N72" s="163"/>
      <c r="O72" s="380"/>
      <c r="P72" s="380"/>
      <c r="Q72" s="380"/>
      <c r="R72" s="380"/>
      <c r="S72" s="380"/>
      <c r="T72" s="380"/>
      <c r="U72" s="380"/>
      <c r="V72" s="380"/>
      <c r="W72" s="380"/>
      <c r="X72" s="164"/>
      <c r="Y72" s="380"/>
      <c r="Z72" s="380"/>
      <c r="AA72" s="678"/>
      <c r="AB72" s="680"/>
    </row>
    <row r="73" spans="2:28" s="665" customFormat="1">
      <c r="B73" s="380"/>
      <c r="C73" s="669" t="s">
        <v>158</v>
      </c>
      <c r="D73" s="669" t="s">
        <v>173</v>
      </c>
      <c r="E73" s="381"/>
      <c r="F73" s="381"/>
      <c r="G73" s="380"/>
      <c r="H73" s="163"/>
      <c r="I73" s="163"/>
      <c r="J73" s="380"/>
      <c r="K73" s="380"/>
      <c r="L73" s="380"/>
      <c r="M73" s="163"/>
      <c r="N73" s="163"/>
      <c r="O73" s="380"/>
      <c r="P73" s="380"/>
      <c r="Q73" s="380"/>
      <c r="R73" s="380"/>
      <c r="S73" s="380"/>
      <c r="T73" s="380"/>
      <c r="U73" s="380"/>
      <c r="V73" s="380"/>
      <c r="W73" s="380"/>
      <c r="X73" s="164"/>
      <c r="Y73" s="380"/>
      <c r="Z73" s="380"/>
      <c r="AA73" s="678"/>
      <c r="AB73" s="680"/>
    </row>
    <row r="74" spans="2:28" s="665" customFormat="1">
      <c r="B74" s="380"/>
      <c r="C74" s="669" t="s">
        <v>159</v>
      </c>
      <c r="D74" s="669" t="s">
        <v>174</v>
      </c>
      <c r="E74" s="381"/>
      <c r="F74" s="381"/>
      <c r="G74" s="380"/>
      <c r="H74" s="163"/>
      <c r="I74" s="163"/>
      <c r="J74" s="380"/>
      <c r="K74" s="380"/>
      <c r="L74" s="380"/>
      <c r="M74" s="163"/>
      <c r="N74" s="163"/>
      <c r="O74" s="380"/>
      <c r="P74" s="380"/>
      <c r="Q74" s="380"/>
      <c r="R74" s="380"/>
      <c r="S74" s="380"/>
      <c r="T74" s="380"/>
      <c r="U74" s="380"/>
      <c r="V74" s="380"/>
      <c r="W74" s="380"/>
      <c r="X74" s="164"/>
      <c r="Y74" s="380"/>
      <c r="Z74" s="380"/>
      <c r="AA74" s="678"/>
      <c r="AB74" s="680"/>
    </row>
    <row r="75" spans="2:28" s="665" customFormat="1">
      <c r="B75" s="380"/>
      <c r="C75" s="669" t="s">
        <v>160</v>
      </c>
      <c r="D75" s="669" t="s">
        <v>175</v>
      </c>
      <c r="E75" s="381"/>
      <c r="F75" s="381"/>
      <c r="G75" s="380"/>
      <c r="H75" s="163"/>
      <c r="I75" s="163"/>
      <c r="J75" s="380"/>
      <c r="K75" s="380"/>
      <c r="L75" s="380"/>
      <c r="M75" s="163"/>
      <c r="N75" s="163"/>
      <c r="O75" s="380"/>
      <c r="P75" s="380"/>
      <c r="Q75" s="380"/>
      <c r="R75" s="380"/>
      <c r="S75" s="380"/>
      <c r="T75" s="380"/>
      <c r="U75" s="380"/>
      <c r="V75" s="380"/>
      <c r="W75" s="380"/>
      <c r="X75" s="164"/>
      <c r="Y75" s="380"/>
      <c r="Z75" s="380"/>
      <c r="AA75" s="678"/>
      <c r="AB75" s="680"/>
    </row>
    <row r="76" spans="2:28" s="665" customFormat="1">
      <c r="B76" s="380"/>
      <c r="C76" s="669" t="s">
        <v>161</v>
      </c>
      <c r="D76" s="669" t="s">
        <v>176</v>
      </c>
      <c r="E76" s="381"/>
      <c r="F76" s="381"/>
      <c r="G76" s="380"/>
      <c r="H76" s="163"/>
      <c r="I76" s="163"/>
      <c r="J76" s="380"/>
      <c r="K76" s="380"/>
      <c r="L76" s="380"/>
      <c r="M76" s="163"/>
      <c r="N76" s="163"/>
      <c r="O76" s="380"/>
      <c r="P76" s="380"/>
      <c r="Q76" s="380"/>
      <c r="R76" s="380"/>
      <c r="S76" s="380"/>
      <c r="T76" s="380"/>
      <c r="U76" s="380"/>
      <c r="V76" s="380"/>
      <c r="W76" s="380"/>
      <c r="X76" s="164"/>
      <c r="Y76" s="380"/>
      <c r="Z76" s="380"/>
      <c r="AA76" s="678"/>
      <c r="AB76" s="680"/>
    </row>
    <row r="77" spans="2:28" s="665" customFormat="1">
      <c r="B77" s="380"/>
      <c r="C77" s="669" t="s">
        <v>162</v>
      </c>
      <c r="D77" s="669" t="s">
        <v>177</v>
      </c>
      <c r="E77" s="381"/>
      <c r="F77" s="381"/>
      <c r="G77" s="380"/>
      <c r="H77" s="163"/>
      <c r="I77" s="163"/>
      <c r="J77" s="380"/>
      <c r="K77" s="380"/>
      <c r="L77" s="380"/>
      <c r="M77" s="163"/>
      <c r="N77" s="163"/>
      <c r="O77" s="380"/>
      <c r="P77" s="380"/>
      <c r="Q77" s="380"/>
      <c r="R77" s="380"/>
      <c r="S77" s="380"/>
      <c r="T77" s="380"/>
      <c r="U77" s="380"/>
      <c r="V77" s="380"/>
      <c r="W77" s="380"/>
      <c r="X77" s="164"/>
      <c r="Y77" s="380"/>
      <c r="Z77" s="380"/>
      <c r="AA77" s="678"/>
      <c r="AB77" s="680"/>
    </row>
    <row r="78" spans="2:28" s="665" customFormat="1">
      <c r="B78" s="380"/>
      <c r="C78" s="669" t="s">
        <v>163</v>
      </c>
      <c r="D78" s="669" t="s">
        <v>178</v>
      </c>
      <c r="E78" s="381"/>
      <c r="F78" s="381"/>
      <c r="G78" s="380"/>
      <c r="H78" s="163"/>
      <c r="I78" s="163"/>
      <c r="J78" s="380"/>
      <c r="K78" s="380"/>
      <c r="L78" s="380"/>
      <c r="M78" s="163"/>
      <c r="N78" s="163"/>
      <c r="O78" s="380"/>
      <c r="P78" s="380"/>
      <c r="Q78" s="380"/>
      <c r="R78" s="380"/>
      <c r="S78" s="380"/>
      <c r="T78" s="380"/>
      <c r="U78" s="380"/>
      <c r="V78" s="380"/>
      <c r="W78" s="380"/>
      <c r="X78" s="164"/>
      <c r="Y78" s="380"/>
      <c r="Z78" s="380"/>
      <c r="AA78" s="678"/>
      <c r="AB78" s="680"/>
    </row>
    <row r="79" spans="2:28" s="665" customFormat="1">
      <c r="B79" s="380"/>
      <c r="C79" s="669" t="s">
        <v>164</v>
      </c>
      <c r="D79" s="669" t="s">
        <v>179</v>
      </c>
      <c r="E79" s="381"/>
      <c r="F79" s="381"/>
      <c r="G79" s="380"/>
      <c r="H79" s="163"/>
      <c r="I79" s="163"/>
      <c r="J79" s="380"/>
      <c r="K79" s="380"/>
      <c r="L79" s="380"/>
      <c r="M79" s="163"/>
      <c r="N79" s="163"/>
      <c r="O79" s="380"/>
      <c r="P79" s="380"/>
      <c r="Q79" s="380"/>
      <c r="R79" s="380"/>
      <c r="S79" s="380"/>
      <c r="T79" s="380"/>
      <c r="U79" s="380"/>
      <c r="V79" s="380"/>
      <c r="W79" s="380"/>
      <c r="X79" s="164"/>
      <c r="Y79" s="380"/>
      <c r="Z79" s="380"/>
      <c r="AA79" s="678"/>
      <c r="AB79" s="680"/>
    </row>
    <row r="80" spans="2:28" s="665" customFormat="1">
      <c r="B80" s="380"/>
      <c r="C80" s="669" t="s">
        <v>165</v>
      </c>
      <c r="D80" s="669" t="s">
        <v>180</v>
      </c>
      <c r="E80" s="381"/>
      <c r="F80" s="381"/>
      <c r="G80" s="380"/>
      <c r="H80" s="163"/>
      <c r="I80" s="163"/>
      <c r="J80" s="380"/>
      <c r="K80" s="380"/>
      <c r="L80" s="380"/>
      <c r="M80" s="163"/>
      <c r="N80" s="163"/>
      <c r="O80" s="380"/>
      <c r="P80" s="380"/>
      <c r="Q80" s="380"/>
      <c r="R80" s="380"/>
      <c r="S80" s="380"/>
      <c r="T80" s="380"/>
      <c r="U80" s="380"/>
      <c r="V80" s="380"/>
      <c r="W80" s="380"/>
      <c r="X80" s="164"/>
      <c r="Y80" s="380"/>
      <c r="Z80" s="380"/>
      <c r="AA80" s="678"/>
      <c r="AB80" s="680"/>
    </row>
    <row r="81" spans="2:28" s="665" customFormat="1">
      <c r="B81" s="380"/>
      <c r="C81" s="669" t="s">
        <v>125</v>
      </c>
      <c r="D81" s="669" t="s">
        <v>140</v>
      </c>
      <c r="E81" s="381"/>
      <c r="F81" s="381"/>
      <c r="G81" s="380"/>
      <c r="H81" s="163"/>
      <c r="I81" s="163"/>
      <c r="J81" s="380"/>
      <c r="K81" s="380"/>
      <c r="L81" s="380"/>
      <c r="M81" s="163"/>
      <c r="N81" s="163"/>
      <c r="O81" s="380"/>
      <c r="P81" s="380"/>
      <c r="Q81" s="380"/>
      <c r="R81" s="380"/>
      <c r="S81" s="380"/>
      <c r="T81" s="380"/>
      <c r="U81" s="380"/>
      <c r="V81" s="380"/>
      <c r="W81" s="380"/>
      <c r="X81" s="164"/>
      <c r="Y81" s="380"/>
      <c r="Z81" s="380"/>
      <c r="AA81" s="678"/>
      <c r="AB81" s="680"/>
    </row>
    <row r="82" spans="2:28" s="665" customFormat="1">
      <c r="B82" s="380"/>
      <c r="C82" s="669" t="s">
        <v>126</v>
      </c>
      <c r="D82" s="669" t="s">
        <v>141</v>
      </c>
      <c r="E82" s="381"/>
      <c r="F82" s="381"/>
      <c r="G82" s="380"/>
      <c r="H82" s="163"/>
      <c r="I82" s="163"/>
      <c r="J82" s="380"/>
      <c r="K82" s="380"/>
      <c r="L82" s="380"/>
      <c r="M82" s="163"/>
      <c r="N82" s="163"/>
      <c r="O82" s="380"/>
      <c r="P82" s="380"/>
      <c r="Q82" s="380"/>
      <c r="R82" s="380"/>
      <c r="S82" s="380"/>
      <c r="T82" s="380"/>
      <c r="U82" s="380"/>
      <c r="V82" s="380"/>
      <c r="W82" s="380"/>
      <c r="X82" s="164"/>
      <c r="Y82" s="380"/>
      <c r="Z82" s="380"/>
      <c r="AA82" s="678"/>
      <c r="AB82" s="680"/>
    </row>
    <row r="83" spans="2:28" s="665" customFormat="1">
      <c r="B83" s="380"/>
      <c r="C83" s="669" t="s">
        <v>127</v>
      </c>
      <c r="D83" s="669" t="s">
        <v>142</v>
      </c>
      <c r="E83" s="381"/>
      <c r="F83" s="381"/>
      <c r="G83" s="380"/>
      <c r="H83" s="163"/>
      <c r="I83" s="163"/>
      <c r="J83" s="380"/>
      <c r="K83" s="380"/>
      <c r="L83" s="380"/>
      <c r="M83" s="163"/>
      <c r="N83" s="163"/>
      <c r="O83" s="380"/>
      <c r="P83" s="380"/>
      <c r="Q83" s="380"/>
      <c r="R83" s="380"/>
      <c r="S83" s="380"/>
      <c r="T83" s="380"/>
      <c r="U83" s="380"/>
      <c r="V83" s="380"/>
      <c r="W83" s="380"/>
      <c r="X83" s="164"/>
      <c r="Y83" s="380"/>
      <c r="Z83" s="380"/>
      <c r="AA83" s="678"/>
      <c r="AB83" s="680"/>
    </row>
    <row r="84" spans="2:28" s="665" customFormat="1">
      <c r="B84" s="380"/>
      <c r="C84" s="669" t="s">
        <v>128</v>
      </c>
      <c r="D84" s="669" t="s">
        <v>143</v>
      </c>
      <c r="E84" s="381"/>
      <c r="F84" s="381"/>
      <c r="G84" s="380"/>
      <c r="H84" s="163"/>
      <c r="I84" s="163"/>
      <c r="J84" s="380"/>
      <c r="K84" s="380"/>
      <c r="L84" s="380"/>
      <c r="M84" s="163"/>
      <c r="N84" s="163"/>
      <c r="O84" s="380"/>
      <c r="P84" s="380"/>
      <c r="Q84" s="380"/>
      <c r="R84" s="380"/>
      <c r="S84" s="380"/>
      <c r="T84" s="380"/>
      <c r="U84" s="380"/>
      <c r="V84" s="380"/>
      <c r="W84" s="380"/>
      <c r="X84" s="164"/>
      <c r="Y84" s="380"/>
      <c r="Z84" s="380"/>
      <c r="AA84" s="678"/>
      <c r="AB84" s="680"/>
    </row>
    <row r="85" spans="2:28" s="665" customFormat="1">
      <c r="B85" s="380"/>
      <c r="C85" s="669" t="s">
        <v>129</v>
      </c>
      <c r="D85" s="669" t="s">
        <v>144</v>
      </c>
      <c r="E85" s="381"/>
      <c r="F85" s="381"/>
      <c r="G85" s="380"/>
      <c r="H85" s="163"/>
      <c r="I85" s="163"/>
      <c r="J85" s="380"/>
      <c r="K85" s="380"/>
      <c r="L85" s="380"/>
      <c r="M85" s="163"/>
      <c r="N85" s="163"/>
      <c r="O85" s="380"/>
      <c r="P85" s="380"/>
      <c r="Q85" s="380"/>
      <c r="R85" s="380"/>
      <c r="S85" s="380"/>
      <c r="T85" s="380"/>
      <c r="U85" s="380"/>
      <c r="V85" s="380"/>
      <c r="W85" s="380"/>
      <c r="X85" s="164"/>
      <c r="Y85" s="380"/>
      <c r="Z85" s="380"/>
      <c r="AA85" s="678"/>
      <c r="AB85" s="680"/>
    </row>
    <row r="86" spans="2:28" s="665" customFormat="1">
      <c r="B86" s="380"/>
      <c r="C86" s="669" t="s">
        <v>130</v>
      </c>
      <c r="D86" s="669" t="s">
        <v>145</v>
      </c>
      <c r="E86" s="381"/>
      <c r="F86" s="381"/>
      <c r="G86" s="380"/>
      <c r="H86" s="163"/>
      <c r="I86" s="163"/>
      <c r="J86" s="380"/>
      <c r="K86" s="380"/>
      <c r="L86" s="380"/>
      <c r="M86" s="163"/>
      <c r="N86" s="163"/>
      <c r="O86" s="380"/>
      <c r="P86" s="380"/>
      <c r="Q86" s="380"/>
      <c r="R86" s="380"/>
      <c r="S86" s="380"/>
      <c r="T86" s="380"/>
      <c r="U86" s="380"/>
      <c r="V86" s="380"/>
      <c r="W86" s="380"/>
      <c r="X86" s="164"/>
      <c r="Y86" s="380"/>
      <c r="Z86" s="380"/>
      <c r="AA86" s="678"/>
      <c r="AB86" s="680"/>
    </row>
    <row r="87" spans="2:28" s="665" customFormat="1">
      <c r="B87" s="380"/>
      <c r="C87" s="669" t="s">
        <v>131</v>
      </c>
      <c r="D87" s="669" t="s">
        <v>146</v>
      </c>
      <c r="E87" s="381"/>
      <c r="F87" s="381"/>
      <c r="G87" s="380"/>
      <c r="H87" s="163"/>
      <c r="I87" s="163"/>
      <c r="J87" s="380"/>
      <c r="K87" s="380"/>
      <c r="L87" s="380"/>
      <c r="M87" s="163"/>
      <c r="N87" s="163"/>
      <c r="O87" s="380"/>
      <c r="P87" s="380"/>
      <c r="Q87" s="380"/>
      <c r="R87" s="380"/>
      <c r="S87" s="380"/>
      <c r="T87" s="380"/>
      <c r="U87" s="380"/>
      <c r="V87" s="380"/>
      <c r="W87" s="380"/>
      <c r="X87" s="164"/>
      <c r="Y87" s="380"/>
      <c r="Z87" s="380"/>
      <c r="AA87" s="678"/>
      <c r="AB87" s="680"/>
    </row>
    <row r="88" spans="2:28" s="665" customFormat="1">
      <c r="B88" s="380"/>
      <c r="C88" s="669" t="s">
        <v>132</v>
      </c>
      <c r="D88" s="669" t="s">
        <v>147</v>
      </c>
      <c r="E88" s="381"/>
      <c r="F88" s="381"/>
      <c r="G88" s="380"/>
      <c r="H88" s="163"/>
      <c r="I88" s="163"/>
      <c r="J88" s="380"/>
      <c r="K88" s="380"/>
      <c r="L88" s="380"/>
      <c r="M88" s="163"/>
      <c r="N88" s="163"/>
      <c r="O88" s="380"/>
      <c r="P88" s="380"/>
      <c r="Q88" s="380"/>
      <c r="R88" s="380"/>
      <c r="S88" s="380"/>
      <c r="T88" s="380"/>
      <c r="U88" s="380"/>
      <c r="V88" s="380"/>
      <c r="W88" s="380"/>
      <c r="X88" s="164"/>
      <c r="Y88" s="380"/>
      <c r="Z88" s="380"/>
      <c r="AA88" s="678"/>
      <c r="AB88" s="680"/>
    </row>
    <row r="89" spans="2:28" s="665" customFormat="1">
      <c r="B89" s="380"/>
      <c r="C89" s="669" t="s">
        <v>133</v>
      </c>
      <c r="D89" s="669" t="s">
        <v>148</v>
      </c>
      <c r="E89" s="381"/>
      <c r="F89" s="381"/>
      <c r="G89" s="380"/>
      <c r="H89" s="163"/>
      <c r="I89" s="163"/>
      <c r="J89" s="380"/>
      <c r="K89" s="380"/>
      <c r="L89" s="380"/>
      <c r="M89" s="163"/>
      <c r="N89" s="163"/>
      <c r="O89" s="380"/>
      <c r="P89" s="380"/>
      <c r="Q89" s="380"/>
      <c r="R89" s="380"/>
      <c r="S89" s="380"/>
      <c r="T89" s="380"/>
      <c r="U89" s="380"/>
      <c r="V89" s="380"/>
      <c r="W89" s="380"/>
      <c r="X89" s="164"/>
      <c r="Y89" s="380"/>
      <c r="Z89" s="380"/>
      <c r="AA89" s="678"/>
      <c r="AB89" s="680"/>
    </row>
    <row r="90" spans="2:28" s="665" customFormat="1">
      <c r="B90" s="380"/>
      <c r="C90" s="669" t="s">
        <v>134</v>
      </c>
      <c r="D90" s="669" t="s">
        <v>149</v>
      </c>
      <c r="E90" s="381"/>
      <c r="F90" s="381"/>
      <c r="G90" s="380"/>
      <c r="H90" s="163"/>
      <c r="I90" s="163"/>
      <c r="J90" s="380"/>
      <c r="K90" s="380"/>
      <c r="L90" s="380"/>
      <c r="M90" s="163"/>
      <c r="N90" s="163"/>
      <c r="O90" s="380"/>
      <c r="P90" s="380"/>
      <c r="Q90" s="380"/>
      <c r="R90" s="380"/>
      <c r="S90" s="380"/>
      <c r="T90" s="380"/>
      <c r="U90" s="380"/>
      <c r="V90" s="380"/>
      <c r="W90" s="380"/>
      <c r="X90" s="164"/>
      <c r="Y90" s="380"/>
      <c r="Z90" s="380"/>
      <c r="AA90" s="678"/>
      <c r="AB90" s="680"/>
    </row>
    <row r="91" spans="2:28" s="665" customFormat="1">
      <c r="B91" s="380"/>
      <c r="C91" s="669" t="s">
        <v>135</v>
      </c>
      <c r="D91" s="669" t="s">
        <v>150</v>
      </c>
      <c r="E91" s="381"/>
      <c r="F91" s="381"/>
      <c r="G91" s="380"/>
      <c r="H91" s="163"/>
      <c r="I91" s="163"/>
      <c r="J91" s="380"/>
      <c r="K91" s="380"/>
      <c r="L91" s="380"/>
      <c r="M91" s="163"/>
      <c r="N91" s="163"/>
      <c r="O91" s="380"/>
      <c r="P91" s="380"/>
      <c r="Q91" s="380"/>
      <c r="R91" s="380"/>
      <c r="S91" s="380"/>
      <c r="T91" s="380"/>
      <c r="U91" s="380"/>
      <c r="V91" s="380"/>
      <c r="W91" s="380"/>
      <c r="X91" s="164"/>
      <c r="Y91" s="380"/>
      <c r="Z91" s="380"/>
      <c r="AA91" s="678"/>
      <c r="AB91" s="680"/>
    </row>
    <row r="92" spans="2:28" s="665" customFormat="1">
      <c r="B92" s="380"/>
      <c r="C92" s="669" t="s">
        <v>136</v>
      </c>
      <c r="D92" s="669" t="s">
        <v>151</v>
      </c>
      <c r="E92" s="381"/>
      <c r="F92" s="381"/>
      <c r="G92" s="380"/>
      <c r="H92" s="163"/>
      <c r="I92" s="163"/>
      <c r="J92" s="380"/>
      <c r="K92" s="380"/>
      <c r="L92" s="380"/>
      <c r="M92" s="163"/>
      <c r="N92" s="163"/>
      <c r="O92" s="380"/>
      <c r="P92" s="380"/>
      <c r="Q92" s="380"/>
      <c r="R92" s="380"/>
      <c r="S92" s="380"/>
      <c r="T92" s="380"/>
      <c r="U92" s="380"/>
      <c r="V92" s="380"/>
      <c r="W92" s="380"/>
      <c r="X92" s="164"/>
      <c r="Y92" s="380"/>
      <c r="Z92" s="380"/>
      <c r="AA92" s="678"/>
      <c r="AB92" s="680"/>
    </row>
    <row r="93" spans="2:28" s="665" customFormat="1">
      <c r="B93" s="380"/>
      <c r="C93" s="669" t="s">
        <v>137</v>
      </c>
      <c r="D93" s="669" t="s">
        <v>152</v>
      </c>
      <c r="E93" s="381"/>
      <c r="F93" s="381"/>
      <c r="G93" s="380"/>
      <c r="H93" s="163"/>
      <c r="I93" s="163"/>
      <c r="J93" s="380"/>
      <c r="K93" s="380"/>
      <c r="L93" s="380"/>
      <c r="M93" s="163"/>
      <c r="N93" s="163"/>
      <c r="O93" s="380"/>
      <c r="P93" s="380"/>
      <c r="Q93" s="380"/>
      <c r="R93" s="380"/>
      <c r="S93" s="380"/>
      <c r="T93" s="380"/>
      <c r="U93" s="380"/>
      <c r="V93" s="380"/>
      <c r="W93" s="380"/>
      <c r="X93" s="164"/>
      <c r="Y93" s="380"/>
      <c r="Z93" s="380"/>
      <c r="AA93" s="678"/>
      <c r="AB93" s="680"/>
    </row>
    <row r="94" spans="2:28" s="665" customFormat="1">
      <c r="B94" s="380"/>
      <c r="C94" s="669" t="s">
        <v>138</v>
      </c>
      <c r="D94" s="669" t="s">
        <v>153</v>
      </c>
      <c r="E94" s="381"/>
      <c r="F94" s="381"/>
      <c r="G94" s="380"/>
      <c r="H94" s="163"/>
      <c r="I94" s="163"/>
      <c r="J94" s="380"/>
      <c r="K94" s="380"/>
      <c r="L94" s="380"/>
      <c r="M94" s="163"/>
      <c r="N94" s="163"/>
      <c r="O94" s="380"/>
      <c r="P94" s="380"/>
      <c r="Q94" s="380"/>
      <c r="R94" s="380"/>
      <c r="S94" s="380"/>
      <c r="T94" s="380"/>
      <c r="U94" s="380"/>
      <c r="V94" s="380"/>
      <c r="W94" s="380"/>
      <c r="X94" s="164"/>
      <c r="Y94" s="380"/>
      <c r="Z94" s="380"/>
      <c r="AA94" s="678"/>
      <c r="AB94" s="680"/>
    </row>
    <row r="95" spans="2:28" s="665" customFormat="1">
      <c r="B95" s="380"/>
      <c r="C95" s="669" t="s">
        <v>139</v>
      </c>
      <c r="D95" s="669" t="s">
        <v>154</v>
      </c>
      <c r="E95" s="381"/>
      <c r="F95" s="381"/>
      <c r="G95" s="380"/>
      <c r="H95" s="163"/>
      <c r="I95" s="163"/>
      <c r="J95" s="380"/>
      <c r="K95" s="380"/>
      <c r="L95" s="380"/>
      <c r="M95" s="163"/>
      <c r="N95" s="163"/>
      <c r="O95" s="380"/>
      <c r="P95" s="380"/>
      <c r="Q95" s="380"/>
      <c r="R95" s="380"/>
      <c r="S95" s="380"/>
      <c r="T95" s="380"/>
      <c r="U95" s="380"/>
      <c r="V95" s="380"/>
      <c r="W95" s="380"/>
      <c r="X95" s="164"/>
      <c r="Y95" s="380"/>
      <c r="Z95" s="380"/>
      <c r="AA95" s="678"/>
      <c r="AB95" s="680"/>
    </row>
    <row r="96" spans="2:28" s="665" customFormat="1">
      <c r="B96" s="380"/>
      <c r="C96" s="669" t="s">
        <v>345</v>
      </c>
      <c r="D96" s="669" t="s">
        <v>346</v>
      </c>
      <c r="E96" s="381"/>
      <c r="F96" s="381"/>
      <c r="G96" s="380"/>
      <c r="H96" s="163"/>
      <c r="I96" s="163"/>
      <c r="J96" s="380"/>
      <c r="K96" s="380"/>
      <c r="L96" s="380"/>
      <c r="M96" s="163"/>
      <c r="N96" s="163"/>
      <c r="O96" s="380"/>
      <c r="P96" s="380"/>
      <c r="Q96" s="380"/>
      <c r="R96" s="380"/>
      <c r="S96" s="380"/>
      <c r="T96" s="380"/>
      <c r="U96" s="380"/>
      <c r="V96" s="380"/>
      <c r="W96" s="380"/>
      <c r="X96" s="164"/>
      <c r="Y96" s="380"/>
      <c r="Z96" s="380"/>
      <c r="AA96" s="678"/>
      <c r="AB96" s="680"/>
    </row>
    <row r="97" spans="1:37">
      <c r="C97" s="668" t="s">
        <v>562</v>
      </c>
      <c r="D97" s="666" t="s">
        <v>586</v>
      </c>
    </row>
    <row r="98" spans="1:37" s="381" customFormat="1">
      <c r="B98" s="380"/>
      <c r="C98" s="668" t="s">
        <v>11</v>
      </c>
      <c r="D98" s="666" t="s">
        <v>579</v>
      </c>
      <c r="G98" s="380"/>
      <c r="H98" s="163"/>
      <c r="I98" s="163"/>
      <c r="J98" s="380"/>
      <c r="K98" s="380"/>
      <c r="L98" s="380"/>
      <c r="M98" s="163"/>
      <c r="N98" s="163"/>
      <c r="O98" s="380"/>
      <c r="P98" s="380"/>
      <c r="Q98" s="380"/>
      <c r="R98" s="380"/>
      <c r="S98" s="380"/>
      <c r="T98" s="380"/>
      <c r="U98" s="380"/>
      <c r="V98" s="380"/>
      <c r="W98" s="380"/>
      <c r="X98" s="164"/>
      <c r="Y98" s="380"/>
      <c r="Z98" s="380"/>
      <c r="AA98" s="678"/>
      <c r="AB98" s="678"/>
    </row>
    <row r="99" spans="1:37" s="381" customFormat="1">
      <c r="B99" s="380"/>
      <c r="C99" s="668" t="s">
        <v>550</v>
      </c>
      <c r="D99" s="666" t="s">
        <v>603</v>
      </c>
      <c r="G99" s="380"/>
      <c r="H99" s="163"/>
      <c r="I99" s="163"/>
      <c r="J99" s="380"/>
      <c r="K99" s="380"/>
      <c r="L99" s="380"/>
      <c r="M99" s="163"/>
      <c r="N99" s="163"/>
      <c r="O99" s="380"/>
      <c r="P99" s="380"/>
      <c r="Q99" s="380"/>
      <c r="R99" s="380"/>
      <c r="S99" s="380"/>
      <c r="T99" s="380"/>
      <c r="U99" s="380"/>
      <c r="V99" s="380"/>
      <c r="W99" s="380"/>
      <c r="X99" s="164"/>
      <c r="Y99" s="380"/>
      <c r="Z99" s="380"/>
      <c r="AA99" s="678"/>
      <c r="AB99" s="678"/>
    </row>
    <row r="100" spans="1:37" s="381" customFormat="1">
      <c r="B100" s="380"/>
      <c r="C100" s="668" t="s">
        <v>626</v>
      </c>
      <c r="D100" s="666" t="s">
        <v>629</v>
      </c>
      <c r="G100" s="380"/>
      <c r="H100" s="163"/>
      <c r="I100" s="163"/>
      <c r="J100" s="380"/>
      <c r="K100" s="380"/>
      <c r="L100" s="380"/>
      <c r="M100" s="163"/>
      <c r="N100" s="163"/>
      <c r="O100" s="380"/>
      <c r="P100" s="380"/>
      <c r="Q100" s="380"/>
      <c r="R100" s="380"/>
      <c r="S100" s="380"/>
      <c r="T100" s="380"/>
      <c r="U100" s="380"/>
      <c r="V100" s="380"/>
      <c r="W100" s="380"/>
      <c r="X100" s="164"/>
      <c r="Y100" s="380"/>
      <c r="Z100" s="380"/>
      <c r="AA100" s="678"/>
      <c r="AB100" s="678"/>
      <c r="AC100" s="380"/>
      <c r="AD100" s="380"/>
      <c r="AE100" s="380"/>
      <c r="AF100" s="380"/>
      <c r="AG100" s="380"/>
      <c r="AH100" s="380"/>
      <c r="AI100" s="380"/>
      <c r="AJ100" s="380"/>
      <c r="AK100" s="380"/>
    </row>
    <row r="101" spans="1:37" s="381" customFormat="1">
      <c r="B101" s="380"/>
      <c r="C101" s="668" t="s">
        <v>627</v>
      </c>
      <c r="D101" s="666" t="s">
        <v>630</v>
      </c>
      <c r="G101" s="380"/>
      <c r="H101" s="163"/>
      <c r="I101" s="163"/>
      <c r="J101" s="380"/>
      <c r="K101" s="380"/>
      <c r="L101" s="380"/>
      <c r="M101" s="163"/>
      <c r="N101" s="163"/>
      <c r="O101" s="380"/>
      <c r="P101" s="380"/>
      <c r="Q101" s="380"/>
      <c r="R101" s="380"/>
      <c r="S101" s="380"/>
      <c r="T101" s="380"/>
      <c r="U101" s="380"/>
      <c r="V101" s="380"/>
      <c r="W101" s="380"/>
      <c r="X101" s="164"/>
      <c r="Y101" s="380"/>
      <c r="Z101" s="380"/>
      <c r="AA101" s="678"/>
      <c r="AB101" s="678"/>
      <c r="AC101" s="380"/>
      <c r="AD101" s="380"/>
      <c r="AE101" s="380"/>
      <c r="AF101" s="380"/>
      <c r="AG101" s="380"/>
      <c r="AH101" s="380"/>
      <c r="AI101" s="380"/>
      <c r="AJ101" s="380"/>
      <c r="AK101" s="380"/>
    </row>
    <row r="102" spans="1:37" s="381" customFormat="1">
      <c r="B102" s="380"/>
      <c r="C102" s="668" t="s">
        <v>628</v>
      </c>
      <c r="D102" s="666" t="s">
        <v>631</v>
      </c>
      <c r="G102" s="380"/>
      <c r="H102" s="163"/>
      <c r="I102" s="163"/>
      <c r="J102" s="380"/>
      <c r="K102" s="380"/>
      <c r="L102" s="380"/>
      <c r="M102" s="163"/>
      <c r="N102" s="163"/>
      <c r="O102" s="380"/>
      <c r="P102" s="380"/>
      <c r="Q102" s="380"/>
      <c r="R102" s="380"/>
      <c r="S102" s="380"/>
      <c r="T102" s="380"/>
      <c r="U102" s="380"/>
      <c r="V102" s="380"/>
      <c r="W102" s="380"/>
      <c r="X102" s="164"/>
      <c r="Y102" s="380"/>
      <c r="Z102" s="380"/>
      <c r="AA102" s="678"/>
      <c r="AB102" s="678"/>
      <c r="AC102" s="380"/>
      <c r="AD102" s="380"/>
      <c r="AE102" s="380"/>
      <c r="AF102" s="380"/>
      <c r="AG102" s="380"/>
      <c r="AH102" s="380"/>
      <c r="AI102" s="380"/>
      <c r="AJ102" s="380"/>
      <c r="AK102" s="380"/>
    </row>
    <row r="103" spans="1:37" s="381" customFormat="1">
      <c r="B103" s="380"/>
      <c r="C103" s="668" t="s">
        <v>612</v>
      </c>
      <c r="D103" s="666" t="s">
        <v>613</v>
      </c>
      <c r="G103" s="380"/>
      <c r="H103" s="163"/>
      <c r="I103" s="163"/>
      <c r="J103" s="380"/>
      <c r="K103" s="380"/>
      <c r="L103" s="380"/>
      <c r="M103" s="163"/>
      <c r="N103" s="163"/>
      <c r="O103" s="380"/>
      <c r="P103" s="380"/>
      <c r="Q103" s="380"/>
      <c r="R103" s="380"/>
      <c r="S103" s="380"/>
      <c r="T103" s="380"/>
      <c r="U103" s="380"/>
      <c r="V103" s="380"/>
      <c r="W103" s="380"/>
      <c r="X103" s="164"/>
      <c r="Y103" s="380"/>
      <c r="Z103" s="380"/>
      <c r="AA103" s="678"/>
      <c r="AB103" s="678"/>
      <c r="AC103" s="380"/>
      <c r="AD103" s="380"/>
      <c r="AE103" s="380"/>
      <c r="AF103" s="380"/>
      <c r="AG103" s="380"/>
      <c r="AH103" s="380"/>
      <c r="AI103" s="380"/>
      <c r="AJ103" s="380"/>
      <c r="AK103" s="380"/>
    </row>
    <row r="104" spans="1:37" s="381" customFormat="1">
      <c r="A104" s="380"/>
      <c r="B104" s="380"/>
      <c r="C104" s="670" t="s">
        <v>853</v>
      </c>
      <c r="D104" s="671" t="s">
        <v>860</v>
      </c>
      <c r="G104" s="380"/>
      <c r="H104" s="163"/>
      <c r="I104" s="163"/>
      <c r="J104" s="380"/>
      <c r="K104" s="380"/>
      <c r="L104" s="380"/>
      <c r="M104" s="163"/>
      <c r="N104" s="163"/>
      <c r="O104" s="380"/>
      <c r="P104" s="380"/>
      <c r="Q104" s="380"/>
      <c r="R104" s="380"/>
      <c r="S104" s="380"/>
      <c r="T104" s="380"/>
      <c r="U104" s="380"/>
      <c r="V104" s="380"/>
      <c r="W104" s="380"/>
      <c r="X104" s="164"/>
      <c r="Y104" s="380"/>
      <c r="Z104" s="380"/>
      <c r="AA104" s="678"/>
      <c r="AB104" s="678"/>
      <c r="AC104" s="380"/>
      <c r="AD104" s="380"/>
      <c r="AE104" s="380"/>
      <c r="AF104" s="380"/>
      <c r="AG104" s="380"/>
      <c r="AH104" s="380"/>
      <c r="AI104" s="380"/>
      <c r="AJ104" s="380"/>
      <c r="AK104" s="380"/>
    </row>
    <row r="105" spans="1:37" s="381" customFormat="1">
      <c r="A105" s="380"/>
      <c r="B105" s="380"/>
      <c r="C105" s="666" t="s">
        <v>854</v>
      </c>
      <c r="D105" s="672" t="s">
        <v>861</v>
      </c>
      <c r="G105" s="380"/>
      <c r="H105" s="163"/>
      <c r="I105" s="163"/>
      <c r="J105" s="380"/>
      <c r="K105" s="380"/>
      <c r="L105" s="380"/>
      <c r="M105" s="163"/>
      <c r="N105" s="163"/>
      <c r="O105" s="380"/>
      <c r="P105" s="380"/>
      <c r="Q105" s="380"/>
      <c r="R105" s="380"/>
      <c r="S105" s="380"/>
      <c r="T105" s="380"/>
      <c r="U105" s="380"/>
      <c r="V105" s="380"/>
      <c r="W105" s="380"/>
      <c r="X105" s="164"/>
      <c r="Y105" s="380"/>
      <c r="Z105" s="380"/>
      <c r="AA105" s="678"/>
      <c r="AB105" s="678"/>
      <c r="AC105" s="380"/>
      <c r="AD105" s="380"/>
      <c r="AE105" s="380"/>
      <c r="AF105" s="380"/>
      <c r="AG105" s="380"/>
      <c r="AH105" s="380"/>
      <c r="AI105" s="380"/>
      <c r="AJ105" s="380"/>
      <c r="AK105" s="380"/>
    </row>
    <row r="106" spans="1:37" s="381" customFormat="1">
      <c r="A106" s="380"/>
      <c r="B106" s="380"/>
      <c r="C106" s="666" t="s">
        <v>855</v>
      </c>
      <c r="D106" s="672" t="s">
        <v>862</v>
      </c>
      <c r="G106" s="380"/>
      <c r="H106" s="163"/>
      <c r="I106" s="163"/>
      <c r="J106" s="380"/>
      <c r="K106" s="380"/>
      <c r="L106" s="380"/>
      <c r="M106" s="163"/>
      <c r="N106" s="163"/>
      <c r="O106" s="380"/>
      <c r="P106" s="380"/>
      <c r="Q106" s="380"/>
      <c r="R106" s="380"/>
      <c r="S106" s="380"/>
      <c r="T106" s="380"/>
      <c r="U106" s="380"/>
      <c r="V106" s="380"/>
      <c r="W106" s="380"/>
      <c r="X106" s="164"/>
      <c r="Y106" s="380"/>
      <c r="Z106" s="380"/>
      <c r="AA106" s="678"/>
      <c r="AB106" s="678"/>
      <c r="AC106" s="380"/>
      <c r="AD106" s="380"/>
      <c r="AE106" s="380"/>
      <c r="AF106" s="380"/>
      <c r="AG106" s="380"/>
      <c r="AH106" s="380"/>
      <c r="AI106" s="380"/>
      <c r="AJ106" s="380"/>
      <c r="AK106" s="380"/>
    </row>
    <row r="107" spans="1:37" s="381" customFormat="1">
      <c r="A107" s="380"/>
      <c r="B107" s="380"/>
      <c r="C107" s="666" t="s">
        <v>856</v>
      </c>
      <c r="D107" s="672" t="s">
        <v>863</v>
      </c>
      <c r="G107" s="380"/>
      <c r="H107" s="163"/>
      <c r="I107" s="163"/>
      <c r="J107" s="380"/>
      <c r="K107" s="380"/>
      <c r="L107" s="380"/>
      <c r="M107" s="163"/>
      <c r="N107" s="163"/>
      <c r="O107" s="380"/>
      <c r="P107" s="380"/>
      <c r="Q107" s="380"/>
      <c r="R107" s="380"/>
      <c r="S107" s="380"/>
      <c r="T107" s="380"/>
      <c r="U107" s="380"/>
      <c r="V107" s="380"/>
      <c r="W107" s="380"/>
      <c r="X107" s="164"/>
      <c r="Y107" s="380"/>
      <c r="Z107" s="380"/>
      <c r="AA107" s="678"/>
      <c r="AB107" s="678"/>
      <c r="AC107" s="380"/>
      <c r="AD107" s="380"/>
      <c r="AE107" s="380"/>
      <c r="AF107" s="380"/>
      <c r="AG107" s="380"/>
      <c r="AH107" s="380"/>
      <c r="AI107" s="380"/>
      <c r="AJ107" s="380"/>
      <c r="AK107" s="380"/>
    </row>
    <row r="108" spans="1:37" s="381" customFormat="1">
      <c r="A108" s="380"/>
      <c r="B108" s="380"/>
      <c r="C108" s="666" t="s">
        <v>857</v>
      </c>
      <c r="D108" s="671" t="s">
        <v>864</v>
      </c>
      <c r="G108" s="380"/>
      <c r="H108" s="163"/>
      <c r="I108" s="163"/>
      <c r="J108" s="380"/>
      <c r="K108" s="380"/>
      <c r="L108" s="380"/>
      <c r="M108" s="163"/>
      <c r="N108" s="163"/>
      <c r="O108" s="380"/>
      <c r="P108" s="380"/>
      <c r="Q108" s="380"/>
      <c r="R108" s="380"/>
      <c r="S108" s="380"/>
      <c r="T108" s="380"/>
      <c r="U108" s="380"/>
      <c r="V108" s="380"/>
      <c r="W108" s="380"/>
      <c r="X108" s="164"/>
      <c r="Y108" s="380"/>
      <c r="Z108" s="380"/>
      <c r="AA108" s="678"/>
      <c r="AB108" s="678"/>
      <c r="AC108" s="380"/>
      <c r="AD108" s="380"/>
      <c r="AE108" s="380"/>
      <c r="AF108" s="380"/>
      <c r="AG108" s="380"/>
      <c r="AH108" s="380"/>
      <c r="AI108" s="380"/>
      <c r="AJ108" s="380"/>
      <c r="AK108" s="380"/>
    </row>
    <row r="109" spans="1:37" s="381" customFormat="1">
      <c r="A109" s="380"/>
      <c r="B109" s="380"/>
      <c r="C109" s="670" t="s">
        <v>858</v>
      </c>
      <c r="D109" s="671" t="s">
        <v>865</v>
      </c>
      <c r="G109" s="380"/>
      <c r="H109" s="163"/>
      <c r="I109" s="163"/>
      <c r="J109" s="380"/>
      <c r="K109" s="380"/>
      <c r="L109" s="380"/>
      <c r="M109" s="163"/>
      <c r="N109" s="163"/>
      <c r="O109" s="380"/>
      <c r="P109" s="380"/>
      <c r="Q109" s="380"/>
      <c r="R109" s="380"/>
      <c r="S109" s="380"/>
      <c r="T109" s="380"/>
      <c r="U109" s="380"/>
      <c r="V109" s="380"/>
      <c r="W109" s="380"/>
      <c r="X109" s="164"/>
      <c r="Y109" s="380"/>
      <c r="Z109" s="380"/>
      <c r="AA109" s="678"/>
      <c r="AB109" s="678"/>
      <c r="AC109" s="380"/>
      <c r="AD109" s="380"/>
      <c r="AE109" s="380"/>
      <c r="AF109" s="380"/>
      <c r="AG109" s="380"/>
      <c r="AH109" s="380"/>
      <c r="AI109" s="380"/>
      <c r="AJ109" s="380"/>
      <c r="AK109" s="380"/>
    </row>
    <row r="110" spans="1:37" s="381" customFormat="1">
      <c r="A110" s="380"/>
      <c r="B110" s="380"/>
      <c r="C110" s="670" t="s">
        <v>859</v>
      </c>
      <c r="D110" s="671" t="s">
        <v>866</v>
      </c>
      <c r="G110" s="380"/>
      <c r="H110" s="163"/>
      <c r="I110" s="163"/>
      <c r="J110" s="380"/>
      <c r="K110" s="380"/>
      <c r="L110" s="380"/>
      <c r="M110" s="163"/>
      <c r="N110" s="163"/>
      <c r="O110" s="380"/>
      <c r="P110" s="380"/>
      <c r="Q110" s="380"/>
      <c r="R110" s="380"/>
      <c r="S110" s="380"/>
      <c r="T110" s="380"/>
      <c r="U110" s="380"/>
      <c r="V110" s="380"/>
      <c r="W110" s="380"/>
      <c r="X110" s="164"/>
      <c r="Y110" s="380"/>
      <c r="Z110" s="380"/>
      <c r="AA110" s="678"/>
      <c r="AB110" s="678"/>
      <c r="AC110" s="380"/>
      <c r="AD110" s="380"/>
      <c r="AE110" s="380"/>
      <c r="AF110" s="380"/>
      <c r="AG110" s="380"/>
      <c r="AH110" s="380"/>
      <c r="AI110" s="380"/>
      <c r="AJ110" s="380"/>
      <c r="AK110" s="380"/>
    </row>
    <row r="111" spans="1:37" s="381" customFormat="1">
      <c r="A111" s="380"/>
      <c r="B111" s="380"/>
      <c r="C111" s="666" t="s">
        <v>867</v>
      </c>
      <c r="D111" s="672" t="s">
        <v>868</v>
      </c>
      <c r="G111" s="380"/>
      <c r="H111" s="163"/>
      <c r="I111" s="163"/>
      <c r="J111" s="380"/>
      <c r="K111" s="380"/>
      <c r="L111" s="380"/>
      <c r="M111" s="163"/>
      <c r="N111" s="163"/>
      <c r="O111" s="380"/>
      <c r="P111" s="380"/>
      <c r="Q111" s="380"/>
      <c r="R111" s="380"/>
      <c r="S111" s="380"/>
      <c r="T111" s="380"/>
      <c r="U111" s="380"/>
      <c r="V111" s="380"/>
      <c r="W111" s="380"/>
      <c r="X111" s="164"/>
      <c r="Y111" s="380"/>
      <c r="Z111" s="380"/>
      <c r="AA111" s="678"/>
      <c r="AB111" s="678"/>
      <c r="AC111" s="380"/>
      <c r="AD111" s="380"/>
      <c r="AE111" s="380"/>
      <c r="AF111" s="380"/>
      <c r="AG111" s="380"/>
      <c r="AH111" s="380"/>
      <c r="AI111" s="380"/>
      <c r="AJ111" s="380"/>
      <c r="AK111" s="380"/>
    </row>
    <row r="112" spans="1:37" s="381" customFormat="1">
      <c r="A112" s="380"/>
      <c r="B112" s="380"/>
      <c r="C112" s="668" t="s">
        <v>635</v>
      </c>
      <c r="D112" s="672" t="s">
        <v>636</v>
      </c>
      <c r="G112" s="380"/>
      <c r="H112" s="163"/>
      <c r="I112" s="163"/>
      <c r="J112" s="380"/>
      <c r="K112" s="380"/>
      <c r="L112" s="380"/>
      <c r="M112" s="163"/>
      <c r="N112" s="163"/>
      <c r="O112" s="380"/>
      <c r="P112" s="380"/>
      <c r="Q112" s="380"/>
      <c r="R112" s="380"/>
      <c r="S112" s="380"/>
      <c r="T112" s="380"/>
      <c r="U112" s="380"/>
      <c r="V112" s="380"/>
      <c r="W112" s="380"/>
      <c r="X112" s="164"/>
      <c r="Y112" s="380"/>
      <c r="Z112" s="380"/>
      <c r="AA112" s="678"/>
      <c r="AB112" s="678"/>
      <c r="AC112" s="380"/>
      <c r="AD112" s="380"/>
      <c r="AE112" s="380"/>
      <c r="AF112" s="380"/>
      <c r="AG112" s="380"/>
      <c r="AH112" s="380"/>
      <c r="AI112" s="380"/>
      <c r="AJ112" s="380"/>
      <c r="AK112" s="380"/>
    </row>
    <row r="113" spans="1:37" s="381" customFormat="1">
      <c r="A113" s="380"/>
      <c r="B113" s="380"/>
      <c r="C113" s="668" t="s">
        <v>542</v>
      </c>
      <c r="D113" s="673" t="s">
        <v>573</v>
      </c>
      <c r="G113" s="380"/>
      <c r="H113" s="163"/>
      <c r="I113" s="163"/>
      <c r="J113" s="380"/>
      <c r="K113" s="380"/>
      <c r="L113" s="380"/>
      <c r="M113" s="163"/>
      <c r="N113" s="163"/>
      <c r="O113" s="380"/>
      <c r="P113" s="380"/>
      <c r="Q113" s="380"/>
      <c r="R113" s="380"/>
      <c r="S113" s="380"/>
      <c r="T113" s="380"/>
      <c r="U113" s="380"/>
      <c r="V113" s="380"/>
      <c r="W113" s="380"/>
      <c r="X113" s="164"/>
      <c r="Y113" s="380"/>
      <c r="Z113" s="380"/>
      <c r="AA113" s="678"/>
      <c r="AB113" s="678"/>
      <c r="AC113" s="380"/>
      <c r="AD113" s="380"/>
      <c r="AE113" s="380"/>
      <c r="AF113" s="380"/>
      <c r="AG113" s="380"/>
      <c r="AH113" s="380"/>
      <c r="AI113" s="380"/>
      <c r="AJ113" s="380"/>
      <c r="AK113" s="380"/>
    </row>
    <row r="114" spans="1:37" s="381" customFormat="1">
      <c r="A114" s="380"/>
      <c r="B114" s="380"/>
      <c r="C114" s="668" t="s">
        <v>157</v>
      </c>
      <c r="D114" s="673" t="s">
        <v>172</v>
      </c>
      <c r="G114" s="380"/>
      <c r="H114" s="163"/>
      <c r="I114" s="163"/>
      <c r="J114" s="380"/>
      <c r="K114" s="380"/>
      <c r="L114" s="380"/>
      <c r="M114" s="163"/>
      <c r="N114" s="163"/>
      <c r="O114" s="380"/>
      <c r="P114" s="380"/>
      <c r="Q114" s="380"/>
      <c r="R114" s="380"/>
      <c r="S114" s="380"/>
      <c r="T114" s="380"/>
      <c r="U114" s="380"/>
      <c r="V114" s="380"/>
      <c r="W114" s="380"/>
      <c r="X114" s="164"/>
      <c r="Y114" s="380"/>
      <c r="Z114" s="380"/>
      <c r="AA114" s="678"/>
      <c r="AB114" s="678"/>
      <c r="AC114" s="380"/>
      <c r="AD114" s="380"/>
      <c r="AE114" s="380"/>
      <c r="AF114" s="380"/>
      <c r="AG114" s="380"/>
      <c r="AH114" s="380"/>
      <c r="AI114" s="380"/>
      <c r="AJ114" s="380"/>
      <c r="AK114" s="380"/>
    </row>
  </sheetData>
  <mergeCells count="6">
    <mergeCell ref="N28:X28"/>
    <mergeCell ref="H30:I30"/>
    <mergeCell ref="N33:X33"/>
    <mergeCell ref="H34:I34"/>
    <mergeCell ref="J34:K34"/>
    <mergeCell ref="N34:X34"/>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rowBreaks count="1" manualBreakCount="1">
    <brk id="40" max="2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1B0B1-AE63-4A0F-AF59-BE306A80F474}">
  <sheetPr>
    <pageSetUpPr fitToPage="1"/>
  </sheetPr>
  <dimension ref="B1:AK143"/>
  <sheetViews>
    <sheetView showGridLines="0" topLeftCell="A37" zoomScale="70" zoomScaleNormal="70" zoomScaleSheetLayoutView="85" workbookViewId="0">
      <selection activeCell="L44" sqref="L44"/>
    </sheetView>
  </sheetViews>
  <sheetFormatPr defaultColWidth="9.1796875" defaultRowHeight="22.5"/>
  <cols>
    <col min="1" max="1" width="0.906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6.816406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718"/>
      <c r="K10" s="719"/>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5.75"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635"/>
      <c r="C18" s="364" t="s">
        <v>982</v>
      </c>
      <c r="D18" s="346" t="str">
        <f>IF(E18="","",VLOOKUP(C18,Data!$B$5:$L$508,2,FALSE))</f>
        <v/>
      </c>
      <c r="E18" s="715"/>
      <c r="F18" s="371"/>
      <c r="G18" s="378"/>
      <c r="H18" s="346" t="str">
        <f>IF(E18="","",VLOOKUP(C18,Data!$B$5:$L$508,11,FALSE))</f>
        <v/>
      </c>
      <c r="I18" s="616" t="str">
        <f t="shared" ref="I18:I46"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135,Data!G135,(IF(C18=Data!B138,Data!G138,(IF(C18=Data!#REF!,Data!#REF!,(IF(C18=Data!#REF!,Data!#REF!,(IF(C18=Data!#REF!,Data!#REF!,Data!#REF!)))))))))))))))&amp;IF(C18=Data!#REF!,Data!#REF!,(IF(C18=Data!#REF!,Data!#REF!,(IF(C18=Data!#REF!,Data!#REF!,(IF(C18=Data!#REF!,Data!#REF!,(IF(C18=Data!#REF!,Data!#REF!,(IF(C18=Data!#REF!,Data!G830,(IF(C18=Data!#REF!,Data!#REF!,(IF(C18=Data!#REF!,Data!#REF!,Data!#REF!)))))))))))))))&amp;IF(C18=Data!B166,Data!G166,(IF(C18=Data!#REF!,Data!#REF!,(IF(C18=Data!#REF!,Data!#REF!,(IF(C18=Data!#REF!,Data!#REF!,(IF(C18=Data!#REF!,Data!#REF!,Data!#REF!)))))))))</f>
        <v>#REF!</v>
      </c>
      <c r="P18" s="716"/>
      <c r="Q18" s="717"/>
      <c r="R18" s="630" t="s">
        <v>525</v>
      </c>
      <c r="S18" s="717"/>
      <c r="T18" s="717"/>
      <c r="U18" s="630"/>
      <c r="V18" s="634"/>
      <c r="W18" s="630"/>
      <c r="X18" s="350" t="str">
        <f>IF(E18="","",VLOOKUP(C18,Data!$B$5:$J$508,9,FALSE)*E18)</f>
        <v/>
      </c>
      <c r="Y18" s="704"/>
      <c r="Z18" s="704"/>
      <c r="AA18" s="705"/>
      <c r="AB18" s="705"/>
      <c r="AC18" s="704"/>
      <c r="AD18" s="704"/>
      <c r="AE18" s="704"/>
    </row>
    <row r="19" spans="2:31" s="710" customFormat="1" ht="20" customHeight="1">
      <c r="B19" s="635">
        <v>1</v>
      </c>
      <c r="C19" s="357" t="s">
        <v>623</v>
      </c>
      <c r="D19" s="346" t="str">
        <f>IF(E19="","",VLOOKUP(C19,Data!$B$5:$L$508,2,FALSE))</f>
        <v>ZV87990</v>
      </c>
      <c r="E19" s="715">
        <v>4</v>
      </c>
      <c r="F19" s="371"/>
      <c r="G19" s="712" t="s">
        <v>521</v>
      </c>
      <c r="H19" s="346">
        <f>IF(E19="","",VLOOKUP(C19,Data!$B$5:$L$508,11,FALSE))</f>
        <v>7.67</v>
      </c>
      <c r="I19" s="616">
        <f t="shared" si="0"/>
        <v>30.68</v>
      </c>
      <c r="J19" s="471" t="str">
        <f>IF(E19="","",VLOOKUP(C19,Data!$B$5:$D$508,3,FALSE))</f>
        <v>C/T</v>
      </c>
      <c r="K19" s="347" t="str">
        <f>IF(E19="","",VLOOKUP(C19,Data!$B$5:$M$508,12,FALSE))</f>
        <v>Indonesia</v>
      </c>
      <c r="L19" s="348"/>
      <c r="M19" s="349">
        <f>IF(E19="","",VLOOKUP(C19,Data!$B$5:$E$508,4,FALSE)*E19)</f>
        <v>4.12</v>
      </c>
      <c r="N19" s="349">
        <f>IF(E19="","",VLOOKUP(C19,Data!$B$5:$F$508,5,FALSE)*E19)</f>
        <v>1.6</v>
      </c>
      <c r="O19" s="612" t="e">
        <f>IF(C19=Data!#REF!,Data!#REF!,(IF(C19=Data!#REF!,Data!#REF!,(IF(C19=Data!#REF!,Data!#REF!,(IF(C19=Data!B104,Data!G104,(IF(C19=Data!B107,Data!G107,(IF(C19=Data!#REF!,Data!#REF!,(IF(C19=Data!#REF!,Data!#REF!,(IF(C19=Data!#REF!,Data!#REF!,Data!#REF!)))))))))))))))&amp;IF(C19=Data!#REF!,Data!#REF!,(IF(C19=Data!#REF!,Data!#REF!,(IF(C19=Data!#REF!,Data!#REF!,(IF(C19=Data!#REF!,Data!#REF!,(IF(C19=Data!#REF!,Data!#REF!,(IF(C19=Data!#REF!,Data!G799,(IF(C19=Data!#REF!,Data!#REF!,(IF(C19=Data!#REF!,Data!#REF!,Data!#REF!)))))))))))))))&amp;IF(C19=Data!B135,Data!G135,(IF(C19=Data!#REF!,Data!#REF!,(IF(C19=Data!#REF!,Data!#REF!,(IF(C19=Data!#REF!,Data!#REF!,(IF(C19=Data!#REF!,Data!#REF!,Data!#REF!)))))))))</f>
        <v>#REF!</v>
      </c>
      <c r="P19" s="716"/>
      <c r="Q19" s="717"/>
      <c r="R19" s="630" t="s">
        <v>525</v>
      </c>
      <c r="S19" s="717"/>
      <c r="T19" s="717"/>
      <c r="U19" s="630"/>
      <c r="V19" s="634"/>
      <c r="W19" s="630"/>
      <c r="X19" s="350">
        <f>IF(E19="","",VLOOKUP(C19,Data!$B$5:$J$508,9,FALSE)*E19)</f>
        <v>0.32800000000000001</v>
      </c>
      <c r="Y19" s="704"/>
      <c r="Z19" s="704"/>
      <c r="AA19" s="705"/>
      <c r="AB19" s="705"/>
      <c r="AC19" s="704"/>
      <c r="AD19" s="704"/>
      <c r="AE19" s="704"/>
    </row>
    <row r="20" spans="2:31" s="710" customFormat="1" ht="20" customHeight="1">
      <c r="B20" s="707"/>
      <c r="C20" s="364" t="s">
        <v>983</v>
      </c>
      <c r="D20" s="346" t="str">
        <f>IF(E20="","",VLOOKUP(C20,Data!$B$5:$L$508,2,FALSE))</f>
        <v/>
      </c>
      <c r="E20" s="715"/>
      <c r="F20" s="709"/>
      <c r="G20" s="712"/>
      <c r="H20" s="346" t="str">
        <f>IF(E20="","",VLOOKUP(C20,Data!$B$5:$L$508,11,FALSE))</f>
        <v/>
      </c>
      <c r="I20" s="616" t="str">
        <f t="shared" si="0"/>
        <v>-</v>
      </c>
      <c r="J20" s="471" t="str">
        <f>IF(E20="","",VLOOKUP(C20,Data!$B$5:$D$508,3,FALSE))</f>
        <v/>
      </c>
      <c r="K20" s="347" t="str">
        <f>IF(E20="","",VLOOKUP(C20,Data!$B$5:$M$508,12,FALSE))</f>
        <v/>
      </c>
      <c r="L20" s="348"/>
      <c r="M20" s="349" t="str">
        <f>IF(E20="","",VLOOKUP(C20,Data!$B$5:$E$508,4,FALSE)*E20)</f>
        <v/>
      </c>
      <c r="N20" s="349" t="str">
        <f>IF(E20="","",VLOOKUP(C20,Data!$B$5:$F$508,5,FALSE)*E20)</f>
        <v/>
      </c>
      <c r="O20" s="612" t="e">
        <f>IF(C20=Data!#REF!,Data!#REF!,(IF(C20=Data!#REF!,Data!#REF!,(IF(C20=Data!#REF!,Data!#REF!,(IF(C20=Data!B186,Data!G186,(IF(C20=Data!B189,Data!G189,(IF(C20=Data!#REF!,Data!#REF!,(IF(C20=Data!#REF!,Data!#REF!,(IF(C20=Data!#REF!,Data!#REF!,Data!#REF!)))))))))))))))&amp;IF(C20=Data!#REF!,Data!#REF!,(IF(C20=Data!#REF!,Data!#REF!,(IF(C20=Data!#REF!,Data!#REF!,(IF(C20=Data!#REF!,Data!#REF!,(IF(C20=Data!#REF!,Data!#REF!,(IF(C20=Data!#REF!,Data!G881,(IF(C20=Data!#REF!,Data!#REF!,(IF(C20=Data!#REF!,Data!#REF!,Data!#REF!)))))))))))))))&amp;IF(C20=Data!B217,Data!G217,(IF(C20=Data!#REF!,Data!#REF!,(IF(C20=Data!#REF!,Data!#REF!,(IF(C20=Data!#REF!,Data!#REF!,(IF(C20=Data!#REF!,Data!#REF!,Data!#REF!)))))))))</f>
        <v>#REF!</v>
      </c>
      <c r="P20" s="716"/>
      <c r="Q20" s="717"/>
      <c r="R20" s="630" t="s">
        <v>525</v>
      </c>
      <c r="S20" s="717"/>
      <c r="T20" s="717"/>
      <c r="U20" s="630"/>
      <c r="V20" s="634"/>
      <c r="W20" s="630"/>
      <c r="X20" s="350" t="str">
        <f>IF(E20="","",VLOOKUP(C20,Data!$B$5:$J$508,9,FALSE)*E20)</f>
        <v/>
      </c>
      <c r="Y20" s="704"/>
      <c r="Z20" s="704"/>
      <c r="AA20" s="705"/>
      <c r="AB20" s="705"/>
      <c r="AC20" s="704"/>
      <c r="AD20" s="704"/>
      <c r="AE20" s="704"/>
    </row>
    <row r="21" spans="2:31" s="710" customFormat="1" ht="20" customHeight="1">
      <c r="B21" s="707" t="s">
        <v>1005</v>
      </c>
      <c r="C21" s="357" t="s">
        <v>14</v>
      </c>
      <c r="D21" s="346" t="str">
        <f>IF(E21="","",VLOOKUP(C21,Data!$B$5:$L$508,2,FALSE))</f>
        <v>ZA34830</v>
      </c>
      <c r="E21" s="715">
        <v>20</v>
      </c>
      <c r="F21" s="709"/>
      <c r="G21" s="378" t="s">
        <v>522</v>
      </c>
      <c r="H21" s="346">
        <f>IF(E21="","",VLOOKUP(C21,Data!$B$5:$L$508,11,FALSE))</f>
        <v>117.38</v>
      </c>
      <c r="I21" s="616">
        <f t="shared" si="0"/>
        <v>2347.6</v>
      </c>
      <c r="J21" s="471" t="str">
        <f>IF(E21="","",VLOOKUP(C21,Data!$B$5:$D$508,3,FALSE))</f>
        <v>C/T</v>
      </c>
      <c r="K21" s="347" t="str">
        <f>IF(E21="","",VLOOKUP(C21,Data!$B$5:$M$508,12,FALSE))</f>
        <v>Indonesia</v>
      </c>
      <c r="L21" s="348"/>
      <c r="M21" s="349">
        <f>IF(E21="","",VLOOKUP(C21,Data!$B$5:$E$508,4,FALSE)*E21)</f>
        <v>102</v>
      </c>
      <c r="N21" s="349">
        <f>IF(E21="","",VLOOKUP(C21,Data!$B$5:$F$508,5,FALSE)*E21)</f>
        <v>90</v>
      </c>
      <c r="O21" s="612" t="e">
        <f>IF(C21=Data!#REF!,Data!#REF!,(IF(C21=Data!#REF!,Data!#REF!,(IF(C21=Data!#REF!,Data!#REF!,(IF(C21=Data!B154,Data!G154,(IF(C21=Data!B157,Data!G157,(IF(C21=Data!#REF!,Data!#REF!,(IF(C21=Data!#REF!,Data!#REF!,(IF(C21=Data!#REF!,Data!#REF!,Data!#REF!)))))))))))))))&amp;IF(C21=Data!#REF!,Data!#REF!,(IF(C21=Data!#REF!,Data!#REF!,(IF(C21=Data!#REF!,Data!#REF!,(IF(C21=Data!#REF!,Data!#REF!,(IF(C21=Data!#REF!,Data!#REF!,(IF(C21=Data!#REF!,Data!G849,(IF(C21=Data!#REF!,Data!#REF!,(IF(C21=Data!#REF!,Data!#REF!,Data!#REF!)))))))))))))))&amp;IF(C21=Data!B185,Data!G185,(IF(C21=Data!#REF!,Data!#REF!,(IF(C21=Data!#REF!,Data!#REF!,(IF(C21=Data!#REF!,Data!#REF!,(IF(C21=Data!#REF!,Data!#REF!,Data!#REF!)))))))))</f>
        <v>#REF!</v>
      </c>
      <c r="P21" s="716"/>
      <c r="Q21" s="717"/>
      <c r="R21" s="630" t="s">
        <v>525</v>
      </c>
      <c r="S21" s="717"/>
      <c r="T21" s="717"/>
      <c r="U21" s="630"/>
      <c r="V21" s="634"/>
      <c r="W21" s="630"/>
      <c r="X21" s="350">
        <f>IF(E21="","",VLOOKUP(C21,Data!$B$5:$J$508,9,FALSE)*E21)</f>
        <v>1.1619999999999999</v>
      </c>
      <c r="Y21" s="704"/>
      <c r="Z21" s="704"/>
      <c r="AA21" s="705"/>
      <c r="AB21" s="705"/>
      <c r="AC21" s="704"/>
      <c r="AD21" s="704"/>
      <c r="AE21" s="704"/>
    </row>
    <row r="22" spans="2:31" s="710" customFormat="1" ht="20" customHeight="1">
      <c r="B22" s="707" t="s">
        <v>1006</v>
      </c>
      <c r="C22" s="357" t="s">
        <v>336</v>
      </c>
      <c r="D22" s="346" t="str">
        <f>IF(E22="","",VLOOKUP(C22,Data!$B$5:$L$508,2,FALSE))</f>
        <v>WY71980</v>
      </c>
      <c r="E22" s="715">
        <v>80</v>
      </c>
      <c r="F22" s="709"/>
      <c r="G22" s="712"/>
      <c r="H22" s="346">
        <f>IF(E22="","",VLOOKUP(C22,Data!$B$5:$L$508,11,FALSE))</f>
        <v>128.6</v>
      </c>
      <c r="I22" s="616">
        <f t="shared" si="0"/>
        <v>10288</v>
      </c>
      <c r="J22" s="471" t="str">
        <f>IF(E22="","",VLOOKUP(C22,Data!$B$5:$D$508,3,FALSE))</f>
        <v>C/T</v>
      </c>
      <c r="K22" s="347" t="str">
        <f>IF(E22="","",VLOOKUP(C22,Data!$B$5:$M$508,12,FALSE))</f>
        <v>Indonesia</v>
      </c>
      <c r="L22" s="348"/>
      <c r="M22" s="349">
        <f>IF(E22="","",VLOOKUP(C22,Data!$B$5:$E$508,4,FALSE)*E22)</f>
        <v>528</v>
      </c>
      <c r="N22" s="349">
        <f>IF(E22="","",VLOOKUP(C22,Data!$B$5:$F$508,5,FALSE)*E22)</f>
        <v>520</v>
      </c>
      <c r="O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P22" s="716"/>
      <c r="Q22" s="717"/>
      <c r="R22" s="630" t="s">
        <v>525</v>
      </c>
      <c r="S22" s="717"/>
      <c r="T22" s="717"/>
      <c r="U22" s="630"/>
      <c r="V22" s="634"/>
      <c r="W22" s="630"/>
      <c r="X22" s="350">
        <f>IF(E22="","",VLOOKUP(C22,Data!$B$5:$J$508,9,FALSE)*E22)</f>
        <v>1.07352</v>
      </c>
      <c r="Y22" s="704"/>
      <c r="Z22" s="704"/>
      <c r="AA22" s="705"/>
      <c r="AB22" s="705"/>
      <c r="AC22" s="704"/>
      <c r="AD22" s="704"/>
      <c r="AE22" s="704"/>
    </row>
    <row r="23" spans="2:31" s="710" customFormat="1" ht="20" customHeight="1">
      <c r="B23" s="707" t="s">
        <v>1007</v>
      </c>
      <c r="C23" s="357" t="s">
        <v>592</v>
      </c>
      <c r="D23" s="346" t="str">
        <f>IF(E23="","",VLOOKUP(C23,Data!$B$5:$L$508,2,FALSE))</f>
        <v>WW08930</v>
      </c>
      <c r="E23" s="715">
        <v>150</v>
      </c>
      <c r="F23" s="709"/>
      <c r="G23" s="712" t="s">
        <v>526</v>
      </c>
      <c r="H23" s="346">
        <f>IF(E23="","",VLOOKUP(C23,Data!$B$5:$L$508,11,FALSE))</f>
        <v>24.7</v>
      </c>
      <c r="I23" s="616">
        <f t="shared" si="0"/>
        <v>3705</v>
      </c>
      <c r="J23" s="471" t="str">
        <f>IF(E23="","",VLOOKUP(C23,Data!$B$5:$D$508,3,FALSE))</f>
        <v>C/T</v>
      </c>
      <c r="K23" s="347" t="str">
        <f>IF(E23="","",VLOOKUP(C23,Data!$B$5:$M$508,12,FALSE))</f>
        <v>Indonesia</v>
      </c>
      <c r="L23" s="348"/>
      <c r="M23" s="349">
        <f>IF(E23="","",VLOOKUP(C23,Data!$B$5:$E$508,4,FALSE)*E23)</f>
        <v>330</v>
      </c>
      <c r="N23" s="349">
        <f>IF(E23="","",VLOOKUP(C23,Data!$B$5:$F$508,5,FALSE)*E23)</f>
        <v>150</v>
      </c>
      <c r="O23" s="612" t="e">
        <f>IF(C23=Data!#REF!,Data!#REF!,(IF(C23=Data!#REF!,Data!#REF!,(IF(C23=Data!#REF!,Data!#REF!,(IF(C23=Data!B152,Data!G152,(IF(C23=Data!B155,Data!G155,(IF(C23=Data!#REF!,Data!#REF!,(IF(C23=Data!#REF!,Data!#REF!,(IF(C23=Data!#REF!,Data!#REF!,Data!#REF!)))))))))))))))&amp;IF(C23=Data!#REF!,Data!#REF!,(IF(C23=Data!#REF!,Data!#REF!,(IF(C23=Data!#REF!,Data!#REF!,(IF(C23=Data!#REF!,Data!#REF!,(IF(C23=Data!#REF!,Data!#REF!,(IF(C23=Data!#REF!,Data!G847,(IF(C23=Data!#REF!,Data!#REF!,(IF(C23=Data!#REF!,Data!#REF!,Data!#REF!)))))))))))))))&amp;IF(C23=Data!B183,Data!G183,(IF(C23=Data!#REF!,Data!#REF!,(IF(C23=Data!#REF!,Data!#REF!,(IF(C23=Data!#REF!,Data!#REF!,(IF(C23=Data!#REF!,Data!#REF!,Data!#REF!)))))))))</f>
        <v>#REF!</v>
      </c>
      <c r="P23" s="716"/>
      <c r="Q23" s="717"/>
      <c r="R23" s="630" t="s">
        <v>525</v>
      </c>
      <c r="S23" s="717"/>
      <c r="T23" s="717"/>
      <c r="U23" s="630"/>
      <c r="V23" s="634"/>
      <c r="W23" s="630"/>
      <c r="X23" s="350">
        <f>IF(E23="","",VLOOKUP(C23,Data!$B$5:$J$508,9,FALSE)*E23)</f>
        <v>0.51</v>
      </c>
      <c r="Y23" s="704"/>
      <c r="Z23" s="704"/>
      <c r="AA23" s="705"/>
      <c r="AB23" s="705"/>
      <c r="AC23" s="704"/>
      <c r="AD23" s="704"/>
      <c r="AE23" s="704"/>
    </row>
    <row r="24" spans="2:31" s="710" customFormat="1" ht="20" customHeight="1">
      <c r="B24" s="707"/>
      <c r="C24" s="357" t="s">
        <v>593</v>
      </c>
      <c r="D24" s="346" t="str">
        <f>IF(E24="","",VLOOKUP(C24,Data!$B$5:$L$508,2,FALSE))</f>
        <v>WW08960</v>
      </c>
      <c r="E24" s="715">
        <v>150</v>
      </c>
      <c r="F24" s="709"/>
      <c r="G24" s="712"/>
      <c r="H24" s="346">
        <f>IF(E24="","",VLOOKUP(C24,Data!$B$5:$L$508,11,FALSE))</f>
        <v>24.7</v>
      </c>
      <c r="I24" s="616">
        <f t="shared" si="0"/>
        <v>3705</v>
      </c>
      <c r="J24" s="471" t="str">
        <f>IF(E24="","",VLOOKUP(C24,Data!$B$5:$D$508,3,FALSE))</f>
        <v>C/T</v>
      </c>
      <c r="K24" s="347" t="str">
        <f>IF(E24="","",VLOOKUP(C24,Data!$B$5:$M$508,12,FALSE))</f>
        <v>Indonesia</v>
      </c>
      <c r="L24" s="348"/>
      <c r="M24" s="349">
        <f>IF(E24="","",VLOOKUP(C24,Data!$B$5:$E$508,4,FALSE)*E24)</f>
        <v>0</v>
      </c>
      <c r="N24" s="349">
        <f>IF(E24="","",VLOOKUP(C24,Data!$B$5:$F$508,5,FALSE)*E24)</f>
        <v>150</v>
      </c>
      <c r="O24" s="612" t="e">
        <f>IF(C24=Data!#REF!,Data!#REF!,(IF(C24=Data!#REF!,Data!#REF!,(IF(C24=Data!#REF!,Data!#REF!,(IF(C24=Data!B138,Data!G138,(IF(C24=Data!B141,Data!G141,(IF(C24=Data!#REF!,Data!#REF!,(IF(C24=Data!#REF!,Data!#REF!,(IF(C24=Data!#REF!,Data!#REF!,Data!#REF!)))))))))))))))&amp;IF(C24=Data!#REF!,Data!#REF!,(IF(C24=Data!#REF!,Data!#REF!,(IF(C24=Data!#REF!,Data!#REF!,(IF(C24=Data!#REF!,Data!#REF!,(IF(C24=Data!#REF!,Data!#REF!,(IF(C24=Data!#REF!,Data!G833,(IF(C24=Data!#REF!,Data!#REF!,(IF(C24=Data!#REF!,Data!#REF!,Data!#REF!)))))))))))))))&amp;IF(C24=Data!B169,Data!G169,(IF(C24=Data!#REF!,Data!#REF!,(IF(C24=Data!#REF!,Data!#REF!,(IF(C24=Data!#REF!,Data!#REF!,(IF(C24=Data!#REF!,Data!#REF!,Data!#REF!)))))))))</f>
        <v>#REF!</v>
      </c>
      <c r="P24" s="716"/>
      <c r="Q24" s="717"/>
      <c r="R24" s="630" t="s">
        <v>525</v>
      </c>
      <c r="S24" s="717"/>
      <c r="T24" s="717"/>
      <c r="U24" s="630"/>
      <c r="V24" s="634"/>
      <c r="W24" s="630"/>
      <c r="X24" s="350">
        <f>IF(E24="","",VLOOKUP(C24,Data!$B$5:$J$508,9,FALSE)*E24)</f>
        <v>0.51</v>
      </c>
      <c r="Y24" s="704"/>
      <c r="Z24" s="704"/>
      <c r="AA24" s="705"/>
      <c r="AB24" s="705"/>
      <c r="AC24" s="704"/>
      <c r="AD24" s="704"/>
      <c r="AE24" s="704"/>
    </row>
    <row r="25" spans="2:31" s="710" customFormat="1" ht="20" customHeight="1">
      <c r="B25" s="707" t="s">
        <v>1008</v>
      </c>
      <c r="C25" s="357" t="s">
        <v>596</v>
      </c>
      <c r="D25" s="346" t="str">
        <f>IF(E25="","",VLOOKUP(C25,Data!$B$5:$L$508,2,FALSE))</f>
        <v>WW09120</v>
      </c>
      <c r="E25" s="715">
        <v>100</v>
      </c>
      <c r="F25" s="709"/>
      <c r="G25" s="362"/>
      <c r="H25" s="346">
        <f>IF(E25="","",VLOOKUP(C25,Data!$B$5:$L$508,11,FALSE))</f>
        <v>25.11</v>
      </c>
      <c r="I25" s="616">
        <f t="shared" si="0"/>
        <v>2511</v>
      </c>
      <c r="J25" s="471" t="str">
        <f>IF(E25="","",VLOOKUP(C25,Data!$B$5:$D$508,3,FALSE))</f>
        <v>C/T</v>
      </c>
      <c r="K25" s="347" t="str">
        <f>IF(E25="","",VLOOKUP(C25,Data!$B$5:$M$508,12,FALSE))</f>
        <v>Indonesia</v>
      </c>
      <c r="L25" s="348"/>
      <c r="M25" s="349">
        <f>IF(E25="","",VLOOKUP(C25,Data!$B$5:$E$508,4,FALSE)*E25)</f>
        <v>150</v>
      </c>
      <c r="N25" s="349">
        <f>IF(E25="","",VLOOKUP(C25,Data!$B$5:$F$508,5,FALSE)*E25)</f>
        <v>65</v>
      </c>
      <c r="O25" s="612" t="e">
        <f>IF(C25=Data!#REF!,Data!#REF!,(IF(C25=Data!#REF!,Data!#REF!,(IF(C25=Data!#REF!,Data!#REF!,(IF(C25=Data!B207,Data!G207,(IF(C25=Data!B210,Data!G210,(IF(C25=Data!#REF!,Data!#REF!,(IF(C25=Data!#REF!,Data!#REF!,(IF(C25=Data!#REF!,Data!#REF!,Data!#REF!)))))))))))))))&amp;IF(C25=Data!#REF!,Data!#REF!,(IF(C25=Data!#REF!,Data!#REF!,(IF(C25=Data!#REF!,Data!#REF!,(IF(C25=Data!#REF!,Data!#REF!,(IF(C25=Data!#REF!,Data!#REF!,(IF(C25=Data!#REF!,Data!G902,(IF(C25=Data!#REF!,Data!#REF!,(IF(C25=Data!#REF!,Data!#REF!,Data!#REF!)))))))))))))))&amp;IF(C25=Data!B238,Data!G238,(IF(C25=Data!#REF!,Data!#REF!,(IF(C25=Data!#REF!,Data!#REF!,(IF(C25=Data!#REF!,Data!#REF!,(IF(C25=Data!#REF!,Data!#REF!,Data!#REF!)))))))))</f>
        <v>#REF!</v>
      </c>
      <c r="P25" s="716"/>
      <c r="Q25" s="717"/>
      <c r="R25" s="630" t="s">
        <v>525</v>
      </c>
      <c r="S25" s="717"/>
      <c r="T25" s="717"/>
      <c r="U25" s="630"/>
      <c r="V25" s="634"/>
      <c r="W25" s="630"/>
      <c r="X25" s="350">
        <f>IF(E25="","",VLOOKUP(C25,Data!$B$5:$J$508,9,FALSE)*E25)</f>
        <v>0.39400000000000002</v>
      </c>
      <c r="Y25" s="704"/>
      <c r="Z25" s="704"/>
      <c r="AA25" s="705"/>
      <c r="AB25" s="705"/>
      <c r="AC25" s="704"/>
      <c r="AD25" s="704"/>
      <c r="AE25" s="704"/>
    </row>
    <row r="26" spans="2:31" s="710" customFormat="1" ht="20" customHeight="1">
      <c r="B26" s="707"/>
      <c r="C26" s="357" t="s">
        <v>597</v>
      </c>
      <c r="D26" s="346" t="str">
        <f>IF(E26="","",VLOOKUP(C26,Data!$B$5:$L$508,2,FALSE))</f>
        <v>WW09130</v>
      </c>
      <c r="E26" s="715">
        <v>100</v>
      </c>
      <c r="F26" s="709"/>
      <c r="G26" s="712"/>
      <c r="H26" s="346">
        <f>IF(E26="","",VLOOKUP(C26,Data!$B$5:$L$508,11,FALSE))</f>
        <v>25.11</v>
      </c>
      <c r="I26" s="616">
        <f t="shared" si="0"/>
        <v>2511</v>
      </c>
      <c r="J26" s="471" t="str">
        <f>IF(E26="","",VLOOKUP(C26,Data!$B$5:$D$508,3,FALSE))</f>
        <v>C/T</v>
      </c>
      <c r="K26" s="347" t="str">
        <f>IF(E26="","",VLOOKUP(C26,Data!$B$5:$M$508,12,FALSE))</f>
        <v>Indonesia</v>
      </c>
      <c r="L26" s="348"/>
      <c r="M26" s="349">
        <f>IF(E26="","",VLOOKUP(C26,Data!$B$5:$E$508,4,FALSE)*E26)</f>
        <v>0</v>
      </c>
      <c r="N26" s="349">
        <f>IF(E26="","",VLOOKUP(C26,Data!$B$5:$F$508,5,FALSE)*E26)</f>
        <v>65</v>
      </c>
      <c r="O26" s="612" t="e">
        <f>IF(C26=Data!#REF!,Data!#REF!,(IF(C26=Data!#REF!,Data!#REF!,(IF(C26=Data!#REF!,Data!#REF!,(IF(C26=Data!B149,Data!G149,(IF(C26=Data!B152,Data!G152,(IF(C26=Data!#REF!,Data!#REF!,(IF(C26=Data!#REF!,Data!#REF!,(IF(C26=Data!#REF!,Data!#REF!,Data!#REF!)))))))))))))))&amp;IF(C26=Data!#REF!,Data!#REF!,(IF(C26=Data!#REF!,Data!#REF!,(IF(C26=Data!#REF!,Data!#REF!,(IF(C26=Data!#REF!,Data!#REF!,(IF(C26=Data!#REF!,Data!#REF!,(IF(C26=Data!#REF!,Data!G844,(IF(C26=Data!#REF!,Data!#REF!,(IF(C26=Data!#REF!,Data!#REF!,Data!#REF!)))))))))))))))&amp;IF(C26=Data!B180,Data!G180,(IF(C26=Data!#REF!,Data!#REF!,(IF(C26=Data!#REF!,Data!#REF!,(IF(C26=Data!#REF!,Data!#REF!,(IF(C26=Data!#REF!,Data!#REF!,Data!#REF!)))))))))</f>
        <v>#REF!</v>
      </c>
      <c r="P26" s="716"/>
      <c r="Q26" s="717"/>
      <c r="R26" s="630" t="s">
        <v>525</v>
      </c>
      <c r="S26" s="717"/>
      <c r="T26" s="717"/>
      <c r="U26" s="630"/>
      <c r="V26" s="634"/>
      <c r="W26" s="630"/>
      <c r="X26" s="350">
        <f>IF(E26="","",VLOOKUP(C26,Data!$B$5:$J$508,9,FALSE)*E26)</f>
        <v>0.39400000000000002</v>
      </c>
      <c r="Y26" s="704"/>
      <c r="Z26" s="704"/>
      <c r="AA26" s="705"/>
      <c r="AB26" s="705"/>
      <c r="AC26" s="704"/>
      <c r="AD26" s="704"/>
      <c r="AE26" s="704"/>
    </row>
    <row r="27" spans="2:31" s="710" customFormat="1" ht="20" customHeight="1">
      <c r="B27" s="707">
        <v>13</v>
      </c>
      <c r="C27" s="357" t="s">
        <v>11</v>
      </c>
      <c r="D27" s="346" t="str">
        <f>IF(E27="","",VLOOKUP(C27,Data!$B$5:$L$508,2,FALSE))</f>
        <v>ZG74800</v>
      </c>
      <c r="E27" s="715">
        <v>150</v>
      </c>
      <c r="F27" s="709">
        <v>1</v>
      </c>
      <c r="G27" s="712"/>
      <c r="H27" s="346">
        <f>IF(E27="","",VLOOKUP(C27,Data!$B$5:$L$508,11,FALSE))</f>
        <v>13.71</v>
      </c>
      <c r="I27" s="616">
        <f t="shared" si="0"/>
        <v>2056.5</v>
      </c>
      <c r="J27" s="471" t="str">
        <f>IF(E27="","",VLOOKUP(C27,Data!$B$5:$D$508,3,FALSE))</f>
        <v>C/T</v>
      </c>
      <c r="K27" s="347" t="str">
        <f>IF(E27="","",VLOOKUP(C27,Data!$B$5:$M$508,12,FALSE))</f>
        <v>Indonesia</v>
      </c>
      <c r="L27" s="348"/>
      <c r="M27" s="349">
        <f>IF(E27="","",VLOOKUP(C27,Data!$B$5:$E$508,4,FALSE)*E27)</f>
        <v>325</v>
      </c>
      <c r="N27" s="349">
        <f>IF(E27="","",VLOOKUP(C27,Data!$B$5:$F$508,5,FALSE)*E27)</f>
        <v>300</v>
      </c>
      <c r="O27" s="612" t="e">
        <f>IF(C27=Data!#REF!,Data!#REF!,(IF(C27=Data!#REF!,Data!#REF!,(IF(C27=Data!#REF!,Data!#REF!,(IF(C27=Data!B143,Data!G143,(IF(C27=Data!B146,Data!G146,(IF(C27=Data!#REF!,Data!#REF!,(IF(C27=Data!#REF!,Data!#REF!,(IF(C27=Data!#REF!,Data!#REF!,Data!#REF!)))))))))))))))&amp;IF(C27=Data!#REF!,Data!#REF!,(IF(C27=Data!#REF!,Data!#REF!,(IF(C27=Data!#REF!,Data!#REF!,(IF(C27=Data!#REF!,Data!#REF!,(IF(C27=Data!#REF!,Data!#REF!,(IF(C27=Data!#REF!,Data!G838,(IF(C27=Data!#REF!,Data!#REF!,(IF(C27=Data!#REF!,Data!#REF!,Data!#REF!)))))))))))))))&amp;IF(C27=Data!B174,Data!G174,(IF(C27=Data!#REF!,Data!#REF!,(IF(C27=Data!#REF!,Data!#REF!,(IF(C27=Data!#REF!,Data!#REF!,(IF(C27=Data!#REF!,Data!#REF!,Data!#REF!)))))))))</f>
        <v>#REF!</v>
      </c>
      <c r="P27" s="716"/>
      <c r="Q27" s="717"/>
      <c r="R27" s="630" t="s">
        <v>525</v>
      </c>
      <c r="S27" s="717"/>
      <c r="T27" s="717"/>
      <c r="U27" s="630"/>
      <c r="V27" s="634"/>
      <c r="W27" s="630"/>
      <c r="X27" s="350">
        <f>IF(E27="","",VLOOKUP(C27,Data!$B$5:$J$508,9,FALSE)*E27)</f>
        <v>1.2</v>
      </c>
      <c r="Y27" s="704"/>
      <c r="Z27" s="704"/>
      <c r="AA27" s="705"/>
      <c r="AB27" s="705"/>
      <c r="AC27" s="704"/>
      <c r="AD27" s="704"/>
      <c r="AE27" s="704"/>
    </row>
    <row r="28" spans="2:31" s="710" customFormat="1" ht="20" customHeight="1">
      <c r="B28" s="707">
        <v>14</v>
      </c>
      <c r="C28" s="357" t="s">
        <v>550</v>
      </c>
      <c r="D28" s="346" t="str">
        <f>IF(E28="","",VLOOKUP(C28,Data!$B$5:$L$508,2,FALSE))</f>
        <v>ZG74810</v>
      </c>
      <c r="E28" s="715">
        <v>150</v>
      </c>
      <c r="F28" s="709">
        <v>1</v>
      </c>
      <c r="G28" s="712"/>
      <c r="H28" s="346">
        <f>IF(E28="","",VLOOKUP(C28,Data!$B$5:$L$508,11,FALSE))</f>
        <v>13.22</v>
      </c>
      <c r="I28" s="616">
        <f t="shared" si="0"/>
        <v>1983</v>
      </c>
      <c r="J28" s="471" t="str">
        <f>IF(E28="","",VLOOKUP(C28,Data!$B$5:$D$508,3,FALSE))</f>
        <v>C/T</v>
      </c>
      <c r="K28" s="347" t="str">
        <f>IF(E28="","",VLOOKUP(C28,Data!$B$5:$M$508,12,FALSE))</f>
        <v>Indonesia</v>
      </c>
      <c r="L28" s="348"/>
      <c r="M28" s="349">
        <f>IF(E28="","",VLOOKUP(C28,Data!$B$5:$E$508,4,FALSE)*E28)</f>
        <v>325</v>
      </c>
      <c r="N28" s="349">
        <f>IF(E28="","",VLOOKUP(C28,Data!$B$5:$F$508,5,FALSE)*E28)</f>
        <v>300</v>
      </c>
      <c r="O28" s="612" t="e">
        <f>IF(C28=Data!#REF!,Data!#REF!,(IF(C28=Data!#REF!,Data!#REF!,(IF(C28=Data!#REF!,Data!#REF!,(IF(C28=Data!B144,Data!G144,(IF(C28=Data!B147,Data!G147,(IF(C28=Data!#REF!,Data!#REF!,(IF(C28=Data!#REF!,Data!#REF!,(IF(C28=Data!#REF!,Data!#REF!,Data!#REF!)))))))))))))))&amp;IF(C28=Data!#REF!,Data!#REF!,(IF(C28=Data!#REF!,Data!#REF!,(IF(C28=Data!#REF!,Data!#REF!,(IF(C28=Data!#REF!,Data!#REF!,(IF(C28=Data!#REF!,Data!#REF!,(IF(C28=Data!#REF!,Data!G839,(IF(C28=Data!#REF!,Data!#REF!,(IF(C28=Data!#REF!,Data!#REF!,Data!#REF!)))))))))))))))&amp;IF(C28=Data!B175,Data!G175,(IF(C28=Data!#REF!,Data!#REF!,(IF(C28=Data!#REF!,Data!#REF!,(IF(C28=Data!#REF!,Data!#REF!,(IF(C28=Data!#REF!,Data!#REF!,Data!#REF!)))))))))</f>
        <v>#REF!</v>
      </c>
      <c r="P28" s="716"/>
      <c r="Q28" s="717"/>
      <c r="R28" s="630" t="s">
        <v>525</v>
      </c>
      <c r="S28" s="717"/>
      <c r="T28" s="717"/>
      <c r="U28" s="630"/>
      <c r="V28" s="634"/>
      <c r="W28" s="630"/>
      <c r="X28" s="350">
        <f>IF(E28="","",VLOOKUP(C28,Data!$B$5:$J$508,9,FALSE)*E28)</f>
        <v>1.2</v>
      </c>
      <c r="Y28" s="704"/>
      <c r="Z28" s="704"/>
      <c r="AA28" s="705"/>
      <c r="AB28" s="705"/>
      <c r="AC28" s="704"/>
      <c r="AD28" s="704"/>
      <c r="AE28" s="704"/>
    </row>
    <row r="29" spans="2:31" s="710" customFormat="1" ht="20" customHeight="1">
      <c r="B29" s="707" t="s">
        <v>884</v>
      </c>
      <c r="C29" s="357" t="s">
        <v>595</v>
      </c>
      <c r="D29" s="346" t="str">
        <f>IF(E29="","",VLOOKUP(C29,Data!$B$5:$L$508,2,FALSE))</f>
        <v>WW08990</v>
      </c>
      <c r="E29" s="715">
        <v>100</v>
      </c>
      <c r="F29" s="709">
        <v>1</v>
      </c>
      <c r="G29" s="712"/>
      <c r="H29" s="346">
        <f>IF(E29="","",VLOOKUP(C29,Data!$B$5:$L$508,11,FALSE))</f>
        <v>24.65</v>
      </c>
      <c r="I29" s="616">
        <f t="shared" si="0"/>
        <v>2465</v>
      </c>
      <c r="J29" s="471" t="str">
        <f>IF(E29="","",VLOOKUP(C29,Data!$B$5:$D$508,3,FALSE))</f>
        <v>C/T</v>
      </c>
      <c r="K29" s="347" t="str">
        <f>IF(E29="","",VLOOKUP(C29,Data!$B$5:$M$508,12,FALSE))</f>
        <v>Indonesia</v>
      </c>
      <c r="L29" s="348"/>
      <c r="M29" s="349">
        <f>IF(E29="","",VLOOKUP(C29,Data!$B$5:$E$508,4,FALSE)*E29)</f>
        <v>220.00000000000003</v>
      </c>
      <c r="N29" s="349">
        <f>IF(E29="","",VLOOKUP(C29,Data!$B$5:$F$508,5,FALSE)*E29)</f>
        <v>100</v>
      </c>
      <c r="O29" s="612" t="e">
        <f>IF(C29=Data!#REF!,Data!#REF!,(IF(C29=Data!#REF!,Data!#REF!,(IF(C29=Data!#REF!,Data!#REF!,(IF(C29=Data!B142,Data!G142,(IF(C29=Data!B145,Data!G145,(IF(C29=Data!#REF!,Data!#REF!,(IF(C29=Data!#REF!,Data!#REF!,(IF(C29=Data!#REF!,Data!#REF!,Data!#REF!)))))))))))))))&amp;IF(C29=Data!#REF!,Data!#REF!,(IF(C29=Data!#REF!,Data!#REF!,(IF(C29=Data!#REF!,Data!#REF!,(IF(C29=Data!#REF!,Data!#REF!,(IF(C29=Data!#REF!,Data!#REF!,(IF(C29=Data!#REF!,Data!G837,(IF(C29=Data!#REF!,Data!#REF!,(IF(C29=Data!#REF!,Data!#REF!,Data!#REF!)))))))))))))))&amp;IF(C29=Data!B173,Data!G173,(IF(C29=Data!#REF!,Data!#REF!,(IF(C29=Data!#REF!,Data!#REF!,(IF(C29=Data!#REF!,Data!#REF!,(IF(C29=Data!#REF!,Data!#REF!,Data!#REF!)))))))))</f>
        <v>#REF!</v>
      </c>
      <c r="P29" s="716"/>
      <c r="Q29" s="717"/>
      <c r="R29" s="630" t="s">
        <v>525</v>
      </c>
      <c r="S29" s="717"/>
      <c r="T29" s="717"/>
      <c r="U29" s="630"/>
      <c r="V29" s="634"/>
      <c r="W29" s="630"/>
      <c r="X29" s="350">
        <f>IF(E29="","",VLOOKUP(C29,Data!$B$5:$J$508,9,FALSE)*E29)</f>
        <v>0.34</v>
      </c>
      <c r="Y29" s="704"/>
      <c r="Z29" s="704"/>
      <c r="AA29" s="705"/>
      <c r="AB29" s="705"/>
      <c r="AC29" s="704"/>
      <c r="AD29" s="704"/>
      <c r="AE29" s="704"/>
    </row>
    <row r="30" spans="2:31" s="710" customFormat="1" ht="19.5" customHeight="1">
      <c r="B30" s="707"/>
      <c r="C30" s="357" t="s">
        <v>594</v>
      </c>
      <c r="D30" s="346" t="str">
        <f>IF(E30="","",VLOOKUP(C30,Data!$B$5:$L$508,2,FALSE))</f>
        <v>WW08970</v>
      </c>
      <c r="E30" s="715">
        <v>100</v>
      </c>
      <c r="F30" s="709"/>
      <c r="G30" s="712"/>
      <c r="H30" s="346">
        <f>IF(E30="","",VLOOKUP(C30,Data!$B$5:$L$508,11,FALSE))</f>
        <v>24.65</v>
      </c>
      <c r="I30" s="616">
        <f t="shared" si="0"/>
        <v>2465</v>
      </c>
      <c r="J30" s="471" t="str">
        <f>IF(E30="","",VLOOKUP(C30,Data!$B$5:$D$508,3,FALSE))</f>
        <v>C/T</v>
      </c>
      <c r="K30" s="347" t="str">
        <f>IF(E30="","",VLOOKUP(C30,Data!$B$5:$M$508,12,FALSE))</f>
        <v>Indonesia</v>
      </c>
      <c r="L30" s="348"/>
      <c r="M30" s="349">
        <f>IF(E30="","",VLOOKUP(C30,Data!$B$5:$E$508,4,FALSE)*E30)</f>
        <v>0</v>
      </c>
      <c r="N30" s="349">
        <f>IF(E30="","",VLOOKUP(C30,Data!$B$5:$F$508,5,FALSE)*E30)</f>
        <v>100</v>
      </c>
      <c r="O30" s="612" t="e">
        <f>IF(C30=Data!#REF!,Data!#REF!,(IF(C30=Data!#REF!,Data!#REF!,(IF(C30=Data!#REF!,Data!#REF!,(IF(C30=Data!B151,Data!G151,(IF(C30=Data!B154,Data!G154,(IF(C30=Data!#REF!,Data!#REF!,(IF(C30=Data!#REF!,Data!#REF!,(IF(C30=Data!#REF!,Data!#REF!,Data!#REF!)))))))))))))))&amp;IF(C30=Data!#REF!,Data!#REF!,(IF(C30=Data!#REF!,Data!#REF!,(IF(C30=Data!#REF!,Data!#REF!,(IF(C30=Data!#REF!,Data!#REF!,(IF(C30=Data!#REF!,Data!#REF!,(IF(C30=Data!#REF!,Data!G846,(IF(C30=Data!#REF!,Data!#REF!,(IF(C30=Data!#REF!,Data!#REF!,Data!#REF!)))))))))))))))&amp;IF(C30=Data!B182,Data!G182,(IF(C30=Data!#REF!,Data!#REF!,(IF(C30=Data!#REF!,Data!#REF!,(IF(C30=Data!#REF!,Data!#REF!,(IF(C30=Data!#REF!,Data!#REF!,Data!#REF!)))))))))</f>
        <v>#REF!</v>
      </c>
      <c r="P30" s="716"/>
      <c r="Q30" s="717"/>
      <c r="R30" s="630" t="s">
        <v>525</v>
      </c>
      <c r="S30" s="717"/>
      <c r="T30" s="717"/>
      <c r="U30" s="630"/>
      <c r="V30" s="634"/>
      <c r="W30" s="630"/>
      <c r="X30" s="350">
        <f>IF(E30="","",VLOOKUP(C30,Data!$B$5:$J$508,9,FALSE)*E30)</f>
        <v>0.34</v>
      </c>
      <c r="Y30" s="704"/>
      <c r="Z30" s="704"/>
      <c r="AA30" s="705"/>
      <c r="AB30" s="705"/>
      <c r="AC30" s="704"/>
      <c r="AD30" s="704"/>
      <c r="AE30" s="704"/>
    </row>
    <row r="31" spans="2:31" s="710" customFormat="1" ht="20" customHeight="1">
      <c r="B31" s="707" t="s">
        <v>1009</v>
      </c>
      <c r="C31" s="357" t="s">
        <v>562</v>
      </c>
      <c r="D31" s="346" t="str">
        <f>IF(E31="","",VLOOKUP(C31,Data!$B$5:$L$508,2,FALSE))</f>
        <v>ZU47130</v>
      </c>
      <c r="E31" s="715">
        <v>560</v>
      </c>
      <c r="F31" s="709"/>
      <c r="G31" s="712"/>
      <c r="H31" s="346">
        <f>IF(E31="","",VLOOKUP(C31,Data!$B$5:$L$508,11,FALSE))</f>
        <v>10.77</v>
      </c>
      <c r="I31" s="616">
        <f t="shared" si="0"/>
        <v>6031.2</v>
      </c>
      <c r="J31" s="471" t="str">
        <f>IF(E31="","",VLOOKUP(C31,Data!$B$5:$D$508,3,FALSE))</f>
        <v>C/T</v>
      </c>
      <c r="K31" s="347" t="str">
        <f>IF(E31="","",VLOOKUP(C31,Data!$B$5:$M$508,12,FALSE))</f>
        <v>Indonesia</v>
      </c>
      <c r="L31" s="348"/>
      <c r="M31" s="349">
        <f>IF(E31="","",VLOOKUP(C31,Data!$B$5:$E$508,4,FALSE)*E31)</f>
        <v>340</v>
      </c>
      <c r="N31" s="349">
        <f>IF(E31="","",VLOOKUP(C31,Data!$B$5:$F$508,5,FALSE)*E31)</f>
        <v>320</v>
      </c>
      <c r="O31" s="612" t="e">
        <f>IF(C31=Data!#REF!,Data!#REF!,(IF(C31=Data!#REF!,Data!#REF!,(IF(C31=Data!#REF!,Data!#REF!,(IF(C31=Data!B199,Data!G199,(IF(C31=Data!B202,Data!G202,(IF(C31=Data!#REF!,Data!#REF!,(IF(C31=Data!#REF!,Data!#REF!,(IF(C31=Data!#REF!,Data!#REF!,Data!#REF!)))))))))))))))&amp;IF(C31=Data!#REF!,Data!#REF!,(IF(C31=Data!#REF!,Data!#REF!,(IF(C31=Data!#REF!,Data!#REF!,(IF(C31=Data!#REF!,Data!#REF!,(IF(C31=Data!#REF!,Data!#REF!,(IF(C31=Data!#REF!,Data!G894,(IF(C31=Data!#REF!,Data!#REF!,(IF(C31=Data!#REF!,Data!#REF!,Data!#REF!)))))))))))))))&amp;IF(C31=Data!B230,Data!G230,(IF(C31=Data!#REF!,Data!#REF!,(IF(C31=Data!#REF!,Data!#REF!,(IF(C31=Data!#REF!,Data!#REF!,(IF(C31=Data!#REF!,Data!#REF!,Data!#REF!)))))))))</f>
        <v>#REF!</v>
      </c>
      <c r="P31" s="716"/>
      <c r="Q31" s="717"/>
      <c r="R31" s="630" t="s">
        <v>525</v>
      </c>
      <c r="S31" s="717"/>
      <c r="T31" s="717"/>
      <c r="U31" s="630"/>
      <c r="V31" s="634"/>
      <c r="W31" s="630"/>
      <c r="X31" s="350">
        <f>IF(E31="","",VLOOKUP(C31,Data!$B$5:$J$508,9,FALSE)*E31)</f>
        <v>1.68</v>
      </c>
      <c r="Y31" s="704"/>
      <c r="Z31" s="704"/>
      <c r="AA31" s="705"/>
      <c r="AB31" s="705"/>
      <c r="AC31" s="704"/>
      <c r="AD31" s="704"/>
      <c r="AE31" s="704"/>
    </row>
    <row r="32" spans="2:31" s="710" customFormat="1" ht="20" customHeight="1">
      <c r="B32" s="707" t="s">
        <v>1010</v>
      </c>
      <c r="C32" s="357" t="s">
        <v>626</v>
      </c>
      <c r="D32" s="346" t="str">
        <f>IF(E32="","",VLOOKUP(C32,Data!$B$5:$L$508,2,FALSE))</f>
        <v>ZX16710</v>
      </c>
      <c r="E32" s="715">
        <v>15</v>
      </c>
      <c r="F32" s="709"/>
      <c r="G32" s="712"/>
      <c r="H32" s="346">
        <f>IF(E32="","",VLOOKUP(C32,Data!$B$5:$L$508,11,FALSE))</f>
        <v>128.37</v>
      </c>
      <c r="I32" s="616">
        <f t="shared" si="0"/>
        <v>1925.5500000000002</v>
      </c>
      <c r="J32" s="471" t="str">
        <f>IF(E32="","",VLOOKUP(C32,Data!$B$5:$D$508,3,FALSE))</f>
        <v>C/T</v>
      </c>
      <c r="K32" s="347" t="str">
        <f>IF(E32="","",VLOOKUP(C32,Data!$B$5:$M$508,12,FALSE))</f>
        <v>Indonesia</v>
      </c>
      <c r="L32" s="348"/>
      <c r="M32" s="349">
        <f>IF(E32="","",VLOOKUP(C32,Data!$B$5:$E$508,4,FALSE)*E32)</f>
        <v>45</v>
      </c>
      <c r="N32" s="349">
        <f>IF(E32="","",VLOOKUP(C32,Data!$B$5:$F$508,5,FALSE)*E32)</f>
        <v>30</v>
      </c>
      <c r="O32" s="612" t="e">
        <f>IF(C32=Data!#REF!,Data!#REF!,(IF(C32=Data!#REF!,Data!#REF!,(IF(C32=Data!#REF!,Data!#REF!,(IF(C32=Data!B151,Data!G151,(IF(C32=Data!B154,Data!G154,(IF(C32=Data!#REF!,Data!#REF!,(IF(C32=Data!#REF!,Data!#REF!,(IF(C32=Data!#REF!,Data!#REF!,Data!#REF!)))))))))))))))&amp;IF(C32=Data!#REF!,Data!#REF!,(IF(C32=Data!#REF!,Data!#REF!,(IF(C32=Data!#REF!,Data!#REF!,(IF(C32=Data!#REF!,Data!#REF!,(IF(C32=Data!#REF!,Data!#REF!,(IF(C32=Data!#REF!,Data!G846,(IF(C32=Data!#REF!,Data!#REF!,(IF(C32=Data!#REF!,Data!#REF!,Data!#REF!)))))))))))))))&amp;IF(C32=Data!B182,Data!G182,(IF(C32=Data!#REF!,Data!#REF!,(IF(C32=Data!#REF!,Data!#REF!,(IF(C32=Data!#REF!,Data!#REF!,(IF(C32=Data!#REF!,Data!#REF!,Data!#REF!)))))))))</f>
        <v>#REF!</v>
      </c>
      <c r="P32" s="716"/>
      <c r="Q32" s="717"/>
      <c r="R32" s="630" t="s">
        <v>525</v>
      </c>
      <c r="S32" s="717"/>
      <c r="T32" s="717"/>
      <c r="U32" s="630"/>
      <c r="V32" s="634"/>
      <c r="W32" s="630"/>
      <c r="X32" s="350">
        <f>IF(E32="","",VLOOKUP(C32,Data!$B$5:$J$508,9,FALSE)*E32)</f>
        <v>0.46499999999999997</v>
      </c>
      <c r="Y32" s="704"/>
      <c r="Z32" s="704"/>
      <c r="AA32" s="705"/>
      <c r="AB32" s="705"/>
      <c r="AC32" s="704"/>
      <c r="AD32" s="704"/>
      <c r="AE32" s="704"/>
    </row>
    <row r="33" spans="2:31" s="710" customFormat="1" ht="20" customHeight="1">
      <c r="B33" s="707" t="s">
        <v>1011</v>
      </c>
      <c r="C33" s="357" t="s">
        <v>612</v>
      </c>
      <c r="D33" s="346" t="str">
        <f>IF(E33="","",VLOOKUP(C33,Data!$B$5:$L$508,2,FALSE))</f>
        <v>ZX16730</v>
      </c>
      <c r="E33" s="715">
        <v>60</v>
      </c>
      <c r="F33" s="709"/>
      <c r="G33" s="712"/>
      <c r="H33" s="346">
        <f>IF(E33="","",VLOOKUP(C33,Data!$B$5:$L$508,11,FALSE))</f>
        <v>73.209999999999994</v>
      </c>
      <c r="I33" s="616">
        <f t="shared" si="0"/>
        <v>4392.5999999999995</v>
      </c>
      <c r="J33" s="471" t="str">
        <f>IF(E33="","",VLOOKUP(C33,Data!$B$5:$D$508,3,FALSE))</f>
        <v>C/T</v>
      </c>
      <c r="K33" s="347" t="str">
        <f>IF(E33="","",VLOOKUP(C33,Data!$B$5:$M$508,12,FALSE))</f>
        <v>Indonesia</v>
      </c>
      <c r="L33" s="348"/>
      <c r="M33" s="349">
        <f>IF(E33="","",VLOOKUP(C33,Data!$B$5:$E$508,4,FALSE)*E33)</f>
        <v>90</v>
      </c>
      <c r="N33" s="349">
        <f>IF(E33="","",VLOOKUP(C33,Data!$B$5:$F$508,5,FALSE)*E33)</f>
        <v>60</v>
      </c>
      <c r="O33" s="612" t="e">
        <f>IF(C33=Data!#REF!,Data!#REF!,(IF(C33=Data!#REF!,Data!#REF!,(IF(C33=Data!#REF!,Data!#REF!,(IF(C33=Data!B142,Data!G142,(IF(C33=Data!B145,Data!G145,(IF(C33=Data!#REF!,Data!#REF!,(IF(C33=Data!#REF!,Data!#REF!,(IF(C33=Data!#REF!,Data!#REF!,Data!#REF!)))))))))))))))&amp;IF(C33=Data!#REF!,Data!#REF!,(IF(C33=Data!#REF!,Data!#REF!,(IF(C33=Data!#REF!,Data!#REF!,(IF(C33=Data!#REF!,Data!#REF!,(IF(C33=Data!#REF!,Data!#REF!,(IF(C33=Data!#REF!,Data!G837,(IF(C33=Data!#REF!,Data!#REF!,(IF(C33=Data!#REF!,Data!#REF!,Data!#REF!)))))))))))))))&amp;IF(C33=Data!B173,Data!G173,(IF(C33=Data!#REF!,Data!#REF!,(IF(C33=Data!#REF!,Data!#REF!,(IF(C33=Data!#REF!,Data!#REF!,(IF(C33=Data!#REF!,Data!#REF!,Data!#REF!)))))))))</f>
        <v>#REF!</v>
      </c>
      <c r="P33" s="716"/>
      <c r="Q33" s="717"/>
      <c r="R33" s="630" t="s">
        <v>525</v>
      </c>
      <c r="S33" s="717"/>
      <c r="T33" s="717"/>
      <c r="U33" s="630"/>
      <c r="V33" s="634"/>
      <c r="W33" s="630"/>
      <c r="X33" s="350">
        <f>IF(E33="","",VLOOKUP(C33,Data!$B$5:$J$508,9,FALSE)*E33)</f>
        <v>0.56400000000000006</v>
      </c>
      <c r="Y33" s="704"/>
      <c r="Z33" s="704"/>
      <c r="AA33" s="705"/>
      <c r="AB33" s="705"/>
      <c r="AC33" s="704"/>
      <c r="AD33" s="704"/>
      <c r="AE33" s="704"/>
    </row>
    <row r="34" spans="2:31" s="710" customFormat="1" ht="20" customHeight="1">
      <c r="B34" s="707">
        <v>28</v>
      </c>
      <c r="C34" s="357" t="s">
        <v>622</v>
      </c>
      <c r="D34" s="346" t="str">
        <f>IF(E34="","",VLOOKUP(C34,Data!$B$5:$L$508,2,FALSE))</f>
        <v>ZV87980</v>
      </c>
      <c r="E34" s="715">
        <v>4</v>
      </c>
      <c r="F34" s="709"/>
      <c r="G34" s="712"/>
      <c r="H34" s="346">
        <f>IF(E34="","",VLOOKUP(C34,Data!$B$5:$L$508,11,FALSE))</f>
        <v>21.12</v>
      </c>
      <c r="I34" s="616">
        <f t="shared" si="0"/>
        <v>84.48</v>
      </c>
      <c r="J34" s="471" t="str">
        <f>IF(E34="","",VLOOKUP(C34,Data!$B$5:$D$508,3,FALSE))</f>
        <v>C/T</v>
      </c>
      <c r="K34" s="347" t="str">
        <f>IF(E34="","",VLOOKUP(C34,Data!$B$5:$M$508,12,FALSE))</f>
        <v>Indonesia</v>
      </c>
      <c r="L34" s="348"/>
      <c r="M34" s="349">
        <f>IF(E34="","",VLOOKUP(C34,Data!$B$5:$E$508,4,FALSE)*E34)</f>
        <v>41.4</v>
      </c>
      <c r="N34" s="349">
        <f>IF(E34="","",VLOOKUP(C34,Data!$B$5:$F$508,5,FALSE)*E34)</f>
        <v>32.799999999999997</v>
      </c>
      <c r="O34" s="612" t="e">
        <f>IF(C34=Data!#REF!,Data!#REF!,(IF(C34=Data!#REF!,Data!#REF!,(IF(C34=Data!#REF!,Data!#REF!,(IF(C34=Data!B139,Data!G139,(IF(C34=Data!B142,Data!G142,(IF(C34=Data!#REF!,Data!#REF!,(IF(C34=Data!#REF!,Data!#REF!,(IF(C34=Data!#REF!,Data!#REF!,Data!#REF!)))))))))))))))&amp;IF(C34=Data!#REF!,Data!#REF!,(IF(C34=Data!#REF!,Data!#REF!,(IF(C34=Data!#REF!,Data!#REF!,(IF(C34=Data!#REF!,Data!#REF!,(IF(C34=Data!#REF!,Data!#REF!,(IF(C34=Data!#REF!,Data!G834,(IF(C34=Data!#REF!,Data!#REF!,(IF(C34=Data!#REF!,Data!#REF!,Data!#REF!)))))))))))))))&amp;IF(C34=Data!B170,Data!G170,(IF(C34=Data!#REF!,Data!#REF!,(IF(C34=Data!#REF!,Data!#REF!,(IF(C34=Data!#REF!,Data!#REF!,(IF(C34=Data!#REF!,Data!#REF!,Data!#REF!)))))))))</f>
        <v>#REF!</v>
      </c>
      <c r="P34" s="716"/>
      <c r="Q34" s="717"/>
      <c r="R34" s="630" t="s">
        <v>525</v>
      </c>
      <c r="S34" s="717"/>
      <c r="T34" s="717"/>
      <c r="U34" s="630"/>
      <c r="V34" s="634"/>
      <c r="W34" s="630"/>
      <c r="X34" s="350">
        <f>IF(E34="","",VLOOKUP(C34,Data!$B$5:$J$508,9,FALSE)*E34)</f>
        <v>0.10772088888888889</v>
      </c>
      <c r="Y34" s="704"/>
      <c r="Z34" s="704"/>
      <c r="AA34" s="705"/>
      <c r="AB34" s="705"/>
      <c r="AC34" s="704"/>
      <c r="AD34" s="704"/>
      <c r="AE34" s="704"/>
    </row>
    <row r="35" spans="2:31" s="710" customFormat="1" ht="20" customHeight="1">
      <c r="B35" s="707" t="s">
        <v>1012</v>
      </c>
      <c r="C35" s="357" t="s">
        <v>159</v>
      </c>
      <c r="D35" s="346" t="str">
        <f>IF(E35="","",VLOOKUP(C35,Data!$B$5:$L$508,2,FALSE))</f>
        <v>ZV88090</v>
      </c>
      <c r="E35" s="715">
        <v>4</v>
      </c>
      <c r="F35" s="709"/>
      <c r="G35" s="712"/>
      <c r="H35" s="346">
        <f>IF(E35="","",VLOOKUP(C35,Data!$B$5:$L$508,11,FALSE))</f>
        <v>37.4</v>
      </c>
      <c r="I35" s="616">
        <f t="shared" si="0"/>
        <v>149.6</v>
      </c>
      <c r="J35" s="471" t="str">
        <f>IF(E35="","",VLOOKUP(C35,Data!$B$5:$D$508,3,FALSE))</f>
        <v>C/T</v>
      </c>
      <c r="K35" s="347" t="str">
        <f>IF(E35="","",VLOOKUP(C35,Data!$B$5:$M$508,12,FALSE))</f>
        <v>Indonesia</v>
      </c>
      <c r="L35" s="348"/>
      <c r="M35" s="349">
        <f>IF(E35="","",VLOOKUP(C35,Data!$B$5:$E$508,4,FALSE)*E35)</f>
        <v>20.2</v>
      </c>
      <c r="N35" s="349">
        <f>IF(E35="","",VLOOKUP(C35,Data!$B$5:$F$508,5,FALSE)*E35)</f>
        <v>15.2</v>
      </c>
      <c r="O35" s="612" t="e">
        <f>IF(C35=Data!#REF!,Data!#REF!,(IF(C35=Data!#REF!,Data!#REF!,(IF(C35=Data!#REF!,Data!#REF!,(IF(C35=Data!B156,Data!G156,(IF(C35=Data!B159,Data!G159,(IF(C35=Data!#REF!,Data!#REF!,(IF(C35=Data!#REF!,Data!#REF!,(IF(C35=Data!#REF!,Data!#REF!,Data!#REF!)))))))))))))))&amp;IF(C35=Data!#REF!,Data!#REF!,(IF(C35=Data!#REF!,Data!#REF!,(IF(C35=Data!#REF!,Data!#REF!,(IF(C35=Data!#REF!,Data!#REF!,(IF(C35=Data!#REF!,Data!#REF!,(IF(C35=Data!#REF!,Data!G851,(IF(C35=Data!#REF!,Data!#REF!,(IF(C35=Data!#REF!,Data!#REF!,Data!#REF!)))))))))))))))&amp;IF(C35=Data!B187,Data!G187,(IF(C35=Data!#REF!,Data!#REF!,(IF(C35=Data!#REF!,Data!#REF!,(IF(C35=Data!#REF!,Data!#REF!,(IF(C35=Data!#REF!,Data!#REF!,Data!#REF!)))))))))</f>
        <v>#REF!</v>
      </c>
      <c r="P35" s="716"/>
      <c r="Q35" s="717"/>
      <c r="R35" s="630" t="s">
        <v>525</v>
      </c>
      <c r="S35" s="717"/>
      <c r="T35" s="717"/>
      <c r="U35" s="630"/>
      <c r="V35" s="634"/>
      <c r="W35" s="630"/>
      <c r="X35" s="350">
        <f>IF(E35="","",VLOOKUP(C35,Data!$B$5:$J$508,9,FALSE)*E35)</f>
        <v>0.101752</v>
      </c>
      <c r="Y35" s="704"/>
      <c r="Z35" s="704"/>
      <c r="AA35" s="705"/>
      <c r="AB35" s="705"/>
      <c r="AC35" s="704"/>
      <c r="AD35" s="704"/>
      <c r="AE35" s="704"/>
    </row>
    <row r="36" spans="2:31" s="710" customFormat="1" ht="20" customHeight="1">
      <c r="B36" s="707">
        <v>31</v>
      </c>
      <c r="C36" s="357" t="s">
        <v>162</v>
      </c>
      <c r="D36" s="346" t="str">
        <f>IF(E36="","",VLOOKUP(C36,Data!$B$5:$L$508,2,FALSE))</f>
        <v>ZV88120</v>
      </c>
      <c r="E36" s="715">
        <v>3</v>
      </c>
      <c r="F36" s="709"/>
      <c r="G36" s="378"/>
      <c r="H36" s="346">
        <f>IF(E36="","",VLOOKUP(C36,Data!$B$5:$L$508,11,FALSE))</f>
        <v>38.46</v>
      </c>
      <c r="I36" s="616">
        <f t="shared" si="0"/>
        <v>115.38</v>
      </c>
      <c r="J36" s="471" t="str">
        <f>IF(E36="","",VLOOKUP(C36,Data!$B$5:$D$508,3,FALSE))</f>
        <v>C/T</v>
      </c>
      <c r="K36" s="347" t="str">
        <f>IF(E36="","",VLOOKUP(C36,Data!$B$5:$M$508,12,FALSE))</f>
        <v>Indonesia</v>
      </c>
      <c r="L36" s="348"/>
      <c r="M36" s="349">
        <f>IF(E36="","",VLOOKUP(C36,Data!$B$5:$E$508,4,FALSE)*E36)</f>
        <v>15.149999999999999</v>
      </c>
      <c r="N36" s="349">
        <f>IF(E36="","",VLOOKUP(C36,Data!$B$5:$F$508,5,FALSE)*E36)</f>
        <v>11.399999999999999</v>
      </c>
      <c r="O36" s="612" t="e">
        <f>IF(C36=Data!#REF!,Data!#REF!,(IF(C36=Data!#REF!,Data!#REF!,(IF(C36=Data!#REF!,Data!#REF!,(IF(C36=Data!B143,Data!G143,(IF(C36=Data!B146,Data!G146,(IF(C36=Data!#REF!,Data!#REF!,(IF(C36=Data!#REF!,Data!#REF!,(IF(C36=Data!#REF!,Data!#REF!,Data!#REF!)))))))))))))))&amp;IF(C36=Data!#REF!,Data!#REF!,(IF(C36=Data!#REF!,Data!#REF!,(IF(C36=Data!#REF!,Data!#REF!,(IF(C36=Data!#REF!,Data!#REF!,(IF(C36=Data!#REF!,Data!#REF!,(IF(C36=Data!#REF!,Data!G838,(IF(C36=Data!#REF!,Data!#REF!,(IF(C36=Data!#REF!,Data!#REF!,Data!#REF!)))))))))))))))&amp;IF(C36=Data!B174,Data!G174,(IF(C36=Data!#REF!,Data!#REF!,(IF(C36=Data!#REF!,Data!#REF!,(IF(C36=Data!#REF!,Data!#REF!,(IF(C36=Data!#REF!,Data!#REF!,Data!#REF!)))))))))</f>
        <v>#REF!</v>
      </c>
      <c r="P36" s="716"/>
      <c r="Q36" s="717"/>
      <c r="R36" s="630" t="s">
        <v>525</v>
      </c>
      <c r="S36" s="717"/>
      <c r="T36" s="717"/>
      <c r="U36" s="630"/>
      <c r="V36" s="634"/>
      <c r="W36" s="630"/>
      <c r="X36" s="350">
        <f>IF(E36="","",VLOOKUP(C36,Data!$B$5:$J$508,9,FALSE)*E36)</f>
        <v>7.6313999999999993E-2</v>
      </c>
      <c r="Y36" s="704"/>
      <c r="Z36" s="704"/>
      <c r="AA36" s="705"/>
      <c r="AB36" s="705"/>
      <c r="AC36" s="704"/>
      <c r="AD36" s="704"/>
      <c r="AE36" s="704"/>
    </row>
    <row r="37" spans="2:31" s="710" customFormat="1" ht="20" customHeight="1">
      <c r="B37" s="707" t="s">
        <v>1013</v>
      </c>
      <c r="C37" s="357" t="s">
        <v>127</v>
      </c>
      <c r="D37" s="346" t="str">
        <f>IF(E37="","",VLOOKUP(C37,Data!$B$5:$L$508,2,FALSE))</f>
        <v>ZV88180</v>
      </c>
      <c r="E37" s="715">
        <v>160</v>
      </c>
      <c r="F37" s="709"/>
      <c r="G37" s="363"/>
      <c r="H37" s="346">
        <f>IF(E37="","",VLOOKUP(C37,Data!$B$5:$L$508,11,FALSE))</f>
        <v>44.63</v>
      </c>
      <c r="I37" s="616">
        <f t="shared" si="0"/>
        <v>7140.8</v>
      </c>
      <c r="J37" s="471" t="str">
        <f>IF(E37="","",VLOOKUP(C37,Data!$B$5:$D$508,3,FALSE))</f>
        <v>C/T</v>
      </c>
      <c r="K37" s="347" t="str">
        <f>IF(E37="","",VLOOKUP(C37,Data!$B$5:$M$508,12,FALSE))</f>
        <v>Indonesia</v>
      </c>
      <c r="L37" s="348"/>
      <c r="M37" s="349">
        <f>IF(E37="","",VLOOKUP(C37,Data!$B$5:$E$508,4,FALSE)*E37)</f>
        <v>1462.4</v>
      </c>
      <c r="N37" s="349">
        <f>IF(E37="","",VLOOKUP(C37,Data!$B$5:$F$508,5,FALSE)*E37)</f>
        <v>1408</v>
      </c>
      <c r="O37" s="612" t="e">
        <f>IF(C37=Data!#REF!,Data!#REF!,(IF(C37=Data!#REF!,Data!#REF!,(IF(C37=Data!#REF!,Data!#REF!,(IF(C37=Data!B146,Data!G146,(IF(C37=Data!B149,Data!G149,(IF(C37=Data!#REF!,Data!#REF!,(IF(C37=Data!#REF!,Data!#REF!,(IF(C37=Data!#REF!,Data!#REF!,Data!#REF!)))))))))))))))&amp;IF(C37=Data!#REF!,Data!#REF!,(IF(C37=Data!#REF!,Data!#REF!,(IF(C37=Data!#REF!,Data!#REF!,(IF(C37=Data!#REF!,Data!#REF!,(IF(C37=Data!#REF!,Data!#REF!,(IF(C37=Data!#REF!,Data!G841,(IF(C37=Data!#REF!,Data!#REF!,(IF(C37=Data!#REF!,Data!#REF!,Data!#REF!)))))))))))))))&amp;IF(C37=Data!B177,Data!G177,(IF(C37=Data!#REF!,Data!#REF!,(IF(C37=Data!#REF!,Data!#REF!,(IF(C37=Data!#REF!,Data!#REF!,(IF(C37=Data!#REF!,Data!#REF!,Data!#REF!)))))))))</f>
        <v>#REF!</v>
      </c>
      <c r="P37" s="716"/>
      <c r="Q37" s="717"/>
      <c r="R37" s="630" t="s">
        <v>525</v>
      </c>
      <c r="S37" s="717"/>
      <c r="T37" s="717"/>
      <c r="U37" s="630"/>
      <c r="V37" s="634"/>
      <c r="W37" s="630"/>
      <c r="X37" s="350">
        <f>IF(E37="","",VLOOKUP(C37,Data!$B$5:$J$508,9,FALSE)*E37)</f>
        <v>3.4560000000000004</v>
      </c>
      <c r="Y37" s="704"/>
      <c r="Z37" s="704"/>
      <c r="AA37" s="705"/>
      <c r="AB37" s="705"/>
      <c r="AC37" s="704"/>
      <c r="AD37" s="704"/>
      <c r="AE37" s="704"/>
    </row>
    <row r="38" spans="2:31" s="710" customFormat="1" ht="20" customHeight="1">
      <c r="B38" s="707" t="s">
        <v>1014</v>
      </c>
      <c r="C38" s="357" t="s">
        <v>128</v>
      </c>
      <c r="D38" s="346" t="str">
        <f>IF(E38="","",VLOOKUP(C38,Data!$B$5:$L$508,2,FALSE))</f>
        <v>ZV88190</v>
      </c>
      <c r="E38" s="715">
        <v>120</v>
      </c>
      <c r="F38" s="709"/>
      <c r="G38" s="712"/>
      <c r="H38" s="346">
        <f>IF(E38="","",VLOOKUP(C38,Data!$B$5:$L$508,11,FALSE))</f>
        <v>42.63</v>
      </c>
      <c r="I38" s="616">
        <f t="shared" si="0"/>
        <v>5115.6000000000004</v>
      </c>
      <c r="J38" s="471" t="str">
        <f>IF(E38="","",VLOOKUP(C38,Data!$B$5:$D$508,3,FALSE))</f>
        <v>C/T</v>
      </c>
      <c r="K38" s="347" t="str">
        <f>IF(E38="","",VLOOKUP(C38,Data!$B$5:$M$508,12,FALSE))</f>
        <v>Indonesia</v>
      </c>
      <c r="L38" s="348"/>
      <c r="M38" s="349">
        <f>IF(E38="","",VLOOKUP(C38,Data!$B$5:$E$508,4,FALSE)*E38)</f>
        <v>1096.8000000000002</v>
      </c>
      <c r="N38" s="349">
        <f>IF(E38="","",VLOOKUP(C38,Data!$B$5:$F$508,5,FALSE)*E38)</f>
        <v>1032</v>
      </c>
      <c r="O38" s="612" t="e">
        <f>IF(C38=Data!#REF!,Data!#REF!,(IF(C38=Data!#REF!,Data!#REF!,(IF(C38=Data!#REF!,Data!#REF!,(IF(C38=Data!B152,Data!G152,(IF(C38=Data!B155,Data!G155,(IF(C38=Data!#REF!,Data!#REF!,(IF(C38=Data!#REF!,Data!#REF!,(IF(C38=Data!#REF!,Data!#REF!,Data!#REF!)))))))))))))))&amp;IF(C38=Data!#REF!,Data!#REF!,(IF(C38=Data!#REF!,Data!#REF!,(IF(C38=Data!#REF!,Data!#REF!,(IF(C38=Data!#REF!,Data!#REF!,(IF(C38=Data!#REF!,Data!#REF!,(IF(C38=Data!#REF!,Data!G847,(IF(C38=Data!#REF!,Data!#REF!,(IF(C38=Data!#REF!,Data!#REF!,Data!#REF!)))))))))))))))&amp;IF(C38=Data!B183,Data!G183,(IF(C38=Data!#REF!,Data!#REF!,(IF(C38=Data!#REF!,Data!#REF!,(IF(C38=Data!#REF!,Data!#REF!,(IF(C38=Data!#REF!,Data!#REF!,Data!#REF!)))))))))</f>
        <v>#REF!</v>
      </c>
      <c r="P38" s="716"/>
      <c r="Q38" s="717"/>
      <c r="R38" s="630" t="s">
        <v>525</v>
      </c>
      <c r="S38" s="717"/>
      <c r="T38" s="717"/>
      <c r="U38" s="630"/>
      <c r="V38" s="634"/>
      <c r="W38" s="630"/>
      <c r="X38" s="350">
        <f>IF(E38="","",VLOOKUP(C38,Data!$B$5:$J$508,9,FALSE)*E38)</f>
        <v>2.5920000000000001</v>
      </c>
      <c r="Y38" s="704"/>
      <c r="Z38" s="704"/>
      <c r="AA38" s="705"/>
      <c r="AB38" s="705"/>
      <c r="AC38" s="704"/>
      <c r="AD38" s="704"/>
      <c r="AE38" s="704"/>
    </row>
    <row r="39" spans="2:31" s="710" customFormat="1" ht="20" customHeight="1">
      <c r="B39" s="707">
        <v>39</v>
      </c>
      <c r="C39" s="357" t="s">
        <v>130</v>
      </c>
      <c r="D39" s="346" t="str">
        <f>IF(E39="","",VLOOKUP(C39,Data!$B$5:$L$508,2,FALSE))</f>
        <v>ZV88210</v>
      </c>
      <c r="E39" s="715">
        <v>60</v>
      </c>
      <c r="F39" s="709">
        <v>4</v>
      </c>
      <c r="G39" s="378"/>
      <c r="H39" s="346">
        <f>IF(E39="","",VLOOKUP(C39,Data!$B$5:$L$508,11,FALSE))</f>
        <v>44.02</v>
      </c>
      <c r="I39" s="616">
        <f t="shared" si="0"/>
        <v>2641.2000000000003</v>
      </c>
      <c r="J39" s="471" t="str">
        <f>IF(E39="","",VLOOKUP(C39,Data!$B$5:$D$508,3,FALSE))</f>
        <v>C/T</v>
      </c>
      <c r="K39" s="347" t="str">
        <f>IF(E39="","",VLOOKUP(C39,Data!$B$5:$M$508,12,FALSE))</f>
        <v>Indonesia</v>
      </c>
      <c r="L39" s="348"/>
      <c r="M39" s="349">
        <f>IF(E39="","",VLOOKUP(C39,Data!$B$5:$E$508,4,FALSE)*E39)</f>
        <v>429</v>
      </c>
      <c r="N39" s="349">
        <f>IF(E39="","",VLOOKUP(C39,Data!$B$5:$F$508,5,FALSE)*E39)</f>
        <v>408</v>
      </c>
      <c r="O39" s="612" t="e">
        <f>IF(C39=Data!#REF!,Data!#REF!,(IF(C39=Data!#REF!,Data!#REF!,(IF(C39=Data!#REF!,Data!#REF!,(IF(C39=Data!B155,Data!G155,(IF(C39=Data!B158,Data!G158,(IF(C39=Data!#REF!,Data!#REF!,(IF(C39=Data!#REF!,Data!#REF!,(IF(C39=Data!#REF!,Data!#REF!,Data!#REF!)))))))))))))))&amp;IF(C39=Data!#REF!,Data!#REF!,(IF(C39=Data!#REF!,Data!#REF!,(IF(C39=Data!#REF!,Data!#REF!,(IF(C39=Data!#REF!,Data!#REF!,(IF(C39=Data!#REF!,Data!#REF!,(IF(C39=Data!#REF!,Data!G850,(IF(C39=Data!#REF!,Data!#REF!,(IF(C39=Data!#REF!,Data!#REF!,Data!#REF!)))))))))))))))&amp;IF(C39=Data!B186,Data!G186,(IF(C39=Data!#REF!,Data!#REF!,(IF(C39=Data!#REF!,Data!#REF!,(IF(C39=Data!#REF!,Data!#REF!,(IF(C39=Data!#REF!,Data!#REF!,Data!#REF!)))))))))</f>
        <v>#REF!</v>
      </c>
      <c r="P39" s="716"/>
      <c r="Q39" s="717"/>
      <c r="R39" s="630" t="s">
        <v>525</v>
      </c>
      <c r="S39" s="717"/>
      <c r="T39" s="717"/>
      <c r="U39" s="630"/>
      <c r="V39" s="634"/>
      <c r="W39" s="630"/>
      <c r="X39" s="350">
        <f>IF(E39="","",VLOOKUP(C39,Data!$B$5:$J$508,9,FALSE)*E39)</f>
        <v>1.296</v>
      </c>
      <c r="Y39" s="704"/>
      <c r="Z39" s="704"/>
      <c r="AA39" s="705"/>
      <c r="AB39" s="705"/>
      <c r="AC39" s="704"/>
      <c r="AD39" s="704"/>
      <c r="AE39" s="704"/>
    </row>
    <row r="40" spans="2:31" s="710" customFormat="1" ht="20" customHeight="1">
      <c r="B40" s="707" t="s">
        <v>981</v>
      </c>
      <c r="C40" s="357" t="s">
        <v>131</v>
      </c>
      <c r="D40" s="346" t="str">
        <f>IF(E40="","",VLOOKUP(C40,Data!$B$5:$L$508,2,FALSE))</f>
        <v>ZV88230</v>
      </c>
      <c r="E40" s="715">
        <v>126</v>
      </c>
      <c r="F40" s="709"/>
      <c r="G40" s="712"/>
      <c r="H40" s="346">
        <f>IF(E40="","",VLOOKUP(C40,Data!$B$5:$L$508,11,FALSE))</f>
        <v>38.19</v>
      </c>
      <c r="I40" s="616">
        <f t="shared" si="0"/>
        <v>4811.9399999999996</v>
      </c>
      <c r="J40" s="471" t="str">
        <f>IF(E40="","",VLOOKUP(C40,Data!$B$5:$D$508,3,FALSE))</f>
        <v>C/T</v>
      </c>
      <c r="K40" s="347" t="str">
        <f>IF(E40="","",VLOOKUP(C40,Data!$B$5:$M$508,12,FALSE))</f>
        <v>Indonesia</v>
      </c>
      <c r="L40" s="348"/>
      <c r="M40" s="349">
        <f>IF(E40="","",VLOOKUP(C40,Data!$B$5:$E$508,4,FALSE)*E40)</f>
        <v>606.05999999999995</v>
      </c>
      <c r="N40" s="349">
        <f>IF(E40="","",VLOOKUP(C40,Data!$B$5:$F$508,5,FALSE)*E40)</f>
        <v>554.40000000000009</v>
      </c>
      <c r="O40" s="612" t="e">
        <f>IF(C40=Data!#REF!,Data!#REF!,(IF(C40=Data!#REF!,Data!#REF!,(IF(C40=Data!#REF!,Data!#REF!,(IF(C40=Data!B143,Data!G143,(IF(C40=Data!B146,Data!G146,(IF(C40=Data!#REF!,Data!#REF!,(IF(C40=Data!#REF!,Data!#REF!,(IF(C40=Data!#REF!,Data!#REF!,Data!#REF!)))))))))))))))&amp;IF(C40=Data!#REF!,Data!#REF!,(IF(C40=Data!#REF!,Data!#REF!,(IF(C40=Data!#REF!,Data!#REF!,(IF(C40=Data!#REF!,Data!#REF!,(IF(C40=Data!#REF!,Data!#REF!,(IF(C40=Data!#REF!,Data!G838,(IF(C40=Data!#REF!,Data!#REF!,(IF(C40=Data!#REF!,Data!#REF!,Data!#REF!)))))))))))))))&amp;IF(C40=Data!B174,Data!G174,(IF(C40=Data!#REF!,Data!#REF!,(IF(C40=Data!#REF!,Data!#REF!,(IF(C40=Data!#REF!,Data!#REF!,(IF(C40=Data!#REF!,Data!#REF!,Data!#REF!)))))))))</f>
        <v>#REF!</v>
      </c>
      <c r="P40" s="716"/>
      <c r="Q40" s="717"/>
      <c r="R40" s="630" t="s">
        <v>525</v>
      </c>
      <c r="S40" s="717"/>
      <c r="T40" s="717"/>
      <c r="U40" s="630"/>
      <c r="V40" s="634"/>
      <c r="W40" s="630"/>
      <c r="X40" s="350">
        <f>IF(E40="","",VLOOKUP(C40,Data!$B$5:$J$508,9,FALSE)*E40)</f>
        <v>1.4742</v>
      </c>
      <c r="Y40" s="704"/>
      <c r="Z40" s="704"/>
      <c r="AA40" s="705"/>
      <c r="AB40" s="705"/>
      <c r="AC40" s="704"/>
      <c r="AD40" s="704"/>
      <c r="AE40" s="704"/>
    </row>
    <row r="41" spans="2:31" s="710" customFormat="1" ht="20" customHeight="1">
      <c r="B41" s="707" t="s">
        <v>1015</v>
      </c>
      <c r="C41" s="357" t="s">
        <v>132</v>
      </c>
      <c r="D41" s="346" t="str">
        <f>IF(E41="","",VLOOKUP(C41,Data!$B$5:$L$508,2,FALSE))</f>
        <v>ZV88240</v>
      </c>
      <c r="E41" s="715">
        <v>84</v>
      </c>
      <c r="F41" s="709">
        <v>6</v>
      </c>
      <c r="G41" s="712"/>
      <c r="H41" s="346">
        <f>IF(E41="","",VLOOKUP(C41,Data!$B$5:$L$508,11,FALSE))</f>
        <v>31.06</v>
      </c>
      <c r="I41" s="616">
        <f t="shared" si="0"/>
        <v>2609.04</v>
      </c>
      <c r="J41" s="471" t="str">
        <f>IF(E41="","",VLOOKUP(C41,Data!$B$5:$D$508,3,FALSE))</f>
        <v>C/T</v>
      </c>
      <c r="K41" s="347" t="str">
        <f>IF(E41="","",VLOOKUP(C41,Data!$B$5:$M$508,12,FALSE))</f>
        <v>Indonesia</v>
      </c>
      <c r="L41" s="348"/>
      <c r="M41" s="349">
        <f>IF(E41="","",VLOOKUP(C41,Data!$B$5:$E$508,4,FALSE)*E41)</f>
        <v>420</v>
      </c>
      <c r="N41" s="349">
        <f>IF(E41="","",VLOOKUP(C41,Data!$B$5:$F$508,5,FALSE)*E41)</f>
        <v>386.4</v>
      </c>
      <c r="O41" s="612" t="e">
        <f>IF(C41=Data!#REF!,Data!#REF!,(IF(C41=Data!#REF!,Data!#REF!,(IF(C41=Data!#REF!,Data!#REF!,(IF(C41=Data!B143,Data!G143,(IF(C41=Data!B146,Data!G146,(IF(C41=Data!#REF!,Data!#REF!,(IF(C41=Data!#REF!,Data!#REF!,(IF(C41=Data!#REF!,Data!#REF!,Data!#REF!)))))))))))))))&amp;IF(C41=Data!#REF!,Data!#REF!,(IF(C41=Data!#REF!,Data!#REF!,(IF(C41=Data!#REF!,Data!#REF!,(IF(C41=Data!#REF!,Data!#REF!,(IF(C41=Data!#REF!,Data!#REF!,(IF(C41=Data!#REF!,Data!G838,(IF(C41=Data!#REF!,Data!#REF!,(IF(C41=Data!#REF!,Data!#REF!,Data!#REF!)))))))))))))))&amp;IF(C41=Data!B174,Data!G174,(IF(C41=Data!#REF!,Data!#REF!,(IF(C41=Data!#REF!,Data!#REF!,(IF(C41=Data!#REF!,Data!#REF!,(IF(C41=Data!#REF!,Data!#REF!,Data!#REF!)))))))))</f>
        <v>#REF!</v>
      </c>
      <c r="P41" s="716"/>
      <c r="Q41" s="717"/>
      <c r="R41" s="630" t="s">
        <v>525</v>
      </c>
      <c r="S41" s="717"/>
      <c r="T41" s="717"/>
      <c r="U41" s="630"/>
      <c r="V41" s="634"/>
      <c r="W41" s="630"/>
      <c r="X41" s="350">
        <f>IF(E41="","",VLOOKUP(C41,Data!$B$5:$J$508,9,FALSE)*E41)</f>
        <v>0.96599999999999997</v>
      </c>
      <c r="Y41" s="704"/>
      <c r="Z41" s="704"/>
      <c r="AA41" s="705"/>
      <c r="AB41" s="705"/>
      <c r="AC41" s="704"/>
      <c r="AD41" s="704"/>
      <c r="AE41" s="704"/>
    </row>
    <row r="42" spans="2:31" s="710" customFormat="1" ht="20" customHeight="1">
      <c r="B42" s="707" t="s">
        <v>1016</v>
      </c>
      <c r="C42" s="357" t="s">
        <v>133</v>
      </c>
      <c r="D42" s="346" t="str">
        <f>IF(E42="","",VLOOKUP(C42,Data!$B$5:$L$508,2,FALSE))</f>
        <v>ZV88250</v>
      </c>
      <c r="E42" s="715">
        <v>128</v>
      </c>
      <c r="F42" s="709"/>
      <c r="G42" s="712"/>
      <c r="H42" s="346">
        <f>IF(E42="","",VLOOKUP(C42,Data!$B$5:$L$508,11,FALSE))</f>
        <v>96.46</v>
      </c>
      <c r="I42" s="616">
        <f t="shared" si="0"/>
        <v>12346.88</v>
      </c>
      <c r="J42" s="471" t="str">
        <f>IF(E42="","",VLOOKUP(C42,Data!$B$5:$D$508,3,FALSE))</f>
        <v>C/T</v>
      </c>
      <c r="K42" s="347" t="str">
        <f>IF(E42="","",VLOOKUP(C42,Data!$B$5:$M$508,12,FALSE))</f>
        <v>Indonesia</v>
      </c>
      <c r="L42" s="348"/>
      <c r="M42" s="349">
        <f>IF(E42="","",VLOOKUP(C42,Data!$B$5:$E$508,4,FALSE)*E42)</f>
        <v>581.12</v>
      </c>
      <c r="N42" s="349">
        <f>IF(E42="","",VLOOKUP(C42,Data!$B$5:$F$508,5,FALSE)*E42)</f>
        <v>537.6</v>
      </c>
      <c r="O42" s="612" t="e">
        <f>IF(C42=Data!#REF!,Data!#REF!,(IF(C42=Data!#REF!,Data!#REF!,(IF(C42=Data!#REF!,Data!#REF!,(IF(C42=Data!B138,Data!G138,(IF(C42=Data!B141,Data!G141,(IF(C42=Data!#REF!,Data!#REF!,(IF(C42=Data!#REF!,Data!#REF!,(IF(C42=Data!#REF!,Data!#REF!,Data!#REF!)))))))))))))))&amp;IF(C42=Data!#REF!,Data!#REF!,(IF(C42=Data!#REF!,Data!#REF!,(IF(C42=Data!#REF!,Data!#REF!,(IF(C42=Data!#REF!,Data!#REF!,(IF(C42=Data!#REF!,Data!#REF!,(IF(C42=Data!#REF!,Data!G833,(IF(C42=Data!#REF!,Data!#REF!,(IF(C42=Data!#REF!,Data!#REF!,Data!#REF!)))))))))))))))&amp;IF(C42=Data!B169,Data!G169,(IF(C42=Data!#REF!,Data!#REF!,(IF(C42=Data!#REF!,Data!#REF!,(IF(C42=Data!#REF!,Data!#REF!,(IF(C42=Data!#REF!,Data!#REF!,Data!#REF!)))))))))</f>
        <v>#REF!</v>
      </c>
      <c r="P42" s="716"/>
      <c r="Q42" s="717"/>
      <c r="R42" s="630" t="s">
        <v>525</v>
      </c>
      <c r="S42" s="717"/>
      <c r="T42" s="717"/>
      <c r="U42" s="630"/>
      <c r="V42" s="634"/>
      <c r="W42" s="630"/>
      <c r="X42" s="350">
        <f>IF(E42="","",VLOOKUP(C42,Data!$B$5:$J$508,9,FALSE)*E42)</f>
        <v>1.6639999999999999</v>
      </c>
      <c r="Y42" s="704"/>
      <c r="Z42" s="704"/>
      <c r="AA42" s="705"/>
      <c r="AB42" s="705"/>
      <c r="AC42" s="704"/>
      <c r="AD42" s="704"/>
      <c r="AE42" s="704"/>
    </row>
    <row r="43" spans="2:31" s="710" customFormat="1" ht="20" customHeight="1">
      <c r="B43" s="707">
        <v>52</v>
      </c>
      <c r="C43" s="357" t="s">
        <v>134</v>
      </c>
      <c r="D43" s="346" t="str">
        <f>IF(E43="","",VLOOKUP(C43,Data!$B$5:$L$508,2,FALSE))</f>
        <v>ZV88260</v>
      </c>
      <c r="E43" s="715">
        <v>64</v>
      </c>
      <c r="F43" s="709">
        <v>1</v>
      </c>
      <c r="G43" s="712"/>
      <c r="H43" s="346">
        <f>IF(E43="","",VLOOKUP(C43,Data!$B$5:$L$508,11,FALSE))</f>
        <v>94.14</v>
      </c>
      <c r="I43" s="616">
        <f t="shared" si="0"/>
        <v>6024.96</v>
      </c>
      <c r="J43" s="471" t="str">
        <f>IF(E43="","",VLOOKUP(C43,Data!$B$5:$D$508,3,FALSE))</f>
        <v>C/T</v>
      </c>
      <c r="K43" s="347" t="str">
        <f>IF(E43="","",VLOOKUP(C43,Data!$B$5:$M$508,12,FALSE))</f>
        <v>Indonesia</v>
      </c>
      <c r="L43" s="348"/>
      <c r="M43" s="349">
        <f>IF(E43="","",VLOOKUP(C43,Data!$B$5:$E$508,4,FALSE)*E43)</f>
        <v>290.56</v>
      </c>
      <c r="N43" s="349">
        <f>IF(E43="","",VLOOKUP(C43,Data!$B$5:$F$508,5,FALSE)*E43)</f>
        <v>268.8</v>
      </c>
      <c r="O43" s="612" t="e">
        <f>IF(C43=Data!#REF!,Data!#REF!,(IF(C43=Data!#REF!,Data!#REF!,(IF(C43=Data!#REF!,Data!#REF!,(IF(C43=Data!B150,Data!G150,(IF(C43=Data!B153,Data!G153,(IF(C43=Data!#REF!,Data!#REF!,(IF(C43=Data!#REF!,Data!#REF!,(IF(C43=Data!#REF!,Data!#REF!,Data!#REF!)))))))))))))))&amp;IF(C43=Data!#REF!,Data!#REF!,(IF(C43=Data!#REF!,Data!#REF!,(IF(C43=Data!#REF!,Data!#REF!,(IF(C43=Data!#REF!,Data!#REF!,(IF(C43=Data!#REF!,Data!#REF!,(IF(C43=Data!#REF!,Data!G845,(IF(C43=Data!#REF!,Data!#REF!,(IF(C43=Data!#REF!,Data!#REF!,Data!#REF!)))))))))))))))&amp;IF(C43=Data!B181,Data!G181,(IF(C43=Data!#REF!,Data!#REF!,(IF(C43=Data!#REF!,Data!#REF!,(IF(C43=Data!#REF!,Data!#REF!,(IF(C43=Data!#REF!,Data!#REF!,Data!#REF!)))))))))</f>
        <v>#REF!</v>
      </c>
      <c r="P43" s="716"/>
      <c r="Q43" s="717"/>
      <c r="R43" s="630" t="s">
        <v>525</v>
      </c>
      <c r="S43" s="717"/>
      <c r="T43" s="717"/>
      <c r="U43" s="630"/>
      <c r="V43" s="634"/>
      <c r="W43" s="630"/>
      <c r="X43" s="350">
        <f>IF(E43="","",VLOOKUP(C43,Data!$B$5:$J$508,9,FALSE)*E43)</f>
        <v>0.83199999999999996</v>
      </c>
      <c r="Y43" s="704"/>
      <c r="Z43" s="704"/>
      <c r="AA43" s="705"/>
      <c r="AB43" s="705"/>
      <c r="AC43" s="704"/>
      <c r="AD43" s="704"/>
      <c r="AE43" s="704"/>
    </row>
    <row r="44" spans="2:31" s="710" customFormat="1" ht="20" customHeight="1">
      <c r="B44" s="707">
        <v>53</v>
      </c>
      <c r="C44" s="357" t="s">
        <v>135</v>
      </c>
      <c r="D44" s="346" t="str">
        <f>IF(E44="","",VLOOKUP(C44,Data!$B$5:$L$508,2,FALSE))</f>
        <v>ZV88270</v>
      </c>
      <c r="E44" s="715">
        <v>64</v>
      </c>
      <c r="F44" s="709"/>
      <c r="G44" s="712"/>
      <c r="H44" s="346">
        <f>IF(E44="","",VLOOKUP(C44,Data!$B$5:$L$508,11,FALSE))</f>
        <v>97.38</v>
      </c>
      <c r="I44" s="616">
        <f t="shared" si="0"/>
        <v>6232.32</v>
      </c>
      <c r="J44" s="471" t="str">
        <f>IF(E44="","",VLOOKUP(C44,Data!$B$5:$D$508,3,FALSE))</f>
        <v>C/T</v>
      </c>
      <c r="K44" s="347" t="str">
        <f>IF(E44="","",VLOOKUP(C44,Data!$B$5:$M$508,12,FALSE))</f>
        <v>Indonesia</v>
      </c>
      <c r="L44" s="348"/>
      <c r="M44" s="349">
        <f>IF(E44="","",VLOOKUP(C44,Data!$B$5:$E$508,4,FALSE)*E44)</f>
        <v>290.56</v>
      </c>
      <c r="N44" s="349">
        <f>IF(E44="","",VLOOKUP(C44,Data!$B$5:$F$508,5,FALSE)*E44)</f>
        <v>268.8</v>
      </c>
      <c r="O44" s="612" t="e">
        <f>IF(C44=Data!#REF!,Data!#REF!,(IF(C44=Data!#REF!,Data!#REF!,(IF(C44=Data!#REF!,Data!#REF!,(IF(C44=Data!B155,Data!G155,(IF(C44=Data!B158,Data!G158,(IF(C44=Data!#REF!,Data!#REF!,(IF(C44=Data!#REF!,Data!#REF!,(IF(C44=Data!#REF!,Data!#REF!,Data!#REF!)))))))))))))))&amp;IF(C44=Data!#REF!,Data!#REF!,(IF(C44=Data!#REF!,Data!#REF!,(IF(C44=Data!#REF!,Data!#REF!,(IF(C44=Data!#REF!,Data!#REF!,(IF(C44=Data!#REF!,Data!#REF!,(IF(C44=Data!#REF!,Data!G850,(IF(C44=Data!#REF!,Data!#REF!,(IF(C44=Data!#REF!,Data!#REF!,Data!#REF!)))))))))))))))&amp;IF(C44=Data!B186,Data!G186,(IF(C44=Data!#REF!,Data!#REF!,(IF(C44=Data!#REF!,Data!#REF!,(IF(C44=Data!#REF!,Data!#REF!,(IF(C44=Data!#REF!,Data!#REF!,Data!#REF!)))))))))</f>
        <v>#REF!</v>
      </c>
      <c r="P44" s="716"/>
      <c r="Q44" s="717"/>
      <c r="R44" s="630" t="s">
        <v>525</v>
      </c>
      <c r="S44" s="717"/>
      <c r="T44" s="717"/>
      <c r="U44" s="630"/>
      <c r="V44" s="634"/>
      <c r="W44" s="630"/>
      <c r="X44" s="350">
        <f>IF(E44="","",VLOOKUP(C44,Data!$B$5:$J$508,9,FALSE)*E44)</f>
        <v>0.83199999999999996</v>
      </c>
      <c r="Y44" s="704"/>
      <c r="Z44" s="704"/>
      <c r="AA44" s="705"/>
      <c r="AB44" s="705"/>
      <c r="AC44" s="704"/>
      <c r="AD44" s="704"/>
      <c r="AE44" s="704"/>
    </row>
    <row r="45" spans="2:31" s="710" customFormat="1" ht="20" customHeight="1">
      <c r="B45" s="707">
        <v>54</v>
      </c>
      <c r="C45" s="357" t="s">
        <v>137</v>
      </c>
      <c r="D45" s="346" t="str">
        <f>IF(E45="","",VLOOKUP(C45,Data!$B$5:$L$508,2,FALSE))</f>
        <v>ZV88290</v>
      </c>
      <c r="E45" s="715">
        <v>64</v>
      </c>
      <c r="F45" s="709"/>
      <c r="G45" s="712"/>
      <c r="H45" s="346">
        <f>IF(E45="","",VLOOKUP(C45,Data!$B$5:$L$508,11,FALSE))</f>
        <v>96.87</v>
      </c>
      <c r="I45" s="616">
        <f t="shared" si="0"/>
        <v>6199.68</v>
      </c>
      <c r="J45" s="471" t="str">
        <f>IF(E45="","",VLOOKUP(C45,Data!$B$5:$D$508,3,FALSE))</f>
        <v>C/T</v>
      </c>
      <c r="K45" s="347" t="str">
        <f>IF(E45="","",VLOOKUP(C45,Data!$B$5:$M$508,12,FALSE))</f>
        <v>Indonesia</v>
      </c>
      <c r="L45" s="348"/>
      <c r="M45" s="349">
        <f>IF(E45="","",VLOOKUP(C45,Data!$B$5:$E$508,4,FALSE)*E45)</f>
        <v>290.56</v>
      </c>
      <c r="N45" s="349">
        <f>IF(E45="","",VLOOKUP(C45,Data!$B$5:$F$508,5,FALSE)*E45)</f>
        <v>268.8</v>
      </c>
      <c r="O45" s="612" t="e">
        <f>IF(C45=Data!#REF!,Data!#REF!,(IF(C45=Data!#REF!,Data!#REF!,(IF(C45=Data!#REF!,Data!#REF!,(IF(C45=Data!B156,Data!G156,(IF(C45=Data!B159,Data!G159,(IF(C45=Data!#REF!,Data!#REF!,(IF(C45=Data!#REF!,Data!#REF!,(IF(C45=Data!#REF!,Data!#REF!,Data!#REF!)))))))))))))))&amp;IF(C45=Data!#REF!,Data!#REF!,(IF(C45=Data!#REF!,Data!#REF!,(IF(C45=Data!#REF!,Data!#REF!,(IF(C45=Data!#REF!,Data!#REF!,(IF(C45=Data!#REF!,Data!#REF!,(IF(C45=Data!#REF!,Data!G851,(IF(C45=Data!#REF!,Data!#REF!,(IF(C45=Data!#REF!,Data!#REF!,Data!#REF!)))))))))))))))&amp;IF(C45=Data!B187,Data!G187,(IF(C45=Data!#REF!,Data!#REF!,(IF(C45=Data!#REF!,Data!#REF!,(IF(C45=Data!#REF!,Data!#REF!,(IF(C45=Data!#REF!,Data!#REF!,Data!#REF!)))))))))</f>
        <v>#REF!</v>
      </c>
      <c r="P45" s="716"/>
      <c r="Q45" s="717"/>
      <c r="R45" s="630" t="s">
        <v>525</v>
      </c>
      <c r="S45" s="717"/>
      <c r="T45" s="717"/>
      <c r="U45" s="630"/>
      <c r="V45" s="634"/>
      <c r="W45" s="630"/>
      <c r="X45" s="350">
        <f>IF(E45="","",VLOOKUP(C45,Data!$B$5:$J$508,9,FALSE)*E45)</f>
        <v>0.83199999999999996</v>
      </c>
      <c r="Y45" s="704"/>
      <c r="Z45" s="704"/>
      <c r="AA45" s="705"/>
      <c r="AB45" s="705"/>
      <c r="AC45" s="704"/>
      <c r="AD45" s="704"/>
      <c r="AE45" s="704"/>
    </row>
    <row r="46" spans="2:31" s="710" customFormat="1" ht="20" customHeight="1">
      <c r="B46" s="707" t="s">
        <v>1017</v>
      </c>
      <c r="C46" s="357" t="s">
        <v>635</v>
      </c>
      <c r="D46" s="346" t="str">
        <f>IF(E46="","",VLOOKUP(C46,Data!$B$5:$L$508,2,FALSE))</f>
        <v>VAH6640</v>
      </c>
      <c r="E46" s="715">
        <v>100</v>
      </c>
      <c r="F46" s="709"/>
      <c r="G46" s="712"/>
      <c r="H46" s="346">
        <f>IF(E46="","",VLOOKUP(C46,Data!$B$5:$L$508,11,FALSE))</f>
        <v>1.42</v>
      </c>
      <c r="I46" s="616">
        <f t="shared" si="0"/>
        <v>142</v>
      </c>
      <c r="J46" s="471" t="str">
        <f>IF(E46="","",VLOOKUP(C46,Data!$B$5:$D$508,3,FALSE))</f>
        <v>C/T</v>
      </c>
      <c r="K46" s="347" t="str">
        <f>IF(E46="","",VLOOKUP(C46,Data!$B$5:$M$508,12,FALSE))</f>
        <v>Indonesia</v>
      </c>
      <c r="L46" s="348"/>
      <c r="M46" s="349">
        <f>IF(E46="","",VLOOKUP(C46,Data!$B$5:$E$508,4,FALSE)*E46)</f>
        <v>350</v>
      </c>
      <c r="N46" s="349">
        <f>IF(E46="","",VLOOKUP(C46,Data!$B$5:$F$508,5,FALSE)*E46)</f>
        <v>159</v>
      </c>
      <c r="O46" s="612" t="e">
        <f>IF(C46=Data!#REF!,Data!#REF!,(IF(C46=Data!#REF!,Data!#REF!,(IF(C46=Data!#REF!,Data!#REF!,(IF(C46=Data!B133,Data!G133,(IF(C46=Data!B136,Data!G136,(IF(C46=Data!#REF!,Data!#REF!,(IF(C46=Data!#REF!,Data!#REF!,(IF(C46=Data!#REF!,Data!#REF!,Data!#REF!)))))))))))))))&amp;IF(C46=Data!#REF!,Data!#REF!,(IF(C46=Data!#REF!,Data!#REF!,(IF(C46=Data!#REF!,Data!#REF!,(IF(C46=Data!#REF!,Data!#REF!,(IF(C46=Data!#REF!,Data!#REF!,(IF(C46=Data!#REF!,Data!G828,(IF(C46=Data!#REF!,Data!#REF!,(IF(C46=Data!#REF!,Data!#REF!,Data!#REF!)))))))))))))))&amp;IF(C46=Data!B164,Data!G164,(IF(C46=Data!#REF!,Data!#REF!,(IF(C46=Data!#REF!,Data!#REF!,(IF(C46=Data!#REF!,Data!#REF!,(IF(C46=Data!#REF!,Data!#REF!,Data!#REF!)))))))))</f>
        <v>#REF!</v>
      </c>
      <c r="P46" s="716"/>
      <c r="Q46" s="717"/>
      <c r="R46" s="630" t="s">
        <v>525</v>
      </c>
      <c r="S46" s="717"/>
      <c r="T46" s="717"/>
      <c r="U46" s="630"/>
      <c r="V46" s="634"/>
      <c r="W46" s="630"/>
      <c r="X46" s="350">
        <f>IF(E46="","",VLOOKUP(C46,Data!$B$5:$J$508,9,FALSE)*E46)</f>
        <v>2.1</v>
      </c>
      <c r="Y46" s="704"/>
      <c r="Z46" s="704"/>
      <c r="AA46" s="705"/>
      <c r="AB46" s="705"/>
      <c r="AC46" s="704"/>
      <c r="AD46" s="704"/>
      <c r="AE46" s="704"/>
    </row>
    <row r="47" spans="2:31" s="710" customFormat="1" ht="20" customHeight="1">
      <c r="B47" s="707"/>
      <c r="C47" s="364" t="s">
        <v>1004</v>
      </c>
      <c r="D47" s="346" t="str">
        <f>IF(E47="","",VLOOKUP(C47,Data!$B$5:$L$508,2,FALSE))</f>
        <v/>
      </c>
      <c r="E47" s="715"/>
      <c r="F47" s="709"/>
      <c r="G47" s="712"/>
      <c r="H47" s="346" t="str">
        <f>IF(E47="","",VLOOKUP(C47,Data!$B$5:$L$508,11,FALSE))</f>
        <v/>
      </c>
      <c r="I47" s="616" t="str">
        <f t="shared" ref="I47:I50" si="1">IF(E47&gt;0,E47*H47,"-")</f>
        <v>-</v>
      </c>
      <c r="J47" s="471" t="str">
        <f>IF(E47="","",VLOOKUP(C47,Data!$B$5:$D$508,3,FALSE))</f>
        <v/>
      </c>
      <c r="K47" s="347" t="str">
        <f>IF(E47="","",VLOOKUP(C47,Data!$B$5:$M$508,12,FALSE))</f>
        <v/>
      </c>
      <c r="L47" s="348"/>
      <c r="M47" s="349" t="str">
        <f>IF(E47="","",VLOOKUP(C47,Data!$B$5:$E$508,4,FALSE)*E47)</f>
        <v/>
      </c>
      <c r="N47" s="349" t="str">
        <f>IF(E47="","",VLOOKUP(C47,Data!$B$5:$F$508,5,FALSE)*E47)</f>
        <v/>
      </c>
      <c r="O47" s="612" t="e">
        <f>IF(C47=Data!#REF!,Data!#REF!,(IF(C47=Data!#REF!,Data!#REF!,(IF(C47=Data!#REF!,Data!#REF!,(IF(C47=Data!B154,Data!G154,(IF(C47=Data!B157,Data!G157,(IF(C47=Data!#REF!,Data!#REF!,(IF(C47=Data!#REF!,Data!#REF!,(IF(C47=Data!#REF!,Data!#REF!,Data!#REF!)))))))))))))))&amp;IF(C47=Data!#REF!,Data!#REF!,(IF(C47=Data!#REF!,Data!#REF!,(IF(C47=Data!#REF!,Data!#REF!,(IF(C47=Data!#REF!,Data!#REF!,(IF(C47=Data!#REF!,Data!#REF!,(IF(C47=Data!#REF!,Data!G849,(IF(C47=Data!#REF!,Data!#REF!,(IF(C47=Data!#REF!,Data!#REF!,Data!#REF!)))))))))))))))&amp;IF(C47=Data!B185,Data!G185,(IF(C47=Data!#REF!,Data!#REF!,(IF(C47=Data!#REF!,Data!#REF!,(IF(C47=Data!#REF!,Data!#REF!,(IF(C47=Data!#REF!,Data!#REF!,Data!#REF!)))))))))</f>
        <v>#REF!</v>
      </c>
      <c r="P47" s="716"/>
      <c r="Q47" s="717"/>
      <c r="R47" s="630" t="s">
        <v>525</v>
      </c>
      <c r="S47" s="717"/>
      <c r="T47" s="717"/>
      <c r="U47" s="630"/>
      <c r="V47" s="634"/>
      <c r="W47" s="630"/>
      <c r="X47" s="350" t="str">
        <f>IF(E47="","",VLOOKUP(C47,Data!$B$5:$J$508,9,FALSE)*E47)</f>
        <v/>
      </c>
      <c r="Y47" s="704"/>
      <c r="Z47" s="704"/>
      <c r="AA47" s="705"/>
      <c r="AB47" s="705"/>
      <c r="AC47" s="704"/>
      <c r="AD47" s="704"/>
      <c r="AE47" s="704"/>
    </row>
    <row r="48" spans="2:31" s="710" customFormat="1" ht="20" customHeight="1">
      <c r="B48" s="707">
        <v>57</v>
      </c>
      <c r="C48" s="357" t="s">
        <v>602</v>
      </c>
      <c r="D48" s="346" t="str">
        <f>IF(E48="","",VLOOKUP(C48,Data!$B$5:$L$508,2,FALSE))</f>
        <v>ZA34840</v>
      </c>
      <c r="E48" s="715">
        <v>50</v>
      </c>
      <c r="F48" s="709"/>
      <c r="G48" s="712"/>
      <c r="H48" s="346">
        <f>IF(E48="","",VLOOKUP(C48,Data!$B$5:$L$508,11,FALSE))</f>
        <v>35.08</v>
      </c>
      <c r="I48" s="616">
        <f>IF(E48&gt;0,E48*H48,"-")</f>
        <v>1754</v>
      </c>
      <c r="J48" s="471" t="str">
        <f>IF(E48="","",VLOOKUP(C48,Data!$B$5:$D$508,3,FALSE))</f>
        <v>C/T</v>
      </c>
      <c r="K48" s="347" t="str">
        <f>IF(E48="","",VLOOKUP(C48,Data!$B$5:$M$508,12,FALSE))</f>
        <v>Indonesia</v>
      </c>
      <c r="L48" s="348"/>
      <c r="M48" s="349">
        <f>IF(E48="","",VLOOKUP(C48,Data!$B$5:$E$508,4,FALSE)*E48)</f>
        <v>56.000000000000007</v>
      </c>
      <c r="N48" s="349">
        <f>IF(E48="","",VLOOKUP(C48,Data!$B$5:$F$508,5,FALSE)*E48)</f>
        <v>55.000000000000007</v>
      </c>
      <c r="O48" s="612" t="e">
        <f>IF(C48=Data!#REF!,Data!#REF!,(IF(C48=Data!#REF!,Data!#REF!,(IF(C48=Data!#REF!,Data!#REF!,(IF(C48=Data!B144,Data!G144,(IF(C48=Data!B147,Data!G147,(IF(C48=Data!#REF!,Data!#REF!,(IF(C48=Data!#REF!,Data!#REF!,(IF(C48=Data!#REF!,Data!#REF!,Data!#REF!)))))))))))))))&amp;IF(C48=Data!#REF!,Data!#REF!,(IF(C48=Data!#REF!,Data!#REF!,(IF(C48=Data!#REF!,Data!#REF!,(IF(C48=Data!#REF!,Data!#REF!,(IF(C48=Data!#REF!,Data!#REF!,(IF(C48=Data!#REF!,Data!G839,(IF(C48=Data!#REF!,Data!#REF!,(IF(C48=Data!#REF!,Data!#REF!,Data!#REF!)))))))))))))))&amp;IF(C48=Data!B175,Data!G175,(IF(C48=Data!#REF!,Data!#REF!,(IF(C48=Data!#REF!,Data!#REF!,(IF(C48=Data!#REF!,Data!#REF!,(IF(C48=Data!#REF!,Data!#REF!,Data!#REF!)))))))))</f>
        <v>#REF!</v>
      </c>
      <c r="P48" s="716"/>
      <c r="Q48" s="717"/>
      <c r="R48" s="630" t="s">
        <v>525</v>
      </c>
      <c r="S48" s="717"/>
      <c r="T48" s="717"/>
      <c r="U48" s="630"/>
      <c r="V48" s="634"/>
      <c r="W48" s="630"/>
      <c r="X48" s="350">
        <f>IF(E48="","",VLOOKUP(C48,Data!$B$5:$J$508,9,FALSE)*E48)</f>
        <v>0.182</v>
      </c>
      <c r="Y48" s="704"/>
      <c r="Z48" s="704"/>
      <c r="AA48" s="705"/>
      <c r="AB48" s="705"/>
      <c r="AC48" s="704"/>
      <c r="AD48" s="704"/>
      <c r="AE48" s="704"/>
    </row>
    <row r="49" spans="2:31" s="710" customFormat="1" ht="20" customHeight="1">
      <c r="B49" s="707">
        <v>58</v>
      </c>
      <c r="C49" s="357" t="s">
        <v>621</v>
      </c>
      <c r="D49" s="346" t="str">
        <f>IF(E49="","",VLOOKUP(C49,Data!$B$5:$L$508,2,FALSE))</f>
        <v>ZV87970</v>
      </c>
      <c r="E49" s="715">
        <v>9</v>
      </c>
      <c r="F49" s="709"/>
      <c r="G49" s="712"/>
      <c r="H49" s="346">
        <f>IF(E49="","",VLOOKUP(C49,Data!$B$5:$L$508,11,FALSE))</f>
        <v>21.69</v>
      </c>
      <c r="I49" s="616">
        <f>IF(E49&gt;0,E49*H49,"-")</f>
        <v>195.21</v>
      </c>
      <c r="J49" s="471" t="str">
        <f>IF(E49="","",VLOOKUP(C49,Data!$B$5:$D$508,3,FALSE))</f>
        <v>C/T</v>
      </c>
      <c r="K49" s="347" t="str">
        <f>IF(E49="","",VLOOKUP(C49,Data!$B$5:$M$508,12,FALSE))</f>
        <v>Indonesia</v>
      </c>
      <c r="L49" s="348"/>
      <c r="M49" s="349">
        <f>IF(E49="","",VLOOKUP(C49,Data!$B$5:$E$508,4,FALSE)*E49)</f>
        <v>96.75</v>
      </c>
      <c r="N49" s="349">
        <f>IF(E49="","",VLOOKUP(C49,Data!$B$5:$F$508,5,FALSE)*E49)</f>
        <v>77.399999999999991</v>
      </c>
      <c r="O49" s="612" t="e">
        <f>IF(C49=Data!#REF!,Data!#REF!,(IF(C49=Data!#REF!,Data!#REF!,(IF(C49=Data!#REF!,Data!#REF!,(IF(C49=Data!B143,Data!G143,(IF(C49=Data!B146,Data!G146,(IF(C49=Data!#REF!,Data!#REF!,(IF(C49=Data!#REF!,Data!#REF!,(IF(C49=Data!#REF!,Data!#REF!,Data!#REF!)))))))))))))))&amp;IF(C49=Data!#REF!,Data!#REF!,(IF(C49=Data!#REF!,Data!#REF!,(IF(C49=Data!#REF!,Data!#REF!,(IF(C49=Data!#REF!,Data!#REF!,(IF(C49=Data!#REF!,Data!#REF!,(IF(C49=Data!#REF!,Data!G838,(IF(C49=Data!#REF!,Data!#REF!,(IF(C49=Data!#REF!,Data!#REF!,Data!#REF!)))))))))))))))&amp;IF(C49=Data!B174,Data!G174,(IF(C49=Data!#REF!,Data!#REF!,(IF(C49=Data!#REF!,Data!#REF!,(IF(C49=Data!#REF!,Data!#REF!,(IF(C49=Data!#REF!,Data!#REF!,Data!#REF!)))))))))</f>
        <v>#REF!</v>
      </c>
      <c r="P49" s="716"/>
      <c r="Q49" s="717"/>
      <c r="R49" s="630" t="s">
        <v>525</v>
      </c>
      <c r="S49" s="717"/>
      <c r="T49" s="717"/>
      <c r="U49" s="630"/>
      <c r="V49" s="634"/>
      <c r="W49" s="630"/>
      <c r="X49" s="350">
        <f>IF(E49="","",VLOOKUP(C49,Data!$B$5:$J$508,9,FALSE)*E49)</f>
        <v>0.242372</v>
      </c>
      <c r="Y49" s="704"/>
      <c r="Z49" s="704"/>
      <c r="AA49" s="705"/>
      <c r="AB49" s="705"/>
      <c r="AC49" s="704"/>
      <c r="AD49" s="704"/>
      <c r="AE49" s="704"/>
    </row>
    <row r="50" spans="2:31" s="710" customFormat="1" ht="20" customHeight="1">
      <c r="B50" s="707">
        <v>59</v>
      </c>
      <c r="C50" s="357" t="s">
        <v>138</v>
      </c>
      <c r="D50" s="346" t="str">
        <f>IF(E50="","",VLOOKUP(C50,Data!$B$5:$L$508,2,FALSE))</f>
        <v>ZV88300</v>
      </c>
      <c r="E50" s="715">
        <v>64</v>
      </c>
      <c r="F50" s="709"/>
      <c r="G50" s="712"/>
      <c r="H50" s="346">
        <f>IF(E50="","",VLOOKUP(C50,Data!$B$5:$L$508,11,FALSE))</f>
        <v>96.87</v>
      </c>
      <c r="I50" s="616">
        <f t="shared" si="1"/>
        <v>6199.68</v>
      </c>
      <c r="J50" s="471" t="str">
        <f>IF(E50="","",VLOOKUP(C50,Data!$B$5:$D$508,3,FALSE))</f>
        <v>C/T</v>
      </c>
      <c r="K50" s="347" t="str">
        <f>IF(E50="","",VLOOKUP(C50,Data!$B$5:$M$508,12,FALSE))</f>
        <v>Indonesia</v>
      </c>
      <c r="L50" s="348"/>
      <c r="M50" s="349">
        <f>IF(E50="","",VLOOKUP(C50,Data!$B$5:$E$508,4,FALSE)*E50)</f>
        <v>290.56</v>
      </c>
      <c r="N50" s="349">
        <f>IF(E50="","",VLOOKUP(C50,Data!$B$5:$F$508,5,FALSE)*E50)</f>
        <v>268.8</v>
      </c>
      <c r="O50" s="612" t="e">
        <f>IF(C50=Data!#REF!,Data!#REF!,(IF(C50=Data!#REF!,Data!#REF!,(IF(C50=Data!#REF!,Data!#REF!,(IF(C50=Data!B143,Data!G143,(IF(C50=Data!B146,Data!G146,(IF(C50=Data!#REF!,Data!#REF!,(IF(C50=Data!#REF!,Data!#REF!,(IF(C50=Data!#REF!,Data!#REF!,Data!#REF!)))))))))))))))&amp;IF(C50=Data!#REF!,Data!#REF!,(IF(C50=Data!#REF!,Data!#REF!,(IF(C50=Data!#REF!,Data!#REF!,(IF(C50=Data!#REF!,Data!#REF!,(IF(C50=Data!#REF!,Data!#REF!,(IF(C50=Data!#REF!,Data!G838,(IF(C50=Data!#REF!,Data!#REF!,(IF(C50=Data!#REF!,Data!#REF!,Data!#REF!)))))))))))))))&amp;IF(C50=Data!B174,Data!G174,(IF(C50=Data!#REF!,Data!#REF!,(IF(C50=Data!#REF!,Data!#REF!,(IF(C50=Data!#REF!,Data!#REF!,(IF(C50=Data!#REF!,Data!#REF!,Data!#REF!)))))))))</f>
        <v>#REF!</v>
      </c>
      <c r="P50" s="716"/>
      <c r="Q50" s="717"/>
      <c r="R50" s="630" t="s">
        <v>525</v>
      </c>
      <c r="S50" s="717"/>
      <c r="T50" s="717"/>
      <c r="U50" s="630"/>
      <c r="V50" s="634"/>
      <c r="W50" s="630"/>
      <c r="X50" s="350">
        <f>IF(E50="","",VLOOKUP(C50,Data!$B$5:$J$508,9,FALSE)*E50)</f>
        <v>0.83199999999999996</v>
      </c>
      <c r="Y50" s="704"/>
      <c r="Z50" s="704"/>
      <c r="AA50" s="705"/>
      <c r="AB50" s="705"/>
      <c r="AC50" s="704"/>
      <c r="AD50" s="704"/>
      <c r="AE50" s="704"/>
    </row>
    <row r="51" spans="2:31" s="710" customFormat="1" ht="20" customHeight="1">
      <c r="B51" s="707"/>
      <c r="C51" s="364" t="s">
        <v>984</v>
      </c>
      <c r="D51" s="346" t="str">
        <f>IF(E51="","",VLOOKUP(C51,Data!$B$5:$L$508,2,FALSE))</f>
        <v/>
      </c>
      <c r="E51" s="715"/>
      <c r="F51" s="709"/>
      <c r="G51" s="712"/>
      <c r="H51" s="346" t="str">
        <f>IF(E51="","",VLOOKUP(C51,Data!$B$5:$L$508,11,FALSE))</f>
        <v/>
      </c>
      <c r="I51" s="616" t="str">
        <f t="shared" ref="I51" si="2">IF(E51&gt;0,E51*H51,"-")</f>
        <v>-</v>
      </c>
      <c r="J51" s="471" t="str">
        <f>IF(E51="","",VLOOKUP(C51,Data!$B$5:$D$508,3,FALSE))</f>
        <v/>
      </c>
      <c r="K51" s="347" t="str">
        <f>IF(E51="","",VLOOKUP(C51,Data!$B$5:$M$508,12,FALSE))</f>
        <v/>
      </c>
      <c r="L51" s="348"/>
      <c r="M51" s="349" t="str">
        <f>IF(E51="","",VLOOKUP(C51,Data!$B$5:$E$508,4,FALSE)*E51)</f>
        <v/>
      </c>
      <c r="N51" s="349" t="str">
        <f>IF(E51="","",VLOOKUP(C51,Data!$B$5:$F$508,5,FALSE)*E51)</f>
        <v/>
      </c>
      <c r="O51" s="612" t="e">
        <f>IF(C51=Data!#REF!,Data!#REF!,(IF(C51=Data!#REF!,Data!#REF!,(IF(C51=Data!#REF!,Data!#REF!,(IF(C51=Data!B158,Data!G158,(IF(C51=Data!B161,Data!G161,(IF(C51=Data!#REF!,Data!#REF!,(IF(C51=Data!#REF!,Data!#REF!,(IF(C51=Data!#REF!,Data!#REF!,Data!#REF!)))))))))))))))&amp;IF(C51=Data!#REF!,Data!#REF!,(IF(C51=Data!#REF!,Data!#REF!,(IF(C51=Data!#REF!,Data!#REF!,(IF(C51=Data!#REF!,Data!#REF!,(IF(C51=Data!#REF!,Data!#REF!,(IF(C51=Data!#REF!,Data!G853,(IF(C51=Data!#REF!,Data!#REF!,(IF(C51=Data!#REF!,Data!#REF!,Data!#REF!)))))))))))))))&amp;IF(C51=Data!B189,Data!G189,(IF(C51=Data!#REF!,Data!#REF!,(IF(C51=Data!#REF!,Data!#REF!,(IF(C51=Data!#REF!,Data!#REF!,(IF(C51=Data!#REF!,Data!#REF!,Data!#REF!)))))))))</f>
        <v>#REF!</v>
      </c>
      <c r="P51" s="716"/>
      <c r="Q51" s="717"/>
      <c r="R51" s="630" t="s">
        <v>525</v>
      </c>
      <c r="S51" s="717"/>
      <c r="T51" s="717"/>
      <c r="U51" s="630"/>
      <c r="V51" s="634"/>
      <c r="W51" s="630"/>
      <c r="X51" s="350" t="str">
        <f>IF(E51="","",VLOOKUP(C51,Data!$B$5:$J$508,9,FALSE)*E51)</f>
        <v/>
      </c>
      <c r="Y51" s="704"/>
      <c r="Z51" s="704"/>
      <c r="AA51" s="705"/>
      <c r="AB51" s="705"/>
      <c r="AC51" s="704"/>
      <c r="AD51" s="704"/>
      <c r="AE51" s="704"/>
    </row>
    <row r="52" spans="2:31" s="710" customFormat="1" ht="20" customHeight="1">
      <c r="B52" s="707">
        <v>60</v>
      </c>
      <c r="C52" s="357" t="s">
        <v>163</v>
      </c>
      <c r="D52" s="346" t="str">
        <f>IF(E52="","",VLOOKUP(C52,Data!$B$5:$L$508,2,FALSE))</f>
        <v>ZV88130</v>
      </c>
      <c r="E52" s="715">
        <v>3</v>
      </c>
      <c r="F52" s="709"/>
      <c r="G52" s="712"/>
      <c r="H52" s="346">
        <f>IF(E52="","",VLOOKUP(C52,Data!$B$5:$L$508,11,FALSE))</f>
        <v>38.46</v>
      </c>
      <c r="I52" s="616">
        <f>IF(E52&gt;0,E52*H52,"-")</f>
        <v>115.38</v>
      </c>
      <c r="J52" s="471" t="str">
        <f>IF(E52="","",VLOOKUP(C52,Data!$B$5:$D$508,3,FALSE))</f>
        <v>C/T</v>
      </c>
      <c r="K52" s="347" t="str">
        <f>IF(E52="","",VLOOKUP(C52,Data!$B$5:$M$508,12,FALSE))</f>
        <v>Indonesia</v>
      </c>
      <c r="L52" s="348"/>
      <c r="M52" s="349">
        <f>IF(E52="","",VLOOKUP(C52,Data!$B$5:$E$508,4,FALSE)*E52)</f>
        <v>15.149999999999999</v>
      </c>
      <c r="N52" s="349">
        <f>IF(E52="","",VLOOKUP(C52,Data!$B$5:$F$508,5,FALSE)*E52)</f>
        <v>11.399999999999999</v>
      </c>
      <c r="O52" s="612" t="e">
        <f>IF(C52=Data!#REF!,Data!#REF!,(IF(C52=Data!#REF!,Data!#REF!,(IF(C52=Data!#REF!,Data!#REF!,(IF(C52=Data!B147,Data!G147,(IF(C52=Data!B150,Data!G150,(IF(C52=Data!#REF!,Data!#REF!,(IF(C52=Data!#REF!,Data!#REF!,(IF(C52=Data!#REF!,Data!#REF!,Data!#REF!)))))))))))))))&amp;IF(C52=Data!#REF!,Data!#REF!,(IF(C52=Data!#REF!,Data!#REF!,(IF(C52=Data!#REF!,Data!#REF!,(IF(C52=Data!#REF!,Data!#REF!,(IF(C52=Data!#REF!,Data!#REF!,(IF(C52=Data!#REF!,Data!G842,(IF(C52=Data!#REF!,Data!#REF!,(IF(C52=Data!#REF!,Data!#REF!,Data!#REF!)))))))))))))))&amp;IF(C52=Data!B178,Data!G178,(IF(C52=Data!#REF!,Data!#REF!,(IF(C52=Data!#REF!,Data!#REF!,(IF(C52=Data!#REF!,Data!#REF!,(IF(C52=Data!#REF!,Data!#REF!,Data!#REF!)))))))))</f>
        <v>#REF!</v>
      </c>
      <c r="P52" s="716"/>
      <c r="Q52" s="717"/>
      <c r="R52" s="630" t="s">
        <v>525</v>
      </c>
      <c r="S52" s="717"/>
      <c r="T52" s="717"/>
      <c r="U52" s="630"/>
      <c r="V52" s="634"/>
      <c r="W52" s="630"/>
      <c r="X52" s="350">
        <f>IF(E52="","",VLOOKUP(C52,Data!$B$5:$J$508,9,FALSE)*E52)</f>
        <v>7.6313999999999993E-2</v>
      </c>
      <c r="Y52" s="704"/>
      <c r="Z52" s="704"/>
      <c r="AA52" s="705"/>
      <c r="AB52" s="705"/>
      <c r="AC52" s="704"/>
      <c r="AD52" s="704"/>
      <c r="AE52" s="704"/>
    </row>
    <row r="53" spans="2:31" s="710" customFormat="1" ht="20" customHeight="1">
      <c r="B53" s="707">
        <v>61</v>
      </c>
      <c r="C53" s="357" t="s">
        <v>139</v>
      </c>
      <c r="D53" s="346" t="str">
        <f>IF(E53="","",VLOOKUP(C53,Data!$B$5:$L$508,2,FALSE))</f>
        <v>ZV88310</v>
      </c>
      <c r="E53" s="715">
        <v>2</v>
      </c>
      <c r="F53" s="709"/>
      <c r="G53" s="712"/>
      <c r="H53" s="346">
        <f>IF(E53="","",VLOOKUP(C53,Data!$B$5:$L$508,11,FALSE))</f>
        <v>98.33</v>
      </c>
      <c r="I53" s="616">
        <f>IF(E53&gt;0,E53*H53,"-")</f>
        <v>196.66</v>
      </c>
      <c r="J53" s="471" t="str">
        <f>IF(E53="","",VLOOKUP(C53,Data!$B$5:$D$508,3,FALSE))</f>
        <v>C/T</v>
      </c>
      <c r="K53" s="347" t="str">
        <f>IF(E53="","",VLOOKUP(C53,Data!$B$5:$M$508,12,FALSE))</f>
        <v>Indonesia</v>
      </c>
      <c r="L53" s="348"/>
      <c r="M53" s="349">
        <f>IF(E53="","",VLOOKUP(C53,Data!$B$5:$E$508,4,FALSE)*E53)</f>
        <v>9.08</v>
      </c>
      <c r="N53" s="349">
        <f>IF(E53="","",VLOOKUP(C53,Data!$B$5:$F$508,5,FALSE)*E53)</f>
        <v>8.4</v>
      </c>
      <c r="O53" s="612" t="e">
        <f>IF(C53=Data!#REF!,Data!#REF!,(IF(C53=Data!#REF!,Data!#REF!,(IF(C53=Data!#REF!,Data!#REF!,(IF(C53=Data!B147,Data!G147,(IF(C53=Data!B150,Data!G150,(IF(C53=Data!#REF!,Data!#REF!,(IF(C53=Data!#REF!,Data!#REF!,(IF(C53=Data!#REF!,Data!#REF!,Data!#REF!)))))))))))))))&amp;IF(C53=Data!#REF!,Data!#REF!,(IF(C53=Data!#REF!,Data!#REF!,(IF(C53=Data!#REF!,Data!#REF!,(IF(C53=Data!#REF!,Data!#REF!,(IF(C53=Data!#REF!,Data!#REF!,(IF(C53=Data!#REF!,Data!G842,(IF(C53=Data!#REF!,Data!#REF!,(IF(C53=Data!#REF!,Data!#REF!,Data!#REF!)))))))))))))))&amp;IF(C53=Data!B178,Data!G178,(IF(C53=Data!#REF!,Data!#REF!,(IF(C53=Data!#REF!,Data!#REF!,(IF(C53=Data!#REF!,Data!#REF!,(IF(C53=Data!#REF!,Data!#REF!,Data!#REF!)))))))))</f>
        <v>#REF!</v>
      </c>
      <c r="P53" s="716"/>
      <c r="Q53" s="717"/>
      <c r="R53" s="630" t="s">
        <v>525</v>
      </c>
      <c r="S53" s="717"/>
      <c r="T53" s="717"/>
      <c r="U53" s="630"/>
      <c r="V53" s="634"/>
      <c r="W53" s="630"/>
      <c r="X53" s="350">
        <f>IF(E53="","",VLOOKUP(C53,Data!$B$5:$J$508,9,FALSE)*E53)</f>
        <v>2.5999999999999999E-2</v>
      </c>
      <c r="Y53" s="704"/>
      <c r="Z53" s="704"/>
      <c r="AA53" s="705"/>
      <c r="AB53" s="705"/>
      <c r="AC53" s="704"/>
      <c r="AD53" s="704"/>
      <c r="AE53" s="704"/>
    </row>
    <row r="54" spans="2:31" s="710" customFormat="1" ht="20" customHeight="1">
      <c r="B54" s="707"/>
      <c r="C54" s="357"/>
      <c r="D54" s="346" t="str">
        <f>IF(E54="","",VLOOKUP(C54,Data!$B$5:$L$508,2,FALSE))</f>
        <v/>
      </c>
      <c r="E54" s="715"/>
      <c r="F54" s="709"/>
      <c r="G54" s="712"/>
      <c r="H54" s="346" t="str">
        <f>IF(E54="","",VLOOKUP(C54,Data!$B$5:$L$508,11,FALSE))</f>
        <v/>
      </c>
      <c r="I54" s="616" t="str">
        <f t="shared" ref="I54" si="3">IF(E54&gt;0,E54*H54,"-")</f>
        <v>-</v>
      </c>
      <c r="J54" s="471" t="str">
        <f>IF(E54="","",VLOOKUP(C54,Data!$B$5:$D$508,3,FALSE))</f>
        <v/>
      </c>
      <c r="K54" s="347" t="str">
        <f>IF(E54="","",VLOOKUP(C54,Data!$B$5:$M$508,12,FALSE))</f>
        <v/>
      </c>
      <c r="L54" s="348"/>
      <c r="M54" s="349" t="str">
        <f>IF(E54="","",VLOOKUP(C54,Data!$B$5:$E$508,4,FALSE)*E54)</f>
        <v/>
      </c>
      <c r="N54" s="349" t="str">
        <f>IF(E54="","",VLOOKUP(C54,Data!$B$5:$F$508,5,FALSE)*E54)</f>
        <v/>
      </c>
      <c r="O54" s="612" t="e">
        <f>IF(C54=Data!#REF!,Data!#REF!,(IF(C54=Data!#REF!,Data!#REF!,(IF(C54=Data!#REF!,Data!#REF!,(IF(C54=Data!B148,Data!G148,(IF(C54=Data!B151,Data!G151,(IF(C54=Data!#REF!,Data!#REF!,(IF(C54=Data!#REF!,Data!#REF!,(IF(C54=Data!#REF!,Data!#REF!,Data!#REF!)))))))))))))))&amp;IF(C54=Data!#REF!,Data!#REF!,(IF(C54=Data!#REF!,Data!#REF!,(IF(C54=Data!#REF!,Data!#REF!,(IF(C54=Data!#REF!,Data!#REF!,(IF(C54=Data!#REF!,Data!#REF!,(IF(C54=Data!#REF!,Data!G843,(IF(C54=Data!#REF!,Data!#REF!,(IF(C54=Data!#REF!,Data!#REF!,Data!#REF!)))))))))))))))&amp;IF(C54=Data!B179,Data!G179,(IF(C54=Data!#REF!,Data!#REF!,(IF(C54=Data!#REF!,Data!#REF!,(IF(C54=Data!#REF!,Data!#REF!,(IF(C54=Data!#REF!,Data!#REF!,Data!#REF!)))))))))</f>
        <v>#REF!</v>
      </c>
      <c r="P54" s="716"/>
      <c r="Q54" s="717"/>
      <c r="R54" s="630" t="s">
        <v>525</v>
      </c>
      <c r="S54" s="717"/>
      <c r="T54" s="717"/>
      <c r="U54" s="630"/>
      <c r="V54" s="634"/>
      <c r="W54" s="630"/>
      <c r="X54" s="350" t="str">
        <f>IF(E54="","",VLOOKUP(C54,Data!$B$5:$J$508,9,FALSE)*E54)</f>
        <v/>
      </c>
      <c r="Y54" s="704"/>
      <c r="Z54" s="704"/>
      <c r="AA54" s="705"/>
      <c r="AB54" s="705"/>
      <c r="AC54" s="704"/>
      <c r="AD54" s="704"/>
      <c r="AE54" s="704"/>
    </row>
    <row r="55" spans="2:31">
      <c r="B55" s="652"/>
      <c r="C55" s="653"/>
      <c r="D55" s="654"/>
      <c r="E55" s="359">
        <f>SUM(E18:E54)</f>
        <v>2848</v>
      </c>
      <c r="F55" s="359">
        <f>SUM(F18:F54)</f>
        <v>14</v>
      </c>
      <c r="G55" s="455"/>
      <c r="H55" s="361"/>
      <c r="I55" s="493">
        <f>SUM(I18:I54)</f>
        <v>108491.94</v>
      </c>
      <c r="J55" s="361"/>
      <c r="K55" s="361"/>
      <c r="L55" s="361"/>
      <c r="M55" s="655">
        <f>SUM(M18:M54)</f>
        <v>8820.4699999999993</v>
      </c>
      <c r="N55" s="655">
        <f>SUM(N18:N54)</f>
        <v>8023.7999999999993</v>
      </c>
      <c r="O55" s="351" t="e">
        <f>SUM(O16:O54)</f>
        <v>#REF!</v>
      </c>
      <c r="P55" s="351"/>
      <c r="Q55" s="351">
        <f>SUM(Q16:Q54)</f>
        <v>0</v>
      </c>
      <c r="R55" s="351">
        <f>SUM(R16:R54)</f>
        <v>0</v>
      </c>
      <c r="S55" s="351"/>
      <c r="T55" s="351">
        <f>SUM(T16:T54)</f>
        <v>0</v>
      </c>
      <c r="U55" s="351">
        <f>SUM(U16:U54)</f>
        <v>0</v>
      </c>
      <c r="V55" s="351" t="e">
        <f>SUM(#REF!)</f>
        <v>#REF!</v>
      </c>
      <c r="W55" s="351">
        <f>SUM(W16:W54)</f>
        <v>0</v>
      </c>
      <c r="X55" s="354">
        <f>SUM(X18:X54)</f>
        <v>27.84919288888889</v>
      </c>
    </row>
    <row r="56" spans="2:31">
      <c r="B56" s="656"/>
      <c r="C56" s="657"/>
      <c r="D56" s="641"/>
      <c r="E56" s="441"/>
      <c r="F56" s="658"/>
      <c r="G56" s="406"/>
      <c r="H56" s="177" t="s">
        <v>527</v>
      </c>
      <c r="I56" s="174"/>
      <c r="J56" s="439"/>
      <c r="K56" s="439"/>
      <c r="L56" s="439"/>
      <c r="M56" s="178"/>
      <c r="N56" s="174"/>
      <c r="O56" s="408"/>
      <c r="P56" s="407"/>
      <c r="Q56" s="407"/>
      <c r="R56" s="407"/>
      <c r="S56" s="407"/>
      <c r="T56" s="407"/>
      <c r="U56" s="407"/>
      <c r="V56" s="408"/>
      <c r="W56" s="408"/>
      <c r="X56" s="176"/>
    </row>
    <row r="57" spans="2:31">
      <c r="B57" s="387" t="s">
        <v>523</v>
      </c>
      <c r="C57" s="639"/>
      <c r="D57" s="659"/>
      <c r="E57" s="444" t="s">
        <v>528</v>
      </c>
      <c r="F57" s="444"/>
      <c r="G57" s="401"/>
      <c r="H57" s="80" t="s">
        <v>82</v>
      </c>
      <c r="I57" s="84"/>
      <c r="J57" s="417" t="s">
        <v>83</v>
      </c>
      <c r="K57" s="445"/>
      <c r="L57" s="169" t="s">
        <v>84</v>
      </c>
      <c r="M57" s="169"/>
      <c r="N57" s="1070" t="s">
        <v>85</v>
      </c>
      <c r="O57" s="1071"/>
      <c r="P57" s="1071"/>
      <c r="Q57" s="1071"/>
      <c r="R57" s="1071"/>
      <c r="S57" s="1071"/>
      <c r="T57" s="1071"/>
      <c r="U57" s="1071"/>
      <c r="V57" s="1071"/>
      <c r="W57" s="1071"/>
      <c r="X57" s="1072"/>
    </row>
    <row r="58" spans="2:31">
      <c r="B58" s="394" t="s">
        <v>547</v>
      </c>
      <c r="D58" s="660"/>
      <c r="E58" s="381" t="s">
        <v>87</v>
      </c>
      <c r="H58" s="179"/>
      <c r="I58" s="180" t="s">
        <v>12</v>
      </c>
      <c r="J58" s="394" t="s">
        <v>88</v>
      </c>
      <c r="K58" s="446"/>
      <c r="L58" s="171" t="s">
        <v>89</v>
      </c>
      <c r="M58" s="171"/>
      <c r="N58" s="167"/>
      <c r="X58" s="172"/>
    </row>
    <row r="59" spans="2:31">
      <c r="B59" s="394" t="s">
        <v>561</v>
      </c>
      <c r="D59" s="641"/>
      <c r="H59" s="1073"/>
      <c r="I59" s="1074"/>
      <c r="J59" s="394"/>
      <c r="K59" s="446"/>
      <c r="L59" s="171" t="s">
        <v>93</v>
      </c>
      <c r="M59" s="171"/>
      <c r="N59" s="167"/>
      <c r="X59" s="172"/>
    </row>
    <row r="60" spans="2:31">
      <c r="B60" s="406"/>
      <c r="C60" s="448"/>
      <c r="D60" s="661"/>
      <c r="E60" s="381" t="s">
        <v>94</v>
      </c>
      <c r="H60" s="179"/>
      <c r="I60" s="180"/>
      <c r="J60" s="394" t="s">
        <v>95</v>
      </c>
      <c r="K60" s="446"/>
      <c r="L60" s="171"/>
      <c r="M60" s="171"/>
      <c r="N60" s="167"/>
      <c r="X60" s="172"/>
    </row>
    <row r="61" spans="2:31">
      <c r="B61" s="387" t="s">
        <v>96</v>
      </c>
      <c r="C61" s="444"/>
      <c r="D61" s="640"/>
      <c r="E61" s="381" t="s">
        <v>97</v>
      </c>
      <c r="H61" s="88" t="s">
        <v>98</v>
      </c>
      <c r="I61" s="85"/>
      <c r="J61" s="394" t="s">
        <v>88</v>
      </c>
      <c r="K61" s="446"/>
      <c r="L61" s="171" t="s">
        <v>99</v>
      </c>
      <c r="M61" s="171"/>
      <c r="N61" s="167"/>
      <c r="X61" s="172"/>
    </row>
    <row r="62" spans="2:31">
      <c r="B62" s="662" t="s">
        <v>537</v>
      </c>
      <c r="D62" s="641"/>
      <c r="E62" s="381" t="s">
        <v>100</v>
      </c>
      <c r="H62" s="89"/>
      <c r="I62" s="181"/>
      <c r="J62" s="394" t="s">
        <v>101</v>
      </c>
      <c r="K62" s="446"/>
      <c r="L62" s="171" t="s">
        <v>524</v>
      </c>
      <c r="M62" s="171"/>
      <c r="N62" s="1075" t="s">
        <v>103</v>
      </c>
      <c r="O62" s="1076"/>
      <c r="P62" s="1076"/>
      <c r="Q62" s="1076"/>
      <c r="R62" s="1076"/>
      <c r="S62" s="1076"/>
      <c r="T62" s="1076"/>
      <c r="U62" s="1076"/>
      <c r="V62" s="1076"/>
      <c r="W62" s="1076"/>
      <c r="X62" s="1077"/>
    </row>
    <row r="63" spans="2:31">
      <c r="B63" s="406"/>
      <c r="C63" s="448"/>
      <c r="D63" s="644"/>
      <c r="E63" s="448"/>
      <c r="F63" s="448"/>
      <c r="G63" s="407"/>
      <c r="H63" s="1061" t="s">
        <v>1003</v>
      </c>
      <c r="I63" s="1078"/>
      <c r="J63" s="1061" t="s">
        <v>998</v>
      </c>
      <c r="K63" s="1078"/>
      <c r="L63" s="448"/>
      <c r="M63" s="175"/>
      <c r="N63" s="1079" t="s">
        <v>105</v>
      </c>
      <c r="O63" s="1080"/>
      <c r="P63" s="1080"/>
      <c r="Q63" s="1080"/>
      <c r="R63" s="1080"/>
      <c r="S63" s="1080"/>
      <c r="T63" s="1080"/>
      <c r="U63" s="1080"/>
      <c r="V63" s="1080"/>
      <c r="W63" s="1080"/>
      <c r="X63" s="1081"/>
    </row>
    <row r="66" spans="2:28" ht="27.75" customHeight="1"/>
    <row r="67" spans="2:28" ht="19.25" customHeight="1"/>
    <row r="68" spans="2:28" ht="22.5" customHeight="1">
      <c r="B68" s="456" t="s">
        <v>922</v>
      </c>
      <c r="C68" s="497"/>
      <c r="D68" s="456" t="s">
        <v>580</v>
      </c>
      <c r="E68" s="663"/>
      <c r="F68" s="663"/>
      <c r="G68" s="454"/>
      <c r="H68" s="456" t="s">
        <v>916</v>
      </c>
      <c r="J68" s="456" t="s">
        <v>927</v>
      </c>
    </row>
    <row r="69" spans="2:28" s="163" customFormat="1" ht="22.5" customHeight="1">
      <c r="B69" s="456" t="s">
        <v>923</v>
      </c>
      <c r="C69" s="497"/>
      <c r="D69" s="456" t="s">
        <v>927</v>
      </c>
      <c r="E69" s="663"/>
      <c r="F69" s="663"/>
      <c r="G69" s="454"/>
      <c r="H69" s="664" t="s">
        <v>917</v>
      </c>
      <c r="I69" s="497"/>
      <c r="J69" s="575" t="s">
        <v>927</v>
      </c>
      <c r="K69" s="704"/>
      <c r="L69" s="704"/>
      <c r="O69" s="704"/>
      <c r="P69" s="704"/>
      <c r="Q69" s="704"/>
      <c r="R69" s="704"/>
      <c r="S69" s="704"/>
      <c r="T69" s="704"/>
      <c r="U69" s="704"/>
      <c r="V69" s="704"/>
      <c r="W69" s="704"/>
      <c r="X69" s="164"/>
      <c r="Y69" s="704"/>
      <c r="Z69" s="704"/>
      <c r="AA69" s="705"/>
      <c r="AB69" s="679"/>
    </row>
    <row r="70" spans="2:28" s="163" customFormat="1" ht="22.5" customHeight="1">
      <c r="B70" s="456" t="s">
        <v>924</v>
      </c>
      <c r="C70" s="497"/>
      <c r="D70" s="456" t="s">
        <v>927</v>
      </c>
      <c r="E70" s="663"/>
      <c r="F70" s="663"/>
      <c r="G70" s="454"/>
      <c r="H70" s="456" t="s">
        <v>918</v>
      </c>
      <c r="J70" s="456" t="s">
        <v>580</v>
      </c>
      <c r="K70" s="704"/>
      <c r="L70" s="704"/>
      <c r="O70" s="704"/>
      <c r="P70" s="704"/>
      <c r="Q70" s="704"/>
      <c r="R70" s="704"/>
      <c r="S70" s="704"/>
      <c r="T70" s="704"/>
      <c r="U70" s="704"/>
      <c r="V70" s="704"/>
      <c r="W70" s="704"/>
      <c r="X70" s="164"/>
      <c r="Y70" s="704"/>
      <c r="Z70" s="704"/>
      <c r="AA70" s="705"/>
      <c r="AB70" s="679"/>
    </row>
    <row r="71" spans="2:28" s="163" customFormat="1" ht="22.5" customHeight="1">
      <c r="B71" s="456" t="s">
        <v>925</v>
      </c>
      <c r="C71" s="497"/>
      <c r="D71" s="456" t="s">
        <v>580</v>
      </c>
      <c r="E71" s="663"/>
      <c r="F71" s="663"/>
      <c r="G71" s="454"/>
      <c r="H71" s="456" t="s">
        <v>919</v>
      </c>
      <c r="J71" s="456" t="s">
        <v>580</v>
      </c>
      <c r="K71" s="704"/>
      <c r="L71" s="704"/>
      <c r="O71" s="704"/>
      <c r="P71" s="704"/>
      <c r="Q71" s="704"/>
      <c r="R71" s="704"/>
      <c r="S71" s="704"/>
      <c r="T71" s="704"/>
      <c r="U71" s="704"/>
      <c r="V71" s="704"/>
      <c r="W71" s="704"/>
      <c r="X71" s="164"/>
      <c r="Y71" s="704"/>
      <c r="Z71" s="704"/>
      <c r="AA71" s="705"/>
      <c r="AB71" s="679"/>
    </row>
    <row r="72" spans="2:28" s="163" customFormat="1" ht="22.5" customHeight="1">
      <c r="B72" s="456" t="s">
        <v>926</v>
      </c>
      <c r="C72" s="497"/>
      <c r="D72" s="456" t="s">
        <v>580</v>
      </c>
      <c r="E72" s="663"/>
      <c r="F72" s="663"/>
      <c r="G72" s="454"/>
      <c r="H72" s="456" t="s">
        <v>921</v>
      </c>
      <c r="J72" s="456" t="s">
        <v>580</v>
      </c>
      <c r="K72" s="704"/>
      <c r="L72" s="704"/>
      <c r="O72" s="704"/>
      <c r="P72" s="704"/>
      <c r="Q72" s="704"/>
      <c r="R72" s="704"/>
      <c r="S72" s="704"/>
      <c r="T72" s="704"/>
      <c r="U72" s="704"/>
      <c r="V72" s="704"/>
      <c r="W72" s="704"/>
      <c r="X72" s="164"/>
      <c r="Y72" s="704"/>
      <c r="Z72" s="704"/>
      <c r="AA72" s="705"/>
      <c r="AB72" s="679"/>
    </row>
    <row r="73" spans="2:28">
      <c r="B73" s="665"/>
      <c r="D73" s="665"/>
      <c r="E73" s="665"/>
      <c r="F73" s="665"/>
      <c r="G73" s="326"/>
      <c r="H73" s="456" t="s">
        <v>920</v>
      </c>
      <c r="J73" s="456" t="s">
        <v>580</v>
      </c>
    </row>
    <row r="74" spans="2:28" s="163" customFormat="1">
      <c r="B74" s="704"/>
      <c r="C74" s="666" t="s">
        <v>189</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592</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593</v>
      </c>
      <c r="D76" s="381"/>
      <c r="E76" s="381"/>
      <c r="F76" s="381"/>
      <c r="G76" s="704"/>
      <c r="J76" s="704"/>
      <c r="K76" s="704"/>
      <c r="L76" s="704"/>
      <c r="O76" s="704"/>
      <c r="P76" s="704"/>
      <c r="Q76" s="704"/>
      <c r="R76" s="704"/>
      <c r="S76" s="704"/>
      <c r="T76" s="704"/>
      <c r="U76" s="704"/>
      <c r="V76" s="704"/>
      <c r="W76" s="704"/>
      <c r="X76" s="164"/>
      <c r="Y76" s="704"/>
      <c r="Z76" s="704"/>
      <c r="AA76" s="705"/>
      <c r="AB76" s="679"/>
    </row>
    <row r="77" spans="2:28" s="163" customFormat="1">
      <c r="B77" s="704"/>
      <c r="C77" s="667" t="s">
        <v>595</v>
      </c>
      <c r="D77" s="381"/>
      <c r="E77" s="381"/>
      <c r="F77" s="381"/>
      <c r="G77" s="704"/>
      <c r="J77" s="704"/>
      <c r="K77" s="704"/>
      <c r="L77" s="704"/>
      <c r="O77" s="704"/>
      <c r="P77" s="704"/>
      <c r="Q77" s="704"/>
      <c r="R77" s="704"/>
      <c r="S77" s="704"/>
      <c r="T77" s="704"/>
      <c r="U77" s="704"/>
      <c r="V77" s="704"/>
      <c r="W77" s="704"/>
      <c r="X77" s="164"/>
      <c r="Y77" s="704"/>
      <c r="Z77" s="704"/>
      <c r="AA77" s="705"/>
      <c r="AB77" s="679"/>
    </row>
    <row r="78" spans="2:28" s="163" customFormat="1">
      <c r="B78" s="704"/>
      <c r="C78" s="667" t="s">
        <v>594</v>
      </c>
      <c r="D78" s="381"/>
      <c r="E78" s="381"/>
      <c r="F78" s="381"/>
      <c r="G78" s="704"/>
      <c r="J78" s="704"/>
      <c r="K78" s="704"/>
      <c r="L78" s="704"/>
      <c r="O78" s="704"/>
      <c r="P78" s="704"/>
      <c r="Q78" s="704"/>
      <c r="R78" s="704"/>
      <c r="S78" s="704"/>
      <c r="T78" s="704"/>
      <c r="U78" s="704"/>
      <c r="V78" s="704"/>
      <c r="W78" s="704"/>
      <c r="X78" s="164"/>
      <c r="Y78" s="704"/>
      <c r="Z78" s="704"/>
      <c r="AA78" s="705"/>
      <c r="AB78" s="679"/>
    </row>
    <row r="79" spans="2:28" s="163" customFormat="1">
      <c r="B79" s="704"/>
      <c r="C79" s="667" t="s">
        <v>607</v>
      </c>
      <c r="D79" s="381"/>
      <c r="E79" s="381"/>
      <c r="F79" s="381"/>
      <c r="G79" s="704"/>
      <c r="J79" s="704"/>
      <c r="K79" s="704"/>
      <c r="L79" s="704"/>
      <c r="O79" s="704"/>
      <c r="P79" s="704"/>
      <c r="Q79" s="704"/>
      <c r="R79" s="704"/>
      <c r="S79" s="704"/>
      <c r="T79" s="704"/>
      <c r="U79" s="704"/>
      <c r="V79" s="704"/>
      <c r="W79" s="704"/>
      <c r="X79" s="164"/>
      <c r="Y79" s="704"/>
      <c r="Z79" s="704"/>
      <c r="AA79" s="705"/>
      <c r="AB79" s="679"/>
    </row>
    <row r="80" spans="2:28" s="163" customFormat="1">
      <c r="B80" s="704"/>
      <c r="C80" s="667" t="s">
        <v>606</v>
      </c>
      <c r="D80" s="381"/>
      <c r="E80" s="381"/>
      <c r="F80" s="381"/>
      <c r="G80" s="704"/>
      <c r="J80" s="704"/>
      <c r="K80" s="704"/>
      <c r="L80" s="704"/>
      <c r="O80" s="704"/>
      <c r="P80" s="704"/>
      <c r="Q80" s="704"/>
      <c r="R80" s="704"/>
      <c r="S80" s="704"/>
      <c r="T80" s="704"/>
      <c r="U80" s="704"/>
      <c r="V80" s="704"/>
      <c r="W80" s="704"/>
      <c r="X80" s="164"/>
      <c r="Y80" s="704"/>
      <c r="Z80" s="704"/>
      <c r="AA80" s="705"/>
      <c r="AB80" s="679"/>
    </row>
    <row r="81" spans="2:28" s="163" customFormat="1">
      <c r="B81" s="704"/>
      <c r="C81" s="667" t="s">
        <v>596</v>
      </c>
      <c r="D81" s="381"/>
      <c r="E81" s="381"/>
      <c r="F81" s="381"/>
      <c r="G81" s="704"/>
      <c r="J81" s="704"/>
      <c r="K81" s="704"/>
      <c r="L81" s="704"/>
      <c r="O81" s="704"/>
      <c r="P81" s="704"/>
      <c r="Q81" s="704"/>
      <c r="R81" s="704"/>
      <c r="S81" s="704"/>
      <c r="T81" s="704"/>
      <c r="U81" s="704"/>
      <c r="V81" s="704"/>
      <c r="W81" s="704"/>
      <c r="X81" s="164"/>
      <c r="Y81" s="704"/>
      <c r="Z81" s="704"/>
      <c r="AA81" s="705"/>
      <c r="AB81" s="679"/>
    </row>
    <row r="82" spans="2:28" s="163" customFormat="1">
      <c r="B82" s="704"/>
      <c r="C82" s="667" t="s">
        <v>597</v>
      </c>
      <c r="D82" s="381"/>
      <c r="E82" s="381"/>
      <c r="F82" s="381"/>
      <c r="G82" s="704"/>
      <c r="J82" s="704"/>
      <c r="K82" s="704"/>
      <c r="L82" s="704"/>
      <c r="O82" s="704"/>
      <c r="P82" s="704"/>
      <c r="Q82" s="704"/>
      <c r="R82" s="704"/>
      <c r="S82" s="704"/>
      <c r="T82" s="704"/>
      <c r="U82" s="704"/>
      <c r="V82" s="704"/>
      <c r="W82" s="704"/>
      <c r="X82" s="164"/>
      <c r="Y82" s="704"/>
      <c r="Z82" s="704"/>
      <c r="AA82" s="705"/>
      <c r="AB82" s="679"/>
    </row>
    <row r="83" spans="2:28" s="163" customFormat="1">
      <c r="B83" s="704"/>
      <c r="C83" s="667" t="s">
        <v>598</v>
      </c>
      <c r="D83" s="381"/>
      <c r="E83" s="381"/>
      <c r="F83" s="381"/>
      <c r="G83" s="704"/>
      <c r="J83" s="704"/>
      <c r="K83" s="704"/>
      <c r="L83" s="704"/>
      <c r="O83" s="704"/>
      <c r="P83" s="704"/>
      <c r="Q83" s="704"/>
      <c r="R83" s="704"/>
      <c r="S83" s="704"/>
      <c r="T83" s="704"/>
      <c r="U83" s="704"/>
      <c r="V83" s="704"/>
      <c r="W83" s="704"/>
      <c r="X83" s="164"/>
      <c r="Y83" s="704"/>
      <c r="Z83" s="704"/>
      <c r="AA83" s="705"/>
      <c r="AB83" s="679"/>
    </row>
    <row r="84" spans="2:28" s="163" customFormat="1">
      <c r="B84" s="704"/>
      <c r="C84" s="667" t="s">
        <v>599</v>
      </c>
      <c r="D84" s="381"/>
      <c r="E84" s="381"/>
      <c r="F84" s="381"/>
      <c r="G84" s="704"/>
      <c r="J84" s="704"/>
      <c r="K84" s="704"/>
      <c r="L84" s="704"/>
      <c r="O84" s="704"/>
      <c r="P84" s="704"/>
      <c r="Q84" s="704"/>
      <c r="R84" s="704"/>
      <c r="S84" s="704"/>
      <c r="T84" s="704"/>
      <c r="U84" s="704"/>
      <c r="V84" s="704"/>
      <c r="W84" s="704"/>
      <c r="X84" s="164"/>
      <c r="Y84" s="704"/>
      <c r="Z84" s="704"/>
      <c r="AA84" s="705"/>
      <c r="AB84" s="679"/>
    </row>
    <row r="85" spans="2:28">
      <c r="C85" s="667" t="s">
        <v>336</v>
      </c>
    </row>
    <row r="86" spans="2:28" s="665" customFormat="1">
      <c r="B86" s="704"/>
      <c r="C86" s="668" t="s">
        <v>348</v>
      </c>
      <c r="D86" s="666" t="s">
        <v>570</v>
      </c>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7" t="s">
        <v>14</v>
      </c>
      <c r="D87" s="381" t="s">
        <v>571</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7" t="s">
        <v>10</v>
      </c>
      <c r="D88" s="381"/>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7" t="s">
        <v>602</v>
      </c>
      <c r="D89" s="381" t="s">
        <v>20</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7" t="s">
        <v>11</v>
      </c>
      <c r="D90" s="381"/>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7" t="s">
        <v>550</v>
      </c>
      <c r="D91" s="381"/>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7" t="s">
        <v>604</v>
      </c>
      <c r="D92" s="381"/>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7" t="s">
        <v>542</v>
      </c>
      <c r="D93" s="381"/>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7" t="s">
        <v>543</v>
      </c>
      <c r="D94" s="381"/>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8" t="s">
        <v>621</v>
      </c>
      <c r="D95" s="669" t="s">
        <v>166</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8" t="s">
        <v>622</v>
      </c>
      <c r="D96" s="669" t="s">
        <v>167</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8" t="s">
        <v>623</v>
      </c>
      <c r="D97" s="666" t="s">
        <v>168</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8" t="s">
        <v>624</v>
      </c>
      <c r="D98" s="666" t="s">
        <v>169</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8" t="s">
        <v>618</v>
      </c>
      <c r="D99" s="669" t="s">
        <v>170</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156</v>
      </c>
      <c r="D100" s="669" t="s">
        <v>171</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157</v>
      </c>
      <c r="D101" s="669" t="s">
        <v>172</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158</v>
      </c>
      <c r="D102" s="669" t="s">
        <v>173</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159</v>
      </c>
      <c r="D103" s="669" t="s">
        <v>174</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160</v>
      </c>
      <c r="D104" s="669" t="s">
        <v>175</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161</v>
      </c>
      <c r="D105" s="669" t="s">
        <v>176</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162</v>
      </c>
      <c r="D106" s="669" t="s">
        <v>177</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163</v>
      </c>
      <c r="D107" s="669" t="s">
        <v>178</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164</v>
      </c>
      <c r="D108" s="669" t="s">
        <v>179</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165</v>
      </c>
      <c r="D109" s="669" t="s">
        <v>180</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125</v>
      </c>
      <c r="D110" s="669" t="s">
        <v>140</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126</v>
      </c>
      <c r="D111" s="669" t="s">
        <v>141</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127</v>
      </c>
      <c r="D112" s="669" t="s">
        <v>142</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28" s="665" customFormat="1">
      <c r="B113" s="704"/>
      <c r="C113" s="669" t="s">
        <v>128</v>
      </c>
      <c r="D113" s="669" t="s">
        <v>143</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28" s="665" customFormat="1">
      <c r="B114" s="704"/>
      <c r="C114" s="669" t="s">
        <v>129</v>
      </c>
      <c r="D114" s="669" t="s">
        <v>144</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28" s="665" customFormat="1">
      <c r="B115" s="704"/>
      <c r="C115" s="669" t="s">
        <v>130</v>
      </c>
      <c r="D115" s="669" t="s">
        <v>145</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28" s="665" customFormat="1">
      <c r="B116" s="704"/>
      <c r="C116" s="669" t="s">
        <v>131</v>
      </c>
      <c r="D116" s="669" t="s">
        <v>146</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28" s="665" customFormat="1">
      <c r="B117" s="704"/>
      <c r="C117" s="669" t="s">
        <v>132</v>
      </c>
      <c r="D117" s="669" t="s">
        <v>147</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28" s="665" customFormat="1">
      <c r="B118" s="704"/>
      <c r="C118" s="669" t="s">
        <v>133</v>
      </c>
      <c r="D118" s="669" t="s">
        <v>148</v>
      </c>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680"/>
    </row>
    <row r="119" spans="2:28" s="665" customFormat="1">
      <c r="B119" s="704"/>
      <c r="C119" s="669" t="s">
        <v>134</v>
      </c>
      <c r="D119" s="669" t="s">
        <v>149</v>
      </c>
      <c r="E119" s="381"/>
      <c r="F119" s="381"/>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680"/>
    </row>
    <row r="120" spans="2:28" s="665" customFormat="1">
      <c r="B120" s="704"/>
      <c r="C120" s="669" t="s">
        <v>135</v>
      </c>
      <c r="D120" s="669" t="s">
        <v>150</v>
      </c>
      <c r="E120" s="381"/>
      <c r="F120" s="381"/>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680"/>
    </row>
    <row r="121" spans="2:28" s="665" customFormat="1">
      <c r="B121" s="704"/>
      <c r="C121" s="669" t="s">
        <v>136</v>
      </c>
      <c r="D121" s="669" t="s">
        <v>151</v>
      </c>
      <c r="E121" s="381"/>
      <c r="F121" s="381"/>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680"/>
    </row>
    <row r="122" spans="2:28" s="665" customFormat="1">
      <c r="B122" s="704"/>
      <c r="C122" s="669" t="s">
        <v>137</v>
      </c>
      <c r="D122" s="669" t="s">
        <v>152</v>
      </c>
      <c r="E122" s="381"/>
      <c r="F122" s="381"/>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680"/>
    </row>
    <row r="123" spans="2:28" s="665" customFormat="1">
      <c r="B123" s="704"/>
      <c r="C123" s="669" t="s">
        <v>138</v>
      </c>
      <c r="D123" s="669" t="s">
        <v>153</v>
      </c>
      <c r="E123" s="381"/>
      <c r="F123" s="381"/>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680"/>
    </row>
    <row r="124" spans="2:28" s="665" customFormat="1">
      <c r="B124" s="704"/>
      <c r="C124" s="669" t="s">
        <v>139</v>
      </c>
      <c r="D124" s="669" t="s">
        <v>154</v>
      </c>
      <c r="E124" s="381"/>
      <c r="F124" s="381"/>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680"/>
    </row>
    <row r="125" spans="2:28" s="665" customFormat="1">
      <c r="B125" s="704"/>
      <c r="C125" s="669" t="s">
        <v>345</v>
      </c>
      <c r="D125" s="669" t="s">
        <v>346</v>
      </c>
      <c r="E125" s="381"/>
      <c r="F125" s="381"/>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680"/>
    </row>
    <row r="126" spans="2:28">
      <c r="C126" s="668" t="s">
        <v>562</v>
      </c>
      <c r="D126" s="666" t="s">
        <v>586</v>
      </c>
    </row>
    <row r="127" spans="2:28" s="381" customFormat="1">
      <c r="B127" s="704"/>
      <c r="C127" s="668" t="s">
        <v>11</v>
      </c>
      <c r="D127" s="666" t="s">
        <v>579</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row>
    <row r="128" spans="2:28" s="381" customFormat="1">
      <c r="B128" s="704"/>
      <c r="C128" s="668" t="s">
        <v>550</v>
      </c>
      <c r="D128" s="666" t="s">
        <v>603</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row>
    <row r="129" spans="2:37" s="381" customFormat="1">
      <c r="B129" s="704"/>
      <c r="C129" s="668" t="s">
        <v>626</v>
      </c>
      <c r="D129" s="666" t="s">
        <v>629</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8" t="s">
        <v>627</v>
      </c>
      <c r="D130" s="666" t="s">
        <v>630</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8" t="s">
        <v>628</v>
      </c>
      <c r="D131" s="666" t="s">
        <v>631</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68" t="s">
        <v>612</v>
      </c>
      <c r="D132" s="666" t="s">
        <v>613</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70" t="s">
        <v>853</v>
      </c>
      <c r="D133" s="671" t="s">
        <v>860</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6" t="s">
        <v>854</v>
      </c>
      <c r="D134" s="672" t="s">
        <v>861</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66" t="s">
        <v>855</v>
      </c>
      <c r="D135" s="672" t="s">
        <v>862</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row r="136" spans="2:37" s="381" customFormat="1">
      <c r="B136" s="704"/>
      <c r="C136" s="666" t="s">
        <v>856</v>
      </c>
      <c r="D136" s="672" t="s">
        <v>863</v>
      </c>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705"/>
      <c r="AC136" s="704"/>
      <c r="AD136" s="704"/>
      <c r="AE136" s="704"/>
      <c r="AF136" s="704"/>
      <c r="AG136" s="704"/>
      <c r="AH136" s="704"/>
      <c r="AI136" s="704"/>
      <c r="AJ136" s="704"/>
      <c r="AK136" s="704"/>
    </row>
    <row r="137" spans="2:37" s="381" customFormat="1">
      <c r="B137" s="704"/>
      <c r="C137" s="666" t="s">
        <v>857</v>
      </c>
      <c r="D137" s="671" t="s">
        <v>864</v>
      </c>
      <c r="G137" s="704"/>
      <c r="H137" s="163"/>
      <c r="I137" s="163"/>
      <c r="J137" s="704"/>
      <c r="K137" s="704"/>
      <c r="L137" s="704"/>
      <c r="M137" s="163"/>
      <c r="N137" s="163"/>
      <c r="O137" s="704"/>
      <c r="P137" s="704"/>
      <c r="Q137" s="704"/>
      <c r="R137" s="704"/>
      <c r="S137" s="704"/>
      <c r="T137" s="704"/>
      <c r="U137" s="704"/>
      <c r="V137" s="704"/>
      <c r="W137" s="704"/>
      <c r="X137" s="164"/>
      <c r="Y137" s="704"/>
      <c r="Z137" s="704"/>
      <c r="AA137" s="705"/>
      <c r="AB137" s="705"/>
      <c r="AC137" s="704"/>
      <c r="AD137" s="704"/>
      <c r="AE137" s="704"/>
      <c r="AF137" s="704"/>
      <c r="AG137" s="704"/>
      <c r="AH137" s="704"/>
      <c r="AI137" s="704"/>
      <c r="AJ137" s="704"/>
      <c r="AK137" s="704"/>
    </row>
    <row r="138" spans="2:37" s="381" customFormat="1">
      <c r="B138" s="704"/>
      <c r="C138" s="670" t="s">
        <v>858</v>
      </c>
      <c r="D138" s="671" t="s">
        <v>865</v>
      </c>
      <c r="G138" s="704"/>
      <c r="H138" s="163"/>
      <c r="I138" s="163"/>
      <c r="J138" s="704"/>
      <c r="K138" s="704"/>
      <c r="L138" s="704"/>
      <c r="M138" s="163"/>
      <c r="N138" s="163"/>
      <c r="O138" s="704"/>
      <c r="P138" s="704"/>
      <c r="Q138" s="704"/>
      <c r="R138" s="704"/>
      <c r="S138" s="704"/>
      <c r="T138" s="704"/>
      <c r="U138" s="704"/>
      <c r="V138" s="704"/>
      <c r="W138" s="704"/>
      <c r="X138" s="164"/>
      <c r="Y138" s="704"/>
      <c r="Z138" s="704"/>
      <c r="AA138" s="705"/>
      <c r="AB138" s="705"/>
      <c r="AC138" s="704"/>
      <c r="AD138" s="704"/>
      <c r="AE138" s="704"/>
      <c r="AF138" s="704"/>
      <c r="AG138" s="704"/>
      <c r="AH138" s="704"/>
      <c r="AI138" s="704"/>
      <c r="AJ138" s="704"/>
      <c r="AK138" s="704"/>
    </row>
    <row r="139" spans="2:37" s="381" customFormat="1">
      <c r="B139" s="704"/>
      <c r="C139" s="670" t="s">
        <v>859</v>
      </c>
      <c r="D139" s="671" t="s">
        <v>866</v>
      </c>
      <c r="G139" s="704"/>
      <c r="H139" s="163"/>
      <c r="I139" s="163"/>
      <c r="J139" s="704"/>
      <c r="K139" s="704"/>
      <c r="L139" s="704"/>
      <c r="M139" s="163"/>
      <c r="N139" s="163"/>
      <c r="O139" s="704"/>
      <c r="P139" s="704"/>
      <c r="Q139" s="704"/>
      <c r="R139" s="704"/>
      <c r="S139" s="704"/>
      <c r="T139" s="704"/>
      <c r="U139" s="704"/>
      <c r="V139" s="704"/>
      <c r="W139" s="704"/>
      <c r="X139" s="164"/>
      <c r="Y139" s="704"/>
      <c r="Z139" s="704"/>
      <c r="AA139" s="705"/>
      <c r="AB139" s="705"/>
      <c r="AC139" s="704"/>
      <c r="AD139" s="704"/>
      <c r="AE139" s="704"/>
      <c r="AF139" s="704"/>
      <c r="AG139" s="704"/>
      <c r="AH139" s="704"/>
      <c r="AI139" s="704"/>
      <c r="AJ139" s="704"/>
      <c r="AK139" s="704"/>
    </row>
    <row r="140" spans="2:37" s="381" customFormat="1">
      <c r="B140" s="704"/>
      <c r="C140" s="666" t="s">
        <v>867</v>
      </c>
      <c r="D140" s="672" t="s">
        <v>868</v>
      </c>
      <c r="G140" s="704"/>
      <c r="H140" s="163"/>
      <c r="I140" s="163"/>
      <c r="J140" s="704"/>
      <c r="K140" s="704"/>
      <c r="L140" s="704"/>
      <c r="M140" s="163"/>
      <c r="N140" s="163"/>
      <c r="O140" s="704"/>
      <c r="P140" s="704"/>
      <c r="Q140" s="704"/>
      <c r="R140" s="704"/>
      <c r="S140" s="704"/>
      <c r="T140" s="704"/>
      <c r="U140" s="704"/>
      <c r="V140" s="704"/>
      <c r="W140" s="704"/>
      <c r="X140" s="164"/>
      <c r="Y140" s="704"/>
      <c r="Z140" s="704"/>
      <c r="AA140" s="705"/>
      <c r="AB140" s="705"/>
      <c r="AC140" s="704"/>
      <c r="AD140" s="704"/>
      <c r="AE140" s="704"/>
      <c r="AF140" s="704"/>
      <c r="AG140" s="704"/>
      <c r="AH140" s="704"/>
      <c r="AI140" s="704"/>
      <c r="AJ140" s="704"/>
      <c r="AK140" s="704"/>
    </row>
    <row r="141" spans="2:37" s="381" customFormat="1">
      <c r="B141" s="704"/>
      <c r="C141" s="668" t="s">
        <v>635</v>
      </c>
      <c r="D141" s="672" t="s">
        <v>636</v>
      </c>
      <c r="G141" s="704"/>
      <c r="H141" s="163"/>
      <c r="I141" s="163"/>
      <c r="J141" s="704"/>
      <c r="K141" s="704"/>
      <c r="L141" s="704"/>
      <c r="M141" s="163"/>
      <c r="N141" s="163"/>
      <c r="O141" s="704"/>
      <c r="P141" s="704"/>
      <c r="Q141" s="704"/>
      <c r="R141" s="704"/>
      <c r="S141" s="704"/>
      <c r="T141" s="704"/>
      <c r="U141" s="704"/>
      <c r="V141" s="704"/>
      <c r="W141" s="704"/>
      <c r="X141" s="164"/>
      <c r="Y141" s="704"/>
      <c r="Z141" s="704"/>
      <c r="AA141" s="705"/>
      <c r="AB141" s="705"/>
      <c r="AC141" s="704"/>
      <c r="AD141" s="704"/>
      <c r="AE141" s="704"/>
      <c r="AF141" s="704"/>
      <c r="AG141" s="704"/>
      <c r="AH141" s="704"/>
      <c r="AI141" s="704"/>
      <c r="AJ141" s="704"/>
      <c r="AK141" s="704"/>
    </row>
    <row r="142" spans="2:37" s="381" customFormat="1">
      <c r="B142" s="704"/>
      <c r="C142" s="668" t="s">
        <v>542</v>
      </c>
      <c r="D142" s="673" t="s">
        <v>573</v>
      </c>
      <c r="G142" s="704"/>
      <c r="H142" s="163"/>
      <c r="I142" s="163"/>
      <c r="J142" s="704"/>
      <c r="K142" s="704"/>
      <c r="L142" s="704"/>
      <c r="M142" s="163"/>
      <c r="N142" s="163"/>
      <c r="O142" s="704"/>
      <c r="P142" s="704"/>
      <c r="Q142" s="704"/>
      <c r="R142" s="704"/>
      <c r="S142" s="704"/>
      <c r="T142" s="704"/>
      <c r="U142" s="704"/>
      <c r="V142" s="704"/>
      <c r="W142" s="704"/>
      <c r="X142" s="164"/>
      <c r="Y142" s="704"/>
      <c r="Z142" s="704"/>
      <c r="AA142" s="705"/>
      <c r="AB142" s="705"/>
      <c r="AC142" s="704"/>
      <c r="AD142" s="704"/>
      <c r="AE142" s="704"/>
      <c r="AF142" s="704"/>
      <c r="AG142" s="704"/>
      <c r="AH142" s="704"/>
      <c r="AI142" s="704"/>
      <c r="AJ142" s="704"/>
      <c r="AK142" s="704"/>
    </row>
    <row r="143" spans="2:37" s="381" customFormat="1">
      <c r="B143" s="704"/>
      <c r="C143" s="668" t="s">
        <v>157</v>
      </c>
      <c r="D143" s="673" t="s">
        <v>172</v>
      </c>
      <c r="G143" s="704"/>
      <c r="H143" s="163"/>
      <c r="I143" s="163"/>
      <c r="J143" s="704"/>
      <c r="K143" s="704"/>
      <c r="L143" s="704"/>
      <c r="M143" s="163"/>
      <c r="N143" s="163"/>
      <c r="O143" s="704"/>
      <c r="P143" s="704"/>
      <c r="Q143" s="704"/>
      <c r="R143" s="704"/>
      <c r="S143" s="704"/>
      <c r="T143" s="704"/>
      <c r="U143" s="704"/>
      <c r="V143" s="704"/>
      <c r="W143" s="704"/>
      <c r="X143" s="164"/>
      <c r="Y143" s="704"/>
      <c r="Z143" s="704"/>
      <c r="AA143" s="705"/>
      <c r="AB143" s="705"/>
      <c r="AC143" s="704"/>
      <c r="AD143" s="704"/>
      <c r="AE143" s="704"/>
      <c r="AF143" s="704"/>
      <c r="AG143" s="704"/>
      <c r="AH143" s="704"/>
      <c r="AI143" s="704"/>
      <c r="AJ143" s="704"/>
      <c r="AK143" s="704"/>
    </row>
  </sheetData>
  <mergeCells count="6">
    <mergeCell ref="N57:X57"/>
    <mergeCell ref="H59:I59"/>
    <mergeCell ref="N62:X62"/>
    <mergeCell ref="H63:I63"/>
    <mergeCell ref="J63:K63"/>
    <mergeCell ref="N63:X63"/>
  </mergeCells>
  <printOptions horizontalCentered="1"/>
  <pageMargins left="0.19685039370078741" right="0" top="0.15748031496062992" bottom="0.23622047244094491" header="0.15748031496062992" footer="0.15748031496062992"/>
  <pageSetup paperSize="9" scale="59" firstPageNumber="4294963191" fitToHeight="2" orientation="landscape" horizontalDpi="4294967295" verticalDpi="4294967295" r:id="rId1"/>
  <headerFooter alignWithMargins="0">
    <oddHeader>&amp;R&amp;"Calibri"&amp;10&amp;K000000 Confidential&amp;1#_x000D_</oddHead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E186A-55ED-48E1-92F1-4423359A15E3}">
  <sheetPr>
    <pageSetUpPr fitToPage="1"/>
  </sheetPr>
  <dimension ref="B1:AK139"/>
  <sheetViews>
    <sheetView showGridLines="0" topLeftCell="A4" zoomScale="70" zoomScaleNormal="70" zoomScaleSheetLayoutView="85" workbookViewId="0">
      <selection activeCell="L44" sqref="L44"/>
    </sheetView>
  </sheetViews>
  <sheetFormatPr defaultColWidth="9.1796875" defaultRowHeight="22.5"/>
  <cols>
    <col min="1" max="1" width="2.6328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6.816406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723"/>
      <c r="K10" s="724"/>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5.75"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1004</v>
      </c>
      <c r="D18" s="346" t="str">
        <f>IF(E18="","",VLOOKUP(C18,Data!$B$5:$L$508,2,FALSE))</f>
        <v/>
      </c>
      <c r="E18" s="715"/>
      <c r="F18" s="709"/>
      <c r="G18" s="712"/>
      <c r="H18" s="346" t="str">
        <f>IF(E18="","",VLOOKUP(C18,Data!$B$5:$L$508,11,FALSE))</f>
        <v/>
      </c>
      <c r="I18" s="616" t="str">
        <f t="shared" ref="I18:I51"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186,Data!G186,(IF(C18=Data!B189,Data!G189,(IF(C18=Data!#REF!,Data!#REF!,(IF(C18=Data!#REF!,Data!#REF!,(IF(C18=Data!#REF!,Data!#REF!,Data!#REF!)))))))))))))))&amp;IF(C18=Data!#REF!,Data!#REF!,(IF(C18=Data!#REF!,Data!#REF!,(IF(C18=Data!#REF!,Data!#REF!,(IF(C18=Data!#REF!,Data!#REF!,(IF(C18=Data!#REF!,Data!#REF!,(IF(C18=Data!#REF!,Data!G881,(IF(C18=Data!#REF!,Data!#REF!,(IF(C18=Data!#REF!,Data!#REF!,Data!#REF!)))))))))))))))&amp;IF(C18=Data!B217,Data!G217,(IF(C18=Data!#REF!,Data!#REF!,(IF(C18=Data!#REF!,Data!#REF!,(IF(C18=Data!#REF!,Data!#REF!,(IF(C18=Data!#REF!,Data!#REF!,Data!#REF!)))))))))</f>
        <v>#REF!</v>
      </c>
      <c r="P18" s="721"/>
      <c r="Q18" s="722"/>
      <c r="R18" s="630" t="s">
        <v>525</v>
      </c>
      <c r="S18" s="722"/>
      <c r="T18" s="722"/>
      <c r="U18" s="630"/>
      <c r="V18" s="634"/>
      <c r="W18" s="630"/>
      <c r="X18" s="350" t="str">
        <f>IF(E18="","",VLOOKUP(C18,Data!$B$5:$J$508,9,FALSE)*E18)</f>
        <v/>
      </c>
      <c r="Y18" s="704"/>
      <c r="Z18" s="704"/>
      <c r="AA18" s="705"/>
      <c r="AB18" s="705"/>
      <c r="AC18" s="704"/>
      <c r="AD18" s="704"/>
      <c r="AE18" s="704"/>
    </row>
    <row r="19" spans="2:31" s="710" customFormat="1" ht="20" customHeight="1">
      <c r="B19" s="707" t="s">
        <v>952</v>
      </c>
      <c r="C19" s="357" t="s">
        <v>14</v>
      </c>
      <c r="D19" s="346" t="str">
        <f>IF(E19="","",VLOOKUP(C19,Data!$B$5:$L$508,2,FALSE))</f>
        <v>ZA34830</v>
      </c>
      <c r="E19" s="715">
        <v>20</v>
      </c>
      <c r="F19" s="709"/>
      <c r="G19" s="712" t="s">
        <v>521</v>
      </c>
      <c r="H19" s="346">
        <f>IF(E19="","",VLOOKUP(C19,Data!$B$5:$L$508,11,FALSE))</f>
        <v>117.38</v>
      </c>
      <c r="I19" s="616">
        <f t="shared" si="0"/>
        <v>2347.6</v>
      </c>
      <c r="J19" s="471" t="str">
        <f>IF(E19="","",VLOOKUP(C19,Data!$B$5:$D$508,3,FALSE))</f>
        <v>C/T</v>
      </c>
      <c r="K19" s="347" t="str">
        <f>IF(E19="","",VLOOKUP(C19,Data!$B$5:$M$508,12,FALSE))</f>
        <v>Indonesia</v>
      </c>
      <c r="L19" s="348"/>
      <c r="M19" s="349">
        <f>IF(E19="","",VLOOKUP(C19,Data!$B$5:$E$508,4,FALSE)*E19)</f>
        <v>102</v>
      </c>
      <c r="N19" s="349">
        <f>IF(E19="","",VLOOKUP(C19,Data!$B$5:$F$508,5,FALSE)*E19)</f>
        <v>90</v>
      </c>
      <c r="O19" s="612" t="e">
        <f>IF(C19=Data!#REF!,Data!#REF!,(IF(C19=Data!#REF!,Data!#REF!,(IF(C19=Data!#REF!,Data!#REF!,(IF(C19=Data!B154,Data!G154,(IF(C19=Data!B157,Data!G157,(IF(C19=Data!#REF!,Data!#REF!,(IF(C19=Data!#REF!,Data!#REF!,(IF(C19=Data!#REF!,Data!#REF!,Data!#REF!)))))))))))))))&amp;IF(C19=Data!#REF!,Data!#REF!,(IF(C19=Data!#REF!,Data!#REF!,(IF(C19=Data!#REF!,Data!#REF!,(IF(C19=Data!#REF!,Data!#REF!,(IF(C19=Data!#REF!,Data!#REF!,(IF(C19=Data!#REF!,Data!G849,(IF(C19=Data!#REF!,Data!#REF!,(IF(C19=Data!#REF!,Data!#REF!,Data!#REF!)))))))))))))))&amp;IF(C19=Data!B185,Data!G185,(IF(C19=Data!#REF!,Data!#REF!,(IF(C19=Data!#REF!,Data!#REF!,(IF(C19=Data!#REF!,Data!#REF!,(IF(C19=Data!#REF!,Data!#REF!,Data!#REF!)))))))))</f>
        <v>#REF!</v>
      </c>
      <c r="P19" s="721"/>
      <c r="Q19" s="722"/>
      <c r="R19" s="630" t="s">
        <v>525</v>
      </c>
      <c r="S19" s="722"/>
      <c r="T19" s="722"/>
      <c r="U19" s="630"/>
      <c r="V19" s="634"/>
      <c r="W19" s="630"/>
      <c r="X19" s="350">
        <f>IF(E19="","",VLOOKUP(C19,Data!$B$5:$J$508,9,FALSE)*E19)</f>
        <v>1.1619999999999999</v>
      </c>
      <c r="Y19" s="704"/>
      <c r="Z19" s="704"/>
      <c r="AA19" s="705"/>
      <c r="AB19" s="705"/>
      <c r="AC19" s="704"/>
      <c r="AD19" s="704"/>
      <c r="AE19" s="704"/>
    </row>
    <row r="20" spans="2:31" s="710" customFormat="1" ht="20" customHeight="1">
      <c r="B20" s="707" t="s">
        <v>1018</v>
      </c>
      <c r="C20" s="357" t="s">
        <v>336</v>
      </c>
      <c r="D20" s="346" t="str">
        <f>IF(E20="","",VLOOKUP(C20,Data!$B$5:$L$508,2,FALSE))</f>
        <v>WY71980</v>
      </c>
      <c r="E20" s="715">
        <v>80</v>
      </c>
      <c r="F20" s="709"/>
      <c r="G20" s="712"/>
      <c r="H20" s="346">
        <f>IF(E20="","",VLOOKUP(C20,Data!$B$5:$L$508,11,FALSE))</f>
        <v>128.6</v>
      </c>
      <c r="I20" s="616">
        <f t="shared" si="0"/>
        <v>10288</v>
      </c>
      <c r="J20" s="471" t="str">
        <f>IF(E20="","",VLOOKUP(C20,Data!$B$5:$D$508,3,FALSE))</f>
        <v>C/T</v>
      </c>
      <c r="K20" s="347" t="str">
        <f>IF(E20="","",VLOOKUP(C20,Data!$B$5:$M$508,12,FALSE))</f>
        <v>Indonesia</v>
      </c>
      <c r="L20" s="348"/>
      <c r="M20" s="349">
        <f>IF(E20="","",VLOOKUP(C20,Data!$B$5:$E$508,4,FALSE)*E20)</f>
        <v>528</v>
      </c>
      <c r="N20" s="349">
        <f>IF(E20="","",VLOOKUP(C20,Data!$B$5:$F$508,5,FALSE)*E20)</f>
        <v>520</v>
      </c>
      <c r="O20" s="612" t="e">
        <f>IF(C20=Data!#REF!,Data!#REF!,(IF(C20=Data!#REF!,Data!#REF!,(IF(C20=Data!#REF!,Data!#REF!,(IF(C20=Data!B137,Data!G137,(IF(C20=Data!B140,Data!G140,(IF(C20=Data!#REF!,Data!#REF!,(IF(C20=Data!#REF!,Data!#REF!,(IF(C20=Data!#REF!,Data!#REF!,Data!#REF!)))))))))))))))&amp;IF(C20=Data!#REF!,Data!#REF!,(IF(C20=Data!#REF!,Data!#REF!,(IF(C20=Data!#REF!,Data!#REF!,(IF(C20=Data!#REF!,Data!#REF!,(IF(C20=Data!#REF!,Data!#REF!,(IF(C20=Data!#REF!,Data!G832,(IF(C20=Data!#REF!,Data!#REF!,(IF(C20=Data!#REF!,Data!#REF!,Data!#REF!)))))))))))))))&amp;IF(C20=Data!B168,Data!G168,(IF(C20=Data!#REF!,Data!#REF!,(IF(C20=Data!#REF!,Data!#REF!,(IF(C20=Data!#REF!,Data!#REF!,(IF(C20=Data!#REF!,Data!#REF!,Data!#REF!)))))))))</f>
        <v>#REF!</v>
      </c>
      <c r="P20" s="721"/>
      <c r="Q20" s="722"/>
      <c r="R20" s="630" t="s">
        <v>525</v>
      </c>
      <c r="S20" s="722"/>
      <c r="T20" s="722"/>
      <c r="U20" s="630"/>
      <c r="V20" s="634"/>
      <c r="W20" s="630"/>
      <c r="X20" s="350">
        <f>IF(E20="","",VLOOKUP(C20,Data!$B$5:$J$508,9,FALSE)*E20)</f>
        <v>1.07352</v>
      </c>
      <c r="Y20" s="704"/>
      <c r="Z20" s="704"/>
      <c r="AA20" s="705"/>
      <c r="AB20" s="705"/>
      <c r="AC20" s="704"/>
      <c r="AD20" s="704"/>
      <c r="AE20" s="704"/>
    </row>
    <row r="21" spans="2:31" s="710" customFormat="1" ht="20" customHeight="1">
      <c r="B21" s="707" t="s">
        <v>1019</v>
      </c>
      <c r="C21" s="357" t="s">
        <v>592</v>
      </c>
      <c r="D21" s="346" t="str">
        <f>IF(E21="","",VLOOKUP(C21,Data!$B$5:$L$508,2,FALSE))</f>
        <v>WW08930</v>
      </c>
      <c r="E21" s="715">
        <v>150</v>
      </c>
      <c r="F21" s="709"/>
      <c r="G21" s="378" t="s">
        <v>522</v>
      </c>
      <c r="H21" s="346">
        <f>IF(E21="","",VLOOKUP(C21,Data!$B$5:$L$508,11,FALSE))</f>
        <v>24.7</v>
      </c>
      <c r="I21" s="616">
        <f t="shared" si="0"/>
        <v>3705</v>
      </c>
      <c r="J21" s="471" t="str">
        <f>IF(E21="","",VLOOKUP(C21,Data!$B$5:$D$508,3,FALSE))</f>
        <v>C/T</v>
      </c>
      <c r="K21" s="347" t="str">
        <f>IF(E21="","",VLOOKUP(C21,Data!$B$5:$M$508,12,FALSE))</f>
        <v>Indonesia</v>
      </c>
      <c r="L21" s="348"/>
      <c r="M21" s="349">
        <f>IF(E21="","",VLOOKUP(C21,Data!$B$5:$E$508,4,FALSE)*E21)</f>
        <v>330</v>
      </c>
      <c r="N21" s="349">
        <f>IF(E21="","",VLOOKUP(C21,Data!$B$5:$F$508,5,FALSE)*E21)</f>
        <v>150</v>
      </c>
      <c r="O21" s="612" t="e">
        <f>IF(C21=Data!#REF!,Data!#REF!,(IF(C21=Data!#REF!,Data!#REF!,(IF(C21=Data!#REF!,Data!#REF!,(IF(C21=Data!B152,Data!G152,(IF(C21=Data!B155,Data!G155,(IF(C21=Data!#REF!,Data!#REF!,(IF(C21=Data!#REF!,Data!#REF!,(IF(C21=Data!#REF!,Data!#REF!,Data!#REF!)))))))))))))))&amp;IF(C21=Data!#REF!,Data!#REF!,(IF(C21=Data!#REF!,Data!#REF!,(IF(C21=Data!#REF!,Data!#REF!,(IF(C21=Data!#REF!,Data!#REF!,(IF(C21=Data!#REF!,Data!#REF!,(IF(C21=Data!#REF!,Data!G847,(IF(C21=Data!#REF!,Data!#REF!,(IF(C21=Data!#REF!,Data!#REF!,Data!#REF!)))))))))))))))&amp;IF(C21=Data!B183,Data!G183,(IF(C21=Data!#REF!,Data!#REF!,(IF(C21=Data!#REF!,Data!#REF!,(IF(C21=Data!#REF!,Data!#REF!,(IF(C21=Data!#REF!,Data!#REF!,Data!#REF!)))))))))</f>
        <v>#REF!</v>
      </c>
      <c r="P21" s="721"/>
      <c r="Q21" s="722"/>
      <c r="R21" s="630" t="s">
        <v>525</v>
      </c>
      <c r="S21" s="722"/>
      <c r="T21" s="722"/>
      <c r="U21" s="630"/>
      <c r="V21" s="634"/>
      <c r="W21" s="630"/>
      <c r="X21" s="350">
        <f>IF(E21="","",VLOOKUP(C21,Data!$B$5:$J$508,9,FALSE)*E21)</f>
        <v>0.51</v>
      </c>
      <c r="Y21" s="704"/>
      <c r="Z21" s="704"/>
      <c r="AA21" s="705"/>
      <c r="AB21" s="705"/>
      <c r="AC21" s="704"/>
      <c r="AD21" s="704"/>
      <c r="AE21" s="704"/>
    </row>
    <row r="22" spans="2:31" s="710" customFormat="1" ht="20" customHeight="1">
      <c r="B22" s="707"/>
      <c r="C22" s="357" t="s">
        <v>593</v>
      </c>
      <c r="D22" s="346" t="str">
        <f>IF(E22="","",VLOOKUP(C22,Data!$B$5:$L$508,2,FALSE))</f>
        <v>WW08960</v>
      </c>
      <c r="E22" s="715">
        <v>150</v>
      </c>
      <c r="F22" s="709"/>
      <c r="G22" s="712"/>
      <c r="H22" s="346">
        <f>IF(E22="","",VLOOKUP(C22,Data!$B$5:$L$508,11,FALSE))</f>
        <v>24.7</v>
      </c>
      <c r="I22" s="616">
        <f t="shared" si="0"/>
        <v>3705</v>
      </c>
      <c r="J22" s="471" t="str">
        <f>IF(E22="","",VLOOKUP(C22,Data!$B$5:$D$508,3,FALSE))</f>
        <v>C/T</v>
      </c>
      <c r="K22" s="347" t="str">
        <f>IF(E22="","",VLOOKUP(C22,Data!$B$5:$M$508,12,FALSE))</f>
        <v>Indonesia</v>
      </c>
      <c r="L22" s="348"/>
      <c r="M22" s="349">
        <f>IF(E22="","",VLOOKUP(C22,Data!$B$5:$E$508,4,FALSE)*E22)</f>
        <v>0</v>
      </c>
      <c r="N22" s="349">
        <f>IF(E22="","",VLOOKUP(C22,Data!$B$5:$F$508,5,FALSE)*E22)</f>
        <v>150</v>
      </c>
      <c r="O22" s="612" t="e">
        <f>IF(C22=Data!#REF!,Data!#REF!,(IF(C22=Data!#REF!,Data!#REF!,(IF(C22=Data!#REF!,Data!#REF!,(IF(C22=Data!B138,Data!G138,(IF(C22=Data!B141,Data!G141,(IF(C22=Data!#REF!,Data!#REF!,(IF(C22=Data!#REF!,Data!#REF!,(IF(C22=Data!#REF!,Data!#REF!,Data!#REF!)))))))))))))))&amp;IF(C22=Data!#REF!,Data!#REF!,(IF(C22=Data!#REF!,Data!#REF!,(IF(C22=Data!#REF!,Data!#REF!,(IF(C22=Data!#REF!,Data!#REF!,(IF(C22=Data!#REF!,Data!#REF!,(IF(C22=Data!#REF!,Data!G833,(IF(C22=Data!#REF!,Data!#REF!,(IF(C22=Data!#REF!,Data!#REF!,Data!#REF!)))))))))))))))&amp;IF(C22=Data!B169,Data!G169,(IF(C22=Data!#REF!,Data!#REF!,(IF(C22=Data!#REF!,Data!#REF!,(IF(C22=Data!#REF!,Data!#REF!,(IF(C22=Data!#REF!,Data!#REF!,Data!#REF!)))))))))</f>
        <v>#REF!</v>
      </c>
      <c r="P22" s="721"/>
      <c r="Q22" s="722"/>
      <c r="R22" s="630" t="s">
        <v>525</v>
      </c>
      <c r="S22" s="722"/>
      <c r="T22" s="722"/>
      <c r="U22" s="630"/>
      <c r="V22" s="634"/>
      <c r="W22" s="630"/>
      <c r="X22" s="350">
        <f>IF(E22="","",VLOOKUP(C22,Data!$B$5:$J$508,9,FALSE)*E22)</f>
        <v>0.51</v>
      </c>
      <c r="Y22" s="704"/>
      <c r="Z22" s="704"/>
      <c r="AA22" s="705"/>
      <c r="AB22" s="705"/>
      <c r="AC22" s="704"/>
      <c r="AD22" s="704"/>
      <c r="AE22" s="704"/>
    </row>
    <row r="23" spans="2:31" s="710" customFormat="1" ht="20" customHeight="1">
      <c r="B23" s="707" t="s">
        <v>988</v>
      </c>
      <c r="C23" s="357" t="s">
        <v>596</v>
      </c>
      <c r="D23" s="346" t="str">
        <f>IF(E23="","",VLOOKUP(C23,Data!$B$5:$L$508,2,FALSE))</f>
        <v>WW09120</v>
      </c>
      <c r="E23" s="715">
        <v>150</v>
      </c>
      <c r="F23" s="709"/>
      <c r="G23" s="712" t="s">
        <v>526</v>
      </c>
      <c r="H23" s="346">
        <f>IF(E23="","",VLOOKUP(C23,Data!$B$5:$L$508,11,FALSE))</f>
        <v>25.11</v>
      </c>
      <c r="I23" s="616">
        <f t="shared" si="0"/>
        <v>3766.5</v>
      </c>
      <c r="J23" s="471" t="str">
        <f>IF(E23="","",VLOOKUP(C23,Data!$B$5:$D$508,3,FALSE))</f>
        <v>C/T</v>
      </c>
      <c r="K23" s="347" t="str">
        <f>IF(E23="","",VLOOKUP(C23,Data!$B$5:$M$508,12,FALSE))</f>
        <v>Indonesia</v>
      </c>
      <c r="L23" s="348"/>
      <c r="M23" s="349">
        <f>IF(E23="","",VLOOKUP(C23,Data!$B$5:$E$508,4,FALSE)*E23)</f>
        <v>225</v>
      </c>
      <c r="N23" s="349">
        <f>IF(E23="","",VLOOKUP(C23,Data!$B$5:$F$508,5,FALSE)*E23)</f>
        <v>97.5</v>
      </c>
      <c r="O23" s="612" t="e">
        <f>IF(C23=Data!#REF!,Data!#REF!,(IF(C23=Data!#REF!,Data!#REF!,(IF(C23=Data!#REF!,Data!#REF!,(IF(C23=Data!B207,Data!G207,(IF(C23=Data!B210,Data!G210,(IF(C23=Data!#REF!,Data!#REF!,(IF(C23=Data!#REF!,Data!#REF!,(IF(C23=Data!#REF!,Data!#REF!,Data!#REF!)))))))))))))))&amp;IF(C23=Data!#REF!,Data!#REF!,(IF(C23=Data!#REF!,Data!#REF!,(IF(C23=Data!#REF!,Data!#REF!,(IF(C23=Data!#REF!,Data!#REF!,(IF(C23=Data!#REF!,Data!#REF!,(IF(C23=Data!#REF!,Data!G902,(IF(C23=Data!#REF!,Data!#REF!,(IF(C23=Data!#REF!,Data!#REF!,Data!#REF!)))))))))))))))&amp;IF(C23=Data!B238,Data!G238,(IF(C23=Data!#REF!,Data!#REF!,(IF(C23=Data!#REF!,Data!#REF!,(IF(C23=Data!#REF!,Data!#REF!,(IF(C23=Data!#REF!,Data!#REF!,Data!#REF!)))))))))</f>
        <v>#REF!</v>
      </c>
      <c r="P23" s="721"/>
      <c r="Q23" s="722"/>
      <c r="R23" s="630" t="s">
        <v>525</v>
      </c>
      <c r="S23" s="722"/>
      <c r="T23" s="722"/>
      <c r="U23" s="630"/>
      <c r="V23" s="634"/>
      <c r="W23" s="630"/>
      <c r="X23" s="350">
        <f>IF(E23="","",VLOOKUP(C23,Data!$B$5:$J$508,9,FALSE)*E23)</f>
        <v>0.59099999999999997</v>
      </c>
      <c r="Y23" s="704"/>
      <c r="Z23" s="704"/>
      <c r="AA23" s="705"/>
      <c r="AB23" s="705"/>
      <c r="AC23" s="704"/>
      <c r="AD23" s="704"/>
      <c r="AE23" s="704"/>
    </row>
    <row r="24" spans="2:31" s="710" customFormat="1" ht="20" customHeight="1">
      <c r="B24" s="707"/>
      <c r="C24" s="357" t="s">
        <v>597</v>
      </c>
      <c r="D24" s="346" t="str">
        <f>IF(E24="","",VLOOKUP(C24,Data!$B$5:$L$508,2,FALSE))</f>
        <v>WW09130</v>
      </c>
      <c r="E24" s="715">
        <v>150</v>
      </c>
      <c r="F24" s="709"/>
      <c r="G24" s="712"/>
      <c r="H24" s="346">
        <f>IF(E24="","",VLOOKUP(C24,Data!$B$5:$L$508,11,FALSE))</f>
        <v>25.11</v>
      </c>
      <c r="I24" s="616">
        <f t="shared" si="0"/>
        <v>3766.5</v>
      </c>
      <c r="J24" s="471" t="str">
        <f>IF(E24="","",VLOOKUP(C24,Data!$B$5:$D$508,3,FALSE))</f>
        <v>C/T</v>
      </c>
      <c r="K24" s="347" t="str">
        <f>IF(E24="","",VLOOKUP(C24,Data!$B$5:$M$508,12,FALSE))</f>
        <v>Indonesia</v>
      </c>
      <c r="L24" s="348"/>
      <c r="M24" s="349">
        <f>IF(E24="","",VLOOKUP(C24,Data!$B$5:$E$508,4,FALSE)*E24)</f>
        <v>0</v>
      </c>
      <c r="N24" s="349">
        <f>IF(E24="","",VLOOKUP(C24,Data!$B$5:$F$508,5,FALSE)*E24)</f>
        <v>97.5</v>
      </c>
      <c r="O24" s="612" t="e">
        <f>IF(C24=Data!#REF!,Data!#REF!,(IF(C24=Data!#REF!,Data!#REF!,(IF(C24=Data!#REF!,Data!#REF!,(IF(C24=Data!B149,Data!G149,(IF(C24=Data!B152,Data!G152,(IF(C24=Data!#REF!,Data!#REF!,(IF(C24=Data!#REF!,Data!#REF!,(IF(C24=Data!#REF!,Data!#REF!,Data!#REF!)))))))))))))))&amp;IF(C24=Data!#REF!,Data!#REF!,(IF(C24=Data!#REF!,Data!#REF!,(IF(C24=Data!#REF!,Data!#REF!,(IF(C24=Data!#REF!,Data!#REF!,(IF(C24=Data!#REF!,Data!#REF!,(IF(C24=Data!#REF!,Data!G844,(IF(C24=Data!#REF!,Data!#REF!,(IF(C24=Data!#REF!,Data!#REF!,Data!#REF!)))))))))))))))&amp;IF(C24=Data!B180,Data!G180,(IF(C24=Data!#REF!,Data!#REF!,(IF(C24=Data!#REF!,Data!#REF!,(IF(C24=Data!#REF!,Data!#REF!,(IF(C24=Data!#REF!,Data!#REF!,Data!#REF!)))))))))</f>
        <v>#REF!</v>
      </c>
      <c r="P24" s="721"/>
      <c r="Q24" s="722"/>
      <c r="R24" s="630" t="s">
        <v>525</v>
      </c>
      <c r="S24" s="722"/>
      <c r="T24" s="722"/>
      <c r="U24" s="630"/>
      <c r="V24" s="634"/>
      <c r="W24" s="630"/>
      <c r="X24" s="350">
        <f>IF(E24="","",VLOOKUP(C24,Data!$B$5:$J$508,9,FALSE)*E24)</f>
        <v>0.59099999999999997</v>
      </c>
      <c r="Y24" s="704"/>
      <c r="Z24" s="704"/>
      <c r="AA24" s="705"/>
      <c r="AB24" s="705"/>
      <c r="AC24" s="704"/>
      <c r="AD24" s="704"/>
      <c r="AE24" s="704"/>
    </row>
    <row r="25" spans="2:31" s="710" customFormat="1" ht="20" customHeight="1">
      <c r="B25" s="707" t="s">
        <v>1020</v>
      </c>
      <c r="C25" s="357" t="s">
        <v>595</v>
      </c>
      <c r="D25" s="346" t="str">
        <f>IF(E25="","",VLOOKUP(C25,Data!$B$5:$L$508,2,FALSE))</f>
        <v>WW08990</v>
      </c>
      <c r="E25" s="715">
        <v>100</v>
      </c>
      <c r="F25" s="709">
        <v>1</v>
      </c>
      <c r="G25" s="712"/>
      <c r="H25" s="346">
        <f>IF(E25="","",VLOOKUP(C25,Data!$B$5:$L$508,11,FALSE))</f>
        <v>24.65</v>
      </c>
      <c r="I25" s="616">
        <f t="shared" si="0"/>
        <v>2465</v>
      </c>
      <c r="J25" s="471" t="str">
        <f>IF(E25="","",VLOOKUP(C25,Data!$B$5:$D$508,3,FALSE))</f>
        <v>C/T</v>
      </c>
      <c r="K25" s="347" t="str">
        <f>IF(E25="","",VLOOKUP(C25,Data!$B$5:$M$508,12,FALSE))</f>
        <v>Indonesia</v>
      </c>
      <c r="L25" s="348"/>
      <c r="M25" s="349">
        <f>IF(E25="","",VLOOKUP(C25,Data!$B$5:$E$508,4,FALSE)*E25)</f>
        <v>220.00000000000003</v>
      </c>
      <c r="N25" s="349">
        <f>IF(E25="","",VLOOKUP(C25,Data!$B$5:$F$508,5,FALSE)*E25)</f>
        <v>100</v>
      </c>
      <c r="O25" s="612" t="e">
        <f>IF(C25=Data!#REF!,Data!#REF!,(IF(C25=Data!#REF!,Data!#REF!,(IF(C25=Data!#REF!,Data!#REF!,(IF(C25=Data!B143,Data!G143,(IF(C25=Data!B146,Data!G146,(IF(C25=Data!#REF!,Data!#REF!,(IF(C25=Data!#REF!,Data!#REF!,(IF(C25=Data!#REF!,Data!#REF!,Data!#REF!)))))))))))))))&amp;IF(C25=Data!#REF!,Data!#REF!,(IF(C25=Data!#REF!,Data!#REF!,(IF(C25=Data!#REF!,Data!#REF!,(IF(C25=Data!#REF!,Data!#REF!,(IF(C25=Data!#REF!,Data!#REF!,(IF(C25=Data!#REF!,Data!G838,(IF(C25=Data!#REF!,Data!#REF!,(IF(C25=Data!#REF!,Data!#REF!,Data!#REF!)))))))))))))))&amp;IF(C25=Data!B174,Data!G174,(IF(C25=Data!#REF!,Data!#REF!,(IF(C25=Data!#REF!,Data!#REF!,(IF(C25=Data!#REF!,Data!#REF!,(IF(C25=Data!#REF!,Data!#REF!,Data!#REF!)))))))))</f>
        <v>#REF!</v>
      </c>
      <c r="P25" s="721"/>
      <c r="Q25" s="722"/>
      <c r="R25" s="630" t="s">
        <v>525</v>
      </c>
      <c r="S25" s="722"/>
      <c r="T25" s="722"/>
      <c r="U25" s="630"/>
      <c r="V25" s="634"/>
      <c r="W25" s="630"/>
      <c r="X25" s="350">
        <f>IF(E25="","",VLOOKUP(C25,Data!$B$5:$J$508,9,FALSE)*E25)</f>
        <v>0.34</v>
      </c>
      <c r="Y25" s="704"/>
      <c r="Z25" s="704"/>
      <c r="AA25" s="705"/>
      <c r="AB25" s="705"/>
      <c r="AC25" s="704"/>
      <c r="AD25" s="704"/>
      <c r="AE25" s="704"/>
    </row>
    <row r="26" spans="2:31" s="710" customFormat="1" ht="20" customHeight="1">
      <c r="B26" s="707"/>
      <c r="C26" s="357" t="s">
        <v>594</v>
      </c>
      <c r="D26" s="346" t="str">
        <f>IF(E26="","",VLOOKUP(C26,Data!$B$5:$L$508,2,FALSE))</f>
        <v>WW08970</v>
      </c>
      <c r="E26" s="715">
        <v>100</v>
      </c>
      <c r="F26" s="709">
        <v>1</v>
      </c>
      <c r="G26" s="712"/>
      <c r="H26" s="346">
        <f>IF(E26="","",VLOOKUP(C26,Data!$B$5:$L$508,11,FALSE))</f>
        <v>24.65</v>
      </c>
      <c r="I26" s="616">
        <f t="shared" si="0"/>
        <v>2465</v>
      </c>
      <c r="J26" s="471" t="str">
        <f>IF(E26="","",VLOOKUP(C26,Data!$B$5:$D$508,3,FALSE))</f>
        <v>C/T</v>
      </c>
      <c r="K26" s="347" t="str">
        <f>IF(E26="","",VLOOKUP(C26,Data!$B$5:$M$508,12,FALSE))</f>
        <v>Indonesia</v>
      </c>
      <c r="L26" s="348"/>
      <c r="M26" s="349">
        <f>IF(E26="","",VLOOKUP(C26,Data!$B$5:$E$508,4,FALSE)*E26)</f>
        <v>0</v>
      </c>
      <c r="N26" s="349">
        <f>IF(E26="","",VLOOKUP(C26,Data!$B$5:$F$508,5,FALSE)*E26)</f>
        <v>100</v>
      </c>
      <c r="O26" s="612" t="e">
        <f>IF(C26=Data!#REF!,Data!#REF!,(IF(C26=Data!#REF!,Data!#REF!,(IF(C26=Data!#REF!,Data!#REF!,(IF(C26=Data!B144,Data!G144,(IF(C26=Data!B147,Data!G147,(IF(C26=Data!#REF!,Data!#REF!,(IF(C26=Data!#REF!,Data!#REF!,(IF(C26=Data!#REF!,Data!#REF!,Data!#REF!)))))))))))))))&amp;IF(C26=Data!#REF!,Data!#REF!,(IF(C26=Data!#REF!,Data!#REF!,(IF(C26=Data!#REF!,Data!#REF!,(IF(C26=Data!#REF!,Data!#REF!,(IF(C26=Data!#REF!,Data!#REF!,(IF(C26=Data!#REF!,Data!G839,(IF(C26=Data!#REF!,Data!#REF!,(IF(C26=Data!#REF!,Data!#REF!,Data!#REF!)))))))))))))))&amp;IF(C26=Data!B175,Data!G175,(IF(C26=Data!#REF!,Data!#REF!,(IF(C26=Data!#REF!,Data!#REF!,(IF(C26=Data!#REF!,Data!#REF!,(IF(C26=Data!#REF!,Data!#REF!,Data!#REF!)))))))))</f>
        <v>#REF!</v>
      </c>
      <c r="P26" s="721"/>
      <c r="Q26" s="722"/>
      <c r="R26" s="630" t="s">
        <v>525</v>
      </c>
      <c r="S26" s="722"/>
      <c r="T26" s="722"/>
      <c r="U26" s="630"/>
      <c r="V26" s="634"/>
      <c r="W26" s="630"/>
      <c r="X26" s="350">
        <f>IF(E26="","",VLOOKUP(C26,Data!$B$5:$J$508,9,FALSE)*E26)</f>
        <v>0.34</v>
      </c>
      <c r="Y26" s="704"/>
      <c r="Z26" s="704"/>
      <c r="AA26" s="705"/>
      <c r="AB26" s="705"/>
      <c r="AC26" s="704"/>
      <c r="AD26" s="704"/>
      <c r="AE26" s="704"/>
    </row>
    <row r="27" spans="2:31" s="710" customFormat="1" ht="20" customHeight="1">
      <c r="B27" s="707" t="s">
        <v>1021</v>
      </c>
      <c r="C27" s="357" t="s">
        <v>626</v>
      </c>
      <c r="D27" s="346" t="str">
        <f>IF(E27="","",VLOOKUP(C27,Data!$B$5:$L$508,2,FALSE))</f>
        <v>ZX16710</v>
      </c>
      <c r="E27" s="715">
        <v>15</v>
      </c>
      <c r="F27" s="709">
        <v>1</v>
      </c>
      <c r="G27" s="712"/>
      <c r="H27" s="346">
        <f>IF(E27="","",VLOOKUP(C27,Data!$B$5:$L$508,11,FALSE))</f>
        <v>128.37</v>
      </c>
      <c r="I27" s="616">
        <f t="shared" si="0"/>
        <v>1925.5500000000002</v>
      </c>
      <c r="J27" s="471" t="str">
        <f>IF(E27="","",VLOOKUP(C27,Data!$B$5:$D$508,3,FALSE))</f>
        <v>C/T</v>
      </c>
      <c r="K27" s="347" t="str">
        <f>IF(E27="","",VLOOKUP(C27,Data!$B$5:$M$508,12,FALSE))</f>
        <v>Indonesia</v>
      </c>
      <c r="L27" s="348"/>
      <c r="M27" s="349">
        <f>IF(E27="","",VLOOKUP(C27,Data!$B$5:$E$508,4,FALSE)*E27)</f>
        <v>45</v>
      </c>
      <c r="N27" s="349">
        <f>IF(E27="","",VLOOKUP(C27,Data!$B$5:$F$508,5,FALSE)*E27)</f>
        <v>30</v>
      </c>
      <c r="O27" s="612" t="e">
        <f>IF(C27=Data!#REF!,Data!#REF!,(IF(C27=Data!#REF!,Data!#REF!,(IF(C27=Data!#REF!,Data!#REF!,(IF(C27=Data!B142,Data!G142,(IF(C27=Data!B145,Data!G145,(IF(C27=Data!#REF!,Data!#REF!,(IF(C27=Data!#REF!,Data!#REF!,(IF(C27=Data!#REF!,Data!#REF!,Data!#REF!)))))))))))))))&amp;IF(C27=Data!#REF!,Data!#REF!,(IF(C27=Data!#REF!,Data!#REF!,(IF(C27=Data!#REF!,Data!#REF!,(IF(C27=Data!#REF!,Data!#REF!,(IF(C27=Data!#REF!,Data!#REF!,(IF(C27=Data!#REF!,Data!G837,(IF(C27=Data!#REF!,Data!#REF!,(IF(C27=Data!#REF!,Data!#REF!,Data!#REF!)))))))))))))))&amp;IF(C27=Data!B173,Data!G173,(IF(C27=Data!#REF!,Data!#REF!,(IF(C27=Data!#REF!,Data!#REF!,(IF(C27=Data!#REF!,Data!#REF!,(IF(C27=Data!#REF!,Data!#REF!,Data!#REF!)))))))))</f>
        <v>#REF!</v>
      </c>
      <c r="P27" s="721"/>
      <c r="Q27" s="722"/>
      <c r="R27" s="630" t="s">
        <v>525</v>
      </c>
      <c r="S27" s="722"/>
      <c r="T27" s="722"/>
      <c r="U27" s="630"/>
      <c r="V27" s="634"/>
      <c r="W27" s="630"/>
      <c r="X27" s="350">
        <f>IF(E27="","",VLOOKUP(C27,Data!$B$5:$J$508,9,FALSE)*E27)</f>
        <v>0.46499999999999997</v>
      </c>
      <c r="Y27" s="704"/>
      <c r="Z27" s="704"/>
      <c r="AA27" s="705"/>
      <c r="AB27" s="705"/>
      <c r="AC27" s="704"/>
      <c r="AD27" s="704"/>
      <c r="AE27" s="704"/>
    </row>
    <row r="28" spans="2:31" s="710" customFormat="1" ht="19.5" customHeight="1">
      <c r="B28" s="707">
        <v>18</v>
      </c>
      <c r="C28" s="357" t="s">
        <v>628</v>
      </c>
      <c r="D28" s="346" t="str">
        <f>IF(E28="","",VLOOKUP(C28,Data!$B$5:$L$508,2,FALSE))</f>
        <v>ZX39170</v>
      </c>
      <c r="E28" s="715">
        <v>5</v>
      </c>
      <c r="F28" s="709"/>
      <c r="G28" s="712"/>
      <c r="H28" s="346">
        <f>IF(E28="","",VLOOKUP(C28,Data!$B$5:$L$508,11,FALSE))</f>
        <v>128.04</v>
      </c>
      <c r="I28" s="616">
        <f t="shared" si="0"/>
        <v>640.19999999999993</v>
      </c>
      <c r="J28" s="471" t="str">
        <f>IF(E28="","",VLOOKUP(C28,Data!$B$5:$D$508,3,FALSE))</f>
        <v>C/T</v>
      </c>
      <c r="K28" s="347" t="str">
        <f>IF(E28="","",VLOOKUP(C28,Data!$B$5:$M$508,12,FALSE))</f>
        <v>Indonesia</v>
      </c>
      <c r="L28" s="348"/>
      <c r="M28" s="349">
        <f>IF(E28="","",VLOOKUP(C28,Data!$B$5:$E$508,4,FALSE)*E28)</f>
        <v>15</v>
      </c>
      <c r="N28" s="349">
        <f>IF(E28="","",VLOOKUP(C28,Data!$B$5:$F$508,5,FALSE)*E28)</f>
        <v>10</v>
      </c>
      <c r="O28" s="612" t="e">
        <f>IF(C28=Data!#REF!,Data!#REF!,(IF(C28=Data!#REF!,Data!#REF!,(IF(C28=Data!#REF!,Data!#REF!,(IF(C28=Data!B151,Data!G151,(IF(C28=Data!B154,Data!G154,(IF(C28=Data!#REF!,Data!#REF!,(IF(C28=Data!#REF!,Data!#REF!,(IF(C28=Data!#REF!,Data!#REF!,Data!#REF!)))))))))))))))&amp;IF(C28=Data!#REF!,Data!#REF!,(IF(C28=Data!#REF!,Data!#REF!,(IF(C28=Data!#REF!,Data!#REF!,(IF(C28=Data!#REF!,Data!#REF!,(IF(C28=Data!#REF!,Data!#REF!,(IF(C28=Data!#REF!,Data!G846,(IF(C28=Data!#REF!,Data!#REF!,(IF(C28=Data!#REF!,Data!#REF!,Data!#REF!)))))))))))))))&amp;IF(C28=Data!B182,Data!G182,(IF(C28=Data!#REF!,Data!#REF!,(IF(C28=Data!#REF!,Data!#REF!,(IF(C28=Data!#REF!,Data!#REF!,(IF(C28=Data!#REF!,Data!#REF!,Data!#REF!)))))))))</f>
        <v>#REF!</v>
      </c>
      <c r="P28" s="721"/>
      <c r="Q28" s="722"/>
      <c r="R28" s="630" t="s">
        <v>525</v>
      </c>
      <c r="S28" s="722"/>
      <c r="T28" s="722"/>
      <c r="U28" s="630"/>
      <c r="V28" s="634"/>
      <c r="W28" s="630"/>
      <c r="X28" s="350">
        <f>IF(E28="","",VLOOKUP(C28,Data!$B$5:$J$508,9,FALSE)*E28)</f>
        <v>0.155</v>
      </c>
      <c r="Y28" s="704"/>
      <c r="Z28" s="704"/>
      <c r="AA28" s="705"/>
      <c r="AB28" s="705"/>
      <c r="AC28" s="704"/>
      <c r="AD28" s="704"/>
      <c r="AE28" s="704"/>
    </row>
    <row r="29" spans="2:31" s="710" customFormat="1" ht="20" customHeight="1">
      <c r="B29" s="707" t="s">
        <v>1022</v>
      </c>
      <c r="C29" s="357" t="s">
        <v>612</v>
      </c>
      <c r="D29" s="346" t="str">
        <f>IF(E29="","",VLOOKUP(C29,Data!$B$5:$L$508,2,FALSE))</f>
        <v>ZX16730</v>
      </c>
      <c r="E29" s="715">
        <v>60</v>
      </c>
      <c r="F29" s="709"/>
      <c r="G29" s="712"/>
      <c r="H29" s="346">
        <f>IF(E29="","",VLOOKUP(C29,Data!$B$5:$L$508,11,FALSE))</f>
        <v>73.209999999999994</v>
      </c>
      <c r="I29" s="616">
        <f t="shared" si="0"/>
        <v>4392.5999999999995</v>
      </c>
      <c r="J29" s="471" t="str">
        <f>IF(E29="","",VLOOKUP(C29,Data!$B$5:$D$508,3,FALSE))</f>
        <v>C/T</v>
      </c>
      <c r="K29" s="347" t="str">
        <f>IF(E29="","",VLOOKUP(C29,Data!$B$5:$M$508,12,FALSE))</f>
        <v>Indonesia</v>
      </c>
      <c r="L29" s="348"/>
      <c r="M29" s="349">
        <f>IF(E29="","",VLOOKUP(C29,Data!$B$5:$E$508,4,FALSE)*E29)</f>
        <v>90</v>
      </c>
      <c r="N29" s="349">
        <f>IF(E29="","",VLOOKUP(C29,Data!$B$5:$F$508,5,FALSE)*E29)</f>
        <v>60</v>
      </c>
      <c r="O29" s="612" t="e">
        <f>IF(C29=Data!#REF!,Data!#REF!,(IF(C29=Data!#REF!,Data!#REF!,(IF(C29=Data!#REF!,Data!#REF!,(IF(C29=Data!B199,Data!G199,(IF(C29=Data!B202,Data!G202,(IF(C29=Data!#REF!,Data!#REF!,(IF(C29=Data!#REF!,Data!#REF!,(IF(C29=Data!#REF!,Data!#REF!,Data!#REF!)))))))))))))))&amp;IF(C29=Data!#REF!,Data!#REF!,(IF(C29=Data!#REF!,Data!#REF!,(IF(C29=Data!#REF!,Data!#REF!,(IF(C29=Data!#REF!,Data!#REF!,(IF(C29=Data!#REF!,Data!#REF!,(IF(C29=Data!#REF!,Data!G894,(IF(C29=Data!#REF!,Data!#REF!,(IF(C29=Data!#REF!,Data!#REF!,Data!#REF!)))))))))))))))&amp;IF(C29=Data!B230,Data!G230,(IF(C29=Data!#REF!,Data!#REF!,(IF(C29=Data!#REF!,Data!#REF!,(IF(C29=Data!#REF!,Data!#REF!,(IF(C29=Data!#REF!,Data!#REF!,Data!#REF!)))))))))</f>
        <v>#REF!</v>
      </c>
      <c r="P29" s="721"/>
      <c r="Q29" s="722"/>
      <c r="R29" s="630" t="s">
        <v>525</v>
      </c>
      <c r="S29" s="722"/>
      <c r="T29" s="722"/>
      <c r="U29" s="630"/>
      <c r="V29" s="634"/>
      <c r="W29" s="630"/>
      <c r="X29" s="350">
        <f>IF(E29="","",VLOOKUP(C29,Data!$B$5:$J$508,9,FALSE)*E29)</f>
        <v>0.56400000000000006</v>
      </c>
      <c r="Y29" s="704"/>
      <c r="Z29" s="704"/>
      <c r="AA29" s="705"/>
      <c r="AB29" s="705"/>
      <c r="AC29" s="704"/>
      <c r="AD29" s="704"/>
      <c r="AE29" s="704"/>
    </row>
    <row r="30" spans="2:31" s="710" customFormat="1" ht="20" customHeight="1">
      <c r="B30" s="707">
        <v>25</v>
      </c>
      <c r="C30" s="357" t="s">
        <v>622</v>
      </c>
      <c r="D30" s="346" t="str">
        <f>IF(E30="","",VLOOKUP(C30,Data!$B$5:$L$508,2,FALSE))</f>
        <v>ZV87980</v>
      </c>
      <c r="E30" s="715">
        <v>4</v>
      </c>
      <c r="F30" s="709"/>
      <c r="G30" s="712"/>
      <c r="H30" s="346">
        <f>IF(E30="","",VLOOKUP(C30,Data!$B$5:$L$508,11,FALSE))</f>
        <v>21.12</v>
      </c>
      <c r="I30" s="616">
        <f t="shared" si="0"/>
        <v>84.48</v>
      </c>
      <c r="J30" s="471" t="str">
        <f>IF(E30="","",VLOOKUP(C30,Data!$B$5:$D$508,3,FALSE))</f>
        <v>C/T</v>
      </c>
      <c r="K30" s="347" t="str">
        <f>IF(E30="","",VLOOKUP(C30,Data!$B$5:$M$508,12,FALSE))</f>
        <v>Indonesia</v>
      </c>
      <c r="L30" s="348"/>
      <c r="M30" s="349">
        <f>IF(E30="","",VLOOKUP(C30,Data!$B$5:$E$508,4,FALSE)*E30)</f>
        <v>41.4</v>
      </c>
      <c r="N30" s="349">
        <f>IF(E30="","",VLOOKUP(C30,Data!$B$5:$F$508,5,FALSE)*E30)</f>
        <v>32.799999999999997</v>
      </c>
      <c r="O30" s="612" t="e">
        <f>IF(C30=Data!#REF!,Data!#REF!,(IF(C30=Data!#REF!,Data!#REF!,(IF(C30=Data!#REF!,Data!#REF!,(IF(C30=Data!B151,Data!G151,(IF(C30=Data!B154,Data!G154,(IF(C30=Data!#REF!,Data!#REF!,(IF(C30=Data!#REF!,Data!#REF!,(IF(C30=Data!#REF!,Data!#REF!,Data!#REF!)))))))))))))))&amp;IF(C30=Data!#REF!,Data!#REF!,(IF(C30=Data!#REF!,Data!#REF!,(IF(C30=Data!#REF!,Data!#REF!,(IF(C30=Data!#REF!,Data!#REF!,(IF(C30=Data!#REF!,Data!#REF!,(IF(C30=Data!#REF!,Data!G846,(IF(C30=Data!#REF!,Data!#REF!,(IF(C30=Data!#REF!,Data!#REF!,Data!#REF!)))))))))))))))&amp;IF(C30=Data!B182,Data!G182,(IF(C30=Data!#REF!,Data!#REF!,(IF(C30=Data!#REF!,Data!#REF!,(IF(C30=Data!#REF!,Data!#REF!,(IF(C30=Data!#REF!,Data!#REF!,Data!#REF!)))))))))</f>
        <v>#REF!</v>
      </c>
      <c r="P30" s="721"/>
      <c r="Q30" s="722"/>
      <c r="R30" s="630" t="s">
        <v>525</v>
      </c>
      <c r="S30" s="722"/>
      <c r="T30" s="722"/>
      <c r="U30" s="630"/>
      <c r="V30" s="634"/>
      <c r="W30" s="630"/>
      <c r="X30" s="350">
        <f>IF(E30="","",VLOOKUP(C30,Data!$B$5:$J$508,9,FALSE)*E30)</f>
        <v>0.10772088888888889</v>
      </c>
      <c r="Y30" s="704"/>
      <c r="Z30" s="704"/>
      <c r="AA30" s="705"/>
      <c r="AB30" s="705"/>
      <c r="AC30" s="704"/>
      <c r="AD30" s="704"/>
      <c r="AE30" s="704"/>
    </row>
    <row r="31" spans="2:31" s="710" customFormat="1" ht="20" customHeight="1">
      <c r="B31" s="707" t="s">
        <v>904</v>
      </c>
      <c r="C31" s="357" t="s">
        <v>159</v>
      </c>
      <c r="D31" s="346" t="str">
        <f>IF(E31="","",VLOOKUP(C31,Data!$B$5:$L$508,2,FALSE))</f>
        <v>ZV88090</v>
      </c>
      <c r="E31" s="715">
        <v>4</v>
      </c>
      <c r="F31" s="709"/>
      <c r="G31" s="712"/>
      <c r="H31" s="346">
        <f>IF(E31="","",VLOOKUP(C31,Data!$B$5:$L$508,11,FALSE))</f>
        <v>37.4</v>
      </c>
      <c r="I31" s="616">
        <f t="shared" si="0"/>
        <v>149.6</v>
      </c>
      <c r="J31" s="471" t="str">
        <f>IF(E31="","",VLOOKUP(C31,Data!$B$5:$D$508,3,FALSE))</f>
        <v>C/T</v>
      </c>
      <c r="K31" s="347" t="str">
        <f>IF(E31="","",VLOOKUP(C31,Data!$B$5:$M$508,12,FALSE))</f>
        <v>Indonesia</v>
      </c>
      <c r="L31" s="348"/>
      <c r="M31" s="349">
        <f>IF(E31="","",VLOOKUP(C31,Data!$B$5:$E$508,4,FALSE)*E31)</f>
        <v>20.2</v>
      </c>
      <c r="N31" s="349">
        <f>IF(E31="","",VLOOKUP(C31,Data!$B$5:$F$508,5,FALSE)*E31)</f>
        <v>15.2</v>
      </c>
      <c r="O31" s="612" t="e">
        <f>IF(C31=Data!#REF!,Data!#REF!,(IF(C31=Data!#REF!,Data!#REF!,(IF(C31=Data!#REF!,Data!#REF!,(IF(C31=Data!B142,Data!G142,(IF(C31=Data!B145,Data!G145,(IF(C31=Data!#REF!,Data!#REF!,(IF(C31=Data!#REF!,Data!#REF!,(IF(C31=Data!#REF!,Data!#REF!,Data!#REF!)))))))))))))))&amp;IF(C31=Data!#REF!,Data!#REF!,(IF(C31=Data!#REF!,Data!#REF!,(IF(C31=Data!#REF!,Data!#REF!,(IF(C31=Data!#REF!,Data!#REF!,(IF(C31=Data!#REF!,Data!#REF!,(IF(C31=Data!#REF!,Data!G837,(IF(C31=Data!#REF!,Data!#REF!,(IF(C31=Data!#REF!,Data!#REF!,Data!#REF!)))))))))))))))&amp;IF(C31=Data!B173,Data!G173,(IF(C31=Data!#REF!,Data!#REF!,(IF(C31=Data!#REF!,Data!#REF!,(IF(C31=Data!#REF!,Data!#REF!,(IF(C31=Data!#REF!,Data!#REF!,Data!#REF!)))))))))</f>
        <v>#REF!</v>
      </c>
      <c r="P31" s="721"/>
      <c r="Q31" s="722"/>
      <c r="R31" s="630" t="s">
        <v>525</v>
      </c>
      <c r="S31" s="722"/>
      <c r="T31" s="722"/>
      <c r="U31" s="630"/>
      <c r="V31" s="634"/>
      <c r="W31" s="630"/>
      <c r="X31" s="350">
        <f>IF(E31="","",VLOOKUP(C31,Data!$B$5:$J$508,9,FALSE)*E31)</f>
        <v>0.101752</v>
      </c>
      <c r="Y31" s="704"/>
      <c r="Z31" s="704"/>
      <c r="AA31" s="705"/>
      <c r="AB31" s="705"/>
      <c r="AC31" s="704"/>
      <c r="AD31" s="704"/>
      <c r="AE31" s="704"/>
    </row>
    <row r="32" spans="2:31" s="710" customFormat="1" ht="20" customHeight="1">
      <c r="B32" s="707" t="s">
        <v>1023</v>
      </c>
      <c r="C32" s="357" t="s">
        <v>127</v>
      </c>
      <c r="D32" s="346" t="str">
        <f>IF(E32="","",VLOOKUP(C32,Data!$B$5:$L$508,2,FALSE))</f>
        <v>ZV88180</v>
      </c>
      <c r="E32" s="715">
        <v>160</v>
      </c>
      <c r="F32" s="709"/>
      <c r="G32" s="712"/>
      <c r="H32" s="346">
        <f>IF(E32="","",VLOOKUP(C32,Data!$B$5:$L$508,11,FALSE))</f>
        <v>44.63</v>
      </c>
      <c r="I32" s="616">
        <f t="shared" si="0"/>
        <v>7140.8</v>
      </c>
      <c r="J32" s="471" t="str">
        <f>IF(E32="","",VLOOKUP(C32,Data!$B$5:$D$508,3,FALSE))</f>
        <v>C/T</v>
      </c>
      <c r="K32" s="347" t="str">
        <f>IF(E32="","",VLOOKUP(C32,Data!$B$5:$M$508,12,FALSE))</f>
        <v>Indonesia</v>
      </c>
      <c r="L32" s="348"/>
      <c r="M32" s="349">
        <f>IF(E32="","",VLOOKUP(C32,Data!$B$5:$E$508,4,FALSE)*E32)</f>
        <v>1462.4</v>
      </c>
      <c r="N32" s="349">
        <f>IF(E32="","",VLOOKUP(C32,Data!$B$5:$F$508,5,FALSE)*E32)</f>
        <v>1408</v>
      </c>
      <c r="O32" s="612" t="e">
        <f>IF(C32=Data!#REF!,Data!#REF!,(IF(C32=Data!#REF!,Data!#REF!,(IF(C32=Data!#REF!,Data!#REF!,(IF(C32=Data!B139,Data!G139,(IF(C32=Data!B142,Data!G142,(IF(C32=Data!#REF!,Data!#REF!,(IF(C32=Data!#REF!,Data!#REF!,(IF(C32=Data!#REF!,Data!#REF!,Data!#REF!)))))))))))))))&amp;IF(C32=Data!#REF!,Data!#REF!,(IF(C32=Data!#REF!,Data!#REF!,(IF(C32=Data!#REF!,Data!#REF!,(IF(C32=Data!#REF!,Data!#REF!,(IF(C32=Data!#REF!,Data!#REF!,(IF(C32=Data!#REF!,Data!G834,(IF(C32=Data!#REF!,Data!#REF!,(IF(C32=Data!#REF!,Data!#REF!,Data!#REF!)))))))))))))))&amp;IF(C32=Data!B170,Data!G170,(IF(C32=Data!#REF!,Data!#REF!,(IF(C32=Data!#REF!,Data!#REF!,(IF(C32=Data!#REF!,Data!#REF!,(IF(C32=Data!#REF!,Data!#REF!,Data!#REF!)))))))))</f>
        <v>#REF!</v>
      </c>
      <c r="P32" s="721"/>
      <c r="Q32" s="722"/>
      <c r="R32" s="630" t="s">
        <v>525</v>
      </c>
      <c r="S32" s="722"/>
      <c r="T32" s="722"/>
      <c r="U32" s="630"/>
      <c r="V32" s="634"/>
      <c r="W32" s="630"/>
      <c r="X32" s="350">
        <f>IF(E32="","",VLOOKUP(C32,Data!$B$5:$J$508,9,FALSE)*E32)</f>
        <v>3.4560000000000004</v>
      </c>
      <c r="Y32" s="704"/>
      <c r="Z32" s="704"/>
      <c r="AA32" s="705"/>
      <c r="AB32" s="705"/>
      <c r="AC32" s="704"/>
      <c r="AD32" s="704"/>
      <c r="AE32" s="704"/>
    </row>
    <row r="33" spans="2:31" s="710" customFormat="1" ht="20" customHeight="1">
      <c r="B33" s="707" t="s">
        <v>1024</v>
      </c>
      <c r="C33" s="357" t="s">
        <v>128</v>
      </c>
      <c r="D33" s="346" t="str">
        <f>IF(E33="","",VLOOKUP(C33,Data!$B$5:$L$508,2,FALSE))</f>
        <v>ZV88190</v>
      </c>
      <c r="E33" s="715">
        <v>120</v>
      </c>
      <c r="F33" s="709"/>
      <c r="G33" s="712"/>
      <c r="H33" s="346">
        <f>IF(E33="","",VLOOKUP(C33,Data!$B$5:$L$508,11,FALSE))</f>
        <v>42.63</v>
      </c>
      <c r="I33" s="616">
        <f t="shared" si="0"/>
        <v>5115.6000000000004</v>
      </c>
      <c r="J33" s="471" t="str">
        <f>IF(E33="","",VLOOKUP(C33,Data!$B$5:$D$508,3,FALSE))</f>
        <v>C/T</v>
      </c>
      <c r="K33" s="347" t="str">
        <f>IF(E33="","",VLOOKUP(C33,Data!$B$5:$M$508,12,FALSE))</f>
        <v>Indonesia</v>
      </c>
      <c r="L33" s="348"/>
      <c r="M33" s="349">
        <f>IF(E33="","",VLOOKUP(C33,Data!$B$5:$E$508,4,FALSE)*E33)</f>
        <v>1096.8000000000002</v>
      </c>
      <c r="N33" s="349">
        <f>IF(E33="","",VLOOKUP(C33,Data!$B$5:$F$508,5,FALSE)*E33)</f>
        <v>1032</v>
      </c>
      <c r="O33" s="612" t="e">
        <f>IF(C33=Data!#REF!,Data!#REF!,(IF(C33=Data!#REF!,Data!#REF!,(IF(C33=Data!#REF!,Data!#REF!,(IF(C33=Data!B156,Data!G156,(IF(C33=Data!B159,Data!G159,(IF(C33=Data!#REF!,Data!#REF!,(IF(C33=Data!#REF!,Data!#REF!,(IF(C33=Data!#REF!,Data!#REF!,Data!#REF!)))))))))))))))&amp;IF(C33=Data!#REF!,Data!#REF!,(IF(C33=Data!#REF!,Data!#REF!,(IF(C33=Data!#REF!,Data!#REF!,(IF(C33=Data!#REF!,Data!#REF!,(IF(C33=Data!#REF!,Data!#REF!,(IF(C33=Data!#REF!,Data!G851,(IF(C33=Data!#REF!,Data!#REF!,(IF(C33=Data!#REF!,Data!#REF!,Data!#REF!)))))))))))))))&amp;IF(C33=Data!B187,Data!G187,(IF(C33=Data!#REF!,Data!#REF!,(IF(C33=Data!#REF!,Data!#REF!,(IF(C33=Data!#REF!,Data!#REF!,(IF(C33=Data!#REF!,Data!#REF!,Data!#REF!)))))))))</f>
        <v>#REF!</v>
      </c>
      <c r="P33" s="721"/>
      <c r="Q33" s="722"/>
      <c r="R33" s="630" t="s">
        <v>525</v>
      </c>
      <c r="S33" s="722"/>
      <c r="T33" s="722"/>
      <c r="U33" s="630"/>
      <c r="V33" s="634"/>
      <c r="W33" s="630"/>
      <c r="X33" s="350">
        <f>IF(E33="","",VLOOKUP(C33,Data!$B$5:$J$508,9,FALSE)*E33)</f>
        <v>2.5920000000000001</v>
      </c>
      <c r="Y33" s="704"/>
      <c r="Z33" s="704"/>
      <c r="AA33" s="705"/>
      <c r="AB33" s="705"/>
      <c r="AC33" s="704"/>
      <c r="AD33" s="704"/>
      <c r="AE33" s="704"/>
    </row>
    <row r="34" spans="2:31" s="710" customFormat="1" ht="20" customHeight="1">
      <c r="B34" s="707" t="s">
        <v>975</v>
      </c>
      <c r="C34" s="357" t="s">
        <v>130</v>
      </c>
      <c r="D34" s="346" t="str">
        <f>IF(E34="","",VLOOKUP(C34,Data!$B$5:$L$508,2,FALSE))</f>
        <v>ZV88210</v>
      </c>
      <c r="E34" s="715">
        <v>120</v>
      </c>
      <c r="F34" s="709"/>
      <c r="G34" s="378"/>
      <c r="H34" s="346">
        <f>IF(E34="","",VLOOKUP(C34,Data!$B$5:$L$508,11,FALSE))</f>
        <v>44.02</v>
      </c>
      <c r="I34" s="616">
        <f t="shared" si="0"/>
        <v>5282.4000000000005</v>
      </c>
      <c r="J34" s="471" t="str">
        <f>IF(E34="","",VLOOKUP(C34,Data!$B$5:$D$508,3,FALSE))</f>
        <v>C/T</v>
      </c>
      <c r="K34" s="347" t="str">
        <f>IF(E34="","",VLOOKUP(C34,Data!$B$5:$M$508,12,FALSE))</f>
        <v>Indonesia</v>
      </c>
      <c r="L34" s="348"/>
      <c r="M34" s="349">
        <f>IF(E34="","",VLOOKUP(C34,Data!$B$5:$E$508,4,FALSE)*E34)</f>
        <v>858</v>
      </c>
      <c r="N34" s="349">
        <f>IF(E34="","",VLOOKUP(C34,Data!$B$5:$F$508,5,FALSE)*E34)</f>
        <v>816</v>
      </c>
      <c r="O34" s="612" t="e">
        <f>IF(C34=Data!#REF!,Data!#REF!,(IF(C34=Data!#REF!,Data!#REF!,(IF(C34=Data!#REF!,Data!#REF!,(IF(C34=Data!B143,Data!G143,(IF(C34=Data!B146,Data!G146,(IF(C34=Data!#REF!,Data!#REF!,(IF(C34=Data!#REF!,Data!#REF!,(IF(C34=Data!#REF!,Data!#REF!,Data!#REF!)))))))))))))))&amp;IF(C34=Data!#REF!,Data!#REF!,(IF(C34=Data!#REF!,Data!#REF!,(IF(C34=Data!#REF!,Data!#REF!,(IF(C34=Data!#REF!,Data!#REF!,(IF(C34=Data!#REF!,Data!#REF!,(IF(C34=Data!#REF!,Data!G838,(IF(C34=Data!#REF!,Data!#REF!,(IF(C34=Data!#REF!,Data!#REF!,Data!#REF!)))))))))))))))&amp;IF(C34=Data!B174,Data!G174,(IF(C34=Data!#REF!,Data!#REF!,(IF(C34=Data!#REF!,Data!#REF!,(IF(C34=Data!#REF!,Data!#REF!,(IF(C34=Data!#REF!,Data!#REF!,Data!#REF!)))))))))</f>
        <v>#REF!</v>
      </c>
      <c r="P34" s="721"/>
      <c r="Q34" s="722"/>
      <c r="R34" s="630" t="s">
        <v>525</v>
      </c>
      <c r="S34" s="722"/>
      <c r="T34" s="722"/>
      <c r="U34" s="630"/>
      <c r="V34" s="634"/>
      <c r="W34" s="630"/>
      <c r="X34" s="350">
        <f>IF(E34="","",VLOOKUP(C34,Data!$B$5:$J$508,9,FALSE)*E34)</f>
        <v>2.5920000000000001</v>
      </c>
      <c r="Y34" s="704"/>
      <c r="Z34" s="704"/>
      <c r="AA34" s="705"/>
      <c r="AB34" s="705"/>
      <c r="AC34" s="704"/>
      <c r="AD34" s="704"/>
      <c r="AE34" s="704"/>
    </row>
    <row r="35" spans="2:31" s="710" customFormat="1" ht="20" customHeight="1">
      <c r="B35" s="707" t="s">
        <v>1025</v>
      </c>
      <c r="C35" s="357" t="s">
        <v>131</v>
      </c>
      <c r="D35" s="346" t="str">
        <f>IF(E35="","",VLOOKUP(C35,Data!$B$5:$L$508,2,FALSE))</f>
        <v>ZV88230</v>
      </c>
      <c r="E35" s="715">
        <v>126</v>
      </c>
      <c r="F35" s="709"/>
      <c r="G35" s="363"/>
      <c r="H35" s="346">
        <f>IF(E35="","",VLOOKUP(C35,Data!$B$5:$L$508,11,FALSE))</f>
        <v>38.19</v>
      </c>
      <c r="I35" s="616">
        <f t="shared" si="0"/>
        <v>4811.9399999999996</v>
      </c>
      <c r="J35" s="471" t="str">
        <f>IF(E35="","",VLOOKUP(C35,Data!$B$5:$D$508,3,FALSE))</f>
        <v>C/T</v>
      </c>
      <c r="K35" s="347" t="str">
        <f>IF(E35="","",VLOOKUP(C35,Data!$B$5:$M$508,12,FALSE))</f>
        <v>Indonesia</v>
      </c>
      <c r="L35" s="348"/>
      <c r="M35" s="349">
        <f>IF(E35="","",VLOOKUP(C35,Data!$B$5:$E$508,4,FALSE)*E35)</f>
        <v>606.05999999999995</v>
      </c>
      <c r="N35" s="349">
        <f>IF(E35="","",VLOOKUP(C35,Data!$B$5:$F$508,5,FALSE)*E35)</f>
        <v>554.40000000000009</v>
      </c>
      <c r="O35" s="612" t="e">
        <f>IF(C35=Data!#REF!,Data!#REF!,(IF(C35=Data!#REF!,Data!#REF!,(IF(C35=Data!#REF!,Data!#REF!,(IF(C35=Data!B146,Data!G146,(IF(C35=Data!B149,Data!G149,(IF(C35=Data!#REF!,Data!#REF!,(IF(C35=Data!#REF!,Data!#REF!,(IF(C35=Data!#REF!,Data!#REF!,Data!#REF!)))))))))))))))&amp;IF(C35=Data!#REF!,Data!#REF!,(IF(C35=Data!#REF!,Data!#REF!,(IF(C35=Data!#REF!,Data!#REF!,(IF(C35=Data!#REF!,Data!#REF!,(IF(C35=Data!#REF!,Data!#REF!,(IF(C35=Data!#REF!,Data!G841,(IF(C35=Data!#REF!,Data!#REF!,(IF(C35=Data!#REF!,Data!#REF!,Data!#REF!)))))))))))))))&amp;IF(C35=Data!B177,Data!G177,(IF(C35=Data!#REF!,Data!#REF!,(IF(C35=Data!#REF!,Data!#REF!,(IF(C35=Data!#REF!,Data!#REF!,(IF(C35=Data!#REF!,Data!#REF!,Data!#REF!)))))))))</f>
        <v>#REF!</v>
      </c>
      <c r="P35" s="721"/>
      <c r="Q35" s="722"/>
      <c r="R35" s="630" t="s">
        <v>525</v>
      </c>
      <c r="S35" s="722"/>
      <c r="T35" s="722"/>
      <c r="U35" s="630"/>
      <c r="V35" s="634"/>
      <c r="W35" s="630"/>
      <c r="X35" s="350">
        <f>IF(E35="","",VLOOKUP(C35,Data!$B$5:$J$508,9,FALSE)*E35)</f>
        <v>1.4742</v>
      </c>
      <c r="Y35" s="704"/>
      <c r="Z35" s="704"/>
      <c r="AA35" s="705"/>
      <c r="AB35" s="705"/>
      <c r="AC35" s="704"/>
      <c r="AD35" s="704"/>
      <c r="AE35" s="704"/>
    </row>
    <row r="36" spans="2:31" s="710" customFormat="1" ht="20" customHeight="1">
      <c r="B36" s="707" t="s">
        <v>1026</v>
      </c>
      <c r="C36" s="357" t="s">
        <v>132</v>
      </c>
      <c r="D36" s="346" t="str">
        <f>IF(E36="","",VLOOKUP(C36,Data!$B$5:$L$508,2,FALSE))</f>
        <v>ZV88240</v>
      </c>
      <c r="E36" s="715">
        <v>105</v>
      </c>
      <c r="F36" s="709"/>
      <c r="G36" s="712"/>
      <c r="H36" s="346">
        <f>IF(E36="","",VLOOKUP(C36,Data!$B$5:$L$508,11,FALSE))</f>
        <v>31.06</v>
      </c>
      <c r="I36" s="616">
        <f t="shared" si="0"/>
        <v>3261.2999999999997</v>
      </c>
      <c r="J36" s="471" t="str">
        <f>IF(E36="","",VLOOKUP(C36,Data!$B$5:$D$508,3,FALSE))</f>
        <v>C/T</v>
      </c>
      <c r="K36" s="347" t="str">
        <f>IF(E36="","",VLOOKUP(C36,Data!$B$5:$M$508,12,FALSE))</f>
        <v>Indonesia</v>
      </c>
      <c r="L36" s="348"/>
      <c r="M36" s="349">
        <f>IF(E36="","",VLOOKUP(C36,Data!$B$5:$E$508,4,FALSE)*E36)</f>
        <v>525</v>
      </c>
      <c r="N36" s="349">
        <f>IF(E36="","",VLOOKUP(C36,Data!$B$5:$F$508,5,FALSE)*E36)</f>
        <v>482.99999999999994</v>
      </c>
      <c r="O36" s="612" t="e">
        <f>IF(C36=Data!#REF!,Data!#REF!,(IF(C36=Data!#REF!,Data!#REF!,(IF(C36=Data!#REF!,Data!#REF!,(IF(C36=Data!B152,Data!G152,(IF(C36=Data!B155,Data!G155,(IF(C36=Data!#REF!,Data!#REF!,(IF(C36=Data!#REF!,Data!#REF!,(IF(C36=Data!#REF!,Data!#REF!,Data!#REF!)))))))))))))))&amp;IF(C36=Data!#REF!,Data!#REF!,(IF(C36=Data!#REF!,Data!#REF!,(IF(C36=Data!#REF!,Data!#REF!,(IF(C36=Data!#REF!,Data!#REF!,(IF(C36=Data!#REF!,Data!#REF!,(IF(C36=Data!#REF!,Data!G847,(IF(C36=Data!#REF!,Data!#REF!,(IF(C36=Data!#REF!,Data!#REF!,Data!#REF!)))))))))))))))&amp;IF(C36=Data!B183,Data!G183,(IF(C36=Data!#REF!,Data!#REF!,(IF(C36=Data!#REF!,Data!#REF!,(IF(C36=Data!#REF!,Data!#REF!,(IF(C36=Data!#REF!,Data!#REF!,Data!#REF!)))))))))</f>
        <v>#REF!</v>
      </c>
      <c r="P36" s="721"/>
      <c r="Q36" s="722"/>
      <c r="R36" s="630" t="s">
        <v>525</v>
      </c>
      <c r="S36" s="722"/>
      <c r="T36" s="722"/>
      <c r="U36" s="630"/>
      <c r="V36" s="634"/>
      <c r="W36" s="630"/>
      <c r="X36" s="350">
        <f>IF(E36="","",VLOOKUP(C36,Data!$B$5:$J$508,9,FALSE)*E36)</f>
        <v>1.2075</v>
      </c>
      <c r="Y36" s="704"/>
      <c r="Z36" s="704"/>
      <c r="AA36" s="705"/>
      <c r="AB36" s="705"/>
      <c r="AC36" s="704"/>
      <c r="AD36" s="704"/>
      <c r="AE36" s="704"/>
    </row>
    <row r="37" spans="2:31" s="710" customFormat="1" ht="20" customHeight="1">
      <c r="B37" s="707" t="s">
        <v>1027</v>
      </c>
      <c r="C37" s="357" t="s">
        <v>133</v>
      </c>
      <c r="D37" s="346" t="str">
        <f>IF(E37="","",VLOOKUP(C37,Data!$B$5:$L$508,2,FALSE))</f>
        <v>ZV88250</v>
      </c>
      <c r="E37" s="715">
        <v>192</v>
      </c>
      <c r="F37" s="709">
        <v>4</v>
      </c>
      <c r="G37" s="378"/>
      <c r="H37" s="346">
        <f>IF(E37="","",VLOOKUP(C37,Data!$B$5:$L$508,11,FALSE))</f>
        <v>96.46</v>
      </c>
      <c r="I37" s="616">
        <f t="shared" si="0"/>
        <v>18520.32</v>
      </c>
      <c r="J37" s="471" t="str">
        <f>IF(E37="","",VLOOKUP(C37,Data!$B$5:$D$508,3,FALSE))</f>
        <v>C/T</v>
      </c>
      <c r="K37" s="347" t="str">
        <f>IF(E37="","",VLOOKUP(C37,Data!$B$5:$M$508,12,FALSE))</f>
        <v>Indonesia</v>
      </c>
      <c r="L37" s="348"/>
      <c r="M37" s="349">
        <f>IF(E37="","",VLOOKUP(C37,Data!$B$5:$E$508,4,FALSE)*E37)</f>
        <v>871.68000000000006</v>
      </c>
      <c r="N37" s="349">
        <f>IF(E37="","",VLOOKUP(C37,Data!$B$5:$F$508,5,FALSE)*E37)</f>
        <v>806.40000000000009</v>
      </c>
      <c r="O37" s="612" t="e">
        <f>IF(C37=Data!#REF!,Data!#REF!,(IF(C37=Data!#REF!,Data!#REF!,(IF(C37=Data!#REF!,Data!#REF!,(IF(C37=Data!B155,Data!G155,(IF(C37=Data!B158,Data!G158,(IF(C37=Data!#REF!,Data!#REF!,(IF(C37=Data!#REF!,Data!#REF!,(IF(C37=Data!#REF!,Data!#REF!,Data!#REF!)))))))))))))))&amp;IF(C37=Data!#REF!,Data!#REF!,(IF(C37=Data!#REF!,Data!#REF!,(IF(C37=Data!#REF!,Data!#REF!,(IF(C37=Data!#REF!,Data!#REF!,(IF(C37=Data!#REF!,Data!#REF!,(IF(C37=Data!#REF!,Data!G850,(IF(C37=Data!#REF!,Data!#REF!,(IF(C37=Data!#REF!,Data!#REF!,Data!#REF!)))))))))))))))&amp;IF(C37=Data!B186,Data!G186,(IF(C37=Data!#REF!,Data!#REF!,(IF(C37=Data!#REF!,Data!#REF!,(IF(C37=Data!#REF!,Data!#REF!,(IF(C37=Data!#REF!,Data!#REF!,Data!#REF!)))))))))</f>
        <v>#REF!</v>
      </c>
      <c r="P37" s="721"/>
      <c r="Q37" s="722"/>
      <c r="R37" s="630" t="s">
        <v>525</v>
      </c>
      <c r="S37" s="722"/>
      <c r="T37" s="722"/>
      <c r="U37" s="630"/>
      <c r="V37" s="634"/>
      <c r="W37" s="630"/>
      <c r="X37" s="350">
        <f>IF(E37="","",VLOOKUP(C37,Data!$B$5:$J$508,9,FALSE)*E37)</f>
        <v>2.496</v>
      </c>
      <c r="Y37" s="704"/>
      <c r="Z37" s="704"/>
      <c r="AA37" s="705"/>
      <c r="AB37" s="705"/>
      <c r="AC37" s="704"/>
      <c r="AD37" s="704"/>
      <c r="AE37" s="704"/>
    </row>
    <row r="38" spans="2:31" s="710" customFormat="1" ht="20" customHeight="1">
      <c r="B38" s="707">
        <v>51</v>
      </c>
      <c r="C38" s="357" t="s">
        <v>134</v>
      </c>
      <c r="D38" s="346" t="str">
        <f>IF(E38="","",VLOOKUP(C38,Data!$B$5:$L$508,2,FALSE))</f>
        <v>ZV88260</v>
      </c>
      <c r="E38" s="715">
        <v>64</v>
      </c>
      <c r="F38" s="709"/>
      <c r="G38" s="712"/>
      <c r="H38" s="346">
        <f>IF(E38="","",VLOOKUP(C38,Data!$B$5:$L$508,11,FALSE))</f>
        <v>94.14</v>
      </c>
      <c r="I38" s="616">
        <f t="shared" si="0"/>
        <v>6024.96</v>
      </c>
      <c r="J38" s="471" t="str">
        <f>IF(E38="","",VLOOKUP(C38,Data!$B$5:$D$508,3,FALSE))</f>
        <v>C/T</v>
      </c>
      <c r="K38" s="347" t="str">
        <f>IF(E38="","",VLOOKUP(C38,Data!$B$5:$M$508,12,FALSE))</f>
        <v>Indonesia</v>
      </c>
      <c r="L38" s="348"/>
      <c r="M38" s="349">
        <f>IF(E38="","",VLOOKUP(C38,Data!$B$5:$E$508,4,FALSE)*E38)</f>
        <v>290.56</v>
      </c>
      <c r="N38" s="349">
        <f>IF(E38="","",VLOOKUP(C38,Data!$B$5:$F$508,5,FALSE)*E38)</f>
        <v>268.8</v>
      </c>
      <c r="O38" s="612" t="e">
        <f>IF(C38=Data!#REF!,Data!#REF!,(IF(C38=Data!#REF!,Data!#REF!,(IF(C38=Data!#REF!,Data!#REF!,(IF(C38=Data!B143,Data!G143,(IF(C38=Data!B146,Data!G146,(IF(C38=Data!#REF!,Data!#REF!,(IF(C38=Data!#REF!,Data!#REF!,(IF(C38=Data!#REF!,Data!#REF!,Data!#REF!)))))))))))))))&amp;IF(C38=Data!#REF!,Data!#REF!,(IF(C38=Data!#REF!,Data!#REF!,(IF(C38=Data!#REF!,Data!#REF!,(IF(C38=Data!#REF!,Data!#REF!,(IF(C38=Data!#REF!,Data!#REF!,(IF(C38=Data!#REF!,Data!G838,(IF(C38=Data!#REF!,Data!#REF!,(IF(C38=Data!#REF!,Data!#REF!,Data!#REF!)))))))))))))))&amp;IF(C38=Data!B174,Data!G174,(IF(C38=Data!#REF!,Data!#REF!,(IF(C38=Data!#REF!,Data!#REF!,(IF(C38=Data!#REF!,Data!#REF!,(IF(C38=Data!#REF!,Data!#REF!,Data!#REF!)))))))))</f>
        <v>#REF!</v>
      </c>
      <c r="P38" s="721"/>
      <c r="Q38" s="722"/>
      <c r="R38" s="630" t="s">
        <v>525</v>
      </c>
      <c r="S38" s="722"/>
      <c r="T38" s="722"/>
      <c r="U38" s="630"/>
      <c r="V38" s="634"/>
      <c r="W38" s="630"/>
      <c r="X38" s="350">
        <f>IF(E38="","",VLOOKUP(C38,Data!$B$5:$J$508,9,FALSE)*E38)</f>
        <v>0.83199999999999996</v>
      </c>
      <c r="Y38" s="704"/>
      <c r="Z38" s="704"/>
      <c r="AA38" s="705"/>
      <c r="AB38" s="705"/>
      <c r="AC38" s="704"/>
      <c r="AD38" s="704"/>
      <c r="AE38" s="704"/>
    </row>
    <row r="39" spans="2:31" s="710" customFormat="1" ht="20" customHeight="1">
      <c r="B39" s="707">
        <v>52</v>
      </c>
      <c r="C39" s="357" t="s">
        <v>135</v>
      </c>
      <c r="D39" s="346" t="str">
        <f>IF(E39="","",VLOOKUP(C39,Data!$B$5:$L$508,2,FALSE))</f>
        <v>ZV88270</v>
      </c>
      <c r="E39" s="715">
        <v>64</v>
      </c>
      <c r="F39" s="709">
        <v>6</v>
      </c>
      <c r="G39" s="712"/>
      <c r="H39" s="346">
        <f>IF(E39="","",VLOOKUP(C39,Data!$B$5:$L$508,11,FALSE))</f>
        <v>97.38</v>
      </c>
      <c r="I39" s="616">
        <f t="shared" si="0"/>
        <v>6232.32</v>
      </c>
      <c r="J39" s="471" t="str">
        <f>IF(E39="","",VLOOKUP(C39,Data!$B$5:$D$508,3,FALSE))</f>
        <v>C/T</v>
      </c>
      <c r="K39" s="347" t="str">
        <f>IF(E39="","",VLOOKUP(C39,Data!$B$5:$M$508,12,FALSE))</f>
        <v>Indonesia</v>
      </c>
      <c r="L39" s="348"/>
      <c r="M39" s="349">
        <f>IF(E39="","",VLOOKUP(C39,Data!$B$5:$E$508,4,FALSE)*E39)</f>
        <v>290.56</v>
      </c>
      <c r="N39" s="349">
        <f>IF(E39="","",VLOOKUP(C39,Data!$B$5:$F$508,5,FALSE)*E39)</f>
        <v>268.8</v>
      </c>
      <c r="O39" s="612" t="e">
        <f>IF(C39=Data!#REF!,Data!#REF!,(IF(C39=Data!#REF!,Data!#REF!,(IF(C39=Data!#REF!,Data!#REF!,(IF(C39=Data!B143,Data!G143,(IF(C39=Data!B146,Data!G146,(IF(C39=Data!#REF!,Data!#REF!,(IF(C39=Data!#REF!,Data!#REF!,(IF(C39=Data!#REF!,Data!#REF!,Data!#REF!)))))))))))))))&amp;IF(C39=Data!#REF!,Data!#REF!,(IF(C39=Data!#REF!,Data!#REF!,(IF(C39=Data!#REF!,Data!#REF!,(IF(C39=Data!#REF!,Data!#REF!,(IF(C39=Data!#REF!,Data!#REF!,(IF(C39=Data!#REF!,Data!G838,(IF(C39=Data!#REF!,Data!#REF!,(IF(C39=Data!#REF!,Data!#REF!,Data!#REF!)))))))))))))))&amp;IF(C39=Data!B174,Data!G174,(IF(C39=Data!#REF!,Data!#REF!,(IF(C39=Data!#REF!,Data!#REF!,(IF(C39=Data!#REF!,Data!#REF!,(IF(C39=Data!#REF!,Data!#REF!,Data!#REF!)))))))))</f>
        <v>#REF!</v>
      </c>
      <c r="P39" s="721"/>
      <c r="Q39" s="722"/>
      <c r="R39" s="630" t="s">
        <v>525</v>
      </c>
      <c r="S39" s="722"/>
      <c r="T39" s="722"/>
      <c r="U39" s="630"/>
      <c r="V39" s="634"/>
      <c r="W39" s="630"/>
      <c r="X39" s="350">
        <f>IF(E39="","",VLOOKUP(C39,Data!$B$5:$J$508,9,FALSE)*E39)</f>
        <v>0.83199999999999996</v>
      </c>
      <c r="Y39" s="704"/>
      <c r="Z39" s="704"/>
      <c r="AA39" s="705"/>
      <c r="AB39" s="705"/>
      <c r="AC39" s="704"/>
      <c r="AD39" s="704"/>
      <c r="AE39" s="704"/>
    </row>
    <row r="40" spans="2:31" s="710" customFormat="1" ht="20" customHeight="1">
      <c r="B40" s="707">
        <v>53</v>
      </c>
      <c r="C40" s="357" t="s">
        <v>137</v>
      </c>
      <c r="D40" s="346" t="str">
        <f>IF(E40="","",VLOOKUP(C40,Data!$B$5:$L$508,2,FALSE))</f>
        <v>ZV88290</v>
      </c>
      <c r="E40" s="715">
        <v>64</v>
      </c>
      <c r="F40" s="709"/>
      <c r="G40" s="712"/>
      <c r="H40" s="346">
        <f>IF(E40="","",VLOOKUP(C40,Data!$B$5:$L$508,11,FALSE))</f>
        <v>96.87</v>
      </c>
      <c r="I40" s="616">
        <f t="shared" si="0"/>
        <v>6199.68</v>
      </c>
      <c r="J40" s="471" t="str">
        <f>IF(E40="","",VLOOKUP(C40,Data!$B$5:$D$508,3,FALSE))</f>
        <v>C/T</v>
      </c>
      <c r="K40" s="347" t="str">
        <f>IF(E40="","",VLOOKUP(C40,Data!$B$5:$M$508,12,FALSE))</f>
        <v>Indonesia</v>
      </c>
      <c r="L40" s="348"/>
      <c r="M40" s="349">
        <f>IF(E40="","",VLOOKUP(C40,Data!$B$5:$E$508,4,FALSE)*E40)</f>
        <v>290.56</v>
      </c>
      <c r="N40" s="349">
        <f>IF(E40="","",VLOOKUP(C40,Data!$B$5:$F$508,5,FALSE)*E40)</f>
        <v>268.8</v>
      </c>
      <c r="O40" s="612" t="e">
        <f>IF(C40=Data!#REF!,Data!#REF!,(IF(C40=Data!#REF!,Data!#REF!,(IF(C40=Data!#REF!,Data!#REF!,(IF(C40=Data!B138,Data!G138,(IF(C40=Data!B141,Data!G141,(IF(C40=Data!#REF!,Data!#REF!,(IF(C40=Data!#REF!,Data!#REF!,(IF(C40=Data!#REF!,Data!#REF!,Data!#REF!)))))))))))))))&amp;IF(C40=Data!#REF!,Data!#REF!,(IF(C40=Data!#REF!,Data!#REF!,(IF(C40=Data!#REF!,Data!#REF!,(IF(C40=Data!#REF!,Data!#REF!,(IF(C40=Data!#REF!,Data!#REF!,(IF(C40=Data!#REF!,Data!G833,(IF(C40=Data!#REF!,Data!#REF!,(IF(C40=Data!#REF!,Data!#REF!,Data!#REF!)))))))))))))))&amp;IF(C40=Data!B169,Data!G169,(IF(C40=Data!#REF!,Data!#REF!,(IF(C40=Data!#REF!,Data!#REF!,(IF(C40=Data!#REF!,Data!#REF!,(IF(C40=Data!#REF!,Data!#REF!,Data!#REF!)))))))))</f>
        <v>#REF!</v>
      </c>
      <c r="P40" s="721"/>
      <c r="Q40" s="722"/>
      <c r="R40" s="630" t="s">
        <v>525</v>
      </c>
      <c r="S40" s="722"/>
      <c r="T40" s="722"/>
      <c r="U40" s="630"/>
      <c r="V40" s="634"/>
      <c r="W40" s="630"/>
      <c r="X40" s="350">
        <f>IF(E40="","",VLOOKUP(C40,Data!$B$5:$J$508,9,FALSE)*E40)</f>
        <v>0.83199999999999996</v>
      </c>
      <c r="Y40" s="704"/>
      <c r="Z40" s="704"/>
      <c r="AA40" s="705"/>
      <c r="AB40" s="705"/>
      <c r="AC40" s="704"/>
      <c r="AD40" s="704"/>
      <c r="AE40" s="704"/>
    </row>
    <row r="41" spans="2:31" s="710" customFormat="1" ht="20" customHeight="1">
      <c r="B41" s="707"/>
      <c r="C41" s="364" t="s">
        <v>984</v>
      </c>
      <c r="D41" s="346" t="str">
        <f>IF(E41="","",VLOOKUP(C41,Data!$B$5:$L$508,2,FALSE))</f>
        <v/>
      </c>
      <c r="E41" s="715"/>
      <c r="F41" s="709"/>
      <c r="G41" s="712"/>
      <c r="H41" s="346" t="str">
        <f>IF(E41="","",VLOOKUP(C41,Data!$B$5:$L$508,11,FALSE))</f>
        <v/>
      </c>
      <c r="I41" s="616" t="str">
        <f t="shared" si="0"/>
        <v>-</v>
      </c>
      <c r="J41" s="471" t="str">
        <f>IF(E41="","",VLOOKUP(C41,Data!$B$5:$D$508,3,FALSE))</f>
        <v/>
      </c>
      <c r="K41" s="347" t="str">
        <f>IF(E41="","",VLOOKUP(C41,Data!$B$5:$M$508,12,FALSE))</f>
        <v/>
      </c>
      <c r="L41" s="348"/>
      <c r="M41" s="349" t="str">
        <f>IF(E41="","",VLOOKUP(C41,Data!$B$5:$E$508,4,FALSE)*E41)</f>
        <v/>
      </c>
      <c r="N41" s="349" t="str">
        <f>IF(E41="","",VLOOKUP(C41,Data!$B$5:$F$508,5,FALSE)*E41)</f>
        <v/>
      </c>
      <c r="O41" s="612" t="e">
        <f>IF(C41=Data!#REF!,Data!#REF!,(IF(C41=Data!#REF!,Data!#REF!,(IF(C41=Data!#REF!,Data!#REF!,(IF(C41=Data!B154,Data!G154,(IF(C41=Data!B157,Data!G157,(IF(C41=Data!#REF!,Data!#REF!,(IF(C41=Data!#REF!,Data!#REF!,(IF(C41=Data!#REF!,Data!#REF!,Data!#REF!)))))))))))))))&amp;IF(C41=Data!#REF!,Data!#REF!,(IF(C41=Data!#REF!,Data!#REF!,(IF(C41=Data!#REF!,Data!#REF!,(IF(C41=Data!#REF!,Data!#REF!,(IF(C41=Data!#REF!,Data!#REF!,(IF(C41=Data!#REF!,Data!G849,(IF(C41=Data!#REF!,Data!#REF!,(IF(C41=Data!#REF!,Data!#REF!,Data!#REF!)))))))))))))))&amp;IF(C41=Data!B185,Data!G185,(IF(C41=Data!#REF!,Data!#REF!,(IF(C41=Data!#REF!,Data!#REF!,(IF(C41=Data!#REF!,Data!#REF!,(IF(C41=Data!#REF!,Data!#REF!,Data!#REF!)))))))))</f>
        <v>#REF!</v>
      </c>
      <c r="P41" s="721"/>
      <c r="Q41" s="722"/>
      <c r="R41" s="630" t="s">
        <v>525</v>
      </c>
      <c r="S41" s="722"/>
      <c r="T41" s="722"/>
      <c r="U41" s="630"/>
      <c r="V41" s="634"/>
      <c r="W41" s="630"/>
      <c r="X41" s="350" t="str">
        <f>IF(E41="","",VLOOKUP(C41,Data!$B$5:$J$508,9,FALSE)*E41)</f>
        <v/>
      </c>
      <c r="Y41" s="704"/>
      <c r="Z41" s="704"/>
      <c r="AA41" s="705"/>
      <c r="AB41" s="705"/>
      <c r="AC41" s="704"/>
      <c r="AD41" s="704"/>
      <c r="AE41" s="704"/>
    </row>
    <row r="42" spans="2:31" s="710" customFormat="1" ht="20" customHeight="1">
      <c r="B42" s="707">
        <v>54</v>
      </c>
      <c r="C42" s="357" t="s">
        <v>602</v>
      </c>
      <c r="D42" s="346" t="str">
        <f>IF(E42="","",VLOOKUP(C42,Data!$B$5:$L$508,2,FALSE))</f>
        <v>ZA34840</v>
      </c>
      <c r="E42" s="715">
        <v>50</v>
      </c>
      <c r="F42" s="709"/>
      <c r="G42" s="712"/>
      <c r="H42" s="346">
        <f>IF(E42="","",VLOOKUP(C42,Data!$B$5:$L$508,11,FALSE))</f>
        <v>35.08</v>
      </c>
      <c r="I42" s="616">
        <f t="shared" si="0"/>
        <v>1754</v>
      </c>
      <c r="J42" s="471" t="str">
        <f>IF(E42="","",VLOOKUP(C42,Data!$B$5:$D$508,3,FALSE))</f>
        <v>C/T</v>
      </c>
      <c r="K42" s="347" t="str">
        <f>IF(E42="","",VLOOKUP(C42,Data!$B$5:$M$508,12,FALSE))</f>
        <v>Indonesia</v>
      </c>
      <c r="L42" s="348"/>
      <c r="M42" s="349">
        <f>IF(E42="","",VLOOKUP(C42,Data!$B$5:$E$508,4,FALSE)*E42)</f>
        <v>56.000000000000007</v>
      </c>
      <c r="N42" s="349">
        <f>IF(E42="","",VLOOKUP(C42,Data!$B$5:$F$508,5,FALSE)*E42)</f>
        <v>55.000000000000007</v>
      </c>
      <c r="O42" s="612" t="e">
        <f>IF(C42=Data!#REF!,Data!#REF!,(IF(C42=Data!#REF!,Data!#REF!,(IF(C42=Data!#REF!,Data!#REF!,(IF(C42=Data!B131,Data!G131,(IF(C42=Data!B134,Data!G134,(IF(C42=Data!#REF!,Data!#REF!,(IF(C42=Data!#REF!,Data!#REF!,(IF(C42=Data!#REF!,Data!#REF!,Data!#REF!)))))))))))))))&amp;IF(C42=Data!#REF!,Data!#REF!,(IF(C42=Data!#REF!,Data!#REF!,(IF(C42=Data!#REF!,Data!#REF!,(IF(C42=Data!#REF!,Data!#REF!,(IF(C42=Data!#REF!,Data!#REF!,(IF(C42=Data!#REF!,Data!G826,(IF(C42=Data!#REF!,Data!#REF!,(IF(C42=Data!#REF!,Data!#REF!,Data!#REF!)))))))))))))))&amp;IF(C42=Data!B162,Data!G162,(IF(C42=Data!#REF!,Data!#REF!,(IF(C42=Data!#REF!,Data!#REF!,(IF(C42=Data!#REF!,Data!#REF!,(IF(C42=Data!#REF!,Data!#REF!,Data!#REF!)))))))))</f>
        <v>#REF!</v>
      </c>
      <c r="P42" s="721"/>
      <c r="Q42" s="722"/>
      <c r="R42" s="630" t="s">
        <v>525</v>
      </c>
      <c r="S42" s="722"/>
      <c r="T42" s="722"/>
      <c r="U42" s="630"/>
      <c r="V42" s="634"/>
      <c r="W42" s="630"/>
      <c r="X42" s="350">
        <f>IF(E42="","",VLOOKUP(C42,Data!$B$5:$J$508,9,FALSE)*E42)</f>
        <v>0.182</v>
      </c>
      <c r="Y42" s="704"/>
      <c r="Z42" s="704"/>
      <c r="AA42" s="705"/>
      <c r="AB42" s="705"/>
      <c r="AC42" s="704"/>
      <c r="AD42" s="704"/>
      <c r="AE42" s="704"/>
    </row>
    <row r="43" spans="2:31" s="710" customFormat="1" ht="20" customHeight="1">
      <c r="B43" s="707" t="s">
        <v>1017</v>
      </c>
      <c r="C43" s="357" t="s">
        <v>14</v>
      </c>
      <c r="D43" s="346" t="str">
        <f>IF(E43="","",VLOOKUP(C43,Data!$B$5:$L$508,2,FALSE))</f>
        <v>ZA34830</v>
      </c>
      <c r="E43" s="715">
        <v>20</v>
      </c>
      <c r="F43" s="709"/>
      <c r="G43" s="712"/>
      <c r="H43" s="346">
        <f>IF(E43="","",VLOOKUP(C43,Data!$B$5:$L$508,11,FALSE))</f>
        <v>117.38</v>
      </c>
      <c r="I43" s="616">
        <f t="shared" si="0"/>
        <v>2347.6</v>
      </c>
      <c r="J43" s="471" t="str">
        <f>IF(E43="","",VLOOKUP(C43,Data!$B$5:$D$508,3,FALSE))</f>
        <v>C/T</v>
      </c>
      <c r="K43" s="347" t="str">
        <f>IF(E43="","",VLOOKUP(C43,Data!$B$5:$M$508,12,FALSE))</f>
        <v>Indonesia</v>
      </c>
      <c r="L43" s="348"/>
      <c r="M43" s="349">
        <f>IF(E43="","",VLOOKUP(C43,Data!$B$5:$E$508,4,FALSE)*E43)</f>
        <v>102</v>
      </c>
      <c r="N43" s="349">
        <f>IF(E43="","",VLOOKUP(C43,Data!$B$5:$F$508,5,FALSE)*E43)</f>
        <v>90</v>
      </c>
      <c r="O43" s="612" t="e">
        <f>IF(C43=Data!#REF!,Data!#REF!,(IF(C43=Data!#REF!,Data!#REF!,(IF(C43=Data!#REF!,Data!#REF!,(IF(C43=Data!B132,Data!G132,(IF(C43=Data!B135,Data!G135,(IF(C43=Data!#REF!,Data!#REF!,(IF(C43=Data!#REF!,Data!#REF!,(IF(C43=Data!#REF!,Data!#REF!,Data!#REF!)))))))))))))))&amp;IF(C43=Data!#REF!,Data!#REF!,(IF(C43=Data!#REF!,Data!#REF!,(IF(C43=Data!#REF!,Data!#REF!,(IF(C43=Data!#REF!,Data!#REF!,(IF(C43=Data!#REF!,Data!#REF!,(IF(C43=Data!#REF!,Data!G827,(IF(C43=Data!#REF!,Data!#REF!,(IF(C43=Data!#REF!,Data!#REF!,Data!#REF!)))))))))))))))&amp;IF(C43=Data!B163,Data!G163,(IF(C43=Data!#REF!,Data!#REF!,(IF(C43=Data!#REF!,Data!#REF!,(IF(C43=Data!#REF!,Data!#REF!,(IF(C43=Data!#REF!,Data!#REF!,Data!#REF!)))))))))</f>
        <v>#REF!</v>
      </c>
      <c r="P43" s="721"/>
      <c r="Q43" s="722"/>
      <c r="R43" s="630" t="s">
        <v>525</v>
      </c>
      <c r="S43" s="722"/>
      <c r="T43" s="722"/>
      <c r="U43" s="630"/>
      <c r="V43" s="634"/>
      <c r="W43" s="630"/>
      <c r="X43" s="350">
        <f>IF(E43="","",VLOOKUP(C43,Data!$B$5:$J$508,9,FALSE)*E43)</f>
        <v>1.1619999999999999</v>
      </c>
      <c r="Y43" s="704"/>
      <c r="Z43" s="704"/>
      <c r="AA43" s="705"/>
      <c r="AB43" s="705"/>
      <c r="AC43" s="704"/>
      <c r="AD43" s="704"/>
      <c r="AE43" s="704"/>
    </row>
    <row r="44" spans="2:31" s="710" customFormat="1" ht="20" customHeight="1">
      <c r="B44" s="707">
        <v>57</v>
      </c>
      <c r="C44" s="357" t="s">
        <v>348</v>
      </c>
      <c r="D44" s="346" t="str">
        <f>IF(E44="","",VLOOKUP(C44,Data!$B$5:$L$508,2,FALSE))</f>
        <v>WY72000</v>
      </c>
      <c r="E44" s="715">
        <v>20</v>
      </c>
      <c r="F44" s="709"/>
      <c r="G44" s="712"/>
      <c r="H44" s="346">
        <f>IF(E44="","",VLOOKUP(C44,Data!$B$5:$L$508,11,FALSE))</f>
        <v>128.13999999999999</v>
      </c>
      <c r="I44" s="616">
        <f t="shared" si="0"/>
        <v>2562.7999999999997</v>
      </c>
      <c r="J44" s="471" t="str">
        <f>IF(E44="","",VLOOKUP(C44,Data!$B$5:$D$508,3,FALSE))</f>
        <v>C/T</v>
      </c>
      <c r="K44" s="347" t="str">
        <f>IF(E44="","",VLOOKUP(C44,Data!$B$5:$M$508,12,FALSE))</f>
        <v>Indonesia</v>
      </c>
      <c r="L44" s="348"/>
      <c r="M44" s="349">
        <f>IF(E44="","",VLOOKUP(C44,Data!$B$5:$E$508,4,FALSE)*E44)</f>
        <v>132</v>
      </c>
      <c r="N44" s="349">
        <f>IF(E44="","",VLOOKUP(C44,Data!$B$5:$F$508,5,FALSE)*E44)</f>
        <v>130</v>
      </c>
      <c r="O44" s="612" t="e">
        <f>IF(C44=Data!#REF!,Data!#REF!,(IF(C44=Data!#REF!,Data!#REF!,(IF(C44=Data!#REF!,Data!#REF!,(IF(C44=Data!B133,Data!G133,(IF(C44=Data!B136,Data!G136,(IF(C44=Data!#REF!,Data!#REF!,(IF(C44=Data!#REF!,Data!#REF!,(IF(C44=Data!#REF!,Data!#REF!,Data!#REF!)))))))))))))))&amp;IF(C44=Data!#REF!,Data!#REF!,(IF(C44=Data!#REF!,Data!#REF!,(IF(C44=Data!#REF!,Data!#REF!,(IF(C44=Data!#REF!,Data!#REF!,(IF(C44=Data!#REF!,Data!#REF!,(IF(C44=Data!#REF!,Data!G828,(IF(C44=Data!#REF!,Data!#REF!,(IF(C44=Data!#REF!,Data!#REF!,Data!#REF!)))))))))))))))&amp;IF(C44=Data!B164,Data!G164,(IF(C44=Data!#REF!,Data!#REF!,(IF(C44=Data!#REF!,Data!#REF!,(IF(C44=Data!#REF!,Data!#REF!,(IF(C44=Data!#REF!,Data!#REF!,Data!#REF!)))))))))</f>
        <v>#REF!</v>
      </c>
      <c r="P44" s="721"/>
      <c r="Q44" s="722"/>
      <c r="R44" s="630" t="s">
        <v>525</v>
      </c>
      <c r="S44" s="722"/>
      <c r="T44" s="722"/>
      <c r="U44" s="630"/>
      <c r="V44" s="634"/>
      <c r="W44" s="630"/>
      <c r="X44" s="350">
        <f>IF(E44="","",VLOOKUP(C44,Data!$B$5:$J$508,9,FALSE)*E44)</f>
        <v>0.26838000000000001</v>
      </c>
      <c r="Y44" s="704"/>
      <c r="Z44" s="704"/>
      <c r="AA44" s="705"/>
      <c r="AB44" s="705"/>
      <c r="AC44" s="704"/>
      <c r="AD44" s="704"/>
      <c r="AE44" s="704"/>
    </row>
    <row r="45" spans="2:31" s="710" customFormat="1" ht="20" customHeight="1">
      <c r="B45" s="707">
        <v>58</v>
      </c>
      <c r="C45" s="357" t="s">
        <v>11</v>
      </c>
      <c r="D45" s="346" t="str">
        <f>IF(E45="","",VLOOKUP(C45,Data!$B$5:$L$508,2,FALSE))</f>
        <v>ZG74800</v>
      </c>
      <c r="E45" s="715">
        <v>150</v>
      </c>
      <c r="F45" s="709"/>
      <c r="G45" s="712"/>
      <c r="H45" s="346">
        <f>IF(E45="","",VLOOKUP(C45,Data!$B$5:$L$508,11,FALSE))</f>
        <v>13.71</v>
      </c>
      <c r="I45" s="616">
        <f t="shared" si="0"/>
        <v>2056.5</v>
      </c>
      <c r="J45" s="471" t="str">
        <f>IF(E45="","",VLOOKUP(C45,Data!$B$5:$D$508,3,FALSE))</f>
        <v>C/T</v>
      </c>
      <c r="K45" s="347" t="str">
        <f>IF(E45="","",VLOOKUP(C45,Data!$B$5:$M$508,12,FALSE))</f>
        <v>Indonesia</v>
      </c>
      <c r="L45" s="348"/>
      <c r="M45" s="349">
        <f>IF(E45="","",VLOOKUP(C45,Data!$B$5:$E$508,4,FALSE)*E45)</f>
        <v>325</v>
      </c>
      <c r="N45" s="349">
        <f>IF(E45="","",VLOOKUP(C45,Data!$B$5:$F$508,5,FALSE)*E45)</f>
        <v>300</v>
      </c>
      <c r="O45" s="612" t="e">
        <f>IF(C45=Data!#REF!,Data!#REF!,(IF(C45=Data!#REF!,Data!#REF!,(IF(C45=Data!#REF!,Data!#REF!,(IF(C45=Data!B134,Data!G134,(IF(C45=Data!B137,Data!G137,(IF(C45=Data!#REF!,Data!#REF!,(IF(C45=Data!#REF!,Data!#REF!,(IF(C45=Data!#REF!,Data!#REF!,Data!#REF!)))))))))))))))&amp;IF(C45=Data!#REF!,Data!#REF!,(IF(C45=Data!#REF!,Data!#REF!,(IF(C45=Data!#REF!,Data!#REF!,(IF(C45=Data!#REF!,Data!#REF!,(IF(C45=Data!#REF!,Data!#REF!,(IF(C45=Data!#REF!,Data!G829,(IF(C45=Data!#REF!,Data!#REF!,(IF(C45=Data!#REF!,Data!#REF!,Data!#REF!)))))))))))))))&amp;IF(C45=Data!B165,Data!G165,(IF(C45=Data!#REF!,Data!#REF!,(IF(C45=Data!#REF!,Data!#REF!,(IF(C45=Data!#REF!,Data!#REF!,(IF(C45=Data!#REF!,Data!#REF!,Data!#REF!)))))))))</f>
        <v>#REF!</v>
      </c>
      <c r="P45" s="721"/>
      <c r="Q45" s="722"/>
      <c r="R45" s="630" t="s">
        <v>525</v>
      </c>
      <c r="S45" s="722"/>
      <c r="T45" s="722"/>
      <c r="U45" s="630"/>
      <c r="V45" s="634"/>
      <c r="W45" s="630"/>
      <c r="X45" s="350">
        <f>IF(E45="","",VLOOKUP(C45,Data!$B$5:$J$508,9,FALSE)*E45)</f>
        <v>1.2</v>
      </c>
      <c r="Y45" s="704"/>
      <c r="Z45" s="704"/>
      <c r="AA45" s="705"/>
      <c r="AB45" s="705"/>
      <c r="AC45" s="704"/>
      <c r="AD45" s="704"/>
      <c r="AE45" s="704"/>
    </row>
    <row r="46" spans="2:31" s="710" customFormat="1" ht="20" customHeight="1">
      <c r="B46" s="707">
        <v>59</v>
      </c>
      <c r="C46" s="357" t="s">
        <v>550</v>
      </c>
      <c r="D46" s="346" t="str">
        <f>IF(E46="","",VLOOKUP(C46,Data!$B$5:$L$508,2,FALSE))</f>
        <v>ZG74810</v>
      </c>
      <c r="E46" s="715">
        <v>150</v>
      </c>
      <c r="F46" s="709"/>
      <c r="G46" s="712"/>
      <c r="H46" s="346">
        <f>IF(E46="","",VLOOKUP(C46,Data!$B$5:$L$508,11,FALSE))</f>
        <v>13.22</v>
      </c>
      <c r="I46" s="616">
        <f t="shared" si="0"/>
        <v>1983</v>
      </c>
      <c r="J46" s="471" t="str">
        <f>IF(E46="","",VLOOKUP(C46,Data!$B$5:$D$508,3,FALSE))</f>
        <v>C/T</v>
      </c>
      <c r="K46" s="347" t="str">
        <f>IF(E46="","",VLOOKUP(C46,Data!$B$5:$M$508,12,FALSE))</f>
        <v>Indonesia</v>
      </c>
      <c r="L46" s="348"/>
      <c r="M46" s="349">
        <f>IF(E46="","",VLOOKUP(C46,Data!$B$5:$E$508,4,FALSE)*E46)</f>
        <v>325</v>
      </c>
      <c r="N46" s="349">
        <f>IF(E46="","",VLOOKUP(C46,Data!$B$5:$F$508,5,FALSE)*E46)</f>
        <v>300</v>
      </c>
      <c r="O46" s="612" t="e">
        <f>IF(C46=Data!#REF!,Data!#REF!,(IF(C46=Data!#REF!,Data!#REF!,(IF(C46=Data!#REF!,Data!#REF!,(IF(C46=Data!B135,Data!G135,(IF(C46=Data!B138,Data!G138,(IF(C46=Data!#REF!,Data!#REF!,(IF(C46=Data!#REF!,Data!#REF!,(IF(C46=Data!#REF!,Data!#REF!,Data!#REF!)))))))))))))))&amp;IF(C46=Data!#REF!,Data!#REF!,(IF(C46=Data!#REF!,Data!#REF!,(IF(C46=Data!#REF!,Data!#REF!,(IF(C46=Data!#REF!,Data!#REF!,(IF(C46=Data!#REF!,Data!#REF!,(IF(C46=Data!#REF!,Data!G830,(IF(C46=Data!#REF!,Data!#REF!,(IF(C46=Data!#REF!,Data!#REF!,Data!#REF!)))))))))))))))&amp;IF(C46=Data!B166,Data!G166,(IF(C46=Data!#REF!,Data!#REF!,(IF(C46=Data!#REF!,Data!#REF!,(IF(C46=Data!#REF!,Data!#REF!,(IF(C46=Data!#REF!,Data!#REF!,Data!#REF!)))))))))</f>
        <v>#REF!</v>
      </c>
      <c r="P46" s="721"/>
      <c r="Q46" s="722"/>
      <c r="R46" s="630" t="s">
        <v>525</v>
      </c>
      <c r="S46" s="722"/>
      <c r="T46" s="722"/>
      <c r="U46" s="630"/>
      <c r="V46" s="634"/>
      <c r="W46" s="630"/>
      <c r="X46" s="350">
        <f>IF(E46="","",VLOOKUP(C46,Data!$B$5:$J$508,9,FALSE)*E46)</f>
        <v>1.2</v>
      </c>
      <c r="Y46" s="704"/>
      <c r="Z46" s="704"/>
      <c r="AA46" s="705"/>
      <c r="AB46" s="705"/>
      <c r="AC46" s="704"/>
      <c r="AD46" s="704"/>
      <c r="AE46" s="704"/>
    </row>
    <row r="47" spans="2:31" s="710" customFormat="1" ht="20" customHeight="1">
      <c r="B47" s="707" t="s">
        <v>1028</v>
      </c>
      <c r="C47" s="357" t="s">
        <v>635</v>
      </c>
      <c r="D47" s="346" t="str">
        <f>IF(E47="","",VLOOKUP(C47,Data!$B$5:$L$508,2,FALSE))</f>
        <v>VAH6640</v>
      </c>
      <c r="E47" s="715">
        <v>100</v>
      </c>
      <c r="F47" s="709"/>
      <c r="G47" s="712"/>
      <c r="H47" s="346">
        <f>IF(E47="","",VLOOKUP(C47,Data!$B$5:$L$508,11,FALSE))</f>
        <v>1.42</v>
      </c>
      <c r="I47" s="616">
        <f t="shared" si="0"/>
        <v>142</v>
      </c>
      <c r="J47" s="471" t="str">
        <f>IF(E47="","",VLOOKUP(C47,Data!$B$5:$D$508,3,FALSE))</f>
        <v>C/T</v>
      </c>
      <c r="K47" s="347" t="str">
        <f>IF(E47="","",VLOOKUP(C47,Data!$B$5:$M$508,12,FALSE))</f>
        <v>Indonesia</v>
      </c>
      <c r="L47" s="348"/>
      <c r="M47" s="349">
        <f>IF(E47="","",VLOOKUP(C47,Data!$B$5:$E$508,4,FALSE)*E47)</f>
        <v>350</v>
      </c>
      <c r="N47" s="349">
        <f>IF(E47="","",VLOOKUP(C47,Data!$B$5:$F$508,5,FALSE)*E47)</f>
        <v>159</v>
      </c>
      <c r="O47" s="612" t="e">
        <f>IF(C47=Data!#REF!,Data!#REF!,(IF(C47=Data!#REF!,Data!#REF!,(IF(C47=Data!#REF!,Data!#REF!,(IF(C47=Data!B136,Data!G136,(IF(C47=Data!B139,Data!G139,(IF(C47=Data!#REF!,Data!#REF!,(IF(C47=Data!#REF!,Data!#REF!,(IF(C47=Data!#REF!,Data!#REF!,Data!#REF!)))))))))))))))&amp;IF(C47=Data!#REF!,Data!#REF!,(IF(C47=Data!#REF!,Data!#REF!,(IF(C47=Data!#REF!,Data!#REF!,(IF(C47=Data!#REF!,Data!#REF!,(IF(C47=Data!#REF!,Data!#REF!,(IF(C47=Data!#REF!,Data!G831,(IF(C47=Data!#REF!,Data!#REF!,(IF(C47=Data!#REF!,Data!#REF!,Data!#REF!)))))))))))))))&amp;IF(C47=Data!B167,Data!G167,(IF(C47=Data!#REF!,Data!#REF!,(IF(C47=Data!#REF!,Data!#REF!,(IF(C47=Data!#REF!,Data!#REF!,(IF(C47=Data!#REF!,Data!#REF!,Data!#REF!)))))))))</f>
        <v>#REF!</v>
      </c>
      <c r="P47" s="721"/>
      <c r="Q47" s="722"/>
      <c r="R47" s="630" t="s">
        <v>525</v>
      </c>
      <c r="S47" s="722"/>
      <c r="T47" s="722"/>
      <c r="U47" s="630"/>
      <c r="V47" s="634"/>
      <c r="W47" s="630"/>
      <c r="X47" s="350">
        <f>IF(E47="","",VLOOKUP(C47,Data!$B$5:$J$508,9,FALSE)*E47)</f>
        <v>2.1</v>
      </c>
      <c r="Y47" s="704"/>
      <c r="Z47" s="704"/>
      <c r="AA47" s="705"/>
      <c r="AB47" s="705"/>
      <c r="AC47" s="704"/>
      <c r="AD47" s="704"/>
      <c r="AE47" s="704"/>
    </row>
    <row r="48" spans="2:31" s="710" customFormat="1" ht="20" customHeight="1">
      <c r="B48" s="707">
        <v>62</v>
      </c>
      <c r="C48" s="357" t="s">
        <v>623</v>
      </c>
      <c r="D48" s="346" t="str">
        <f>IF(E48="","",VLOOKUP(C48,Data!$B$5:$L$508,2,FALSE))</f>
        <v>ZV87990</v>
      </c>
      <c r="E48" s="715">
        <v>2</v>
      </c>
      <c r="F48" s="709"/>
      <c r="G48" s="712"/>
      <c r="H48" s="346">
        <f>IF(E48="","",VLOOKUP(C48,Data!$B$5:$L$508,11,FALSE))</f>
        <v>7.67</v>
      </c>
      <c r="I48" s="616">
        <f t="shared" si="0"/>
        <v>15.34</v>
      </c>
      <c r="J48" s="471" t="str">
        <f>IF(E48="","",VLOOKUP(C48,Data!$B$5:$D$508,3,FALSE))</f>
        <v>C/T</v>
      </c>
      <c r="K48" s="347" t="str">
        <f>IF(E48="","",VLOOKUP(C48,Data!$B$5:$M$508,12,FALSE))</f>
        <v>Indonesia</v>
      </c>
      <c r="L48" s="348"/>
      <c r="M48" s="349">
        <f>IF(E48="","",VLOOKUP(C48,Data!$B$5:$E$508,4,FALSE)*E48)</f>
        <v>2.06</v>
      </c>
      <c r="N48" s="349">
        <f>IF(E48="","",VLOOKUP(C48,Data!$B$5:$F$508,5,FALSE)*E48)</f>
        <v>0.8</v>
      </c>
      <c r="O48" s="612" t="e">
        <f>IF(C48=Data!#REF!,Data!#REF!,(IF(C48=Data!#REF!,Data!#REF!,(IF(C48=Data!#REF!,Data!#REF!,(IF(C48=Data!B137,Data!G137,(IF(C48=Data!B140,Data!G140,(IF(C48=Data!#REF!,Data!#REF!,(IF(C48=Data!#REF!,Data!#REF!,(IF(C48=Data!#REF!,Data!#REF!,Data!#REF!)))))))))))))))&amp;IF(C48=Data!#REF!,Data!#REF!,(IF(C48=Data!#REF!,Data!#REF!,(IF(C48=Data!#REF!,Data!#REF!,(IF(C48=Data!#REF!,Data!#REF!,(IF(C48=Data!#REF!,Data!#REF!,(IF(C48=Data!#REF!,Data!G832,(IF(C48=Data!#REF!,Data!#REF!,(IF(C48=Data!#REF!,Data!#REF!,Data!#REF!)))))))))))))))&amp;IF(C48=Data!B168,Data!G168,(IF(C48=Data!#REF!,Data!#REF!,(IF(C48=Data!#REF!,Data!#REF!,(IF(C48=Data!#REF!,Data!#REF!,(IF(C48=Data!#REF!,Data!#REF!,Data!#REF!)))))))))</f>
        <v>#REF!</v>
      </c>
      <c r="P48" s="721"/>
      <c r="Q48" s="722"/>
      <c r="R48" s="630" t="s">
        <v>525</v>
      </c>
      <c r="S48" s="722"/>
      <c r="T48" s="722"/>
      <c r="U48" s="630"/>
      <c r="V48" s="634"/>
      <c r="W48" s="630"/>
      <c r="X48" s="350">
        <f>IF(E48="","",VLOOKUP(C48,Data!$B$5:$J$508,9,FALSE)*E48)</f>
        <v>0.16400000000000001</v>
      </c>
      <c r="Y48" s="704"/>
      <c r="Z48" s="704"/>
      <c r="AA48" s="705"/>
      <c r="AB48" s="705"/>
      <c r="AC48" s="704"/>
      <c r="AD48" s="704"/>
      <c r="AE48" s="704"/>
    </row>
    <row r="49" spans="2:31" s="710" customFormat="1" ht="20" customHeight="1">
      <c r="B49" s="707" t="s">
        <v>976</v>
      </c>
      <c r="C49" s="357" t="s">
        <v>156</v>
      </c>
      <c r="D49" s="346" t="str">
        <f>IF(E49="","",VLOOKUP(C49,Data!$B$5:$L$508,2,FALSE))</f>
        <v>ZV88060</v>
      </c>
      <c r="E49" s="715">
        <v>10</v>
      </c>
      <c r="F49" s="709"/>
      <c r="G49" s="712"/>
      <c r="H49" s="346">
        <f>IF(E49="","",VLOOKUP(C49,Data!$B$5:$L$508,11,FALSE))</f>
        <v>16.07</v>
      </c>
      <c r="I49" s="616">
        <f t="shared" si="0"/>
        <v>160.69999999999999</v>
      </c>
      <c r="J49" s="471" t="str">
        <f>IF(E49="","",VLOOKUP(C49,Data!$B$5:$D$508,3,FALSE))</f>
        <v>C/T</v>
      </c>
      <c r="K49" s="347" t="str">
        <f>IF(E49="","",VLOOKUP(C49,Data!$B$5:$M$508,12,FALSE))</f>
        <v>Indonesia</v>
      </c>
      <c r="L49" s="348"/>
      <c r="M49" s="349">
        <f>IF(E49="","",VLOOKUP(C49,Data!$B$5:$E$508,4,FALSE)*E49)</f>
        <v>54.5</v>
      </c>
      <c r="N49" s="349">
        <f>IF(E49="","",VLOOKUP(C49,Data!$B$5:$F$508,5,FALSE)*E49)</f>
        <v>42.5</v>
      </c>
      <c r="O49" s="612" t="e">
        <f>IF(C49=Data!#REF!,Data!#REF!,(IF(C49=Data!#REF!,Data!#REF!,(IF(C49=Data!#REF!,Data!#REF!,(IF(C49=Data!B138,Data!G138,(IF(C49=Data!B141,Data!G141,(IF(C49=Data!#REF!,Data!#REF!,(IF(C49=Data!#REF!,Data!#REF!,(IF(C49=Data!#REF!,Data!#REF!,Data!#REF!)))))))))))))))&amp;IF(C49=Data!#REF!,Data!#REF!,(IF(C49=Data!#REF!,Data!#REF!,(IF(C49=Data!#REF!,Data!#REF!,(IF(C49=Data!#REF!,Data!#REF!,(IF(C49=Data!#REF!,Data!#REF!,(IF(C49=Data!#REF!,Data!G833,(IF(C49=Data!#REF!,Data!#REF!,(IF(C49=Data!#REF!,Data!#REF!,Data!#REF!)))))))))))))))&amp;IF(C49=Data!B169,Data!G169,(IF(C49=Data!#REF!,Data!#REF!,(IF(C49=Data!#REF!,Data!#REF!,(IF(C49=Data!#REF!,Data!#REF!,(IF(C49=Data!#REF!,Data!#REF!,Data!#REF!)))))))))</f>
        <v>#REF!</v>
      </c>
      <c r="P49" s="721"/>
      <c r="Q49" s="722"/>
      <c r="R49" s="630" t="s">
        <v>525</v>
      </c>
      <c r="S49" s="722"/>
      <c r="T49" s="722"/>
      <c r="U49" s="630"/>
      <c r="V49" s="634"/>
      <c r="W49" s="630"/>
      <c r="X49" s="350">
        <f>IF(E49="","",VLOOKUP(C49,Data!$B$5:$J$508,9,FALSE)*E49)</f>
        <v>0.10175199999999998</v>
      </c>
      <c r="Y49" s="704"/>
      <c r="Z49" s="704"/>
      <c r="AA49" s="705"/>
      <c r="AB49" s="705"/>
      <c r="AC49" s="704"/>
      <c r="AD49" s="704"/>
      <c r="AE49" s="704"/>
    </row>
    <row r="50" spans="2:31" s="710" customFormat="1" ht="20" customHeight="1">
      <c r="B50" s="707" t="s">
        <v>977</v>
      </c>
      <c r="C50" s="357" t="s">
        <v>157</v>
      </c>
      <c r="D50" s="346" t="str">
        <f>IF(E50="","",VLOOKUP(C50,Data!$B$5:$L$508,2,FALSE))</f>
        <v>ZV88070</v>
      </c>
      <c r="E50" s="715">
        <v>10</v>
      </c>
      <c r="F50" s="709"/>
      <c r="G50" s="712"/>
      <c r="H50" s="346">
        <f>IF(E50="","",VLOOKUP(C50,Data!$B$5:$L$508,11,FALSE))</f>
        <v>16.02</v>
      </c>
      <c r="I50" s="616">
        <f t="shared" si="0"/>
        <v>160.19999999999999</v>
      </c>
      <c r="J50" s="471" t="str">
        <f>IF(E50="","",VLOOKUP(C50,Data!$B$5:$D$508,3,FALSE))</f>
        <v>C/T</v>
      </c>
      <c r="K50" s="347" t="str">
        <f>IF(E50="","",VLOOKUP(C50,Data!$B$5:$M$508,12,FALSE))</f>
        <v>Indonesia</v>
      </c>
      <c r="L50" s="348"/>
      <c r="M50" s="349">
        <f>IF(E50="","",VLOOKUP(C50,Data!$B$5:$E$508,4,FALSE)*E50)</f>
        <v>56.5</v>
      </c>
      <c r="N50" s="349">
        <f>IF(E50="","",VLOOKUP(C50,Data!$B$5:$F$508,5,FALSE)*E50)</f>
        <v>44</v>
      </c>
      <c r="O50" s="612" t="e">
        <f>IF(C50=Data!#REF!,Data!#REF!,(IF(C50=Data!#REF!,Data!#REF!,(IF(C50=Data!#REF!,Data!#REF!,(IF(C50=Data!B139,Data!G139,(IF(C50=Data!B142,Data!G142,(IF(C50=Data!#REF!,Data!#REF!,(IF(C50=Data!#REF!,Data!#REF!,(IF(C50=Data!#REF!,Data!#REF!,Data!#REF!)))))))))))))))&amp;IF(C50=Data!#REF!,Data!#REF!,(IF(C50=Data!#REF!,Data!#REF!,(IF(C50=Data!#REF!,Data!#REF!,(IF(C50=Data!#REF!,Data!#REF!,(IF(C50=Data!#REF!,Data!#REF!,(IF(C50=Data!#REF!,Data!G834,(IF(C50=Data!#REF!,Data!#REF!,(IF(C50=Data!#REF!,Data!#REF!,Data!#REF!)))))))))))))))&amp;IF(C50=Data!B170,Data!G170,(IF(C50=Data!#REF!,Data!#REF!,(IF(C50=Data!#REF!,Data!#REF!,(IF(C50=Data!#REF!,Data!#REF!,(IF(C50=Data!#REF!,Data!#REF!,Data!#REF!)))))))))</f>
        <v>#REF!</v>
      </c>
      <c r="P50" s="721"/>
      <c r="Q50" s="722"/>
      <c r="R50" s="630" t="s">
        <v>525</v>
      </c>
      <c r="S50" s="722"/>
      <c r="T50" s="722"/>
      <c r="U50" s="630"/>
      <c r="V50" s="634"/>
      <c r="W50" s="630"/>
      <c r="X50" s="350">
        <f>IF(E50="","",VLOOKUP(C50,Data!$B$5:$J$508,9,FALSE)*E50)</f>
        <v>0.10175199999999998</v>
      </c>
      <c r="Y50" s="704"/>
      <c r="Z50" s="704"/>
      <c r="AA50" s="705"/>
      <c r="AB50" s="705"/>
      <c r="AC50" s="704"/>
      <c r="AD50" s="704"/>
      <c r="AE50" s="704"/>
    </row>
    <row r="51" spans="2:31" s="710" customFormat="1" ht="20" customHeight="1">
      <c r="B51" s="707">
        <v>67</v>
      </c>
      <c r="C51" s="357" t="s">
        <v>138</v>
      </c>
      <c r="D51" s="346" t="str">
        <f>IF(E51="","",VLOOKUP(C51,Data!$B$5:$L$508,2,FALSE))</f>
        <v>ZV88300</v>
      </c>
      <c r="E51" s="715">
        <v>64</v>
      </c>
      <c r="F51" s="709"/>
      <c r="G51" s="712"/>
      <c r="H51" s="346">
        <f>IF(E51="","",VLOOKUP(C51,Data!$B$5:$L$508,11,FALSE))</f>
        <v>96.87</v>
      </c>
      <c r="I51" s="616">
        <f t="shared" si="0"/>
        <v>6199.68</v>
      </c>
      <c r="J51" s="471" t="str">
        <f>IF(E51="","",VLOOKUP(C51,Data!$B$5:$D$508,3,FALSE))</f>
        <v>C/T</v>
      </c>
      <c r="K51" s="347" t="str">
        <f>IF(E51="","",VLOOKUP(C51,Data!$B$5:$M$508,12,FALSE))</f>
        <v>Indonesia</v>
      </c>
      <c r="L51" s="348"/>
      <c r="M51" s="349">
        <f>IF(E51="","",VLOOKUP(C51,Data!$B$5:$E$508,4,FALSE)*E51)</f>
        <v>290.56</v>
      </c>
      <c r="N51" s="349">
        <f>IF(E51="","",VLOOKUP(C51,Data!$B$5:$F$508,5,FALSE)*E51)</f>
        <v>268.8</v>
      </c>
      <c r="O51" s="612" t="e">
        <f>IF(C51=Data!#REF!,Data!#REF!,(IF(C51=Data!#REF!,Data!#REF!,(IF(C51=Data!#REF!,Data!#REF!,(IF(C51=Data!B140,Data!G140,(IF(C51=Data!B143,Data!G143,(IF(C51=Data!#REF!,Data!#REF!,(IF(C51=Data!#REF!,Data!#REF!,(IF(C51=Data!#REF!,Data!#REF!,Data!#REF!)))))))))))))))&amp;IF(C51=Data!#REF!,Data!#REF!,(IF(C51=Data!#REF!,Data!#REF!,(IF(C51=Data!#REF!,Data!#REF!,(IF(C51=Data!#REF!,Data!#REF!,(IF(C51=Data!#REF!,Data!#REF!,(IF(C51=Data!#REF!,Data!G835,(IF(C51=Data!#REF!,Data!#REF!,(IF(C51=Data!#REF!,Data!#REF!,Data!#REF!)))))))))))))))&amp;IF(C51=Data!B171,Data!G171,(IF(C51=Data!#REF!,Data!#REF!,(IF(C51=Data!#REF!,Data!#REF!,(IF(C51=Data!#REF!,Data!#REF!,(IF(C51=Data!#REF!,Data!#REF!,Data!#REF!)))))))))</f>
        <v>#REF!</v>
      </c>
      <c r="P51" s="721"/>
      <c r="Q51" s="722"/>
      <c r="R51" s="630" t="s">
        <v>525</v>
      </c>
      <c r="S51" s="722"/>
      <c r="T51" s="722"/>
      <c r="U51" s="630"/>
      <c r="V51" s="634"/>
      <c r="W51" s="630"/>
      <c r="X51" s="350">
        <f>IF(E51="","",VLOOKUP(C51,Data!$B$5:$J$508,9,FALSE)*E51)</f>
        <v>0.83199999999999996</v>
      </c>
      <c r="Y51" s="704"/>
      <c r="Z51" s="704"/>
      <c r="AA51" s="705"/>
      <c r="AB51" s="705"/>
      <c r="AC51" s="704"/>
      <c r="AD51" s="704"/>
      <c r="AE51" s="704"/>
    </row>
    <row r="52" spans="2:31" s="710" customFormat="1" ht="20" customHeight="1">
      <c r="B52" s="707"/>
      <c r="C52" s="357"/>
      <c r="D52" s="346" t="str">
        <f>IF(E52="","",VLOOKUP(C52,Data!$B$5:$L$508,2,FALSE))</f>
        <v/>
      </c>
      <c r="E52" s="715"/>
      <c r="F52" s="709"/>
      <c r="G52" s="712"/>
      <c r="H52" s="346" t="str">
        <f>IF(E52="","",VLOOKUP(C52,Data!$B$5:$L$508,11,FALSE))</f>
        <v/>
      </c>
      <c r="I52" s="616" t="str">
        <f t="shared" ref="I52" si="1">IF(E52&gt;0,E52*H52,"-")</f>
        <v>-</v>
      </c>
      <c r="J52" s="471" t="str">
        <f>IF(E52="","",VLOOKUP(C52,Data!$B$5:$D$508,3,FALSE))</f>
        <v/>
      </c>
      <c r="K52" s="347" t="str">
        <f>IF(E52="","",VLOOKUP(C52,Data!$B$5:$M$508,12,FALSE))</f>
        <v/>
      </c>
      <c r="L52" s="348"/>
      <c r="M52" s="349" t="str">
        <f>IF(E52="","",VLOOKUP(C52,Data!$B$5:$E$508,4,FALSE)*E52)</f>
        <v/>
      </c>
      <c r="N52" s="349" t="str">
        <f>IF(E52="","",VLOOKUP(C52,Data!$B$5:$F$508,5,FALSE)*E52)</f>
        <v/>
      </c>
      <c r="O52" s="612" t="e">
        <f>IF(C52=Data!#REF!,Data!#REF!,(IF(C52=Data!#REF!,Data!#REF!,(IF(C52=Data!#REF!,Data!#REF!,(IF(C52=Data!B148,Data!G148,(IF(C52=Data!B151,Data!G151,(IF(C52=Data!#REF!,Data!#REF!,(IF(C52=Data!#REF!,Data!#REF!,(IF(C52=Data!#REF!,Data!#REF!,Data!#REF!)))))))))))))))&amp;IF(C52=Data!#REF!,Data!#REF!,(IF(C52=Data!#REF!,Data!#REF!,(IF(C52=Data!#REF!,Data!#REF!,(IF(C52=Data!#REF!,Data!#REF!,(IF(C52=Data!#REF!,Data!#REF!,(IF(C52=Data!#REF!,Data!G843,(IF(C52=Data!#REF!,Data!#REF!,(IF(C52=Data!#REF!,Data!#REF!,Data!#REF!)))))))))))))))&amp;IF(C52=Data!B179,Data!G179,(IF(C52=Data!#REF!,Data!#REF!,(IF(C52=Data!#REF!,Data!#REF!,(IF(C52=Data!#REF!,Data!#REF!,(IF(C52=Data!#REF!,Data!#REF!,Data!#REF!)))))))))</f>
        <v>#REF!</v>
      </c>
      <c r="P52" s="721"/>
      <c r="Q52" s="722"/>
      <c r="R52" s="630" t="s">
        <v>525</v>
      </c>
      <c r="S52" s="722"/>
      <c r="T52" s="722"/>
      <c r="U52" s="630"/>
      <c r="V52" s="634"/>
      <c r="W52" s="630"/>
      <c r="X52" s="350" t="str">
        <f>IF(E52="","",VLOOKUP(C52,Data!$B$5:$J$508,9,FALSE)*E52)</f>
        <v/>
      </c>
      <c r="Y52" s="704"/>
      <c r="Z52" s="704"/>
      <c r="AA52" s="705"/>
      <c r="AB52" s="705"/>
      <c r="AC52" s="704"/>
      <c r="AD52" s="704"/>
      <c r="AE52" s="704"/>
    </row>
    <row r="53" spans="2:31">
      <c r="B53" s="652"/>
      <c r="C53" s="653"/>
      <c r="D53" s="654"/>
      <c r="E53" s="359">
        <f>SUM(E18:E52)</f>
        <v>2579</v>
      </c>
      <c r="F53" s="359">
        <f>SUM(F18:F52)</f>
        <v>13</v>
      </c>
      <c r="G53" s="455"/>
      <c r="H53" s="361"/>
      <c r="I53" s="493">
        <f>SUM(I18:I52)</f>
        <v>119672.17000000001</v>
      </c>
      <c r="J53" s="361"/>
      <c r="K53" s="361"/>
      <c r="L53" s="361"/>
      <c r="M53" s="655">
        <f>SUM(M18:M52)</f>
        <v>9601.84</v>
      </c>
      <c r="N53" s="655">
        <f>SUM(N18:N52)</f>
        <v>8749.2999999999993</v>
      </c>
      <c r="O53" s="351" t="e">
        <f>SUM(O16:O52)</f>
        <v>#REF!</v>
      </c>
      <c r="P53" s="351"/>
      <c r="Q53" s="351">
        <f>SUM(Q16:Q52)</f>
        <v>0</v>
      </c>
      <c r="R53" s="351">
        <f>SUM(R16:R52)</f>
        <v>0</v>
      </c>
      <c r="S53" s="351"/>
      <c r="T53" s="351">
        <f>SUM(T16:T52)</f>
        <v>0</v>
      </c>
      <c r="U53" s="351">
        <f>SUM(U16:U52)</f>
        <v>0</v>
      </c>
      <c r="V53" s="351" t="e">
        <f>SUM(#REF!)</f>
        <v>#REF!</v>
      </c>
      <c r="W53" s="351">
        <f>SUM(W16:W52)</f>
        <v>0</v>
      </c>
      <c r="X53" s="354">
        <f>SUM(X18:X52)</f>
        <v>30.136576888888893</v>
      </c>
    </row>
    <row r="54" spans="2:31">
      <c r="B54" s="656"/>
      <c r="C54" s="657"/>
      <c r="D54" s="641"/>
      <c r="E54" s="441"/>
      <c r="F54" s="658"/>
      <c r="G54" s="406"/>
      <c r="H54" s="177" t="s">
        <v>527</v>
      </c>
      <c r="I54" s="174"/>
      <c r="J54" s="439"/>
      <c r="K54" s="439"/>
      <c r="L54" s="439"/>
      <c r="M54" s="178"/>
      <c r="N54" s="174"/>
      <c r="O54" s="408"/>
      <c r="P54" s="407"/>
      <c r="Q54" s="407"/>
      <c r="R54" s="407"/>
      <c r="S54" s="407"/>
      <c r="T54" s="407"/>
      <c r="U54" s="407"/>
      <c r="V54" s="408"/>
      <c r="W54" s="408"/>
      <c r="X54" s="176"/>
    </row>
    <row r="55" spans="2:31" ht="15.5" customHeight="1">
      <c r="B55" s="387" t="s">
        <v>523</v>
      </c>
      <c r="C55" s="639"/>
      <c r="D55" s="659"/>
      <c r="E55" s="444" t="s">
        <v>528</v>
      </c>
      <c r="F55" s="444"/>
      <c r="G55" s="401"/>
      <c r="H55" s="80" t="s">
        <v>82</v>
      </c>
      <c r="I55" s="84"/>
      <c r="J55" s="417" t="s">
        <v>83</v>
      </c>
      <c r="K55" s="445"/>
      <c r="L55" s="169" t="s">
        <v>84</v>
      </c>
      <c r="M55" s="169"/>
      <c r="N55" s="1070" t="s">
        <v>85</v>
      </c>
      <c r="O55" s="1071"/>
      <c r="P55" s="1071"/>
      <c r="Q55" s="1071"/>
      <c r="R55" s="1071"/>
      <c r="S55" s="1071"/>
      <c r="T55" s="1071"/>
      <c r="U55" s="1071"/>
      <c r="V55" s="1071"/>
      <c r="W55" s="1071"/>
      <c r="X55" s="1072"/>
    </row>
    <row r="56" spans="2:31" ht="15.5" customHeight="1">
      <c r="B56" s="394" t="s">
        <v>547</v>
      </c>
      <c r="D56" s="660"/>
      <c r="E56" s="381" t="s">
        <v>87</v>
      </c>
      <c r="H56" s="179"/>
      <c r="I56" s="180" t="s">
        <v>12</v>
      </c>
      <c r="J56" s="394" t="s">
        <v>88</v>
      </c>
      <c r="K56" s="446"/>
      <c r="L56" s="171" t="s">
        <v>89</v>
      </c>
      <c r="M56" s="171"/>
      <c r="N56" s="167"/>
      <c r="X56" s="172"/>
    </row>
    <row r="57" spans="2:31" ht="15.5" customHeight="1">
      <c r="B57" s="394" t="s">
        <v>561</v>
      </c>
      <c r="D57" s="641"/>
      <c r="H57" s="1073"/>
      <c r="I57" s="1074"/>
      <c r="J57" s="394"/>
      <c r="K57" s="446"/>
      <c r="L57" s="171" t="s">
        <v>93</v>
      </c>
      <c r="M57" s="171"/>
      <c r="N57" s="167"/>
      <c r="X57" s="172"/>
    </row>
    <row r="58" spans="2:31" ht="15.5" customHeight="1">
      <c r="B58" s="406"/>
      <c r="C58" s="448"/>
      <c r="D58" s="661"/>
      <c r="E58" s="381" t="s">
        <v>94</v>
      </c>
      <c r="H58" s="179"/>
      <c r="I58" s="180"/>
      <c r="J58" s="394" t="s">
        <v>95</v>
      </c>
      <c r="K58" s="446"/>
      <c r="L58" s="171"/>
      <c r="M58" s="171"/>
      <c r="N58" s="167"/>
      <c r="X58" s="172"/>
    </row>
    <row r="59" spans="2:31" ht="17.5" customHeight="1">
      <c r="B59" s="387" t="s">
        <v>96</v>
      </c>
      <c r="C59" s="444"/>
      <c r="D59" s="640"/>
      <c r="E59" s="381" t="s">
        <v>97</v>
      </c>
      <c r="H59" s="88" t="s">
        <v>98</v>
      </c>
      <c r="I59" s="85"/>
      <c r="J59" s="394" t="s">
        <v>88</v>
      </c>
      <c r="K59" s="446"/>
      <c r="L59" s="171" t="s">
        <v>99</v>
      </c>
      <c r="M59" s="171"/>
      <c r="N59" s="167"/>
      <c r="X59" s="172"/>
    </row>
    <row r="60" spans="2:31" ht="17.5" customHeight="1">
      <c r="B60" s="729" t="s">
        <v>537</v>
      </c>
      <c r="D60" s="641"/>
      <c r="E60" s="381" t="s">
        <v>100</v>
      </c>
      <c r="H60" s="89"/>
      <c r="I60" s="181"/>
      <c r="J60" s="394" t="s">
        <v>101</v>
      </c>
      <c r="K60" s="446"/>
      <c r="L60" s="171" t="s">
        <v>524</v>
      </c>
      <c r="M60" s="171"/>
      <c r="N60" s="1075" t="s">
        <v>103</v>
      </c>
      <c r="O60" s="1076"/>
      <c r="P60" s="1076"/>
      <c r="Q60" s="1076"/>
      <c r="R60" s="1076"/>
      <c r="S60" s="1076"/>
      <c r="T60" s="1076"/>
      <c r="U60" s="1076"/>
      <c r="V60" s="1076"/>
      <c r="W60" s="1076"/>
      <c r="X60" s="1077"/>
    </row>
    <row r="61" spans="2:31" ht="17.5" customHeight="1">
      <c r="B61" s="406"/>
      <c r="C61" s="448"/>
      <c r="D61" s="644"/>
      <c r="E61" s="448"/>
      <c r="F61" s="448"/>
      <c r="G61" s="407"/>
      <c r="H61" s="1061" t="s">
        <v>1036</v>
      </c>
      <c r="I61" s="1078"/>
      <c r="J61" s="1061" t="s">
        <v>1035</v>
      </c>
      <c r="K61" s="1078"/>
      <c r="L61" s="448"/>
      <c r="M61" s="175"/>
      <c r="N61" s="1079" t="s">
        <v>105</v>
      </c>
      <c r="O61" s="1080"/>
      <c r="P61" s="1080"/>
      <c r="Q61" s="1080"/>
      <c r="R61" s="1080"/>
      <c r="S61" s="1080"/>
      <c r="T61" s="1080"/>
      <c r="U61" s="1080"/>
      <c r="V61" s="1080"/>
      <c r="W61" s="1080"/>
      <c r="X61" s="1081"/>
    </row>
    <row r="64" spans="2:31" ht="22.5" customHeight="1">
      <c r="B64" s="456" t="s">
        <v>922</v>
      </c>
      <c r="C64" s="497"/>
      <c r="D64" s="456" t="s">
        <v>580</v>
      </c>
      <c r="E64" s="663"/>
      <c r="F64" s="663"/>
      <c r="G64" s="454"/>
      <c r="H64" s="456" t="s">
        <v>916</v>
      </c>
      <c r="J64" s="456" t="s">
        <v>927</v>
      </c>
    </row>
    <row r="65" spans="2:28" s="163" customFormat="1" ht="22.5" customHeight="1">
      <c r="B65" s="456" t="s">
        <v>923</v>
      </c>
      <c r="C65" s="497"/>
      <c r="D65" s="456" t="s">
        <v>927</v>
      </c>
      <c r="E65" s="663"/>
      <c r="F65" s="663"/>
      <c r="G65" s="454"/>
      <c r="H65" s="664" t="s">
        <v>917</v>
      </c>
      <c r="I65" s="497"/>
      <c r="J65" s="575" t="s">
        <v>927</v>
      </c>
      <c r="K65" s="704"/>
      <c r="L65" s="704"/>
      <c r="O65" s="704"/>
      <c r="P65" s="704"/>
      <c r="Q65" s="704"/>
      <c r="R65" s="704"/>
      <c r="S65" s="704"/>
      <c r="T65" s="704"/>
      <c r="U65" s="704"/>
      <c r="V65" s="704"/>
      <c r="W65" s="704"/>
      <c r="X65" s="164"/>
      <c r="Y65" s="704"/>
      <c r="Z65" s="704"/>
      <c r="AA65" s="705"/>
      <c r="AB65" s="679"/>
    </row>
    <row r="66" spans="2:28" s="163" customFormat="1" ht="22.5" customHeight="1">
      <c r="B66" s="456" t="s">
        <v>924</v>
      </c>
      <c r="C66" s="497"/>
      <c r="D66" s="456" t="s">
        <v>927</v>
      </c>
      <c r="E66" s="663"/>
      <c r="F66" s="663"/>
      <c r="G66" s="454"/>
      <c r="H66" s="456" t="s">
        <v>918</v>
      </c>
      <c r="J66" s="456" t="s">
        <v>580</v>
      </c>
      <c r="K66" s="704"/>
      <c r="L66" s="704"/>
      <c r="O66" s="704"/>
      <c r="P66" s="704"/>
      <c r="Q66" s="704"/>
      <c r="R66" s="704"/>
      <c r="S66" s="704"/>
      <c r="T66" s="704"/>
      <c r="U66" s="704"/>
      <c r="V66" s="704"/>
      <c r="W66" s="704"/>
      <c r="X66" s="164"/>
      <c r="Y66" s="704"/>
      <c r="Z66" s="704"/>
      <c r="AA66" s="705"/>
      <c r="AB66" s="679"/>
    </row>
    <row r="67" spans="2:28" s="163" customFormat="1" ht="22.5" customHeight="1">
      <c r="B67" s="456" t="s">
        <v>925</v>
      </c>
      <c r="C67" s="497"/>
      <c r="D67" s="456" t="s">
        <v>580</v>
      </c>
      <c r="E67" s="663"/>
      <c r="F67" s="663"/>
      <c r="G67" s="454"/>
      <c r="H67" s="456" t="s">
        <v>919</v>
      </c>
      <c r="J67" s="456" t="s">
        <v>580</v>
      </c>
      <c r="K67" s="704"/>
      <c r="L67" s="704"/>
      <c r="O67" s="704"/>
      <c r="P67" s="704"/>
      <c r="Q67" s="704"/>
      <c r="R67" s="704"/>
      <c r="S67" s="704"/>
      <c r="T67" s="704"/>
      <c r="U67" s="704"/>
      <c r="V67" s="704"/>
      <c r="W67" s="704"/>
      <c r="X67" s="164"/>
      <c r="Y67" s="704"/>
      <c r="Z67" s="704"/>
      <c r="AA67" s="705"/>
      <c r="AB67" s="679"/>
    </row>
    <row r="68" spans="2:28" s="163" customFormat="1" ht="22.5" customHeight="1">
      <c r="B68" s="456" t="s">
        <v>926</v>
      </c>
      <c r="C68" s="497"/>
      <c r="D68" s="456" t="s">
        <v>580</v>
      </c>
      <c r="E68" s="663"/>
      <c r="F68" s="663"/>
      <c r="G68" s="454"/>
      <c r="H68" s="456" t="s">
        <v>921</v>
      </c>
      <c r="J68" s="456" t="s">
        <v>580</v>
      </c>
      <c r="K68" s="704"/>
      <c r="L68" s="704"/>
      <c r="O68" s="704"/>
      <c r="P68" s="704"/>
      <c r="Q68" s="704"/>
      <c r="R68" s="704"/>
      <c r="S68" s="704"/>
      <c r="T68" s="704"/>
      <c r="U68" s="704"/>
      <c r="V68" s="704"/>
      <c r="W68" s="704"/>
      <c r="X68" s="164"/>
      <c r="Y68" s="704"/>
      <c r="Z68" s="704"/>
      <c r="AA68" s="705"/>
      <c r="AB68" s="679"/>
    </row>
    <row r="69" spans="2:28">
      <c r="B69" s="665"/>
      <c r="D69" s="665"/>
      <c r="E69" s="665"/>
      <c r="F69" s="665"/>
      <c r="G69" s="326"/>
      <c r="H69" s="456" t="s">
        <v>920</v>
      </c>
      <c r="J69" s="456" t="s">
        <v>580</v>
      </c>
    </row>
    <row r="70" spans="2:28" s="163" customFormat="1">
      <c r="B70" s="704"/>
      <c r="C70" s="666" t="s">
        <v>189</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592</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593</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595</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594</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607</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606</v>
      </c>
      <c r="D76" s="381"/>
      <c r="E76" s="381"/>
      <c r="F76" s="381"/>
      <c r="G76" s="704"/>
      <c r="J76" s="704"/>
      <c r="K76" s="704"/>
      <c r="L76" s="704"/>
      <c r="O76" s="704"/>
      <c r="P76" s="704"/>
      <c r="Q76" s="704"/>
      <c r="R76" s="704"/>
      <c r="S76" s="704"/>
      <c r="T76" s="704"/>
      <c r="U76" s="704"/>
      <c r="V76" s="704"/>
      <c r="W76" s="704"/>
      <c r="X76" s="164"/>
      <c r="Y76" s="704"/>
      <c r="Z76" s="704"/>
      <c r="AA76" s="705"/>
      <c r="AB76" s="679"/>
    </row>
    <row r="77" spans="2:28" s="163" customFormat="1">
      <c r="B77" s="704"/>
      <c r="C77" s="667" t="s">
        <v>596</v>
      </c>
      <c r="D77" s="381"/>
      <c r="E77" s="381"/>
      <c r="F77" s="381"/>
      <c r="G77" s="704"/>
      <c r="J77" s="704"/>
      <c r="K77" s="704"/>
      <c r="L77" s="704"/>
      <c r="O77" s="704"/>
      <c r="P77" s="704"/>
      <c r="Q77" s="704"/>
      <c r="R77" s="704"/>
      <c r="S77" s="704"/>
      <c r="T77" s="704"/>
      <c r="U77" s="704"/>
      <c r="V77" s="704"/>
      <c r="W77" s="704"/>
      <c r="X77" s="164"/>
      <c r="Y77" s="704"/>
      <c r="Z77" s="704"/>
      <c r="AA77" s="705"/>
      <c r="AB77" s="679"/>
    </row>
    <row r="78" spans="2:28" s="163" customFormat="1">
      <c r="B78" s="704"/>
      <c r="C78" s="667" t="s">
        <v>597</v>
      </c>
      <c r="D78" s="381"/>
      <c r="E78" s="381"/>
      <c r="F78" s="381"/>
      <c r="G78" s="704"/>
      <c r="J78" s="704"/>
      <c r="K78" s="704"/>
      <c r="L78" s="704"/>
      <c r="O78" s="704"/>
      <c r="P78" s="704"/>
      <c r="Q78" s="704"/>
      <c r="R78" s="704"/>
      <c r="S78" s="704"/>
      <c r="T78" s="704"/>
      <c r="U78" s="704"/>
      <c r="V78" s="704"/>
      <c r="W78" s="704"/>
      <c r="X78" s="164"/>
      <c r="Y78" s="704"/>
      <c r="Z78" s="704"/>
      <c r="AA78" s="705"/>
      <c r="AB78" s="679"/>
    </row>
    <row r="79" spans="2:28" s="163" customFormat="1">
      <c r="B79" s="704"/>
      <c r="C79" s="667" t="s">
        <v>598</v>
      </c>
      <c r="D79" s="381"/>
      <c r="E79" s="381"/>
      <c r="F79" s="381"/>
      <c r="G79" s="704"/>
      <c r="J79" s="704"/>
      <c r="K79" s="704"/>
      <c r="L79" s="704"/>
      <c r="O79" s="704"/>
      <c r="P79" s="704"/>
      <c r="Q79" s="704"/>
      <c r="R79" s="704"/>
      <c r="S79" s="704"/>
      <c r="T79" s="704"/>
      <c r="U79" s="704"/>
      <c r="V79" s="704"/>
      <c r="W79" s="704"/>
      <c r="X79" s="164"/>
      <c r="Y79" s="704"/>
      <c r="Z79" s="704"/>
      <c r="AA79" s="705"/>
      <c r="AB79" s="679"/>
    </row>
    <row r="80" spans="2:28" s="163" customFormat="1">
      <c r="B80" s="704"/>
      <c r="C80" s="667" t="s">
        <v>599</v>
      </c>
      <c r="D80" s="381"/>
      <c r="E80" s="381"/>
      <c r="F80" s="381"/>
      <c r="G80" s="704"/>
      <c r="J80" s="704"/>
      <c r="K80" s="704"/>
      <c r="L80" s="704"/>
      <c r="O80" s="704"/>
      <c r="P80" s="704"/>
      <c r="Q80" s="704"/>
      <c r="R80" s="704"/>
      <c r="S80" s="704"/>
      <c r="T80" s="704"/>
      <c r="U80" s="704"/>
      <c r="V80" s="704"/>
      <c r="W80" s="704"/>
      <c r="X80" s="164"/>
      <c r="Y80" s="704"/>
      <c r="Z80" s="704"/>
      <c r="AA80" s="705"/>
      <c r="AB80" s="679"/>
    </row>
    <row r="81" spans="2:28">
      <c r="C81" s="667" t="s">
        <v>336</v>
      </c>
    </row>
    <row r="82" spans="2:28" s="665" customFormat="1">
      <c r="B82" s="704"/>
      <c r="C82" s="668" t="s">
        <v>348</v>
      </c>
      <c r="D82" s="666" t="s">
        <v>570</v>
      </c>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14</v>
      </c>
      <c r="D83" s="381" t="s">
        <v>571</v>
      </c>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7" t="s">
        <v>10</v>
      </c>
      <c r="D84" s="381"/>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7" t="s">
        <v>602</v>
      </c>
      <c r="D85" s="381" t="s">
        <v>20</v>
      </c>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7" t="s">
        <v>11</v>
      </c>
      <c r="D86" s="381"/>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7" t="s">
        <v>550</v>
      </c>
      <c r="D87" s="381"/>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7" t="s">
        <v>604</v>
      </c>
      <c r="D88" s="381"/>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7" t="s">
        <v>542</v>
      </c>
      <c r="D89" s="381"/>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7" t="s">
        <v>543</v>
      </c>
      <c r="D90" s="381"/>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8" t="s">
        <v>621</v>
      </c>
      <c r="D91" s="669" t="s">
        <v>166</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8" t="s">
        <v>622</v>
      </c>
      <c r="D92" s="669" t="s">
        <v>167</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8" t="s">
        <v>623</v>
      </c>
      <c r="D93" s="666" t="s">
        <v>168</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8" t="s">
        <v>624</v>
      </c>
      <c r="D94" s="666" t="s">
        <v>169</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8" t="s">
        <v>618</v>
      </c>
      <c r="D95" s="669" t="s">
        <v>170</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156</v>
      </c>
      <c r="D96" s="669" t="s">
        <v>171</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157</v>
      </c>
      <c r="D97" s="669" t="s">
        <v>172</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158</v>
      </c>
      <c r="D98" s="669" t="s">
        <v>173</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159</v>
      </c>
      <c r="D99" s="669" t="s">
        <v>174</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160</v>
      </c>
      <c r="D100" s="669" t="s">
        <v>175</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161</v>
      </c>
      <c r="D101" s="669" t="s">
        <v>176</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162</v>
      </c>
      <c r="D102" s="669" t="s">
        <v>177</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163</v>
      </c>
      <c r="D103" s="669" t="s">
        <v>178</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164</v>
      </c>
      <c r="D104" s="669" t="s">
        <v>179</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165</v>
      </c>
      <c r="D105" s="669" t="s">
        <v>180</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125</v>
      </c>
      <c r="D106" s="669" t="s">
        <v>140</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126</v>
      </c>
      <c r="D107" s="669" t="s">
        <v>141</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127</v>
      </c>
      <c r="D108" s="669" t="s">
        <v>142</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128</v>
      </c>
      <c r="D109" s="669" t="s">
        <v>143</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129</v>
      </c>
      <c r="D110" s="669" t="s">
        <v>144</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130</v>
      </c>
      <c r="D111" s="669" t="s">
        <v>145</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131</v>
      </c>
      <c r="D112" s="669" t="s">
        <v>146</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132</v>
      </c>
      <c r="D113" s="669" t="s">
        <v>147</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133</v>
      </c>
      <c r="D114" s="669" t="s">
        <v>148</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134</v>
      </c>
      <c r="D115" s="669" t="s">
        <v>149</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s="665" customFormat="1">
      <c r="B116" s="704"/>
      <c r="C116" s="669" t="s">
        <v>135</v>
      </c>
      <c r="D116" s="669" t="s">
        <v>150</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37" s="665" customFormat="1">
      <c r="B117" s="704"/>
      <c r="C117" s="669" t="s">
        <v>136</v>
      </c>
      <c r="D117" s="669" t="s">
        <v>151</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37" s="665" customFormat="1">
      <c r="B118" s="704"/>
      <c r="C118" s="669" t="s">
        <v>137</v>
      </c>
      <c r="D118" s="669" t="s">
        <v>152</v>
      </c>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680"/>
    </row>
    <row r="119" spans="2:37" s="665" customFormat="1">
      <c r="B119" s="704"/>
      <c r="C119" s="669" t="s">
        <v>138</v>
      </c>
      <c r="D119" s="669" t="s">
        <v>153</v>
      </c>
      <c r="E119" s="381"/>
      <c r="F119" s="381"/>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680"/>
    </row>
    <row r="120" spans="2:37" s="665" customFormat="1">
      <c r="B120" s="704"/>
      <c r="C120" s="669" t="s">
        <v>139</v>
      </c>
      <c r="D120" s="669" t="s">
        <v>154</v>
      </c>
      <c r="E120" s="381"/>
      <c r="F120" s="381"/>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680"/>
    </row>
    <row r="121" spans="2:37" s="665" customFormat="1">
      <c r="B121" s="704"/>
      <c r="C121" s="669" t="s">
        <v>345</v>
      </c>
      <c r="D121" s="669" t="s">
        <v>346</v>
      </c>
      <c r="E121" s="381"/>
      <c r="F121" s="381"/>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680"/>
    </row>
    <row r="122" spans="2:37">
      <c r="C122" s="668" t="s">
        <v>562</v>
      </c>
      <c r="D122" s="666" t="s">
        <v>586</v>
      </c>
    </row>
    <row r="123" spans="2:37" s="381" customFormat="1">
      <c r="B123" s="704"/>
      <c r="C123" s="668" t="s">
        <v>11</v>
      </c>
      <c r="D123" s="666" t="s">
        <v>579</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row>
    <row r="124" spans="2:37" s="381" customFormat="1">
      <c r="B124" s="704"/>
      <c r="C124" s="668" t="s">
        <v>550</v>
      </c>
      <c r="D124" s="666" t="s">
        <v>603</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row>
    <row r="125" spans="2:37" s="381" customFormat="1">
      <c r="B125" s="704"/>
      <c r="C125" s="668" t="s">
        <v>626</v>
      </c>
      <c r="D125" s="666" t="s">
        <v>629</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68" t="s">
        <v>627</v>
      </c>
      <c r="D126" s="666" t="s">
        <v>630</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68" t="s">
        <v>628</v>
      </c>
      <c r="D127" s="666" t="s">
        <v>631</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68" t="s">
        <v>612</v>
      </c>
      <c r="D128" s="666" t="s">
        <v>613</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70" t="s">
        <v>853</v>
      </c>
      <c r="D129" s="671" t="s">
        <v>860</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6" t="s">
        <v>854</v>
      </c>
      <c r="D130" s="672" t="s">
        <v>861</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6" t="s">
        <v>855</v>
      </c>
      <c r="D131" s="672" t="s">
        <v>862</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66" t="s">
        <v>856</v>
      </c>
      <c r="D132" s="672" t="s">
        <v>863</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66" t="s">
        <v>857</v>
      </c>
      <c r="D133" s="671" t="s">
        <v>864</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70" t="s">
        <v>858</v>
      </c>
      <c r="D134" s="671" t="s">
        <v>865</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70" t="s">
        <v>859</v>
      </c>
      <c r="D135" s="671" t="s">
        <v>866</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row r="136" spans="2:37" s="381" customFormat="1">
      <c r="B136" s="704"/>
      <c r="C136" s="666" t="s">
        <v>867</v>
      </c>
      <c r="D136" s="672" t="s">
        <v>868</v>
      </c>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705"/>
      <c r="AC136" s="704"/>
      <c r="AD136" s="704"/>
      <c r="AE136" s="704"/>
      <c r="AF136" s="704"/>
      <c r="AG136" s="704"/>
      <c r="AH136" s="704"/>
      <c r="AI136" s="704"/>
      <c r="AJ136" s="704"/>
      <c r="AK136" s="704"/>
    </row>
    <row r="137" spans="2:37" s="381" customFormat="1">
      <c r="B137" s="704"/>
      <c r="C137" s="668" t="s">
        <v>635</v>
      </c>
      <c r="D137" s="672" t="s">
        <v>636</v>
      </c>
      <c r="G137" s="704"/>
      <c r="H137" s="163"/>
      <c r="I137" s="163"/>
      <c r="J137" s="704"/>
      <c r="K137" s="704"/>
      <c r="L137" s="704"/>
      <c r="M137" s="163"/>
      <c r="N137" s="163"/>
      <c r="O137" s="704"/>
      <c r="P137" s="704"/>
      <c r="Q137" s="704"/>
      <c r="R137" s="704"/>
      <c r="S137" s="704"/>
      <c r="T137" s="704"/>
      <c r="U137" s="704"/>
      <c r="V137" s="704"/>
      <c r="W137" s="704"/>
      <c r="X137" s="164"/>
      <c r="Y137" s="704"/>
      <c r="Z137" s="704"/>
      <c r="AA137" s="705"/>
      <c r="AB137" s="705"/>
      <c r="AC137" s="704"/>
      <c r="AD137" s="704"/>
      <c r="AE137" s="704"/>
      <c r="AF137" s="704"/>
      <c r="AG137" s="704"/>
      <c r="AH137" s="704"/>
      <c r="AI137" s="704"/>
      <c r="AJ137" s="704"/>
      <c r="AK137" s="704"/>
    </row>
    <row r="138" spans="2:37" s="381" customFormat="1">
      <c r="B138" s="704"/>
      <c r="C138" s="668" t="s">
        <v>542</v>
      </c>
      <c r="D138" s="673" t="s">
        <v>573</v>
      </c>
      <c r="G138" s="704"/>
      <c r="H138" s="163"/>
      <c r="I138" s="163"/>
      <c r="J138" s="704"/>
      <c r="K138" s="704"/>
      <c r="L138" s="704"/>
      <c r="M138" s="163"/>
      <c r="N138" s="163"/>
      <c r="O138" s="704"/>
      <c r="P138" s="704"/>
      <c r="Q138" s="704"/>
      <c r="R138" s="704"/>
      <c r="S138" s="704"/>
      <c r="T138" s="704"/>
      <c r="U138" s="704"/>
      <c r="V138" s="704"/>
      <c r="W138" s="704"/>
      <c r="X138" s="164"/>
      <c r="Y138" s="704"/>
      <c r="Z138" s="704"/>
      <c r="AA138" s="705"/>
      <c r="AB138" s="705"/>
      <c r="AC138" s="704"/>
      <c r="AD138" s="704"/>
      <c r="AE138" s="704"/>
      <c r="AF138" s="704"/>
      <c r="AG138" s="704"/>
      <c r="AH138" s="704"/>
      <c r="AI138" s="704"/>
      <c r="AJ138" s="704"/>
      <c r="AK138" s="704"/>
    </row>
    <row r="139" spans="2:37" s="381" customFormat="1">
      <c r="B139" s="704"/>
      <c r="C139" s="668" t="s">
        <v>157</v>
      </c>
      <c r="D139" s="673" t="s">
        <v>172</v>
      </c>
      <c r="G139" s="704"/>
      <c r="H139" s="163"/>
      <c r="I139" s="163"/>
      <c r="J139" s="704"/>
      <c r="K139" s="704"/>
      <c r="L139" s="704"/>
      <c r="M139" s="163"/>
      <c r="N139" s="163"/>
      <c r="O139" s="704"/>
      <c r="P139" s="704"/>
      <c r="Q139" s="704"/>
      <c r="R139" s="704"/>
      <c r="S139" s="704"/>
      <c r="T139" s="704"/>
      <c r="U139" s="704"/>
      <c r="V139" s="704"/>
      <c r="W139" s="704"/>
      <c r="X139" s="164"/>
      <c r="Y139" s="704"/>
      <c r="Z139" s="704"/>
      <c r="AA139" s="705"/>
      <c r="AB139" s="705"/>
      <c r="AC139" s="704"/>
      <c r="AD139" s="704"/>
      <c r="AE139" s="704"/>
      <c r="AF139" s="704"/>
      <c r="AG139" s="704"/>
      <c r="AH139" s="704"/>
      <c r="AI139" s="704"/>
      <c r="AJ139" s="704"/>
      <c r="AK139" s="704"/>
    </row>
  </sheetData>
  <mergeCells count="6">
    <mergeCell ref="N55:X55"/>
    <mergeCell ref="H57:I57"/>
    <mergeCell ref="N60:X60"/>
    <mergeCell ref="H61:I61"/>
    <mergeCell ref="J61:K61"/>
    <mergeCell ref="N61:X61"/>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E1F6A-5131-4C8B-9755-3831B1601481}">
  <sheetPr>
    <pageSetUpPr fitToPage="1"/>
  </sheetPr>
  <dimension ref="B1:AK127"/>
  <sheetViews>
    <sheetView showGridLines="0" topLeftCell="A19" zoomScale="70" zoomScaleNormal="70" zoomScaleSheetLayoutView="85" workbookViewId="0">
      <selection activeCell="L44" sqref="L44"/>
    </sheetView>
  </sheetViews>
  <sheetFormatPr defaultColWidth="9.1796875" defaultRowHeight="22.5"/>
  <cols>
    <col min="1" max="1" width="2.6328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6.816406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727"/>
      <c r="K10" s="728"/>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5.75"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982</v>
      </c>
      <c r="D18" s="346" t="str">
        <f>IF(E18="","",VLOOKUP(C18,Data!$B$5:$L$508,2,FALSE))</f>
        <v/>
      </c>
      <c r="E18" s="715"/>
      <c r="F18" s="709"/>
      <c r="G18" s="712"/>
      <c r="H18" s="346" t="str">
        <f>IF(E18="","",VLOOKUP(C18,Data!$B$5:$L$508,11,FALSE))</f>
        <v/>
      </c>
      <c r="I18" s="616" t="str">
        <f t="shared" ref="I18:I40"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186,Data!G186,(IF(C18=Data!B189,Data!G189,(IF(C18=Data!#REF!,Data!#REF!,(IF(C18=Data!#REF!,Data!#REF!,(IF(C18=Data!#REF!,Data!#REF!,Data!#REF!)))))))))))))))&amp;IF(C18=Data!#REF!,Data!#REF!,(IF(C18=Data!#REF!,Data!#REF!,(IF(C18=Data!#REF!,Data!#REF!,(IF(C18=Data!#REF!,Data!#REF!,(IF(C18=Data!#REF!,Data!#REF!,(IF(C18=Data!#REF!,Data!G881,(IF(C18=Data!#REF!,Data!#REF!,(IF(C18=Data!#REF!,Data!#REF!,Data!#REF!)))))))))))))))&amp;IF(C18=Data!B217,Data!G217,(IF(C18=Data!#REF!,Data!#REF!,(IF(C18=Data!#REF!,Data!#REF!,(IF(C18=Data!#REF!,Data!#REF!,(IF(C18=Data!#REF!,Data!#REF!,Data!#REF!)))))))))</f>
        <v>#REF!</v>
      </c>
      <c r="P18" s="725"/>
      <c r="Q18" s="726"/>
      <c r="R18" s="630" t="s">
        <v>525</v>
      </c>
      <c r="S18" s="726"/>
      <c r="T18" s="726"/>
      <c r="U18" s="630"/>
      <c r="V18" s="634"/>
      <c r="W18" s="630"/>
      <c r="X18" s="350" t="str">
        <f>IF(E18="","",VLOOKUP(C18,Data!$B$5:$J$508,9,FALSE)*E18)</f>
        <v/>
      </c>
      <c r="Y18" s="704"/>
      <c r="Z18" s="704"/>
      <c r="AA18" s="705"/>
      <c r="AB18" s="705"/>
      <c r="AC18" s="704"/>
      <c r="AD18" s="704"/>
      <c r="AE18" s="704"/>
    </row>
    <row r="19" spans="2:31" s="710" customFormat="1" ht="20" customHeight="1">
      <c r="B19" s="707">
        <v>1</v>
      </c>
      <c r="C19" s="357" t="s">
        <v>138</v>
      </c>
      <c r="D19" s="346" t="str">
        <f>IF(E19="","",VLOOKUP(C19,Data!$B$5:$L$508,2,FALSE))</f>
        <v>ZV88300</v>
      </c>
      <c r="E19" s="715">
        <v>64</v>
      </c>
      <c r="F19" s="709"/>
      <c r="G19" s="712" t="s">
        <v>521</v>
      </c>
      <c r="H19" s="346">
        <f>IF(E19="","",VLOOKUP(C19,Data!$B$5:$L$508,11,FALSE))</f>
        <v>96.87</v>
      </c>
      <c r="I19" s="616">
        <f t="shared" si="0"/>
        <v>6199.68</v>
      </c>
      <c r="J19" s="471" t="str">
        <f>IF(E19="","",VLOOKUP(C19,Data!$B$5:$D$508,3,FALSE))</f>
        <v>C/T</v>
      </c>
      <c r="K19" s="347" t="str">
        <f>IF(E19="","",VLOOKUP(C19,Data!$B$5:$M$508,12,FALSE))</f>
        <v>Indonesia</v>
      </c>
      <c r="L19" s="348"/>
      <c r="M19" s="349">
        <f>IF(E19="","",VLOOKUP(C19,Data!$B$5:$E$508,4,FALSE)*E19)</f>
        <v>290.56</v>
      </c>
      <c r="N19" s="349">
        <f>IF(E19="","",VLOOKUP(C19,Data!$B$5:$F$508,5,FALSE)*E19)</f>
        <v>268.8</v>
      </c>
      <c r="O19" s="612" t="e">
        <f>IF(C19=Data!#REF!,Data!#REF!,(IF(C19=Data!#REF!,Data!#REF!,(IF(C19=Data!#REF!,Data!#REF!,(IF(C19=Data!B154,Data!G154,(IF(C19=Data!B157,Data!G157,(IF(C19=Data!#REF!,Data!#REF!,(IF(C19=Data!#REF!,Data!#REF!,(IF(C19=Data!#REF!,Data!#REF!,Data!#REF!)))))))))))))))&amp;IF(C19=Data!#REF!,Data!#REF!,(IF(C19=Data!#REF!,Data!#REF!,(IF(C19=Data!#REF!,Data!#REF!,(IF(C19=Data!#REF!,Data!#REF!,(IF(C19=Data!#REF!,Data!#REF!,(IF(C19=Data!#REF!,Data!G849,(IF(C19=Data!#REF!,Data!#REF!,(IF(C19=Data!#REF!,Data!#REF!,Data!#REF!)))))))))))))))&amp;IF(C19=Data!B185,Data!G185,(IF(C19=Data!#REF!,Data!#REF!,(IF(C19=Data!#REF!,Data!#REF!,(IF(C19=Data!#REF!,Data!#REF!,(IF(C19=Data!#REF!,Data!#REF!,Data!#REF!)))))))))</f>
        <v>#REF!</v>
      </c>
      <c r="P19" s="725"/>
      <c r="Q19" s="726"/>
      <c r="R19" s="630" t="s">
        <v>525</v>
      </c>
      <c r="S19" s="726"/>
      <c r="T19" s="726"/>
      <c r="U19" s="630"/>
      <c r="V19" s="634"/>
      <c r="W19" s="630"/>
      <c r="X19" s="350">
        <f>IF(E19="","",VLOOKUP(C19,Data!$B$5:$J$508,9,FALSE)*E19)</f>
        <v>0.83199999999999996</v>
      </c>
      <c r="Y19" s="704"/>
      <c r="Z19" s="704"/>
      <c r="AA19" s="705" t="s">
        <v>153</v>
      </c>
      <c r="AB19" s="705">
        <v>64</v>
      </c>
      <c r="AC19" s="704"/>
      <c r="AD19" s="704"/>
      <c r="AE19" s="704"/>
    </row>
    <row r="20" spans="2:31" s="710" customFormat="1" ht="20" customHeight="1">
      <c r="B20" s="707"/>
      <c r="C20" s="364" t="s">
        <v>1004</v>
      </c>
      <c r="D20" s="346" t="str">
        <f>IF(E20="","",VLOOKUP(C20,Data!$B$5:$L$508,2,FALSE))</f>
        <v/>
      </c>
      <c r="E20" s="715"/>
      <c r="F20" s="709"/>
      <c r="G20" s="712"/>
      <c r="H20" s="346" t="str">
        <f>IF(E20="","",VLOOKUP(C20,Data!$B$5:$L$508,11,FALSE))</f>
        <v/>
      </c>
      <c r="I20" s="616" t="str">
        <f t="shared" ref="I20:I21" si="1">IF(E20&gt;0,E20*H20,"-")</f>
        <v>-</v>
      </c>
      <c r="J20" s="471" t="str">
        <f>IF(E20="","",VLOOKUP(C20,Data!$B$5:$D$508,3,FALSE))</f>
        <v/>
      </c>
      <c r="K20" s="347" t="str">
        <f>IF(E20="","",VLOOKUP(C20,Data!$B$5:$M$508,12,FALSE))</f>
        <v/>
      </c>
      <c r="L20" s="348"/>
      <c r="M20" s="349" t="str">
        <f>IF(E20="","",VLOOKUP(C20,Data!$B$5:$E$508,4,FALSE)*E20)</f>
        <v/>
      </c>
      <c r="N20" s="349" t="str">
        <f>IF(E20="","",VLOOKUP(C20,Data!$B$5:$F$508,5,FALSE)*E20)</f>
        <v/>
      </c>
      <c r="O20" s="612" t="e">
        <f>IF(C20=Data!#REF!,Data!#REF!,(IF(C20=Data!#REF!,Data!#REF!,(IF(C20=Data!#REF!,Data!#REF!,(IF(C20=Data!B188,Data!G188,(IF(C20=Data!B191,Data!G191,(IF(C20=Data!#REF!,Data!#REF!,(IF(C20=Data!#REF!,Data!#REF!,(IF(C20=Data!#REF!,Data!#REF!,Data!#REF!)))))))))))))))&amp;IF(C20=Data!#REF!,Data!#REF!,(IF(C20=Data!#REF!,Data!#REF!,(IF(C20=Data!#REF!,Data!#REF!,(IF(C20=Data!#REF!,Data!#REF!,(IF(C20=Data!#REF!,Data!#REF!,(IF(C20=Data!#REF!,Data!G883,(IF(C20=Data!#REF!,Data!#REF!,(IF(C20=Data!#REF!,Data!#REF!,Data!#REF!)))))))))))))))&amp;IF(C20=Data!B219,Data!G219,(IF(C20=Data!#REF!,Data!#REF!,(IF(C20=Data!#REF!,Data!#REF!,(IF(C20=Data!#REF!,Data!#REF!,(IF(C20=Data!#REF!,Data!#REF!,Data!#REF!)))))))))</f>
        <v>#REF!</v>
      </c>
      <c r="P20" s="725"/>
      <c r="Q20" s="726"/>
      <c r="R20" s="630" t="s">
        <v>525</v>
      </c>
      <c r="S20" s="726"/>
      <c r="T20" s="726"/>
      <c r="U20" s="630"/>
      <c r="V20" s="634"/>
      <c r="W20" s="630"/>
      <c r="X20" s="350" t="str">
        <f>IF(E20="","",VLOOKUP(C20,Data!$B$5:$J$508,9,FALSE)*E20)</f>
        <v/>
      </c>
      <c r="Y20" s="704"/>
      <c r="Z20" s="704"/>
      <c r="AC20" s="704"/>
      <c r="AD20" s="704"/>
      <c r="AE20" s="704"/>
    </row>
    <row r="21" spans="2:31" s="710" customFormat="1" ht="20" customHeight="1">
      <c r="B21" s="707">
        <v>2</v>
      </c>
      <c r="C21" s="357" t="s">
        <v>628</v>
      </c>
      <c r="D21" s="346" t="str">
        <f>IF(E21="","",VLOOKUP(C21,Data!$B$5:$L$508,2,FALSE))</f>
        <v>ZX39170</v>
      </c>
      <c r="E21" s="715">
        <v>5</v>
      </c>
      <c r="F21" s="709"/>
      <c r="G21" s="378" t="s">
        <v>522</v>
      </c>
      <c r="H21" s="346">
        <f>IF(E21="","",VLOOKUP(C21,Data!$B$5:$L$508,11,FALSE))</f>
        <v>128.04</v>
      </c>
      <c r="I21" s="616">
        <f t="shared" si="1"/>
        <v>640.19999999999993</v>
      </c>
      <c r="J21" s="471" t="str">
        <f>IF(E21="","",VLOOKUP(C21,Data!$B$5:$D$508,3,FALSE))</f>
        <v>C/T</v>
      </c>
      <c r="K21" s="347" t="str">
        <f>IF(E21="","",VLOOKUP(C21,Data!$B$5:$M$508,12,FALSE))</f>
        <v>Indonesia</v>
      </c>
      <c r="L21" s="348"/>
      <c r="M21" s="349">
        <f>IF(E21="","",VLOOKUP(C21,Data!$B$5:$E$508,4,FALSE)*E21)</f>
        <v>15</v>
      </c>
      <c r="N21" s="349">
        <f>IF(E21="","",VLOOKUP(C21,Data!$B$5:$F$508,5,FALSE)*E21)</f>
        <v>10</v>
      </c>
      <c r="O21" s="612" t="e">
        <f>IF(C21=Data!#REF!,Data!#REF!,(IF(C21=Data!#REF!,Data!#REF!,(IF(C21=Data!#REF!,Data!#REF!,(IF(C21=Data!B156,Data!G156,(IF(C21=Data!B159,Data!G159,(IF(C21=Data!#REF!,Data!#REF!,(IF(C21=Data!#REF!,Data!#REF!,(IF(C21=Data!#REF!,Data!#REF!,Data!#REF!)))))))))))))))&amp;IF(C21=Data!#REF!,Data!#REF!,(IF(C21=Data!#REF!,Data!#REF!,(IF(C21=Data!#REF!,Data!#REF!,(IF(C21=Data!#REF!,Data!#REF!,(IF(C21=Data!#REF!,Data!#REF!,(IF(C21=Data!#REF!,Data!G851,(IF(C21=Data!#REF!,Data!#REF!,(IF(C21=Data!#REF!,Data!#REF!,Data!#REF!)))))))))))))))&amp;IF(C21=Data!B187,Data!G187,(IF(C21=Data!#REF!,Data!#REF!,(IF(C21=Data!#REF!,Data!#REF!,(IF(C21=Data!#REF!,Data!#REF!,(IF(C21=Data!#REF!,Data!#REF!,Data!#REF!)))))))))</f>
        <v>#REF!</v>
      </c>
      <c r="P21" s="725"/>
      <c r="Q21" s="726"/>
      <c r="R21" s="630" t="s">
        <v>525</v>
      </c>
      <c r="S21" s="726"/>
      <c r="T21" s="726"/>
      <c r="U21" s="630"/>
      <c r="V21" s="634"/>
      <c r="W21" s="630"/>
      <c r="X21" s="350">
        <f>IF(E21="","",VLOOKUP(C21,Data!$B$5:$J$508,9,FALSE)*E21)</f>
        <v>0.155</v>
      </c>
      <c r="Y21" s="704"/>
      <c r="Z21" s="704"/>
      <c r="AA21" s="705" t="s">
        <v>631</v>
      </c>
      <c r="AB21" s="705">
        <v>5</v>
      </c>
      <c r="AC21" s="704"/>
      <c r="AD21" s="704"/>
      <c r="AE21" s="704"/>
    </row>
    <row r="22" spans="2:31" s="710" customFormat="1" ht="20" customHeight="1">
      <c r="B22" s="707"/>
      <c r="C22" s="364" t="s">
        <v>984</v>
      </c>
      <c r="D22" s="346" t="str">
        <f>IF(E22="","",VLOOKUP(C22,Data!$B$5:$L$508,2,FALSE))</f>
        <v/>
      </c>
      <c r="E22" s="715"/>
      <c r="F22" s="709"/>
      <c r="G22" s="712"/>
      <c r="H22" s="346" t="str">
        <f>IF(E22="","",VLOOKUP(C22,Data!$B$5:$L$508,11,FALSE))</f>
        <v/>
      </c>
      <c r="I22" s="616" t="str">
        <f t="shared" ref="I22:I23" si="2">IF(E22&gt;0,E22*H22,"-")</f>
        <v>-</v>
      </c>
      <c r="J22" s="471" t="str">
        <f>IF(E22="","",VLOOKUP(C22,Data!$B$5:$D$508,3,FALSE))</f>
        <v/>
      </c>
      <c r="K22" s="347" t="str">
        <f>IF(E22="","",VLOOKUP(C22,Data!$B$5:$M$508,12,FALSE))</f>
        <v/>
      </c>
      <c r="L22" s="348"/>
      <c r="M22" s="349" t="str">
        <f>IF(E22="","",VLOOKUP(C22,Data!$B$5:$E$508,4,FALSE)*E22)</f>
        <v/>
      </c>
      <c r="N22" s="349" t="str">
        <f>IF(E22="","",VLOOKUP(C22,Data!$B$5:$F$508,5,FALSE)*E22)</f>
        <v/>
      </c>
      <c r="O22" s="612" t="e">
        <f>IF(C22=Data!#REF!,Data!#REF!,(IF(C22=Data!#REF!,Data!#REF!,(IF(C22=Data!#REF!,Data!#REF!,(IF(C22=Data!B190,Data!G190,(IF(C22=Data!B193,Data!G193,(IF(C22=Data!#REF!,Data!#REF!,(IF(C22=Data!#REF!,Data!#REF!,(IF(C22=Data!#REF!,Data!#REF!,Data!#REF!)))))))))))))))&amp;IF(C22=Data!#REF!,Data!#REF!,(IF(C22=Data!#REF!,Data!#REF!,(IF(C22=Data!#REF!,Data!#REF!,(IF(C22=Data!#REF!,Data!#REF!,(IF(C22=Data!#REF!,Data!#REF!,(IF(C22=Data!#REF!,Data!G885,(IF(C22=Data!#REF!,Data!#REF!,(IF(C22=Data!#REF!,Data!#REF!,Data!#REF!)))))))))))))))&amp;IF(C22=Data!B221,Data!G221,(IF(C22=Data!#REF!,Data!#REF!,(IF(C22=Data!#REF!,Data!#REF!,(IF(C22=Data!#REF!,Data!#REF!,(IF(C22=Data!#REF!,Data!#REF!,Data!#REF!)))))))))</f>
        <v>#REF!</v>
      </c>
      <c r="P22" s="725"/>
      <c r="Q22" s="726"/>
      <c r="R22" s="630" t="s">
        <v>525</v>
      </c>
      <c r="S22" s="726"/>
      <c r="T22" s="726"/>
      <c r="U22" s="630"/>
      <c r="V22" s="634"/>
      <c r="W22" s="630"/>
      <c r="X22" s="350" t="str">
        <f>IF(E22="","",VLOOKUP(C22,Data!$B$5:$J$508,9,FALSE)*E22)</f>
        <v/>
      </c>
      <c r="Y22" s="704"/>
      <c r="Z22" s="704"/>
      <c r="AC22" s="704"/>
      <c r="AD22" s="704"/>
      <c r="AE22" s="704"/>
    </row>
    <row r="23" spans="2:31" s="710" customFormat="1" ht="20" customHeight="1">
      <c r="B23" s="707" t="s">
        <v>1029</v>
      </c>
      <c r="C23" s="357" t="s">
        <v>336</v>
      </c>
      <c r="D23" s="346" t="str">
        <f>IF(E23="","",VLOOKUP(C23,Data!$B$5:$L$508,2,FALSE))</f>
        <v>WY71980</v>
      </c>
      <c r="E23" s="715">
        <v>100</v>
      </c>
      <c r="F23" s="709"/>
      <c r="G23" s="712" t="s">
        <v>526</v>
      </c>
      <c r="H23" s="346">
        <f>IF(E23="","",VLOOKUP(C23,Data!$B$5:$L$508,11,FALSE))</f>
        <v>128.6</v>
      </c>
      <c r="I23" s="616">
        <f t="shared" si="2"/>
        <v>12860</v>
      </c>
      <c r="J23" s="471" t="str">
        <f>IF(E23="","",VLOOKUP(C23,Data!$B$5:$D$508,3,FALSE))</f>
        <v>C/T</v>
      </c>
      <c r="K23" s="347" t="str">
        <f>IF(E23="","",VLOOKUP(C23,Data!$B$5:$M$508,12,FALSE))</f>
        <v>Indonesia</v>
      </c>
      <c r="L23" s="348"/>
      <c r="M23" s="349">
        <f>IF(E23="","",VLOOKUP(C23,Data!$B$5:$E$508,4,FALSE)*E23)</f>
        <v>660</v>
      </c>
      <c r="N23" s="349">
        <f>IF(E23="","",VLOOKUP(C23,Data!$B$5:$F$508,5,FALSE)*E23)</f>
        <v>650</v>
      </c>
      <c r="O23" s="612" t="e">
        <f>IF(C23=Data!#REF!,Data!#REF!,(IF(C23=Data!#REF!,Data!#REF!,(IF(C23=Data!#REF!,Data!#REF!,(IF(C23=Data!B158,Data!G158,(IF(C23=Data!B161,Data!G161,(IF(C23=Data!#REF!,Data!#REF!,(IF(C23=Data!#REF!,Data!#REF!,(IF(C23=Data!#REF!,Data!#REF!,Data!#REF!)))))))))))))))&amp;IF(C23=Data!#REF!,Data!#REF!,(IF(C23=Data!#REF!,Data!#REF!,(IF(C23=Data!#REF!,Data!#REF!,(IF(C23=Data!#REF!,Data!#REF!,(IF(C23=Data!#REF!,Data!#REF!,(IF(C23=Data!#REF!,Data!G853,(IF(C23=Data!#REF!,Data!#REF!,(IF(C23=Data!#REF!,Data!#REF!,Data!#REF!)))))))))))))))&amp;IF(C23=Data!B189,Data!G189,(IF(C23=Data!#REF!,Data!#REF!,(IF(C23=Data!#REF!,Data!#REF!,(IF(C23=Data!#REF!,Data!#REF!,(IF(C23=Data!#REF!,Data!#REF!,Data!#REF!)))))))))</f>
        <v>#REF!</v>
      </c>
      <c r="P23" s="725"/>
      <c r="Q23" s="726"/>
      <c r="R23" s="630" t="s">
        <v>525</v>
      </c>
      <c r="S23" s="726"/>
      <c r="T23" s="726"/>
      <c r="U23" s="630"/>
      <c r="V23" s="634"/>
      <c r="W23" s="630"/>
      <c r="X23" s="350">
        <f>IF(E23="","",VLOOKUP(C23,Data!$B$5:$J$508,9,FALSE)*E23)</f>
        <v>1.3419000000000001</v>
      </c>
      <c r="Y23" s="704"/>
      <c r="Z23" s="704"/>
      <c r="AA23" s="705" t="s">
        <v>569</v>
      </c>
      <c r="AB23" s="705">
        <v>100</v>
      </c>
      <c r="AC23" s="704"/>
      <c r="AD23" s="704"/>
      <c r="AE23" s="704"/>
    </row>
    <row r="24" spans="2:31" s="710" customFormat="1" ht="20" customHeight="1">
      <c r="B24" s="707" t="s">
        <v>1007</v>
      </c>
      <c r="C24" s="357" t="s">
        <v>592</v>
      </c>
      <c r="D24" s="346" t="str">
        <f>IF(E24="","",VLOOKUP(C24,Data!$B$5:$L$508,2,FALSE))</f>
        <v>WW08930</v>
      </c>
      <c r="E24" s="715">
        <v>150</v>
      </c>
      <c r="F24" s="709"/>
      <c r="G24" s="712"/>
      <c r="H24" s="346">
        <f>IF(E24="","",VLOOKUP(C24,Data!$B$5:$L$508,11,FALSE))</f>
        <v>24.7</v>
      </c>
      <c r="I24" s="616">
        <f t="shared" si="0"/>
        <v>3705</v>
      </c>
      <c r="J24" s="471" t="str">
        <f>IF(E24="","",VLOOKUP(C24,Data!$B$5:$D$508,3,FALSE))</f>
        <v>C/T</v>
      </c>
      <c r="K24" s="347" t="str">
        <f>IF(E24="","",VLOOKUP(C24,Data!$B$5:$M$508,12,FALSE))</f>
        <v>Indonesia</v>
      </c>
      <c r="L24" s="348"/>
      <c r="M24" s="349">
        <f>IF(E24="","",VLOOKUP(C24,Data!$B$5:$E$508,4,FALSE)*E24)</f>
        <v>330</v>
      </c>
      <c r="N24" s="349">
        <f>IF(E24="","",VLOOKUP(C24,Data!$B$5:$F$508,5,FALSE)*E24)</f>
        <v>150</v>
      </c>
      <c r="O24" s="612" t="e">
        <f>IF(C24=Data!#REF!,Data!#REF!,(IF(C24=Data!#REF!,Data!#REF!,(IF(C24=Data!#REF!,Data!#REF!,(IF(C24=Data!B137,Data!G137,(IF(C24=Data!B140,Data!G140,(IF(C24=Data!#REF!,Data!#REF!,(IF(C24=Data!#REF!,Data!#REF!,(IF(C24=Data!#REF!,Data!#REF!,Data!#REF!)))))))))))))))&amp;IF(C24=Data!#REF!,Data!#REF!,(IF(C24=Data!#REF!,Data!#REF!,(IF(C24=Data!#REF!,Data!#REF!,(IF(C24=Data!#REF!,Data!#REF!,(IF(C24=Data!#REF!,Data!#REF!,(IF(C24=Data!#REF!,Data!G832,(IF(C24=Data!#REF!,Data!#REF!,(IF(C24=Data!#REF!,Data!#REF!,Data!#REF!)))))))))))))))&amp;IF(C24=Data!B168,Data!G168,(IF(C24=Data!#REF!,Data!#REF!,(IF(C24=Data!#REF!,Data!#REF!,(IF(C24=Data!#REF!,Data!#REF!,(IF(C24=Data!#REF!,Data!#REF!,Data!#REF!)))))))))</f>
        <v>#REF!</v>
      </c>
      <c r="P24" s="725"/>
      <c r="Q24" s="726"/>
      <c r="R24" s="630" t="s">
        <v>525</v>
      </c>
      <c r="S24" s="726"/>
      <c r="T24" s="726"/>
      <c r="U24" s="630"/>
      <c r="V24" s="634"/>
      <c r="W24" s="630"/>
      <c r="X24" s="350">
        <f>IF(E24="","",VLOOKUP(C24,Data!$B$5:$J$508,9,FALSE)*E24)</f>
        <v>0.51</v>
      </c>
      <c r="Y24" s="704"/>
      <c r="Z24" s="704"/>
      <c r="AA24" s="705" t="s">
        <v>565</v>
      </c>
      <c r="AB24" s="705">
        <v>150</v>
      </c>
      <c r="AC24" s="704"/>
      <c r="AD24" s="704"/>
      <c r="AE24" s="704"/>
    </row>
    <row r="25" spans="2:31" s="710" customFormat="1" ht="20" customHeight="1">
      <c r="B25" s="707"/>
      <c r="C25" s="357" t="s">
        <v>593</v>
      </c>
      <c r="D25" s="346" t="str">
        <f>IF(E25="","",VLOOKUP(C25,Data!$B$5:$L$508,2,FALSE))</f>
        <v>WW08960</v>
      </c>
      <c r="E25" s="715">
        <v>150</v>
      </c>
      <c r="F25" s="709"/>
      <c r="G25" s="378"/>
      <c r="H25" s="346">
        <f>IF(E25="","",VLOOKUP(C25,Data!$B$5:$L$508,11,FALSE))</f>
        <v>24.7</v>
      </c>
      <c r="I25" s="616">
        <f t="shared" si="0"/>
        <v>3705</v>
      </c>
      <c r="J25" s="471" t="str">
        <f>IF(E25="","",VLOOKUP(C25,Data!$B$5:$D$508,3,FALSE))</f>
        <v>C/T</v>
      </c>
      <c r="K25" s="347" t="str">
        <f>IF(E25="","",VLOOKUP(C25,Data!$B$5:$M$508,12,FALSE))</f>
        <v>Indonesia</v>
      </c>
      <c r="L25" s="348"/>
      <c r="M25" s="349">
        <f>IF(E25="","",VLOOKUP(C25,Data!$B$5:$E$508,4,FALSE)*E25)</f>
        <v>0</v>
      </c>
      <c r="N25" s="349">
        <f>IF(E25="","",VLOOKUP(C25,Data!$B$5:$F$508,5,FALSE)*E25)</f>
        <v>150</v>
      </c>
      <c r="O25" s="612" t="e">
        <f>IF(C25=Data!#REF!,Data!#REF!,(IF(C25=Data!#REF!,Data!#REF!,(IF(C25=Data!#REF!,Data!#REF!,(IF(C25=Data!B152,Data!G152,(IF(C25=Data!B155,Data!G155,(IF(C25=Data!#REF!,Data!#REF!,(IF(C25=Data!#REF!,Data!#REF!,(IF(C25=Data!#REF!,Data!#REF!,Data!#REF!)))))))))))))))&amp;IF(C25=Data!#REF!,Data!#REF!,(IF(C25=Data!#REF!,Data!#REF!,(IF(C25=Data!#REF!,Data!#REF!,(IF(C25=Data!#REF!,Data!#REF!,(IF(C25=Data!#REF!,Data!#REF!,(IF(C25=Data!#REF!,Data!G847,(IF(C25=Data!#REF!,Data!#REF!,(IF(C25=Data!#REF!,Data!#REF!,Data!#REF!)))))))))))))))&amp;IF(C25=Data!B183,Data!G183,(IF(C25=Data!#REF!,Data!#REF!,(IF(C25=Data!#REF!,Data!#REF!,(IF(C25=Data!#REF!,Data!#REF!,(IF(C25=Data!#REF!,Data!#REF!,Data!#REF!)))))))))</f>
        <v>#REF!</v>
      </c>
      <c r="P25" s="725"/>
      <c r="Q25" s="726"/>
      <c r="R25" s="630" t="s">
        <v>525</v>
      </c>
      <c r="S25" s="726"/>
      <c r="T25" s="726"/>
      <c r="U25" s="630"/>
      <c r="V25" s="634"/>
      <c r="W25" s="630"/>
      <c r="X25" s="350">
        <f>IF(E25="","",VLOOKUP(C25,Data!$B$5:$J$508,9,FALSE)*E25)</f>
        <v>0.51</v>
      </c>
      <c r="Y25" s="704"/>
      <c r="Z25" s="704"/>
      <c r="AA25" s="705" t="s">
        <v>566</v>
      </c>
      <c r="AB25" s="705">
        <v>150</v>
      </c>
      <c r="AC25" s="704"/>
      <c r="AD25" s="704"/>
      <c r="AE25" s="704"/>
    </row>
    <row r="26" spans="2:31" s="710" customFormat="1" ht="20" customHeight="1">
      <c r="B26" s="707" t="s">
        <v>980</v>
      </c>
      <c r="C26" s="357" t="s">
        <v>596</v>
      </c>
      <c r="D26" s="346" t="str">
        <f>IF(E26="","",VLOOKUP(C26,Data!$B$5:$L$508,2,FALSE))</f>
        <v>WW09120</v>
      </c>
      <c r="E26" s="715">
        <v>150</v>
      </c>
      <c r="F26" s="709"/>
      <c r="G26" s="712"/>
      <c r="H26" s="346">
        <f>IF(E26="","",VLOOKUP(C26,Data!$B$5:$L$508,11,FALSE))</f>
        <v>25.11</v>
      </c>
      <c r="I26" s="616">
        <f t="shared" si="0"/>
        <v>3766.5</v>
      </c>
      <c r="J26" s="471" t="str">
        <f>IF(E26="","",VLOOKUP(C26,Data!$B$5:$D$508,3,FALSE))</f>
        <v>C/T</v>
      </c>
      <c r="K26" s="347" t="str">
        <f>IF(E26="","",VLOOKUP(C26,Data!$B$5:$M$508,12,FALSE))</f>
        <v>Indonesia</v>
      </c>
      <c r="L26" s="348"/>
      <c r="M26" s="349">
        <f>IF(E26="","",VLOOKUP(C26,Data!$B$5:$E$508,4,FALSE)*E26)</f>
        <v>225</v>
      </c>
      <c r="N26" s="349">
        <f>IF(E26="","",VLOOKUP(C26,Data!$B$5:$F$508,5,FALSE)*E26)</f>
        <v>97.5</v>
      </c>
      <c r="O26" s="612" t="e">
        <f>IF(C26=Data!#REF!,Data!#REF!,(IF(C26=Data!#REF!,Data!#REF!,(IF(C26=Data!#REF!,Data!#REF!,(IF(C26=Data!B138,Data!G138,(IF(C26=Data!B141,Data!G141,(IF(C26=Data!#REF!,Data!#REF!,(IF(C26=Data!#REF!,Data!#REF!,(IF(C26=Data!#REF!,Data!#REF!,Data!#REF!)))))))))))))))&amp;IF(C26=Data!#REF!,Data!#REF!,(IF(C26=Data!#REF!,Data!#REF!,(IF(C26=Data!#REF!,Data!#REF!,(IF(C26=Data!#REF!,Data!#REF!,(IF(C26=Data!#REF!,Data!#REF!,(IF(C26=Data!#REF!,Data!G833,(IF(C26=Data!#REF!,Data!#REF!,(IF(C26=Data!#REF!,Data!#REF!,Data!#REF!)))))))))))))))&amp;IF(C26=Data!B169,Data!G169,(IF(C26=Data!#REF!,Data!#REF!,(IF(C26=Data!#REF!,Data!#REF!,(IF(C26=Data!#REF!,Data!#REF!,(IF(C26=Data!#REF!,Data!#REF!,Data!#REF!)))))))))</f>
        <v>#REF!</v>
      </c>
      <c r="P26" s="725"/>
      <c r="Q26" s="726"/>
      <c r="R26" s="630" t="s">
        <v>525</v>
      </c>
      <c r="S26" s="726"/>
      <c r="T26" s="726"/>
      <c r="U26" s="630"/>
      <c r="V26" s="634"/>
      <c r="W26" s="630"/>
      <c r="X26" s="350">
        <f>IF(E26="","",VLOOKUP(C26,Data!$B$5:$J$508,9,FALSE)*E26)</f>
        <v>0.59099999999999997</v>
      </c>
      <c r="Y26" s="704"/>
      <c r="Z26" s="704"/>
      <c r="AA26" s="705" t="s">
        <v>567</v>
      </c>
      <c r="AB26" s="705">
        <v>150</v>
      </c>
      <c r="AC26" s="704"/>
      <c r="AD26" s="704"/>
      <c r="AE26" s="704"/>
    </row>
    <row r="27" spans="2:31" s="710" customFormat="1" ht="20" customHeight="1">
      <c r="B27" s="707"/>
      <c r="C27" s="357" t="s">
        <v>597</v>
      </c>
      <c r="D27" s="346" t="str">
        <f>IF(E27="","",VLOOKUP(C27,Data!$B$5:$L$508,2,FALSE))</f>
        <v>WW09130</v>
      </c>
      <c r="E27" s="715">
        <v>150</v>
      </c>
      <c r="F27" s="709"/>
      <c r="G27" s="712"/>
      <c r="H27" s="346">
        <f>IF(E27="","",VLOOKUP(C27,Data!$B$5:$L$508,11,FALSE))</f>
        <v>25.11</v>
      </c>
      <c r="I27" s="616">
        <f t="shared" si="0"/>
        <v>3766.5</v>
      </c>
      <c r="J27" s="471" t="str">
        <f>IF(E27="","",VLOOKUP(C27,Data!$B$5:$D$508,3,FALSE))</f>
        <v>C/T</v>
      </c>
      <c r="K27" s="347" t="str">
        <f>IF(E27="","",VLOOKUP(C27,Data!$B$5:$M$508,12,FALSE))</f>
        <v>Indonesia</v>
      </c>
      <c r="L27" s="348"/>
      <c r="M27" s="349">
        <f>IF(E27="","",VLOOKUP(C27,Data!$B$5:$E$508,4,FALSE)*E27)</f>
        <v>0</v>
      </c>
      <c r="N27" s="349">
        <f>IF(E27="","",VLOOKUP(C27,Data!$B$5:$F$508,5,FALSE)*E27)</f>
        <v>97.5</v>
      </c>
      <c r="O27" s="612" t="e">
        <f>IF(C27=Data!#REF!,Data!#REF!,(IF(C27=Data!#REF!,Data!#REF!,(IF(C27=Data!#REF!,Data!#REF!,(IF(C27=Data!B207,Data!G207,(IF(C27=Data!B210,Data!G210,(IF(C27=Data!#REF!,Data!#REF!,(IF(C27=Data!#REF!,Data!#REF!,(IF(C27=Data!#REF!,Data!#REF!,Data!#REF!)))))))))))))))&amp;IF(C27=Data!#REF!,Data!#REF!,(IF(C27=Data!#REF!,Data!#REF!,(IF(C27=Data!#REF!,Data!#REF!,(IF(C27=Data!#REF!,Data!#REF!,(IF(C27=Data!#REF!,Data!#REF!,(IF(C27=Data!#REF!,Data!G902,(IF(C27=Data!#REF!,Data!#REF!,(IF(C27=Data!#REF!,Data!#REF!,Data!#REF!)))))))))))))))&amp;IF(C27=Data!B238,Data!G238,(IF(C27=Data!#REF!,Data!#REF!,(IF(C27=Data!#REF!,Data!#REF!,(IF(C27=Data!#REF!,Data!#REF!,(IF(C27=Data!#REF!,Data!#REF!,Data!#REF!)))))))))</f>
        <v>#REF!</v>
      </c>
      <c r="P27" s="725"/>
      <c r="Q27" s="726"/>
      <c r="R27" s="630" t="s">
        <v>525</v>
      </c>
      <c r="S27" s="726"/>
      <c r="T27" s="726"/>
      <c r="U27" s="630"/>
      <c r="V27" s="634"/>
      <c r="W27" s="630"/>
      <c r="X27" s="350">
        <f>IF(E27="","",VLOOKUP(C27,Data!$B$5:$J$508,9,FALSE)*E27)</f>
        <v>0.59099999999999997</v>
      </c>
      <c r="Y27" s="704"/>
      <c r="Z27" s="704"/>
      <c r="AA27" s="705" t="s">
        <v>568</v>
      </c>
      <c r="AB27" s="705">
        <v>150</v>
      </c>
      <c r="AC27" s="704"/>
      <c r="AD27" s="704"/>
      <c r="AE27" s="704"/>
    </row>
    <row r="28" spans="2:31" s="710" customFormat="1" ht="20" customHeight="1">
      <c r="B28" s="707" t="s">
        <v>1030</v>
      </c>
      <c r="C28" s="357" t="s">
        <v>595</v>
      </c>
      <c r="D28" s="346" t="str">
        <f>IF(E28="","",VLOOKUP(C28,Data!$B$5:$L$508,2,FALSE))</f>
        <v>WW08990</v>
      </c>
      <c r="E28" s="715">
        <v>100</v>
      </c>
      <c r="F28" s="709"/>
      <c r="G28" s="712"/>
      <c r="H28" s="346">
        <f>IF(E28="","",VLOOKUP(C28,Data!$B$5:$L$508,11,FALSE))</f>
        <v>24.65</v>
      </c>
      <c r="I28" s="616">
        <f t="shared" si="0"/>
        <v>2465</v>
      </c>
      <c r="J28" s="471" t="str">
        <f>IF(E28="","",VLOOKUP(C28,Data!$B$5:$D$508,3,FALSE))</f>
        <v>C/T</v>
      </c>
      <c r="K28" s="347" t="str">
        <f>IF(E28="","",VLOOKUP(C28,Data!$B$5:$M$508,12,FALSE))</f>
        <v>Indonesia</v>
      </c>
      <c r="L28" s="348"/>
      <c r="M28" s="349">
        <f>IF(E28="","",VLOOKUP(C28,Data!$B$5:$E$508,4,FALSE)*E28)</f>
        <v>220.00000000000003</v>
      </c>
      <c r="N28" s="349">
        <f>IF(E28="","",VLOOKUP(C28,Data!$B$5:$F$508,5,FALSE)*E28)</f>
        <v>100</v>
      </c>
      <c r="O28" s="612" t="e">
        <f>IF(C28=Data!#REF!,Data!#REF!,(IF(C28=Data!#REF!,Data!#REF!,(IF(C28=Data!#REF!,Data!#REF!,(IF(C28=Data!B149,Data!G149,(IF(C28=Data!B152,Data!G152,(IF(C28=Data!#REF!,Data!#REF!,(IF(C28=Data!#REF!,Data!#REF!,(IF(C28=Data!#REF!,Data!#REF!,Data!#REF!)))))))))))))))&amp;IF(C28=Data!#REF!,Data!#REF!,(IF(C28=Data!#REF!,Data!#REF!,(IF(C28=Data!#REF!,Data!#REF!,(IF(C28=Data!#REF!,Data!#REF!,(IF(C28=Data!#REF!,Data!#REF!,(IF(C28=Data!#REF!,Data!G844,(IF(C28=Data!#REF!,Data!#REF!,(IF(C28=Data!#REF!,Data!#REF!,Data!#REF!)))))))))))))))&amp;IF(C28=Data!B180,Data!G180,(IF(C28=Data!#REF!,Data!#REF!,(IF(C28=Data!#REF!,Data!#REF!,(IF(C28=Data!#REF!,Data!#REF!,(IF(C28=Data!#REF!,Data!#REF!,Data!#REF!)))))))))</f>
        <v>#REF!</v>
      </c>
      <c r="P28" s="725"/>
      <c r="Q28" s="726"/>
      <c r="R28" s="630" t="s">
        <v>525</v>
      </c>
      <c r="S28" s="726"/>
      <c r="T28" s="726"/>
      <c r="U28" s="630"/>
      <c r="V28" s="634"/>
      <c r="W28" s="630"/>
      <c r="X28" s="350">
        <f>IF(E28="","",VLOOKUP(C28,Data!$B$5:$J$508,9,FALSE)*E28)</f>
        <v>0.34</v>
      </c>
      <c r="Y28" s="704"/>
      <c r="Z28" s="704"/>
      <c r="AA28" s="705" t="s">
        <v>19</v>
      </c>
      <c r="AB28" s="705">
        <v>100</v>
      </c>
      <c r="AC28" s="704"/>
      <c r="AD28" s="704"/>
      <c r="AE28" s="704"/>
    </row>
    <row r="29" spans="2:31" s="710" customFormat="1" ht="20" customHeight="1">
      <c r="B29" s="707"/>
      <c r="C29" s="357" t="s">
        <v>594</v>
      </c>
      <c r="D29" s="346" t="str">
        <f>IF(E29="","",VLOOKUP(C29,Data!$B$5:$L$508,2,FALSE))</f>
        <v>WW08970</v>
      </c>
      <c r="E29" s="715">
        <v>100</v>
      </c>
      <c r="F29" s="709">
        <v>1</v>
      </c>
      <c r="G29" s="712"/>
      <c r="H29" s="346">
        <f>IF(E29="","",VLOOKUP(C29,Data!$B$5:$L$508,11,FALSE))</f>
        <v>24.65</v>
      </c>
      <c r="I29" s="616">
        <f t="shared" si="0"/>
        <v>2465</v>
      </c>
      <c r="J29" s="471" t="str">
        <f>IF(E29="","",VLOOKUP(C29,Data!$B$5:$D$508,3,FALSE))</f>
        <v>C/T</v>
      </c>
      <c r="K29" s="347" t="str">
        <f>IF(E29="","",VLOOKUP(C29,Data!$B$5:$M$508,12,FALSE))</f>
        <v>Indonesia</v>
      </c>
      <c r="L29" s="348"/>
      <c r="M29" s="349">
        <f>IF(E29="","",VLOOKUP(C29,Data!$B$5:$E$508,4,FALSE)*E29)</f>
        <v>0</v>
      </c>
      <c r="N29" s="349">
        <f>IF(E29="","",VLOOKUP(C29,Data!$B$5:$F$508,5,FALSE)*E29)</f>
        <v>100</v>
      </c>
      <c r="O29" s="612" t="e">
        <f>IF(C29=Data!#REF!,Data!#REF!,(IF(C29=Data!#REF!,Data!#REF!,(IF(C29=Data!#REF!,Data!#REF!,(IF(C29=Data!B143,Data!G143,(IF(C29=Data!B146,Data!G146,(IF(C29=Data!#REF!,Data!#REF!,(IF(C29=Data!#REF!,Data!#REF!,(IF(C29=Data!#REF!,Data!#REF!,Data!#REF!)))))))))))))))&amp;IF(C29=Data!#REF!,Data!#REF!,(IF(C29=Data!#REF!,Data!#REF!,(IF(C29=Data!#REF!,Data!#REF!,(IF(C29=Data!#REF!,Data!#REF!,(IF(C29=Data!#REF!,Data!#REF!,(IF(C29=Data!#REF!,Data!G838,(IF(C29=Data!#REF!,Data!#REF!,(IF(C29=Data!#REF!,Data!#REF!,Data!#REF!)))))))))))))))&amp;IF(C29=Data!B174,Data!G174,(IF(C29=Data!#REF!,Data!#REF!,(IF(C29=Data!#REF!,Data!#REF!,(IF(C29=Data!#REF!,Data!#REF!,(IF(C29=Data!#REF!,Data!#REF!,Data!#REF!)))))))))</f>
        <v>#REF!</v>
      </c>
      <c r="P29" s="725"/>
      <c r="Q29" s="726"/>
      <c r="R29" s="630" t="s">
        <v>525</v>
      </c>
      <c r="S29" s="726"/>
      <c r="T29" s="726"/>
      <c r="U29" s="630"/>
      <c r="V29" s="634"/>
      <c r="W29" s="630"/>
      <c r="X29" s="350">
        <f>IF(E29="","",VLOOKUP(C29,Data!$B$5:$J$508,9,FALSE)*E29)</f>
        <v>0.34</v>
      </c>
      <c r="Y29" s="704"/>
      <c r="Z29" s="704"/>
      <c r="AA29" s="705" t="s">
        <v>18</v>
      </c>
      <c r="AB29" s="705">
        <v>100</v>
      </c>
      <c r="AC29" s="704"/>
      <c r="AD29" s="704"/>
      <c r="AE29" s="704"/>
    </row>
    <row r="30" spans="2:31" s="710" customFormat="1" ht="20" customHeight="1">
      <c r="B30" s="707" t="s">
        <v>1031</v>
      </c>
      <c r="C30" s="357" t="s">
        <v>612</v>
      </c>
      <c r="D30" s="346" t="str">
        <f>IF(E30="","",VLOOKUP(C30,Data!$B$5:$L$508,2,FALSE))</f>
        <v>ZX16730</v>
      </c>
      <c r="E30" s="715">
        <v>60</v>
      </c>
      <c r="F30" s="709">
        <v>1</v>
      </c>
      <c r="G30" s="712"/>
      <c r="H30" s="346">
        <f>IF(E30="","",VLOOKUP(C30,Data!$B$5:$L$508,11,FALSE))</f>
        <v>73.209999999999994</v>
      </c>
      <c r="I30" s="616">
        <f t="shared" si="0"/>
        <v>4392.5999999999995</v>
      </c>
      <c r="J30" s="471" t="str">
        <f>IF(E30="","",VLOOKUP(C30,Data!$B$5:$D$508,3,FALSE))</f>
        <v>C/T</v>
      </c>
      <c r="K30" s="347" t="str">
        <f>IF(E30="","",VLOOKUP(C30,Data!$B$5:$M$508,12,FALSE))</f>
        <v>Indonesia</v>
      </c>
      <c r="L30" s="348"/>
      <c r="M30" s="349">
        <f>IF(E30="","",VLOOKUP(C30,Data!$B$5:$E$508,4,FALSE)*E30)</f>
        <v>90</v>
      </c>
      <c r="N30" s="349">
        <f>IF(E30="","",VLOOKUP(C30,Data!$B$5:$F$508,5,FALSE)*E30)</f>
        <v>60</v>
      </c>
      <c r="O30" s="612" t="e">
        <f>IF(C30=Data!#REF!,Data!#REF!,(IF(C30=Data!#REF!,Data!#REF!,(IF(C30=Data!#REF!,Data!#REF!,(IF(C30=Data!B144,Data!G144,(IF(C30=Data!B147,Data!G147,(IF(C30=Data!#REF!,Data!#REF!,(IF(C30=Data!#REF!,Data!#REF!,(IF(C30=Data!#REF!,Data!#REF!,Data!#REF!)))))))))))))))&amp;IF(C30=Data!#REF!,Data!#REF!,(IF(C30=Data!#REF!,Data!#REF!,(IF(C30=Data!#REF!,Data!#REF!,(IF(C30=Data!#REF!,Data!#REF!,(IF(C30=Data!#REF!,Data!#REF!,(IF(C30=Data!#REF!,Data!G839,(IF(C30=Data!#REF!,Data!#REF!,(IF(C30=Data!#REF!,Data!#REF!,Data!#REF!)))))))))))))))&amp;IF(C30=Data!B175,Data!G175,(IF(C30=Data!#REF!,Data!#REF!,(IF(C30=Data!#REF!,Data!#REF!,(IF(C30=Data!#REF!,Data!#REF!,(IF(C30=Data!#REF!,Data!#REF!,Data!#REF!)))))))))</f>
        <v>#REF!</v>
      </c>
      <c r="P30" s="725"/>
      <c r="Q30" s="726"/>
      <c r="R30" s="630" t="s">
        <v>525</v>
      </c>
      <c r="S30" s="726"/>
      <c r="T30" s="726"/>
      <c r="U30" s="630"/>
      <c r="V30" s="634"/>
      <c r="W30" s="630"/>
      <c r="X30" s="350">
        <f>IF(E30="","",VLOOKUP(C30,Data!$B$5:$J$508,9,FALSE)*E30)</f>
        <v>0.56400000000000006</v>
      </c>
      <c r="Y30" s="704"/>
      <c r="Z30" s="704"/>
      <c r="AA30" s="705" t="s">
        <v>613</v>
      </c>
      <c r="AB30" s="705">
        <v>60</v>
      </c>
      <c r="AC30" s="704"/>
      <c r="AD30" s="704"/>
      <c r="AE30" s="704"/>
    </row>
    <row r="31" spans="2:31" s="710" customFormat="1" ht="20" customHeight="1">
      <c r="B31" s="707">
        <v>22</v>
      </c>
      <c r="C31" s="357" t="s">
        <v>622</v>
      </c>
      <c r="D31" s="346" t="str">
        <f>IF(E31="","",VLOOKUP(C31,Data!$B$5:$L$508,2,FALSE))</f>
        <v>ZV87980</v>
      </c>
      <c r="E31" s="715">
        <v>3</v>
      </c>
      <c r="F31" s="709">
        <v>1</v>
      </c>
      <c r="G31" s="712"/>
      <c r="H31" s="346">
        <f>IF(E31="","",VLOOKUP(C31,Data!$B$5:$L$508,11,FALSE))</f>
        <v>21.12</v>
      </c>
      <c r="I31" s="616">
        <f t="shared" si="0"/>
        <v>63.36</v>
      </c>
      <c r="J31" s="471" t="str">
        <f>IF(E31="","",VLOOKUP(C31,Data!$B$5:$D$508,3,FALSE))</f>
        <v>C/T</v>
      </c>
      <c r="K31" s="347" t="str">
        <f>IF(E31="","",VLOOKUP(C31,Data!$B$5:$M$508,12,FALSE))</f>
        <v>Indonesia</v>
      </c>
      <c r="L31" s="348"/>
      <c r="M31" s="349">
        <f>IF(E31="","",VLOOKUP(C31,Data!$B$5:$E$508,4,FALSE)*E31)</f>
        <v>31.049999999999997</v>
      </c>
      <c r="N31" s="349">
        <f>IF(E31="","",VLOOKUP(C31,Data!$B$5:$F$508,5,FALSE)*E31)</f>
        <v>24.599999999999998</v>
      </c>
      <c r="O31" s="612" t="e">
        <f>IF(C31=Data!#REF!,Data!#REF!,(IF(C31=Data!#REF!,Data!#REF!,(IF(C31=Data!#REF!,Data!#REF!,(IF(C31=Data!B142,Data!G142,(IF(C31=Data!B145,Data!G145,(IF(C31=Data!#REF!,Data!#REF!,(IF(C31=Data!#REF!,Data!#REF!,(IF(C31=Data!#REF!,Data!#REF!,Data!#REF!)))))))))))))))&amp;IF(C31=Data!#REF!,Data!#REF!,(IF(C31=Data!#REF!,Data!#REF!,(IF(C31=Data!#REF!,Data!#REF!,(IF(C31=Data!#REF!,Data!#REF!,(IF(C31=Data!#REF!,Data!#REF!,(IF(C31=Data!#REF!,Data!G837,(IF(C31=Data!#REF!,Data!#REF!,(IF(C31=Data!#REF!,Data!#REF!,Data!#REF!)))))))))))))))&amp;IF(C31=Data!B173,Data!G173,(IF(C31=Data!#REF!,Data!#REF!,(IF(C31=Data!#REF!,Data!#REF!,(IF(C31=Data!#REF!,Data!#REF!,(IF(C31=Data!#REF!,Data!#REF!,Data!#REF!)))))))))</f>
        <v>#REF!</v>
      </c>
      <c r="P31" s="725"/>
      <c r="Q31" s="726"/>
      <c r="R31" s="630" t="s">
        <v>525</v>
      </c>
      <c r="S31" s="726"/>
      <c r="T31" s="726"/>
      <c r="U31" s="630"/>
      <c r="V31" s="634"/>
      <c r="W31" s="630"/>
      <c r="X31" s="350">
        <f>IF(E31="","",VLOOKUP(C31,Data!$B$5:$J$508,9,FALSE)*E31)</f>
        <v>8.0790666666666677E-2</v>
      </c>
      <c r="Y31" s="704"/>
      <c r="Z31" s="704"/>
      <c r="AA31" s="705" t="s">
        <v>167</v>
      </c>
      <c r="AB31" s="705">
        <v>3</v>
      </c>
      <c r="AC31" s="704"/>
      <c r="AD31" s="704"/>
      <c r="AE31" s="704"/>
    </row>
    <row r="32" spans="2:31" s="710" customFormat="1" ht="19.5" customHeight="1">
      <c r="B32" s="707">
        <v>23</v>
      </c>
      <c r="C32" s="357" t="s">
        <v>159</v>
      </c>
      <c r="D32" s="346" t="str">
        <f>IF(E32="","",VLOOKUP(C32,Data!$B$5:$L$508,2,FALSE))</f>
        <v>ZV88090</v>
      </c>
      <c r="E32" s="715">
        <v>2</v>
      </c>
      <c r="F32" s="709"/>
      <c r="G32" s="712"/>
      <c r="H32" s="346">
        <f>IF(E32="","",VLOOKUP(C32,Data!$B$5:$L$508,11,FALSE))</f>
        <v>37.4</v>
      </c>
      <c r="I32" s="616">
        <f t="shared" si="0"/>
        <v>74.8</v>
      </c>
      <c r="J32" s="471" t="str">
        <f>IF(E32="","",VLOOKUP(C32,Data!$B$5:$D$508,3,FALSE))</f>
        <v>C/T</v>
      </c>
      <c r="K32" s="347" t="str">
        <f>IF(E32="","",VLOOKUP(C32,Data!$B$5:$M$508,12,FALSE))</f>
        <v>Indonesia</v>
      </c>
      <c r="L32" s="348"/>
      <c r="M32" s="349">
        <f>IF(E32="","",VLOOKUP(C32,Data!$B$5:$E$508,4,FALSE)*E32)</f>
        <v>10.1</v>
      </c>
      <c r="N32" s="349">
        <f>IF(E32="","",VLOOKUP(C32,Data!$B$5:$F$508,5,FALSE)*E32)</f>
        <v>7.6</v>
      </c>
      <c r="O32" s="612" t="e">
        <f>IF(C32=Data!#REF!,Data!#REF!,(IF(C32=Data!#REF!,Data!#REF!,(IF(C32=Data!#REF!,Data!#REF!,(IF(C32=Data!B151,Data!G151,(IF(C32=Data!B154,Data!G154,(IF(C32=Data!#REF!,Data!#REF!,(IF(C32=Data!#REF!,Data!#REF!,(IF(C32=Data!#REF!,Data!#REF!,Data!#REF!)))))))))))))))&amp;IF(C32=Data!#REF!,Data!#REF!,(IF(C32=Data!#REF!,Data!#REF!,(IF(C32=Data!#REF!,Data!#REF!,(IF(C32=Data!#REF!,Data!#REF!,(IF(C32=Data!#REF!,Data!#REF!,(IF(C32=Data!#REF!,Data!G846,(IF(C32=Data!#REF!,Data!#REF!,(IF(C32=Data!#REF!,Data!#REF!,Data!#REF!)))))))))))))))&amp;IF(C32=Data!B182,Data!G182,(IF(C32=Data!#REF!,Data!#REF!,(IF(C32=Data!#REF!,Data!#REF!,(IF(C32=Data!#REF!,Data!#REF!,(IF(C32=Data!#REF!,Data!#REF!,Data!#REF!)))))))))</f>
        <v>#REF!</v>
      </c>
      <c r="P32" s="725"/>
      <c r="Q32" s="726"/>
      <c r="R32" s="630" t="s">
        <v>525</v>
      </c>
      <c r="S32" s="726"/>
      <c r="T32" s="726"/>
      <c r="U32" s="630"/>
      <c r="V32" s="634"/>
      <c r="W32" s="630"/>
      <c r="X32" s="350">
        <f>IF(E32="","",VLOOKUP(C32,Data!$B$5:$J$508,9,FALSE)*E32)</f>
        <v>5.0875999999999998E-2</v>
      </c>
      <c r="Y32" s="704"/>
      <c r="Z32" s="704"/>
      <c r="AA32" s="705" t="s">
        <v>174</v>
      </c>
      <c r="AB32" s="705">
        <v>2</v>
      </c>
      <c r="AC32" s="704"/>
      <c r="AD32" s="704"/>
      <c r="AE32" s="704"/>
    </row>
    <row r="33" spans="2:31" s="710" customFormat="1" ht="20" customHeight="1">
      <c r="B33" s="707" t="s">
        <v>963</v>
      </c>
      <c r="C33" s="357" t="s">
        <v>127</v>
      </c>
      <c r="D33" s="346" t="str">
        <f>IF(E33="","",VLOOKUP(C33,Data!$B$5:$L$508,2,FALSE))</f>
        <v>ZV88180</v>
      </c>
      <c r="E33" s="715">
        <v>200</v>
      </c>
      <c r="F33" s="709"/>
      <c r="G33" s="712"/>
      <c r="H33" s="346">
        <f>IF(E33="","",VLOOKUP(C33,Data!$B$5:$L$508,11,FALSE))</f>
        <v>44.63</v>
      </c>
      <c r="I33" s="616">
        <f t="shared" si="0"/>
        <v>8926</v>
      </c>
      <c r="J33" s="471" t="str">
        <f>IF(E33="","",VLOOKUP(C33,Data!$B$5:$D$508,3,FALSE))</f>
        <v>C/T</v>
      </c>
      <c r="K33" s="347" t="str">
        <f>IF(E33="","",VLOOKUP(C33,Data!$B$5:$M$508,12,FALSE))</f>
        <v>Indonesia</v>
      </c>
      <c r="L33" s="348"/>
      <c r="M33" s="349">
        <f>IF(E33="","",VLOOKUP(C33,Data!$B$5:$E$508,4,FALSE)*E33)</f>
        <v>1828</v>
      </c>
      <c r="N33" s="349">
        <f>IF(E33="","",VLOOKUP(C33,Data!$B$5:$F$508,5,FALSE)*E33)</f>
        <v>1760.0000000000002</v>
      </c>
      <c r="O33" s="612" t="e">
        <f>IF(C33=Data!#REF!,Data!#REF!,(IF(C33=Data!#REF!,Data!#REF!,(IF(C33=Data!#REF!,Data!#REF!,(IF(C33=Data!B199,Data!G199,(IF(C33=Data!B202,Data!G202,(IF(C33=Data!#REF!,Data!#REF!,(IF(C33=Data!#REF!,Data!#REF!,(IF(C33=Data!#REF!,Data!#REF!,Data!#REF!)))))))))))))))&amp;IF(C33=Data!#REF!,Data!#REF!,(IF(C33=Data!#REF!,Data!#REF!,(IF(C33=Data!#REF!,Data!#REF!,(IF(C33=Data!#REF!,Data!#REF!,(IF(C33=Data!#REF!,Data!#REF!,(IF(C33=Data!#REF!,Data!G894,(IF(C33=Data!#REF!,Data!#REF!,(IF(C33=Data!#REF!,Data!#REF!,Data!#REF!)))))))))))))))&amp;IF(C33=Data!B230,Data!G230,(IF(C33=Data!#REF!,Data!#REF!,(IF(C33=Data!#REF!,Data!#REF!,(IF(C33=Data!#REF!,Data!#REF!,(IF(C33=Data!#REF!,Data!#REF!,Data!#REF!)))))))))</f>
        <v>#REF!</v>
      </c>
      <c r="P33" s="725"/>
      <c r="Q33" s="726"/>
      <c r="R33" s="630" t="s">
        <v>525</v>
      </c>
      <c r="S33" s="726"/>
      <c r="T33" s="726"/>
      <c r="U33" s="630"/>
      <c r="V33" s="634"/>
      <c r="W33" s="630"/>
      <c r="X33" s="350">
        <f>IF(E33="","",VLOOKUP(C33,Data!$B$5:$J$508,9,FALSE)*E33)</f>
        <v>4.32</v>
      </c>
      <c r="Y33" s="704"/>
      <c r="Z33" s="704"/>
      <c r="AA33" s="705" t="s">
        <v>142</v>
      </c>
      <c r="AB33" s="705">
        <v>200</v>
      </c>
      <c r="AC33" s="704"/>
      <c r="AD33" s="704"/>
      <c r="AE33" s="704"/>
    </row>
    <row r="34" spans="2:31" s="710" customFormat="1" ht="20" customHeight="1">
      <c r="B34" s="707" t="s">
        <v>1012</v>
      </c>
      <c r="C34" s="357" t="s">
        <v>128</v>
      </c>
      <c r="D34" s="346" t="str">
        <f>IF(E34="","",VLOOKUP(C34,Data!$B$5:$L$508,2,FALSE))</f>
        <v>ZV88190</v>
      </c>
      <c r="E34" s="715">
        <v>80</v>
      </c>
      <c r="F34" s="709"/>
      <c r="G34" s="712"/>
      <c r="H34" s="346">
        <f>IF(E34="","",VLOOKUP(C34,Data!$B$5:$L$508,11,FALSE))</f>
        <v>42.63</v>
      </c>
      <c r="I34" s="616">
        <f t="shared" si="0"/>
        <v>3410.4</v>
      </c>
      <c r="J34" s="471" t="str">
        <f>IF(E34="","",VLOOKUP(C34,Data!$B$5:$D$508,3,FALSE))</f>
        <v>C/T</v>
      </c>
      <c r="K34" s="347" t="str">
        <f>IF(E34="","",VLOOKUP(C34,Data!$B$5:$M$508,12,FALSE))</f>
        <v>Indonesia</v>
      </c>
      <c r="L34" s="348"/>
      <c r="M34" s="349">
        <f>IF(E34="","",VLOOKUP(C34,Data!$B$5:$E$508,4,FALSE)*E34)</f>
        <v>731.2</v>
      </c>
      <c r="N34" s="349">
        <f>IF(E34="","",VLOOKUP(C34,Data!$B$5:$F$508,5,FALSE)*E34)</f>
        <v>688</v>
      </c>
      <c r="O34" s="612" t="e">
        <f>IF(C34=Data!#REF!,Data!#REF!,(IF(C34=Data!#REF!,Data!#REF!,(IF(C34=Data!#REF!,Data!#REF!,(IF(C34=Data!B151,Data!G151,(IF(C34=Data!B154,Data!G154,(IF(C34=Data!#REF!,Data!#REF!,(IF(C34=Data!#REF!,Data!#REF!,(IF(C34=Data!#REF!,Data!#REF!,Data!#REF!)))))))))))))))&amp;IF(C34=Data!#REF!,Data!#REF!,(IF(C34=Data!#REF!,Data!#REF!,(IF(C34=Data!#REF!,Data!#REF!,(IF(C34=Data!#REF!,Data!#REF!,(IF(C34=Data!#REF!,Data!#REF!,(IF(C34=Data!#REF!,Data!G846,(IF(C34=Data!#REF!,Data!#REF!,(IF(C34=Data!#REF!,Data!#REF!,Data!#REF!)))))))))))))))&amp;IF(C34=Data!B182,Data!G182,(IF(C34=Data!#REF!,Data!#REF!,(IF(C34=Data!#REF!,Data!#REF!,(IF(C34=Data!#REF!,Data!#REF!,(IF(C34=Data!#REF!,Data!#REF!,Data!#REF!)))))))))</f>
        <v>#REF!</v>
      </c>
      <c r="P34" s="725"/>
      <c r="Q34" s="726"/>
      <c r="R34" s="630" t="s">
        <v>525</v>
      </c>
      <c r="S34" s="726"/>
      <c r="T34" s="726"/>
      <c r="U34" s="630"/>
      <c r="V34" s="634"/>
      <c r="W34" s="630"/>
      <c r="X34" s="350">
        <f>IF(E34="","",VLOOKUP(C34,Data!$B$5:$J$508,9,FALSE)*E34)</f>
        <v>1.7280000000000002</v>
      </c>
      <c r="Y34" s="704"/>
      <c r="Z34" s="704"/>
      <c r="AA34" s="705" t="s">
        <v>143</v>
      </c>
      <c r="AB34" s="705">
        <v>80</v>
      </c>
      <c r="AC34" s="704"/>
      <c r="AD34" s="704"/>
      <c r="AE34" s="704"/>
    </row>
    <row r="35" spans="2:31" s="710" customFormat="1" ht="20" customHeight="1">
      <c r="B35" s="707" t="s">
        <v>1032</v>
      </c>
      <c r="C35" s="357" t="s">
        <v>130</v>
      </c>
      <c r="D35" s="346" t="str">
        <f>IF(E35="","",VLOOKUP(C35,Data!$B$5:$L$508,2,FALSE))</f>
        <v>ZV88210</v>
      </c>
      <c r="E35" s="715">
        <v>120</v>
      </c>
      <c r="F35" s="709"/>
      <c r="G35" s="712"/>
      <c r="H35" s="346">
        <f>IF(E35="","",VLOOKUP(C35,Data!$B$5:$L$508,11,FALSE))</f>
        <v>44.02</v>
      </c>
      <c r="I35" s="616">
        <f t="shared" si="0"/>
        <v>5282.4000000000005</v>
      </c>
      <c r="J35" s="471" t="str">
        <f>IF(E35="","",VLOOKUP(C35,Data!$B$5:$D$508,3,FALSE))</f>
        <v>C/T</v>
      </c>
      <c r="K35" s="347" t="str">
        <f>IF(E35="","",VLOOKUP(C35,Data!$B$5:$M$508,12,FALSE))</f>
        <v>Indonesia</v>
      </c>
      <c r="L35" s="348"/>
      <c r="M35" s="349">
        <f>IF(E35="","",VLOOKUP(C35,Data!$B$5:$E$508,4,FALSE)*E35)</f>
        <v>858</v>
      </c>
      <c r="N35" s="349">
        <f>IF(E35="","",VLOOKUP(C35,Data!$B$5:$F$508,5,FALSE)*E35)</f>
        <v>816</v>
      </c>
      <c r="O35" s="612" t="e">
        <f>IF(C35=Data!#REF!,Data!#REF!,(IF(C35=Data!#REF!,Data!#REF!,(IF(C35=Data!#REF!,Data!#REF!,(IF(C35=Data!B142,Data!G142,(IF(C35=Data!B145,Data!G145,(IF(C35=Data!#REF!,Data!#REF!,(IF(C35=Data!#REF!,Data!#REF!,(IF(C35=Data!#REF!,Data!#REF!,Data!#REF!)))))))))))))))&amp;IF(C35=Data!#REF!,Data!#REF!,(IF(C35=Data!#REF!,Data!#REF!,(IF(C35=Data!#REF!,Data!#REF!,(IF(C35=Data!#REF!,Data!#REF!,(IF(C35=Data!#REF!,Data!#REF!,(IF(C35=Data!#REF!,Data!G837,(IF(C35=Data!#REF!,Data!#REF!,(IF(C35=Data!#REF!,Data!#REF!,Data!#REF!)))))))))))))))&amp;IF(C35=Data!B173,Data!G173,(IF(C35=Data!#REF!,Data!#REF!,(IF(C35=Data!#REF!,Data!#REF!,(IF(C35=Data!#REF!,Data!#REF!,(IF(C35=Data!#REF!,Data!#REF!,Data!#REF!)))))))))</f>
        <v>#REF!</v>
      </c>
      <c r="P35" s="725"/>
      <c r="Q35" s="726"/>
      <c r="R35" s="630" t="s">
        <v>525</v>
      </c>
      <c r="S35" s="726"/>
      <c r="T35" s="726"/>
      <c r="U35" s="630"/>
      <c r="V35" s="634"/>
      <c r="W35" s="630"/>
      <c r="X35" s="350">
        <f>IF(E35="","",VLOOKUP(C35,Data!$B$5:$J$508,9,FALSE)*E35)</f>
        <v>2.5920000000000001</v>
      </c>
      <c r="Y35" s="704"/>
      <c r="Z35" s="704"/>
      <c r="AA35" s="705" t="s">
        <v>145</v>
      </c>
      <c r="AB35" s="705">
        <v>120</v>
      </c>
      <c r="AC35" s="704"/>
      <c r="AD35" s="704"/>
      <c r="AE35" s="704"/>
    </row>
    <row r="36" spans="2:31" s="710" customFormat="1" ht="20" customHeight="1">
      <c r="B36" s="707" t="s">
        <v>962</v>
      </c>
      <c r="C36" s="357" t="s">
        <v>131</v>
      </c>
      <c r="D36" s="346" t="str">
        <f>IF(E36="","",VLOOKUP(C36,Data!$B$5:$L$508,2,FALSE))</f>
        <v>ZV88230</v>
      </c>
      <c r="E36" s="715">
        <v>126</v>
      </c>
      <c r="F36" s="709"/>
      <c r="G36" s="712"/>
      <c r="H36" s="346">
        <f>IF(E36="","",VLOOKUP(C36,Data!$B$5:$L$508,11,FALSE))</f>
        <v>38.19</v>
      </c>
      <c r="I36" s="616">
        <f t="shared" si="0"/>
        <v>4811.9399999999996</v>
      </c>
      <c r="J36" s="471" t="str">
        <f>IF(E36="","",VLOOKUP(C36,Data!$B$5:$D$508,3,FALSE))</f>
        <v>C/T</v>
      </c>
      <c r="K36" s="347" t="str">
        <f>IF(E36="","",VLOOKUP(C36,Data!$B$5:$M$508,12,FALSE))</f>
        <v>Indonesia</v>
      </c>
      <c r="L36" s="348"/>
      <c r="M36" s="349">
        <f>IF(E36="","",VLOOKUP(C36,Data!$B$5:$E$508,4,FALSE)*E36)</f>
        <v>606.05999999999995</v>
      </c>
      <c r="N36" s="349">
        <f>IF(E36="","",VLOOKUP(C36,Data!$B$5:$F$508,5,FALSE)*E36)</f>
        <v>554.40000000000009</v>
      </c>
      <c r="O36" s="612" t="e">
        <f>IF(C36=Data!#REF!,Data!#REF!,(IF(C36=Data!#REF!,Data!#REF!,(IF(C36=Data!#REF!,Data!#REF!,(IF(C36=Data!B139,Data!G139,(IF(C36=Data!B142,Data!G142,(IF(C36=Data!#REF!,Data!#REF!,(IF(C36=Data!#REF!,Data!#REF!,(IF(C36=Data!#REF!,Data!#REF!,Data!#REF!)))))))))))))))&amp;IF(C36=Data!#REF!,Data!#REF!,(IF(C36=Data!#REF!,Data!#REF!,(IF(C36=Data!#REF!,Data!#REF!,(IF(C36=Data!#REF!,Data!#REF!,(IF(C36=Data!#REF!,Data!#REF!,(IF(C36=Data!#REF!,Data!G834,(IF(C36=Data!#REF!,Data!#REF!,(IF(C36=Data!#REF!,Data!#REF!,Data!#REF!)))))))))))))))&amp;IF(C36=Data!B170,Data!G170,(IF(C36=Data!#REF!,Data!#REF!,(IF(C36=Data!#REF!,Data!#REF!,(IF(C36=Data!#REF!,Data!#REF!,(IF(C36=Data!#REF!,Data!#REF!,Data!#REF!)))))))))</f>
        <v>#REF!</v>
      </c>
      <c r="P36" s="725"/>
      <c r="Q36" s="726"/>
      <c r="R36" s="630" t="s">
        <v>525</v>
      </c>
      <c r="S36" s="726"/>
      <c r="T36" s="726"/>
      <c r="U36" s="630"/>
      <c r="V36" s="634"/>
      <c r="W36" s="630"/>
      <c r="X36" s="350">
        <f>IF(E36="","",VLOOKUP(C36,Data!$B$5:$J$508,9,FALSE)*E36)</f>
        <v>1.4742</v>
      </c>
      <c r="Y36" s="704"/>
      <c r="Z36" s="704"/>
      <c r="AA36" s="705" t="s">
        <v>146</v>
      </c>
      <c r="AB36" s="705">
        <v>126</v>
      </c>
      <c r="AC36" s="704"/>
      <c r="AD36" s="704"/>
      <c r="AE36" s="704"/>
    </row>
    <row r="37" spans="2:31" s="710" customFormat="1" ht="20" customHeight="1">
      <c r="B37" s="707" t="s">
        <v>1033</v>
      </c>
      <c r="C37" s="357" t="s">
        <v>132</v>
      </c>
      <c r="D37" s="346" t="str">
        <f>IF(E37="","",VLOOKUP(C37,Data!$B$5:$L$508,2,FALSE))</f>
        <v>ZV88240</v>
      </c>
      <c r="E37" s="715">
        <v>105</v>
      </c>
      <c r="F37" s="709"/>
      <c r="G37" s="712"/>
      <c r="H37" s="346">
        <f>IF(E37="","",VLOOKUP(C37,Data!$B$5:$L$508,11,FALSE))</f>
        <v>31.06</v>
      </c>
      <c r="I37" s="616">
        <f t="shared" si="0"/>
        <v>3261.2999999999997</v>
      </c>
      <c r="J37" s="471" t="str">
        <f>IF(E37="","",VLOOKUP(C37,Data!$B$5:$D$508,3,FALSE))</f>
        <v>C/T</v>
      </c>
      <c r="K37" s="347" t="str">
        <f>IF(E37="","",VLOOKUP(C37,Data!$B$5:$M$508,12,FALSE))</f>
        <v>Indonesia</v>
      </c>
      <c r="L37" s="348"/>
      <c r="M37" s="349">
        <f>IF(E37="","",VLOOKUP(C37,Data!$B$5:$E$508,4,FALSE)*E37)</f>
        <v>525</v>
      </c>
      <c r="N37" s="349">
        <f>IF(E37="","",VLOOKUP(C37,Data!$B$5:$F$508,5,FALSE)*E37)</f>
        <v>482.99999999999994</v>
      </c>
      <c r="O37" s="612" t="e">
        <f>IF(C37=Data!#REF!,Data!#REF!,(IF(C37=Data!#REF!,Data!#REF!,(IF(C37=Data!#REF!,Data!#REF!,(IF(C37=Data!B156,Data!G156,(IF(C37=Data!B159,Data!G159,(IF(C37=Data!#REF!,Data!#REF!,(IF(C37=Data!#REF!,Data!#REF!,(IF(C37=Data!#REF!,Data!#REF!,Data!#REF!)))))))))))))))&amp;IF(C37=Data!#REF!,Data!#REF!,(IF(C37=Data!#REF!,Data!#REF!,(IF(C37=Data!#REF!,Data!#REF!,(IF(C37=Data!#REF!,Data!#REF!,(IF(C37=Data!#REF!,Data!#REF!,(IF(C37=Data!#REF!,Data!G851,(IF(C37=Data!#REF!,Data!#REF!,(IF(C37=Data!#REF!,Data!#REF!,Data!#REF!)))))))))))))))&amp;IF(C37=Data!B187,Data!G187,(IF(C37=Data!#REF!,Data!#REF!,(IF(C37=Data!#REF!,Data!#REF!,(IF(C37=Data!#REF!,Data!#REF!,(IF(C37=Data!#REF!,Data!#REF!,Data!#REF!)))))))))</f>
        <v>#REF!</v>
      </c>
      <c r="P37" s="725"/>
      <c r="Q37" s="726"/>
      <c r="R37" s="630" t="s">
        <v>525</v>
      </c>
      <c r="S37" s="726"/>
      <c r="T37" s="726"/>
      <c r="U37" s="630"/>
      <c r="V37" s="634"/>
      <c r="W37" s="630"/>
      <c r="X37" s="350">
        <f>IF(E37="","",VLOOKUP(C37,Data!$B$5:$J$508,9,FALSE)*E37)</f>
        <v>1.2075</v>
      </c>
      <c r="Y37" s="704"/>
      <c r="Z37" s="704"/>
      <c r="AA37" s="705" t="s">
        <v>147</v>
      </c>
      <c r="AB37" s="705">
        <v>105</v>
      </c>
      <c r="AC37" s="704"/>
      <c r="AD37" s="704"/>
      <c r="AE37" s="704"/>
    </row>
    <row r="38" spans="2:31" s="710" customFormat="1" ht="20" customHeight="1">
      <c r="B38" s="707" t="s">
        <v>1034</v>
      </c>
      <c r="C38" s="357" t="s">
        <v>133</v>
      </c>
      <c r="D38" s="346" t="str">
        <f>IF(E38="","",VLOOKUP(C38,Data!$B$5:$L$508,2,FALSE))</f>
        <v>ZV88250</v>
      </c>
      <c r="E38" s="715">
        <v>128</v>
      </c>
      <c r="F38" s="709"/>
      <c r="G38" s="378"/>
      <c r="H38" s="346">
        <f>IF(E38="","",VLOOKUP(C38,Data!$B$5:$L$508,11,FALSE))</f>
        <v>96.46</v>
      </c>
      <c r="I38" s="616">
        <f t="shared" si="0"/>
        <v>12346.88</v>
      </c>
      <c r="J38" s="471" t="str">
        <f>IF(E38="","",VLOOKUP(C38,Data!$B$5:$D$508,3,FALSE))</f>
        <v>C/T</v>
      </c>
      <c r="K38" s="347" t="str">
        <f>IF(E38="","",VLOOKUP(C38,Data!$B$5:$M$508,12,FALSE))</f>
        <v>Indonesia</v>
      </c>
      <c r="L38" s="348"/>
      <c r="M38" s="349">
        <f>IF(E38="","",VLOOKUP(C38,Data!$B$5:$E$508,4,FALSE)*E38)</f>
        <v>581.12</v>
      </c>
      <c r="N38" s="349">
        <f>IF(E38="","",VLOOKUP(C38,Data!$B$5:$F$508,5,FALSE)*E38)</f>
        <v>537.6</v>
      </c>
      <c r="O38" s="612" t="e">
        <f>IF(C38=Data!#REF!,Data!#REF!,(IF(C38=Data!#REF!,Data!#REF!,(IF(C38=Data!#REF!,Data!#REF!,(IF(C38=Data!B143,Data!G143,(IF(C38=Data!B146,Data!G146,(IF(C38=Data!#REF!,Data!#REF!,(IF(C38=Data!#REF!,Data!#REF!,(IF(C38=Data!#REF!,Data!#REF!,Data!#REF!)))))))))))))))&amp;IF(C38=Data!#REF!,Data!#REF!,(IF(C38=Data!#REF!,Data!#REF!,(IF(C38=Data!#REF!,Data!#REF!,(IF(C38=Data!#REF!,Data!#REF!,(IF(C38=Data!#REF!,Data!#REF!,(IF(C38=Data!#REF!,Data!G838,(IF(C38=Data!#REF!,Data!#REF!,(IF(C38=Data!#REF!,Data!#REF!,Data!#REF!)))))))))))))))&amp;IF(C38=Data!B174,Data!G174,(IF(C38=Data!#REF!,Data!#REF!,(IF(C38=Data!#REF!,Data!#REF!,(IF(C38=Data!#REF!,Data!#REF!,(IF(C38=Data!#REF!,Data!#REF!,Data!#REF!)))))))))</f>
        <v>#REF!</v>
      </c>
      <c r="P38" s="725"/>
      <c r="Q38" s="726"/>
      <c r="R38" s="630" t="s">
        <v>525</v>
      </c>
      <c r="S38" s="726"/>
      <c r="T38" s="726"/>
      <c r="U38" s="630"/>
      <c r="V38" s="634"/>
      <c r="W38" s="630"/>
      <c r="X38" s="350">
        <f>IF(E38="","",VLOOKUP(C38,Data!$B$5:$J$508,9,FALSE)*E38)</f>
        <v>1.6639999999999999</v>
      </c>
      <c r="Y38" s="704"/>
      <c r="Z38" s="704"/>
      <c r="AA38" s="705" t="s">
        <v>148</v>
      </c>
      <c r="AB38" s="705">
        <v>128</v>
      </c>
      <c r="AC38" s="704"/>
      <c r="AD38" s="704"/>
      <c r="AE38" s="704"/>
    </row>
    <row r="39" spans="2:31" s="710" customFormat="1" ht="20" customHeight="1">
      <c r="B39" s="707">
        <v>46</v>
      </c>
      <c r="C39" s="357" t="s">
        <v>135</v>
      </c>
      <c r="D39" s="346" t="str">
        <f>IF(E39="","",VLOOKUP(C39,Data!$B$5:$L$508,2,FALSE))</f>
        <v>ZV88270</v>
      </c>
      <c r="E39" s="715">
        <v>64</v>
      </c>
      <c r="F39" s="709"/>
      <c r="G39" s="363"/>
      <c r="H39" s="346">
        <f>IF(E39="","",VLOOKUP(C39,Data!$B$5:$L$508,11,FALSE))</f>
        <v>97.38</v>
      </c>
      <c r="I39" s="616">
        <f t="shared" si="0"/>
        <v>6232.32</v>
      </c>
      <c r="J39" s="471" t="str">
        <f>IF(E39="","",VLOOKUP(C39,Data!$B$5:$D$508,3,FALSE))</f>
        <v>C/T</v>
      </c>
      <c r="K39" s="347" t="str">
        <f>IF(E39="","",VLOOKUP(C39,Data!$B$5:$M$508,12,FALSE))</f>
        <v>Indonesia</v>
      </c>
      <c r="L39" s="348"/>
      <c r="M39" s="349">
        <f>IF(E39="","",VLOOKUP(C39,Data!$B$5:$E$508,4,FALSE)*E39)</f>
        <v>290.56</v>
      </c>
      <c r="N39" s="349">
        <f>IF(E39="","",VLOOKUP(C39,Data!$B$5:$F$508,5,FALSE)*E39)</f>
        <v>268.8</v>
      </c>
      <c r="O39" s="612" t="e">
        <f>IF(C39=Data!#REF!,Data!#REF!,(IF(C39=Data!#REF!,Data!#REF!,(IF(C39=Data!#REF!,Data!#REF!,(IF(C39=Data!B146,Data!G146,(IF(C39=Data!B149,Data!G149,(IF(C39=Data!#REF!,Data!#REF!,(IF(C39=Data!#REF!,Data!#REF!,(IF(C39=Data!#REF!,Data!#REF!,Data!#REF!)))))))))))))))&amp;IF(C39=Data!#REF!,Data!#REF!,(IF(C39=Data!#REF!,Data!#REF!,(IF(C39=Data!#REF!,Data!#REF!,(IF(C39=Data!#REF!,Data!#REF!,(IF(C39=Data!#REF!,Data!#REF!,(IF(C39=Data!#REF!,Data!G841,(IF(C39=Data!#REF!,Data!#REF!,(IF(C39=Data!#REF!,Data!#REF!,Data!#REF!)))))))))))))))&amp;IF(C39=Data!B177,Data!G177,(IF(C39=Data!#REF!,Data!#REF!,(IF(C39=Data!#REF!,Data!#REF!,(IF(C39=Data!#REF!,Data!#REF!,(IF(C39=Data!#REF!,Data!#REF!,Data!#REF!)))))))))</f>
        <v>#REF!</v>
      </c>
      <c r="P39" s="725"/>
      <c r="Q39" s="726"/>
      <c r="R39" s="630" t="s">
        <v>525</v>
      </c>
      <c r="S39" s="726"/>
      <c r="T39" s="726"/>
      <c r="U39" s="630"/>
      <c r="V39" s="634"/>
      <c r="W39" s="630"/>
      <c r="X39" s="350">
        <f>IF(E39="","",VLOOKUP(C39,Data!$B$5:$J$508,9,FALSE)*E39)</f>
        <v>0.83199999999999996</v>
      </c>
      <c r="Y39" s="704"/>
      <c r="Z39" s="704"/>
      <c r="AA39" s="705" t="s">
        <v>150</v>
      </c>
      <c r="AB39" s="705">
        <v>64</v>
      </c>
      <c r="AC39" s="704"/>
      <c r="AD39" s="704"/>
      <c r="AE39" s="704"/>
    </row>
    <row r="40" spans="2:31" s="710" customFormat="1" ht="20" customHeight="1">
      <c r="B40" s="707"/>
      <c r="C40" s="357"/>
      <c r="D40" s="346" t="str">
        <f>IF(E40="","",VLOOKUP(C40,Data!$B$5:$L$508,2,FALSE))</f>
        <v/>
      </c>
      <c r="E40" s="715"/>
      <c r="F40" s="709"/>
      <c r="G40" s="712"/>
      <c r="H40" s="346" t="str">
        <f>IF(E40="","",VLOOKUP(C40,Data!$B$5:$L$508,11,FALSE))</f>
        <v/>
      </c>
      <c r="I40" s="616" t="str">
        <f t="shared" si="0"/>
        <v>-</v>
      </c>
      <c r="J40" s="471" t="str">
        <f>IF(E40="","",VLOOKUP(C40,Data!$B$5:$D$508,3,FALSE))</f>
        <v/>
      </c>
      <c r="K40" s="347" t="str">
        <f>IF(E40="","",VLOOKUP(C40,Data!$B$5:$M$508,12,FALSE))</f>
        <v/>
      </c>
      <c r="L40" s="348"/>
      <c r="M40" s="349" t="str">
        <f>IF(E40="","",VLOOKUP(C40,Data!$B$5:$E$508,4,FALSE)*E40)</f>
        <v/>
      </c>
      <c r="N40" s="349" t="str">
        <f>IF(E40="","",VLOOKUP(C40,Data!$B$5:$F$508,5,FALSE)*E40)</f>
        <v/>
      </c>
      <c r="O40" s="612" t="e">
        <f>IF(C40=Data!#REF!,Data!#REF!,(IF(C40=Data!#REF!,Data!#REF!,(IF(C40=Data!#REF!,Data!#REF!,(IF(C40=Data!B148,Data!G148,(IF(C40=Data!B151,Data!G151,(IF(C40=Data!#REF!,Data!#REF!,(IF(C40=Data!#REF!,Data!#REF!,(IF(C40=Data!#REF!,Data!#REF!,Data!#REF!)))))))))))))))&amp;IF(C40=Data!#REF!,Data!#REF!,(IF(C40=Data!#REF!,Data!#REF!,(IF(C40=Data!#REF!,Data!#REF!,(IF(C40=Data!#REF!,Data!#REF!,(IF(C40=Data!#REF!,Data!#REF!,(IF(C40=Data!#REF!,Data!G843,(IF(C40=Data!#REF!,Data!#REF!,(IF(C40=Data!#REF!,Data!#REF!,Data!#REF!)))))))))))))))&amp;IF(C40=Data!B179,Data!G179,(IF(C40=Data!#REF!,Data!#REF!,(IF(C40=Data!#REF!,Data!#REF!,(IF(C40=Data!#REF!,Data!#REF!,(IF(C40=Data!#REF!,Data!#REF!,Data!#REF!)))))))))</f>
        <v>#REF!</v>
      </c>
      <c r="P40" s="725"/>
      <c r="Q40" s="726"/>
      <c r="R40" s="630" t="s">
        <v>525</v>
      </c>
      <c r="S40" s="726"/>
      <c r="T40" s="726"/>
      <c r="U40" s="630"/>
      <c r="V40" s="634"/>
      <c r="W40" s="630"/>
      <c r="X40" s="350" t="str">
        <f>IF(E40="","",VLOOKUP(C40,Data!$B$5:$J$508,9,FALSE)*E40)</f>
        <v/>
      </c>
      <c r="Y40" s="704"/>
      <c r="Z40" s="704"/>
      <c r="AA40" s="705"/>
      <c r="AB40" s="705"/>
      <c r="AC40" s="704"/>
      <c r="AD40" s="704"/>
      <c r="AE40" s="704"/>
    </row>
    <row r="41" spans="2:31">
      <c r="B41" s="652"/>
      <c r="C41" s="653"/>
      <c r="D41" s="654"/>
      <c r="E41" s="359">
        <f>SUM(E18:E40)</f>
        <v>1857</v>
      </c>
      <c r="F41" s="359">
        <f>SUM(F18:F40)</f>
        <v>3</v>
      </c>
      <c r="G41" s="455"/>
      <c r="H41" s="361"/>
      <c r="I41" s="493">
        <f>SUM(I18:I40)</f>
        <v>88374.88</v>
      </c>
      <c r="J41" s="361"/>
      <c r="K41" s="361"/>
      <c r="L41" s="361"/>
      <c r="M41" s="655">
        <f>SUM(M18:M40)</f>
        <v>7291.65</v>
      </c>
      <c r="N41" s="655">
        <f>SUM(N18:N40)</f>
        <v>6823.8</v>
      </c>
      <c r="O41" s="351" t="e">
        <f>SUM(O16:O40)</f>
        <v>#REF!</v>
      </c>
      <c r="P41" s="351"/>
      <c r="Q41" s="351">
        <f>SUM(Q16:Q40)</f>
        <v>0</v>
      </c>
      <c r="R41" s="351">
        <f>SUM(R16:R40)</f>
        <v>0</v>
      </c>
      <c r="S41" s="351"/>
      <c r="T41" s="351">
        <f>SUM(T16:T40)</f>
        <v>0</v>
      </c>
      <c r="U41" s="351">
        <f>SUM(U16:U40)</f>
        <v>0</v>
      </c>
      <c r="V41" s="351" t="e">
        <f>SUM(#REF!)</f>
        <v>#REF!</v>
      </c>
      <c r="W41" s="351">
        <f>SUM(W16:W40)</f>
        <v>0</v>
      </c>
      <c r="X41" s="354">
        <f>SUM(X18:X40)</f>
        <v>19.724266666666669</v>
      </c>
    </row>
    <row r="42" spans="2:31">
      <c r="B42" s="656"/>
      <c r="C42" s="657"/>
      <c r="D42" s="641"/>
      <c r="E42" s="441"/>
      <c r="F42" s="658"/>
      <c r="G42" s="406"/>
      <c r="H42" s="177" t="s">
        <v>527</v>
      </c>
      <c r="I42" s="174"/>
      <c r="J42" s="439"/>
      <c r="K42" s="439"/>
      <c r="L42" s="439"/>
      <c r="M42" s="178"/>
      <c r="N42" s="174"/>
      <c r="O42" s="408"/>
      <c r="P42" s="407"/>
      <c r="Q42" s="407"/>
      <c r="R42" s="407"/>
      <c r="S42" s="407"/>
      <c r="T42" s="407"/>
      <c r="U42" s="407"/>
      <c r="V42" s="408"/>
      <c r="W42" s="408"/>
      <c r="X42" s="176"/>
    </row>
    <row r="43" spans="2:31">
      <c r="B43" s="387" t="s">
        <v>523</v>
      </c>
      <c r="C43" s="639"/>
      <c r="D43" s="659"/>
      <c r="E43" s="444" t="s">
        <v>528</v>
      </c>
      <c r="F43" s="444"/>
      <c r="G43" s="401"/>
      <c r="H43" s="80" t="s">
        <v>82</v>
      </c>
      <c r="I43" s="84"/>
      <c r="J43" s="417" t="s">
        <v>83</v>
      </c>
      <c r="K43" s="445"/>
      <c r="L43" s="169" t="s">
        <v>84</v>
      </c>
      <c r="M43" s="169"/>
      <c r="N43" s="1070" t="s">
        <v>85</v>
      </c>
      <c r="O43" s="1071"/>
      <c r="P43" s="1071"/>
      <c r="Q43" s="1071"/>
      <c r="R43" s="1071"/>
      <c r="S43" s="1071"/>
      <c r="T43" s="1071"/>
      <c r="U43" s="1071"/>
      <c r="V43" s="1071"/>
      <c r="W43" s="1071"/>
      <c r="X43" s="1072"/>
    </row>
    <row r="44" spans="2:31">
      <c r="B44" s="394" t="s">
        <v>547</v>
      </c>
      <c r="D44" s="660"/>
      <c r="E44" s="381" t="s">
        <v>87</v>
      </c>
      <c r="H44" s="179"/>
      <c r="I44" s="180" t="s">
        <v>12</v>
      </c>
      <c r="J44" s="394" t="s">
        <v>88</v>
      </c>
      <c r="K44" s="446"/>
      <c r="L44" s="171" t="s">
        <v>89</v>
      </c>
      <c r="M44" s="171"/>
      <c r="N44" s="167"/>
      <c r="X44" s="172"/>
    </row>
    <row r="45" spans="2:31">
      <c r="B45" s="394" t="s">
        <v>561</v>
      </c>
      <c r="D45" s="641"/>
      <c r="H45" s="1073"/>
      <c r="I45" s="1074"/>
      <c r="J45" s="394"/>
      <c r="K45" s="446"/>
      <c r="L45" s="171" t="s">
        <v>93</v>
      </c>
      <c r="M45" s="171"/>
      <c r="N45" s="167"/>
      <c r="X45" s="172"/>
    </row>
    <row r="46" spans="2:31">
      <c r="B46" s="406"/>
      <c r="C46" s="448"/>
      <c r="D46" s="661"/>
      <c r="E46" s="381" t="s">
        <v>94</v>
      </c>
      <c r="H46" s="179"/>
      <c r="I46" s="180"/>
      <c r="J46" s="394" t="s">
        <v>95</v>
      </c>
      <c r="K46" s="446"/>
      <c r="L46" s="171"/>
      <c r="M46" s="171"/>
      <c r="N46" s="167"/>
      <c r="X46" s="172"/>
    </row>
    <row r="47" spans="2:31">
      <c r="B47" s="387" t="s">
        <v>96</v>
      </c>
      <c r="C47" s="444"/>
      <c r="D47" s="640"/>
      <c r="E47" s="381" t="s">
        <v>97</v>
      </c>
      <c r="H47" s="88" t="s">
        <v>98</v>
      </c>
      <c r="I47" s="85"/>
      <c r="J47" s="394" t="s">
        <v>88</v>
      </c>
      <c r="K47" s="446"/>
      <c r="L47" s="171" t="s">
        <v>99</v>
      </c>
      <c r="M47" s="171"/>
      <c r="N47" s="167"/>
      <c r="X47" s="172"/>
    </row>
    <row r="48" spans="2:31">
      <c r="B48" s="729" t="s">
        <v>537</v>
      </c>
      <c r="D48" s="641"/>
      <c r="E48" s="381" t="s">
        <v>100</v>
      </c>
      <c r="H48" s="89"/>
      <c r="I48" s="181"/>
      <c r="J48" s="394" t="s">
        <v>101</v>
      </c>
      <c r="K48" s="446"/>
      <c r="L48" s="171" t="s">
        <v>524</v>
      </c>
      <c r="M48" s="171"/>
      <c r="N48" s="1075" t="s">
        <v>103</v>
      </c>
      <c r="O48" s="1076"/>
      <c r="P48" s="1076"/>
      <c r="Q48" s="1076"/>
      <c r="R48" s="1076"/>
      <c r="S48" s="1076"/>
      <c r="T48" s="1076"/>
      <c r="U48" s="1076"/>
      <c r="V48" s="1076"/>
      <c r="W48" s="1076"/>
      <c r="X48" s="1077"/>
    </row>
    <row r="49" spans="2:28">
      <c r="B49" s="406"/>
      <c r="C49" s="448"/>
      <c r="D49" s="644"/>
      <c r="E49" s="448"/>
      <c r="F49" s="448"/>
      <c r="G49" s="407"/>
      <c r="H49" s="1061" t="s">
        <v>1038</v>
      </c>
      <c r="I49" s="1078"/>
      <c r="J49" s="1061" t="s">
        <v>1037</v>
      </c>
      <c r="K49" s="1078"/>
      <c r="L49" s="448"/>
      <c r="M49" s="175"/>
      <c r="N49" s="1079" t="s">
        <v>105</v>
      </c>
      <c r="O49" s="1080"/>
      <c r="P49" s="1080"/>
      <c r="Q49" s="1080"/>
      <c r="R49" s="1080"/>
      <c r="S49" s="1080"/>
      <c r="T49" s="1080"/>
      <c r="U49" s="1080"/>
      <c r="V49" s="1080"/>
      <c r="W49" s="1080"/>
      <c r="X49" s="1081"/>
    </row>
    <row r="52" spans="2:28" ht="22.5" customHeight="1">
      <c r="B52" s="456" t="s">
        <v>922</v>
      </c>
      <c r="C52" s="497"/>
      <c r="D52" s="456" t="s">
        <v>580</v>
      </c>
      <c r="E52" s="663"/>
      <c r="F52" s="663"/>
      <c r="G52" s="454"/>
      <c r="H52" s="456" t="s">
        <v>916</v>
      </c>
      <c r="J52" s="456" t="s">
        <v>927</v>
      </c>
    </row>
    <row r="53" spans="2:28" s="163" customFormat="1" ht="22.5" customHeight="1">
      <c r="B53" s="456" t="s">
        <v>923</v>
      </c>
      <c r="C53" s="497"/>
      <c r="D53" s="456" t="s">
        <v>927</v>
      </c>
      <c r="E53" s="663"/>
      <c r="F53" s="663"/>
      <c r="G53" s="454"/>
      <c r="H53" s="664" t="s">
        <v>917</v>
      </c>
      <c r="I53" s="497"/>
      <c r="J53" s="575" t="s">
        <v>927</v>
      </c>
      <c r="K53" s="704"/>
      <c r="L53" s="704"/>
      <c r="O53" s="704"/>
      <c r="P53" s="704"/>
      <c r="Q53" s="704"/>
      <c r="R53" s="704"/>
      <c r="S53" s="704"/>
      <c r="T53" s="704"/>
      <c r="U53" s="704"/>
      <c r="V53" s="704"/>
      <c r="W53" s="704"/>
      <c r="X53" s="164"/>
      <c r="Y53" s="704"/>
      <c r="Z53" s="704"/>
      <c r="AA53" s="705"/>
      <c r="AB53" s="679"/>
    </row>
    <row r="54" spans="2:28" s="163" customFormat="1" ht="22.5" customHeight="1">
      <c r="B54" s="456" t="s">
        <v>924</v>
      </c>
      <c r="C54" s="497"/>
      <c r="D54" s="456" t="s">
        <v>927</v>
      </c>
      <c r="E54" s="663"/>
      <c r="F54" s="663"/>
      <c r="G54" s="454"/>
      <c r="H54" s="456" t="s">
        <v>918</v>
      </c>
      <c r="J54" s="456" t="s">
        <v>580</v>
      </c>
      <c r="K54" s="704"/>
      <c r="L54" s="704"/>
      <c r="O54" s="704"/>
      <c r="P54" s="704"/>
      <c r="Q54" s="704"/>
      <c r="R54" s="704"/>
      <c r="S54" s="704"/>
      <c r="T54" s="704"/>
      <c r="U54" s="704"/>
      <c r="V54" s="704"/>
      <c r="W54" s="704"/>
      <c r="X54" s="164"/>
      <c r="Y54" s="704"/>
      <c r="Z54" s="704"/>
      <c r="AA54" s="705"/>
      <c r="AB54" s="679"/>
    </row>
    <row r="55" spans="2:28" s="163" customFormat="1" ht="22.5" customHeight="1">
      <c r="B55" s="456" t="s">
        <v>925</v>
      </c>
      <c r="C55" s="497"/>
      <c r="D55" s="456" t="s">
        <v>580</v>
      </c>
      <c r="E55" s="663"/>
      <c r="F55" s="663"/>
      <c r="G55" s="454"/>
      <c r="H55" s="456" t="s">
        <v>919</v>
      </c>
      <c r="J55" s="456" t="s">
        <v>580</v>
      </c>
      <c r="K55" s="704"/>
      <c r="L55" s="704"/>
      <c r="O55" s="704"/>
      <c r="P55" s="704"/>
      <c r="Q55" s="704"/>
      <c r="R55" s="704"/>
      <c r="S55" s="704"/>
      <c r="T55" s="704"/>
      <c r="U55" s="704"/>
      <c r="V55" s="704"/>
      <c r="W55" s="704"/>
      <c r="X55" s="164"/>
      <c r="Y55" s="704"/>
      <c r="Z55" s="704"/>
      <c r="AA55" s="705"/>
      <c r="AB55" s="679"/>
    </row>
    <row r="56" spans="2:28" s="163" customFormat="1" ht="22.5" customHeight="1">
      <c r="B56" s="456" t="s">
        <v>926</v>
      </c>
      <c r="C56" s="497"/>
      <c r="D56" s="456" t="s">
        <v>580</v>
      </c>
      <c r="E56" s="663"/>
      <c r="F56" s="663"/>
      <c r="G56" s="454"/>
      <c r="H56" s="456" t="s">
        <v>921</v>
      </c>
      <c r="J56" s="456" t="s">
        <v>580</v>
      </c>
      <c r="K56" s="704"/>
      <c r="L56" s="704"/>
      <c r="O56" s="704"/>
      <c r="P56" s="704"/>
      <c r="Q56" s="704"/>
      <c r="R56" s="704"/>
      <c r="S56" s="704"/>
      <c r="T56" s="704"/>
      <c r="U56" s="704"/>
      <c r="V56" s="704"/>
      <c r="W56" s="704"/>
      <c r="X56" s="164"/>
      <c r="Y56" s="704"/>
      <c r="Z56" s="704"/>
      <c r="AA56" s="705"/>
      <c r="AB56" s="679"/>
    </row>
    <row r="57" spans="2:28">
      <c r="B57" s="665"/>
      <c r="D57" s="665"/>
      <c r="E57" s="665"/>
      <c r="F57" s="665"/>
      <c r="G57" s="326"/>
      <c r="H57" s="456" t="s">
        <v>920</v>
      </c>
      <c r="J57" s="456" t="s">
        <v>580</v>
      </c>
    </row>
    <row r="58" spans="2:28" s="163" customFormat="1">
      <c r="B58" s="704"/>
      <c r="C58" s="666" t="s">
        <v>189</v>
      </c>
      <c r="D58" s="381"/>
      <c r="E58" s="381"/>
      <c r="F58" s="381"/>
      <c r="G58" s="704"/>
      <c r="J58" s="704"/>
      <c r="K58" s="704"/>
      <c r="L58" s="704"/>
      <c r="O58" s="704"/>
      <c r="P58" s="704"/>
      <c r="Q58" s="704"/>
      <c r="R58" s="704"/>
      <c r="S58" s="704"/>
      <c r="T58" s="704"/>
      <c r="U58" s="704"/>
      <c r="V58" s="704"/>
      <c r="W58" s="704"/>
      <c r="X58" s="164"/>
      <c r="Y58" s="704"/>
      <c r="Z58" s="704"/>
      <c r="AA58" s="705"/>
      <c r="AB58" s="679"/>
    </row>
    <row r="59" spans="2:28" s="163" customFormat="1">
      <c r="B59" s="704"/>
      <c r="C59" s="667" t="s">
        <v>592</v>
      </c>
      <c r="D59" s="381"/>
      <c r="E59" s="381"/>
      <c r="F59" s="381"/>
      <c r="G59" s="704"/>
      <c r="J59" s="704"/>
      <c r="K59" s="704"/>
      <c r="L59" s="704"/>
      <c r="O59" s="704"/>
      <c r="P59" s="704"/>
      <c r="Q59" s="704"/>
      <c r="R59" s="704"/>
      <c r="S59" s="704"/>
      <c r="T59" s="704"/>
      <c r="U59" s="704"/>
      <c r="V59" s="704"/>
      <c r="W59" s="704"/>
      <c r="X59" s="164"/>
      <c r="Y59" s="704"/>
      <c r="Z59" s="704"/>
      <c r="AA59" s="705"/>
      <c r="AB59" s="679"/>
    </row>
    <row r="60" spans="2:28" s="163" customFormat="1">
      <c r="B60" s="704"/>
      <c r="C60" s="667" t="s">
        <v>593</v>
      </c>
      <c r="D60" s="381"/>
      <c r="E60" s="381"/>
      <c r="F60" s="381"/>
      <c r="G60" s="704"/>
      <c r="J60" s="704"/>
      <c r="K60" s="704"/>
      <c r="L60" s="704"/>
      <c r="O60" s="704"/>
      <c r="P60" s="704"/>
      <c r="Q60" s="704"/>
      <c r="R60" s="704"/>
      <c r="S60" s="704"/>
      <c r="T60" s="704"/>
      <c r="U60" s="704"/>
      <c r="V60" s="704"/>
      <c r="W60" s="704"/>
      <c r="X60" s="164"/>
      <c r="Y60" s="704"/>
      <c r="Z60" s="704"/>
      <c r="AA60" s="705"/>
      <c r="AB60" s="679"/>
    </row>
    <row r="61" spans="2:28" s="163" customFormat="1">
      <c r="B61" s="704"/>
      <c r="C61" s="667" t="s">
        <v>595</v>
      </c>
      <c r="D61" s="381"/>
      <c r="E61" s="381"/>
      <c r="F61" s="381"/>
      <c r="G61" s="704"/>
      <c r="J61" s="704"/>
      <c r="K61" s="704"/>
      <c r="L61" s="704"/>
      <c r="O61" s="704"/>
      <c r="P61" s="704"/>
      <c r="Q61" s="704"/>
      <c r="R61" s="704"/>
      <c r="S61" s="704"/>
      <c r="T61" s="704"/>
      <c r="U61" s="704"/>
      <c r="V61" s="704"/>
      <c r="W61" s="704"/>
      <c r="X61" s="164"/>
      <c r="Y61" s="704"/>
      <c r="Z61" s="704"/>
      <c r="AA61" s="705"/>
      <c r="AB61" s="679"/>
    </row>
    <row r="62" spans="2:28" s="163" customFormat="1">
      <c r="B62" s="704"/>
      <c r="C62" s="667" t="s">
        <v>594</v>
      </c>
      <c r="D62" s="381"/>
      <c r="E62" s="381"/>
      <c r="F62" s="381"/>
      <c r="G62" s="704"/>
      <c r="J62" s="704"/>
      <c r="K62" s="704"/>
      <c r="L62" s="704"/>
      <c r="O62" s="704"/>
      <c r="P62" s="704"/>
      <c r="Q62" s="704"/>
      <c r="R62" s="704"/>
      <c r="S62" s="704"/>
      <c r="T62" s="704"/>
      <c r="U62" s="704"/>
      <c r="V62" s="704"/>
      <c r="W62" s="704"/>
      <c r="X62" s="164"/>
      <c r="Y62" s="704"/>
      <c r="Z62" s="704"/>
      <c r="AA62" s="705"/>
      <c r="AB62" s="679"/>
    </row>
    <row r="63" spans="2:28" s="163" customFormat="1">
      <c r="B63" s="704"/>
      <c r="C63" s="667" t="s">
        <v>607</v>
      </c>
      <c r="D63" s="381"/>
      <c r="E63" s="381"/>
      <c r="F63" s="381"/>
      <c r="G63" s="704"/>
      <c r="J63" s="704"/>
      <c r="K63" s="704"/>
      <c r="L63" s="704"/>
      <c r="O63" s="704"/>
      <c r="P63" s="704"/>
      <c r="Q63" s="704"/>
      <c r="R63" s="704"/>
      <c r="S63" s="704"/>
      <c r="T63" s="704"/>
      <c r="U63" s="704"/>
      <c r="V63" s="704"/>
      <c r="W63" s="704"/>
      <c r="X63" s="164"/>
      <c r="Y63" s="704"/>
      <c r="Z63" s="704"/>
      <c r="AA63" s="705"/>
      <c r="AB63" s="679"/>
    </row>
    <row r="64" spans="2:28" s="163" customFormat="1">
      <c r="B64" s="704"/>
      <c r="C64" s="667" t="s">
        <v>606</v>
      </c>
      <c r="D64" s="381"/>
      <c r="E64" s="381"/>
      <c r="F64" s="381"/>
      <c r="G64" s="704"/>
      <c r="J64" s="704"/>
      <c r="K64" s="704"/>
      <c r="L64" s="704"/>
      <c r="O64" s="704"/>
      <c r="P64" s="704"/>
      <c r="Q64" s="704"/>
      <c r="R64" s="704"/>
      <c r="S64" s="704"/>
      <c r="T64" s="704"/>
      <c r="U64" s="704"/>
      <c r="V64" s="704"/>
      <c r="W64" s="704"/>
      <c r="X64" s="164"/>
      <c r="Y64" s="704"/>
      <c r="Z64" s="704"/>
      <c r="AA64" s="705"/>
      <c r="AB64" s="679"/>
    </row>
    <row r="65" spans="2:28" s="163" customFormat="1">
      <c r="B65" s="704"/>
      <c r="C65" s="667" t="s">
        <v>596</v>
      </c>
      <c r="D65" s="381"/>
      <c r="E65" s="381"/>
      <c r="F65" s="381"/>
      <c r="G65" s="704"/>
      <c r="J65" s="704"/>
      <c r="K65" s="704"/>
      <c r="L65" s="704"/>
      <c r="O65" s="704"/>
      <c r="P65" s="704"/>
      <c r="Q65" s="704"/>
      <c r="R65" s="704"/>
      <c r="S65" s="704"/>
      <c r="T65" s="704"/>
      <c r="U65" s="704"/>
      <c r="V65" s="704"/>
      <c r="W65" s="704"/>
      <c r="X65" s="164"/>
      <c r="Y65" s="704"/>
      <c r="Z65" s="704"/>
      <c r="AA65" s="705"/>
      <c r="AB65" s="679"/>
    </row>
    <row r="66" spans="2:28" s="163" customFormat="1">
      <c r="B66" s="704"/>
      <c r="C66" s="667" t="s">
        <v>597</v>
      </c>
      <c r="D66" s="381"/>
      <c r="E66" s="381"/>
      <c r="F66" s="381"/>
      <c r="G66" s="704"/>
      <c r="J66" s="704"/>
      <c r="K66" s="704"/>
      <c r="L66" s="704"/>
      <c r="O66" s="704"/>
      <c r="P66" s="704"/>
      <c r="Q66" s="704"/>
      <c r="R66" s="704"/>
      <c r="S66" s="704"/>
      <c r="T66" s="704"/>
      <c r="U66" s="704"/>
      <c r="V66" s="704"/>
      <c r="W66" s="704"/>
      <c r="X66" s="164"/>
      <c r="Y66" s="704"/>
      <c r="Z66" s="704"/>
      <c r="AA66" s="705"/>
      <c r="AB66" s="679"/>
    </row>
    <row r="67" spans="2:28" s="163" customFormat="1">
      <c r="B67" s="704"/>
      <c r="C67" s="667" t="s">
        <v>598</v>
      </c>
      <c r="D67" s="381"/>
      <c r="E67" s="381"/>
      <c r="F67" s="381"/>
      <c r="G67" s="704"/>
      <c r="J67" s="704"/>
      <c r="K67" s="704"/>
      <c r="L67" s="704"/>
      <c r="O67" s="704"/>
      <c r="P67" s="704"/>
      <c r="Q67" s="704"/>
      <c r="R67" s="704"/>
      <c r="S67" s="704"/>
      <c r="T67" s="704"/>
      <c r="U67" s="704"/>
      <c r="V67" s="704"/>
      <c r="W67" s="704"/>
      <c r="X67" s="164"/>
      <c r="Y67" s="704"/>
      <c r="Z67" s="704"/>
      <c r="AA67" s="705"/>
      <c r="AB67" s="679"/>
    </row>
    <row r="68" spans="2:28" s="163" customFormat="1">
      <c r="B68" s="704"/>
      <c r="C68" s="667" t="s">
        <v>599</v>
      </c>
      <c r="D68" s="381"/>
      <c r="E68" s="381"/>
      <c r="F68" s="381"/>
      <c r="G68" s="704"/>
      <c r="J68" s="704"/>
      <c r="K68" s="704"/>
      <c r="L68" s="704"/>
      <c r="O68" s="704"/>
      <c r="P68" s="704"/>
      <c r="Q68" s="704"/>
      <c r="R68" s="704"/>
      <c r="S68" s="704"/>
      <c r="T68" s="704"/>
      <c r="U68" s="704"/>
      <c r="V68" s="704"/>
      <c r="W68" s="704"/>
      <c r="X68" s="164"/>
      <c r="Y68" s="704"/>
      <c r="Z68" s="704"/>
      <c r="AA68" s="705"/>
      <c r="AB68" s="679"/>
    </row>
    <row r="69" spans="2:28">
      <c r="C69" s="667" t="s">
        <v>336</v>
      </c>
    </row>
    <row r="70" spans="2:28" s="665" customFormat="1">
      <c r="B70" s="704"/>
      <c r="C70" s="668" t="s">
        <v>348</v>
      </c>
      <c r="D70" s="666" t="s">
        <v>570</v>
      </c>
      <c r="E70" s="381"/>
      <c r="F70" s="381"/>
      <c r="G70" s="704"/>
      <c r="H70" s="163"/>
      <c r="I70" s="163"/>
      <c r="J70" s="704"/>
      <c r="K70" s="704"/>
      <c r="L70" s="704"/>
      <c r="M70" s="163"/>
      <c r="N70" s="163"/>
      <c r="O70" s="704"/>
      <c r="P70" s="704"/>
      <c r="Q70" s="704"/>
      <c r="R70" s="704"/>
      <c r="S70" s="704"/>
      <c r="T70" s="704"/>
      <c r="U70" s="704"/>
      <c r="V70" s="704"/>
      <c r="W70" s="704"/>
      <c r="X70" s="164"/>
      <c r="Y70" s="704"/>
      <c r="Z70" s="704"/>
      <c r="AA70" s="705"/>
      <c r="AB70" s="680"/>
    </row>
    <row r="71" spans="2:28" s="665" customFormat="1">
      <c r="B71" s="704"/>
      <c r="C71" s="667" t="s">
        <v>14</v>
      </c>
      <c r="D71" s="381" t="s">
        <v>571</v>
      </c>
      <c r="E71" s="381"/>
      <c r="F71" s="381"/>
      <c r="G71" s="704"/>
      <c r="H71" s="163"/>
      <c r="I71" s="163"/>
      <c r="J71" s="704"/>
      <c r="K71" s="704"/>
      <c r="L71" s="704"/>
      <c r="M71" s="163"/>
      <c r="N71" s="163"/>
      <c r="O71" s="704"/>
      <c r="P71" s="704"/>
      <c r="Q71" s="704"/>
      <c r="R71" s="704"/>
      <c r="S71" s="704"/>
      <c r="T71" s="704"/>
      <c r="U71" s="704"/>
      <c r="V71" s="704"/>
      <c r="W71" s="704"/>
      <c r="X71" s="164"/>
      <c r="Y71" s="704"/>
      <c r="Z71" s="704"/>
      <c r="AA71" s="705"/>
      <c r="AB71" s="680"/>
    </row>
    <row r="72" spans="2:28" s="665" customFormat="1">
      <c r="B72" s="704"/>
      <c r="C72" s="667" t="s">
        <v>10</v>
      </c>
      <c r="D72" s="381"/>
      <c r="E72" s="381"/>
      <c r="F72" s="381"/>
      <c r="G72" s="704"/>
      <c r="H72" s="163"/>
      <c r="I72" s="163"/>
      <c r="J72" s="704"/>
      <c r="K72" s="704"/>
      <c r="L72" s="704"/>
      <c r="M72" s="163"/>
      <c r="N72" s="163"/>
      <c r="O72" s="704"/>
      <c r="P72" s="704"/>
      <c r="Q72" s="704"/>
      <c r="R72" s="704"/>
      <c r="S72" s="704"/>
      <c r="T72" s="704"/>
      <c r="U72" s="704"/>
      <c r="V72" s="704"/>
      <c r="W72" s="704"/>
      <c r="X72" s="164"/>
      <c r="Y72" s="704"/>
      <c r="Z72" s="704"/>
      <c r="AA72" s="705"/>
      <c r="AB72" s="680"/>
    </row>
    <row r="73" spans="2:28" s="665" customFormat="1">
      <c r="B73" s="704"/>
      <c r="C73" s="667" t="s">
        <v>602</v>
      </c>
      <c r="D73" s="381" t="s">
        <v>20</v>
      </c>
      <c r="E73" s="381"/>
      <c r="F73" s="381"/>
      <c r="G73" s="704"/>
      <c r="H73" s="163"/>
      <c r="I73" s="163"/>
      <c r="J73" s="704"/>
      <c r="K73" s="704"/>
      <c r="L73" s="704"/>
      <c r="M73" s="163"/>
      <c r="N73" s="163"/>
      <c r="O73" s="704"/>
      <c r="P73" s="704"/>
      <c r="Q73" s="704"/>
      <c r="R73" s="704"/>
      <c r="S73" s="704"/>
      <c r="T73" s="704"/>
      <c r="U73" s="704"/>
      <c r="V73" s="704"/>
      <c r="W73" s="704"/>
      <c r="X73" s="164"/>
      <c r="Y73" s="704"/>
      <c r="Z73" s="704"/>
      <c r="AA73" s="705"/>
      <c r="AB73" s="680"/>
    </row>
    <row r="74" spans="2:28" s="665" customFormat="1">
      <c r="B74" s="704"/>
      <c r="C74" s="667" t="s">
        <v>11</v>
      </c>
      <c r="D74" s="381"/>
      <c r="E74" s="381"/>
      <c r="F74" s="381"/>
      <c r="G74" s="704"/>
      <c r="H74" s="163"/>
      <c r="I74" s="163"/>
      <c r="J74" s="704"/>
      <c r="K74" s="704"/>
      <c r="L74" s="704"/>
      <c r="M74" s="163"/>
      <c r="N74" s="163"/>
      <c r="O74" s="704"/>
      <c r="P74" s="704"/>
      <c r="Q74" s="704"/>
      <c r="R74" s="704"/>
      <c r="S74" s="704"/>
      <c r="T74" s="704"/>
      <c r="U74" s="704"/>
      <c r="V74" s="704"/>
      <c r="W74" s="704"/>
      <c r="X74" s="164"/>
      <c r="Y74" s="704"/>
      <c r="Z74" s="704"/>
      <c r="AA74" s="705"/>
      <c r="AB74" s="680"/>
    </row>
    <row r="75" spans="2:28" s="665" customFormat="1">
      <c r="B75" s="704"/>
      <c r="C75" s="667" t="s">
        <v>550</v>
      </c>
      <c r="D75" s="381"/>
      <c r="E75" s="381"/>
      <c r="F75" s="381"/>
      <c r="G75" s="704"/>
      <c r="H75" s="163"/>
      <c r="I75" s="163"/>
      <c r="J75" s="704"/>
      <c r="K75" s="704"/>
      <c r="L75" s="704"/>
      <c r="M75" s="163"/>
      <c r="N75" s="163"/>
      <c r="O75" s="704"/>
      <c r="P75" s="704"/>
      <c r="Q75" s="704"/>
      <c r="R75" s="704"/>
      <c r="S75" s="704"/>
      <c r="T75" s="704"/>
      <c r="U75" s="704"/>
      <c r="V75" s="704"/>
      <c r="W75" s="704"/>
      <c r="X75" s="164"/>
      <c r="Y75" s="704"/>
      <c r="Z75" s="704"/>
      <c r="AA75" s="705"/>
      <c r="AB75" s="680"/>
    </row>
    <row r="76" spans="2:28" s="665" customFormat="1">
      <c r="B76" s="704"/>
      <c r="C76" s="667" t="s">
        <v>604</v>
      </c>
      <c r="D76" s="381"/>
      <c r="E76" s="381"/>
      <c r="F76" s="381"/>
      <c r="G76" s="704"/>
      <c r="H76" s="163"/>
      <c r="I76" s="163"/>
      <c r="J76" s="704"/>
      <c r="K76" s="704"/>
      <c r="L76" s="704"/>
      <c r="M76" s="163"/>
      <c r="N76" s="163"/>
      <c r="O76" s="704"/>
      <c r="P76" s="704"/>
      <c r="Q76" s="704"/>
      <c r="R76" s="704"/>
      <c r="S76" s="704"/>
      <c r="T76" s="704"/>
      <c r="U76" s="704"/>
      <c r="V76" s="704"/>
      <c r="W76" s="704"/>
      <c r="X76" s="164"/>
      <c r="Y76" s="704"/>
      <c r="Z76" s="704"/>
      <c r="AA76" s="705"/>
      <c r="AB76" s="680"/>
    </row>
    <row r="77" spans="2:28" s="665" customFormat="1">
      <c r="B77" s="704"/>
      <c r="C77" s="667" t="s">
        <v>542</v>
      </c>
      <c r="D77" s="381"/>
      <c r="E77" s="381"/>
      <c r="F77" s="381"/>
      <c r="G77" s="704"/>
      <c r="H77" s="163"/>
      <c r="I77" s="163"/>
      <c r="J77" s="704"/>
      <c r="K77" s="704"/>
      <c r="L77" s="704"/>
      <c r="M77" s="163"/>
      <c r="N77" s="163"/>
      <c r="O77" s="704"/>
      <c r="P77" s="704"/>
      <c r="Q77" s="704"/>
      <c r="R77" s="704"/>
      <c r="S77" s="704"/>
      <c r="T77" s="704"/>
      <c r="U77" s="704"/>
      <c r="V77" s="704"/>
      <c r="W77" s="704"/>
      <c r="X77" s="164"/>
      <c r="Y77" s="704"/>
      <c r="Z77" s="704"/>
      <c r="AA77" s="705"/>
      <c r="AB77" s="680"/>
    </row>
    <row r="78" spans="2:28" s="665" customFormat="1">
      <c r="B78" s="704"/>
      <c r="C78" s="667" t="s">
        <v>543</v>
      </c>
      <c r="D78" s="381"/>
      <c r="E78" s="381"/>
      <c r="F78" s="381"/>
      <c r="G78" s="704"/>
      <c r="H78" s="163"/>
      <c r="I78" s="163"/>
      <c r="J78" s="704"/>
      <c r="K78" s="704"/>
      <c r="L78" s="704"/>
      <c r="M78" s="163"/>
      <c r="N78" s="163"/>
      <c r="O78" s="704"/>
      <c r="P78" s="704"/>
      <c r="Q78" s="704"/>
      <c r="R78" s="704"/>
      <c r="S78" s="704"/>
      <c r="T78" s="704"/>
      <c r="U78" s="704"/>
      <c r="V78" s="704"/>
      <c r="W78" s="704"/>
      <c r="X78" s="164"/>
      <c r="Y78" s="704"/>
      <c r="Z78" s="704"/>
      <c r="AA78" s="705"/>
      <c r="AB78" s="680"/>
    </row>
    <row r="79" spans="2:28" s="665" customFormat="1">
      <c r="B79" s="704"/>
      <c r="C79" s="668" t="s">
        <v>621</v>
      </c>
      <c r="D79" s="669" t="s">
        <v>166</v>
      </c>
      <c r="E79" s="381"/>
      <c r="F79" s="381"/>
      <c r="G79" s="704"/>
      <c r="H79" s="163"/>
      <c r="I79" s="163"/>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668" t="s">
        <v>622</v>
      </c>
      <c r="D80" s="669" t="s">
        <v>167</v>
      </c>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8" t="s">
        <v>623</v>
      </c>
      <c r="D81" s="666" t="s">
        <v>168</v>
      </c>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8" t="s">
        <v>624</v>
      </c>
      <c r="D82" s="666" t="s">
        <v>169</v>
      </c>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8" t="s">
        <v>618</v>
      </c>
      <c r="D83" s="669" t="s">
        <v>170</v>
      </c>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9" t="s">
        <v>156</v>
      </c>
      <c r="D84" s="669" t="s">
        <v>171</v>
      </c>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9" t="s">
        <v>157</v>
      </c>
      <c r="D85" s="669" t="s">
        <v>172</v>
      </c>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9" t="s">
        <v>158</v>
      </c>
      <c r="D86" s="669" t="s">
        <v>173</v>
      </c>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9" t="s">
        <v>159</v>
      </c>
      <c r="D87" s="669" t="s">
        <v>174</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9" t="s">
        <v>160</v>
      </c>
      <c r="D88" s="669" t="s">
        <v>175</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9" t="s">
        <v>161</v>
      </c>
      <c r="D89" s="669" t="s">
        <v>176</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9" t="s">
        <v>162</v>
      </c>
      <c r="D90" s="669" t="s">
        <v>177</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9" t="s">
        <v>163</v>
      </c>
      <c r="D91" s="669" t="s">
        <v>178</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9" t="s">
        <v>164</v>
      </c>
      <c r="D92" s="669" t="s">
        <v>179</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9" t="s">
        <v>165</v>
      </c>
      <c r="D93" s="669" t="s">
        <v>180</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125</v>
      </c>
      <c r="D94" s="669" t="s">
        <v>140</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126</v>
      </c>
      <c r="D95" s="669" t="s">
        <v>141</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127</v>
      </c>
      <c r="D96" s="669" t="s">
        <v>142</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128</v>
      </c>
      <c r="D97" s="669" t="s">
        <v>143</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129</v>
      </c>
      <c r="D98" s="669" t="s">
        <v>144</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130</v>
      </c>
      <c r="D99" s="669" t="s">
        <v>145</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131</v>
      </c>
      <c r="D100" s="669" t="s">
        <v>146</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132</v>
      </c>
      <c r="D101" s="669" t="s">
        <v>147</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133</v>
      </c>
      <c r="D102" s="669" t="s">
        <v>148</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134</v>
      </c>
      <c r="D103" s="669" t="s">
        <v>149</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135</v>
      </c>
      <c r="D104" s="669" t="s">
        <v>150</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136</v>
      </c>
      <c r="D105" s="669" t="s">
        <v>151</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137</v>
      </c>
      <c r="D106" s="669" t="s">
        <v>152</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138</v>
      </c>
      <c r="D107" s="669" t="s">
        <v>153</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139</v>
      </c>
      <c r="D108" s="669" t="s">
        <v>154</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345</v>
      </c>
      <c r="D109" s="669" t="s">
        <v>346</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c r="C110" s="668" t="s">
        <v>562</v>
      </c>
      <c r="D110" s="666" t="s">
        <v>586</v>
      </c>
    </row>
    <row r="111" spans="2:28" s="381" customFormat="1">
      <c r="B111" s="704"/>
      <c r="C111" s="668" t="s">
        <v>11</v>
      </c>
      <c r="D111" s="666" t="s">
        <v>579</v>
      </c>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705"/>
    </row>
    <row r="112" spans="2:28" s="381" customFormat="1">
      <c r="B112" s="704"/>
      <c r="C112" s="668" t="s">
        <v>550</v>
      </c>
      <c r="D112" s="666" t="s">
        <v>603</v>
      </c>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705"/>
    </row>
    <row r="113" spans="2:37" s="381" customFormat="1">
      <c r="B113" s="704"/>
      <c r="C113" s="668" t="s">
        <v>626</v>
      </c>
      <c r="D113" s="666" t="s">
        <v>629</v>
      </c>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705"/>
      <c r="AC113" s="704"/>
      <c r="AD113" s="704"/>
      <c r="AE113" s="704"/>
      <c r="AF113" s="704"/>
      <c r="AG113" s="704"/>
      <c r="AH113" s="704"/>
      <c r="AI113" s="704"/>
      <c r="AJ113" s="704"/>
      <c r="AK113" s="704"/>
    </row>
    <row r="114" spans="2:37" s="381" customFormat="1">
      <c r="B114" s="704"/>
      <c r="C114" s="668" t="s">
        <v>627</v>
      </c>
      <c r="D114" s="666" t="s">
        <v>630</v>
      </c>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705"/>
      <c r="AC114" s="704"/>
      <c r="AD114" s="704"/>
      <c r="AE114" s="704"/>
      <c r="AF114" s="704"/>
      <c r="AG114" s="704"/>
      <c r="AH114" s="704"/>
      <c r="AI114" s="704"/>
      <c r="AJ114" s="704"/>
      <c r="AK114" s="704"/>
    </row>
    <row r="115" spans="2:37" s="381" customFormat="1">
      <c r="B115" s="704"/>
      <c r="C115" s="668" t="s">
        <v>628</v>
      </c>
      <c r="D115" s="666" t="s">
        <v>631</v>
      </c>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705"/>
      <c r="AC115" s="704"/>
      <c r="AD115" s="704"/>
      <c r="AE115" s="704"/>
      <c r="AF115" s="704"/>
      <c r="AG115" s="704"/>
      <c r="AH115" s="704"/>
      <c r="AI115" s="704"/>
      <c r="AJ115" s="704"/>
      <c r="AK115" s="704"/>
    </row>
    <row r="116" spans="2:37" s="381" customFormat="1">
      <c r="B116" s="704"/>
      <c r="C116" s="668" t="s">
        <v>612</v>
      </c>
      <c r="D116" s="666" t="s">
        <v>613</v>
      </c>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705"/>
      <c r="AC116" s="704"/>
      <c r="AD116" s="704"/>
      <c r="AE116" s="704"/>
      <c r="AF116" s="704"/>
      <c r="AG116" s="704"/>
      <c r="AH116" s="704"/>
      <c r="AI116" s="704"/>
      <c r="AJ116" s="704"/>
      <c r="AK116" s="704"/>
    </row>
    <row r="117" spans="2:37" s="381" customFormat="1">
      <c r="B117" s="704"/>
      <c r="C117" s="670" t="s">
        <v>853</v>
      </c>
      <c r="D117" s="671" t="s">
        <v>860</v>
      </c>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705"/>
      <c r="AC117" s="704"/>
      <c r="AD117" s="704"/>
      <c r="AE117" s="704"/>
      <c r="AF117" s="704"/>
      <c r="AG117" s="704"/>
      <c r="AH117" s="704"/>
      <c r="AI117" s="704"/>
      <c r="AJ117" s="704"/>
      <c r="AK117" s="704"/>
    </row>
    <row r="118" spans="2:37" s="381" customFormat="1">
      <c r="B118" s="704"/>
      <c r="C118" s="666" t="s">
        <v>854</v>
      </c>
      <c r="D118" s="672" t="s">
        <v>861</v>
      </c>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705"/>
      <c r="AC118" s="704"/>
      <c r="AD118" s="704"/>
      <c r="AE118" s="704"/>
      <c r="AF118" s="704"/>
      <c r="AG118" s="704"/>
      <c r="AH118" s="704"/>
      <c r="AI118" s="704"/>
      <c r="AJ118" s="704"/>
      <c r="AK118" s="704"/>
    </row>
    <row r="119" spans="2:37" s="381" customFormat="1">
      <c r="B119" s="704"/>
      <c r="C119" s="666" t="s">
        <v>855</v>
      </c>
      <c r="D119" s="672" t="s">
        <v>862</v>
      </c>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705"/>
      <c r="AC119" s="704"/>
      <c r="AD119" s="704"/>
      <c r="AE119" s="704"/>
      <c r="AF119" s="704"/>
      <c r="AG119" s="704"/>
      <c r="AH119" s="704"/>
      <c r="AI119" s="704"/>
      <c r="AJ119" s="704"/>
      <c r="AK119" s="704"/>
    </row>
    <row r="120" spans="2:37" s="381" customFormat="1">
      <c r="B120" s="704"/>
      <c r="C120" s="666" t="s">
        <v>856</v>
      </c>
      <c r="D120" s="672" t="s">
        <v>863</v>
      </c>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705"/>
      <c r="AC120" s="704"/>
      <c r="AD120" s="704"/>
      <c r="AE120" s="704"/>
      <c r="AF120" s="704"/>
      <c r="AG120" s="704"/>
      <c r="AH120" s="704"/>
      <c r="AI120" s="704"/>
      <c r="AJ120" s="704"/>
      <c r="AK120" s="704"/>
    </row>
    <row r="121" spans="2:37" s="381" customFormat="1">
      <c r="B121" s="704"/>
      <c r="C121" s="666" t="s">
        <v>857</v>
      </c>
      <c r="D121" s="671" t="s">
        <v>864</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670" t="s">
        <v>858</v>
      </c>
      <c r="D122" s="671" t="s">
        <v>865</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670" t="s">
        <v>859</v>
      </c>
      <c r="D123" s="671" t="s">
        <v>866</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666" t="s">
        <v>867</v>
      </c>
      <c r="D124" s="672" t="s">
        <v>868</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68" t="s">
        <v>635</v>
      </c>
      <c r="D125" s="672" t="s">
        <v>636</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68" t="s">
        <v>542</v>
      </c>
      <c r="D126" s="673" t="s">
        <v>573</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68" t="s">
        <v>157</v>
      </c>
      <c r="D127" s="673" t="s">
        <v>172</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sheetData>
  <mergeCells count="6">
    <mergeCell ref="N43:X43"/>
    <mergeCell ref="H45:I45"/>
    <mergeCell ref="N48:X48"/>
    <mergeCell ref="H49:I49"/>
    <mergeCell ref="J49:K49"/>
    <mergeCell ref="N49:X49"/>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2E66A-A79B-4B72-AB9B-D993F14AD1E7}">
  <sheetPr>
    <pageSetUpPr fitToPage="1"/>
  </sheetPr>
  <dimension ref="A1:AJ112"/>
  <sheetViews>
    <sheetView showGridLines="0" zoomScale="60" zoomScaleNormal="60" zoomScaleSheetLayoutView="70" workbookViewId="0">
      <selection activeCell="L44" sqref="L44"/>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733"/>
      <c r="J10" s="734"/>
      <c r="K10" s="735"/>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730" t="s">
        <v>520</v>
      </c>
      <c r="P15" s="731"/>
      <c r="Q15" s="731"/>
      <c r="R15" s="731"/>
      <c r="S15" s="731"/>
      <c r="T15" s="731"/>
      <c r="U15" s="732"/>
      <c r="V15" s="732"/>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707"/>
      <c r="C18" s="364" t="s">
        <v>1041</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738"/>
      <c r="P18" s="739"/>
      <c r="Q18" s="630" t="s">
        <v>525</v>
      </c>
      <c r="R18" s="739"/>
      <c r="S18" s="739"/>
      <c r="T18" s="630"/>
      <c r="U18" s="634"/>
      <c r="V18" s="630"/>
      <c r="W18" s="350" t="str">
        <f>IF(E18="","",VLOOKUP(C18,Data!$B$5:$J$508,9,FALSE)*E18)</f>
        <v/>
      </c>
    </row>
    <row r="19" spans="1:35" s="465" customFormat="1" ht="20" customHeight="1">
      <c r="A19" s="456"/>
      <c r="B19" s="550" t="s">
        <v>928</v>
      </c>
      <c r="C19" s="551" t="s">
        <v>189</v>
      </c>
      <c r="D19" s="335" t="str">
        <f>IF(E19="","",VLOOKUP(C19,Data!$B$5:$L$508,2,FALSE))</f>
        <v>ZW26710</v>
      </c>
      <c r="E19" s="552">
        <v>105</v>
      </c>
      <c r="F19" s="378" t="s">
        <v>521</v>
      </c>
      <c r="G19" s="335">
        <f>IF(E19="","",VLOOKUP(C19,Data!$B$5:$L$508,11,FALSE))</f>
        <v>124.63</v>
      </c>
      <c r="H19" s="336">
        <f t="shared" si="0"/>
        <v>13086.15</v>
      </c>
      <c r="I19" s="375" t="str">
        <f>IF(E19="","",VLOOKUP(C19,Data!$B$5:$D$508,3,FALSE))</f>
        <v>C/T</v>
      </c>
      <c r="J19" s="375" t="str">
        <f>IF(E19="","",VLOOKUP(C19,Data!$B$5:$M$508,12,FALSE))</f>
        <v>Indonesia</v>
      </c>
      <c r="K19" s="337"/>
      <c r="L19" s="338">
        <f>IF(E19="","",VLOOKUP(C19,Data!$B$5:$E$508,4,FALSE)*E19)</f>
        <v>840</v>
      </c>
      <c r="M19" s="338">
        <f>IF(E19="","",VLOOKUP(C19,Data!$B$5:$F$508,5,FALSE)*E19)</f>
        <v>798</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4.7249999999999996</v>
      </c>
    </row>
    <row r="20" spans="1:35" ht="20" customHeight="1">
      <c r="A20" s="382"/>
      <c r="B20" s="553"/>
      <c r="C20" s="364" t="s">
        <v>1042</v>
      </c>
      <c r="D20" s="319" t="str">
        <f>IF(E20="","",VLOOKUP(C20,Data!$B$5:$L$508,2,FALSE))</f>
        <v/>
      </c>
      <c r="E20" s="555"/>
      <c r="F20" s="363"/>
      <c r="G20" s="319" t="str">
        <f>IF(E20="","",VLOOKUP(C20,Data!$B$5:$L$508,11,FALSE))</f>
        <v/>
      </c>
      <c r="H20" s="736"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737" t="s">
        <v>525</v>
      </c>
      <c r="R20" s="474"/>
      <c r="S20" s="474"/>
      <c r="T20" s="737"/>
      <c r="U20" s="475"/>
      <c r="V20" s="737"/>
      <c r="W20" s="322" t="str">
        <f>IF(E20="","",VLOOKUP(C20,Data!$B$5:$J$508,9,FALSE)*E20)</f>
        <v/>
      </c>
    </row>
    <row r="21" spans="1:35" s="465" customFormat="1" ht="20" customHeight="1">
      <c r="A21" s="456"/>
      <c r="B21" s="550" t="s">
        <v>1049</v>
      </c>
      <c r="C21" s="551" t="s">
        <v>189</v>
      </c>
      <c r="D21" s="335" t="str">
        <f>IF(E21="","",VLOOKUP(C21,Data!$B$5:$L$508,2,FALSE))</f>
        <v>ZW26710</v>
      </c>
      <c r="E21" s="552">
        <v>84</v>
      </c>
      <c r="F21" s="378" t="s">
        <v>522</v>
      </c>
      <c r="G21" s="335">
        <f>IF(E21="","",VLOOKUP(C21,Data!$B$5:$L$508,11,FALSE))</f>
        <v>124.63</v>
      </c>
      <c r="H21" s="336">
        <f t="shared" si="0"/>
        <v>10468.92</v>
      </c>
      <c r="I21" s="375" t="str">
        <f>IF(E21="","",VLOOKUP(C21,Data!$B$5:$D$508,3,FALSE))</f>
        <v>C/T</v>
      </c>
      <c r="J21" s="375" t="str">
        <f>IF(E21="","",VLOOKUP(C21,Data!$B$5:$M$508,12,FALSE))</f>
        <v>Indonesia</v>
      </c>
      <c r="K21" s="337"/>
      <c r="L21" s="338">
        <f>IF(E21="","",VLOOKUP(C21,Data!$B$5:$E$508,4,FALSE)*E21)</f>
        <v>672</v>
      </c>
      <c r="M21" s="338">
        <f>IF(E21="","",VLOOKUP(C21,Data!$B$5:$F$508,5,FALSE)*E21)</f>
        <v>638.4</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f>IF(E21="","",VLOOKUP(C21,Data!$B$5:$J$508,9,FALSE)*E21)</f>
        <v>3.78</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712" t="s">
        <v>526</v>
      </c>
      <c r="G23" s="319" t="str">
        <f>IF(E23="","",VLOOKUP(C23,Data!$B$5:$L$508,11,FALSE))</f>
        <v/>
      </c>
      <c r="H23" s="736"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737"/>
      <c r="W23" s="322" t="str">
        <f>IF(E23="","",VLOOKUP(C23,Data!$B$5:$J$508,9,FALSE)*E23)</f>
        <v/>
      </c>
    </row>
    <row r="24" spans="1:35" ht="20" customHeight="1">
      <c r="A24" s="382"/>
      <c r="B24" s="553"/>
      <c r="C24" s="557"/>
      <c r="D24" s="319" t="str">
        <f>IF(E24="","",VLOOKUP(C24,Data!$B$5:$L$508,2,FALSE))</f>
        <v/>
      </c>
      <c r="E24" s="555"/>
      <c r="F24" s="712"/>
      <c r="G24" s="319" t="str">
        <f>IF(E24="","",VLOOKUP(C24,Data!$B$5:$L$508,11,FALSE))</f>
        <v/>
      </c>
      <c r="H24" s="736"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737"/>
      <c r="W24" s="322" t="str">
        <f>IF(E24="","",VLOOKUP(C24,Data!$B$5:$J$508,9,FALSE)*E24)</f>
        <v/>
      </c>
    </row>
    <row r="25" spans="1:35" ht="20" customHeight="1">
      <c r="A25" s="382"/>
      <c r="B25" s="553"/>
      <c r="C25" s="557"/>
      <c r="D25" s="319" t="str">
        <f>IF(E25="","",VLOOKUP(C25,Data!$B$5:$L$508,2,FALSE))</f>
        <v/>
      </c>
      <c r="E25" s="555"/>
      <c r="F25" s="366"/>
      <c r="G25" s="319" t="str">
        <f>IF(E25="","",VLOOKUP(C25,Data!$B$5:$L$508,11,FALSE))</f>
        <v/>
      </c>
      <c r="H25" s="736"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737"/>
      <c r="R25" s="474"/>
      <c r="S25" s="474"/>
      <c r="T25" s="737"/>
      <c r="U25" s="475"/>
      <c r="V25" s="737"/>
      <c r="W25" s="322" t="str">
        <f>IF(E25="","",VLOOKUP(C25,Data!$B$5:$J$508,9,FALSE)*E25)</f>
        <v/>
      </c>
    </row>
    <row r="26" spans="1:35" ht="20" customHeight="1">
      <c r="A26" s="382"/>
      <c r="B26" s="553"/>
      <c r="C26" s="554"/>
      <c r="D26" s="319" t="str">
        <f>IF(E26="","",VLOOKUP(C26,Data!$B$5:$L$508,2,FALSE))</f>
        <v/>
      </c>
      <c r="E26" s="555"/>
      <c r="F26" s="366"/>
      <c r="G26" s="319" t="str">
        <f>IF(E26="","",VLOOKUP(C26,Data!$B$5:$L$508,11,FALSE))</f>
        <v/>
      </c>
      <c r="H26" s="736"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737"/>
      <c r="R26" s="474"/>
      <c r="S26" s="474"/>
      <c r="T26" s="737"/>
      <c r="U26" s="475"/>
      <c r="V26" s="737"/>
      <c r="W26" s="322" t="str">
        <f>IF(E26="","",VLOOKUP(C26,Data!$B$5:$J$508,9,FALSE)*E26)</f>
        <v/>
      </c>
    </row>
    <row r="27" spans="1:35" ht="32.5">
      <c r="A27" s="382"/>
      <c r="B27" s="553"/>
      <c r="C27" s="677"/>
      <c r="D27" s="319" t="str">
        <f>IF(E27="","",VLOOKUP(C27,Data!$B$5:$L$508,2,FALSE))</f>
        <v/>
      </c>
      <c r="E27" s="555"/>
      <c r="F27" s="366"/>
      <c r="G27" s="319" t="str">
        <f>IF(E27="","",VLOOKUP(C27,Data!$B$5:$L$508,11,FALSE))</f>
        <v/>
      </c>
      <c r="H27" s="736"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737"/>
      <c r="W27" s="322" t="str">
        <f>IF(E27="","",VLOOKUP(C27,Data!$B$5:$J$508,9,FALSE)*E27)</f>
        <v/>
      </c>
    </row>
    <row r="28" spans="1:35" s="465" customFormat="1" ht="20.25" customHeight="1">
      <c r="B28" s="559"/>
      <c r="C28" s="675"/>
      <c r="D28" s="674"/>
      <c r="E28" s="340">
        <f>SUM(E18:E27)</f>
        <v>189</v>
      </c>
      <c r="F28" s="340">
        <f>SUM(F18:F27)</f>
        <v>0</v>
      </c>
      <c r="G28" s="341"/>
      <c r="H28" s="341">
        <f>SUM(H18:H27)</f>
        <v>23555.07</v>
      </c>
      <c r="I28" s="562"/>
      <c r="J28" s="562"/>
      <c r="K28" s="562"/>
      <c r="L28" s="563">
        <f>SUM(L18:L27)</f>
        <v>1512</v>
      </c>
      <c r="M28" s="563">
        <f>SUM(M18:M27)</f>
        <v>1436.4</v>
      </c>
      <c r="N28" s="341" t="e">
        <f>SUM(N16:N27)</f>
        <v>#REF!</v>
      </c>
      <c r="O28" s="341"/>
      <c r="P28" s="341">
        <f>SUM(P16:P27)</f>
        <v>0</v>
      </c>
      <c r="Q28" s="341">
        <f>SUM(Q16:Q27)</f>
        <v>0</v>
      </c>
      <c r="R28" s="341"/>
      <c r="S28" s="341">
        <f>SUM(S16:S27)</f>
        <v>0</v>
      </c>
      <c r="T28" s="341">
        <f>SUM(T16:T27)</f>
        <v>0</v>
      </c>
      <c r="U28" s="341" t="e">
        <f>SUM(#REF!)</f>
        <v>#REF!</v>
      </c>
      <c r="V28" s="341">
        <f>SUM(V16:V27)</f>
        <v>0</v>
      </c>
      <c r="W28" s="342">
        <f>SUM(W18:W27)</f>
        <v>8.504999999999999</v>
      </c>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c r="AA31" s="429">
        <f>857-873</f>
        <v>-16</v>
      </c>
    </row>
    <row r="32" spans="1:35">
      <c r="B32" s="394" t="s">
        <v>561</v>
      </c>
      <c r="C32" s="381"/>
      <c r="D32" s="641"/>
      <c r="E32" s="381"/>
      <c r="G32" s="1056"/>
      <c r="H32" s="1057"/>
      <c r="I32" s="430"/>
      <c r="J32" s="572"/>
      <c r="K32" s="307" t="s">
        <v>93</v>
      </c>
      <c r="L32" s="307"/>
      <c r="M32" s="304"/>
      <c r="W32" s="308"/>
    </row>
    <row r="33" spans="2:28">
      <c r="B33" s="406"/>
      <c r="C33" s="448"/>
      <c r="D33" s="661"/>
      <c r="E33" s="381" t="s">
        <v>94</v>
      </c>
      <c r="G33" s="507"/>
      <c r="H33" s="508"/>
      <c r="I33" s="430" t="s">
        <v>95</v>
      </c>
      <c r="J33" s="572"/>
      <c r="K33" s="307"/>
      <c r="L33" s="307"/>
      <c r="M33" s="304"/>
      <c r="W33" s="308"/>
    </row>
    <row r="34" spans="2:28">
      <c r="B34" s="387" t="s">
        <v>96</v>
      </c>
      <c r="C34" s="444"/>
      <c r="D34" s="640"/>
      <c r="E34" s="381" t="s">
        <v>97</v>
      </c>
      <c r="G34" s="317" t="s">
        <v>98</v>
      </c>
      <c r="H34" s="509"/>
      <c r="I34" s="430" t="s">
        <v>88</v>
      </c>
      <c r="J34" s="572"/>
      <c r="K34" s="307" t="s">
        <v>99</v>
      </c>
      <c r="L34" s="307"/>
      <c r="M34" s="304"/>
      <c r="W34" s="308"/>
    </row>
    <row r="35" spans="2:28">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8">
      <c r="B36" s="406"/>
      <c r="C36" s="448"/>
      <c r="D36" s="644"/>
      <c r="E36" s="448"/>
      <c r="F36" s="535"/>
      <c r="G36" s="1061" t="s">
        <v>1039</v>
      </c>
      <c r="H36" s="1078"/>
      <c r="I36" s="1061" t="s">
        <v>1040</v>
      </c>
      <c r="J36" s="1078"/>
      <c r="K36" s="574"/>
      <c r="L36" s="311"/>
      <c r="M36" s="1064" t="s">
        <v>105</v>
      </c>
      <c r="N36" s="1065"/>
      <c r="O36" s="1065"/>
      <c r="P36" s="1065"/>
      <c r="Q36" s="1065"/>
      <c r="R36" s="1065"/>
      <c r="S36" s="1065"/>
      <c r="T36" s="1065"/>
      <c r="U36" s="1065"/>
      <c r="V36" s="1065"/>
      <c r="W36" s="1066"/>
      <c r="Z36" s="429">
        <v>110</v>
      </c>
      <c r="AA36" s="429">
        <v>65</v>
      </c>
      <c r="AB36" s="429">
        <v>55</v>
      </c>
    </row>
    <row r="37" spans="2:28">
      <c r="B37" s="704"/>
      <c r="C37" s="381"/>
      <c r="D37" s="381"/>
      <c r="E37" s="381"/>
    </row>
    <row r="38" spans="2:28">
      <c r="B38" s="704"/>
      <c r="C38" s="381"/>
      <c r="D38" s="381"/>
      <c r="E38" s="381"/>
    </row>
    <row r="39" spans="2:28" ht="27.75" customHeight="1">
      <c r="B39" s="704"/>
      <c r="C39" s="381"/>
      <c r="D39" s="381"/>
      <c r="E39" s="381"/>
    </row>
    <row r="40" spans="2:28" s="578" customFormat="1" ht="22.5" customHeight="1">
      <c r="B40" s="456" t="s">
        <v>600</v>
      </c>
      <c r="C40" s="381"/>
      <c r="D40" s="381"/>
      <c r="E40" s="381"/>
      <c r="H40" s="510" t="s">
        <v>916</v>
      </c>
      <c r="I40" s="575"/>
      <c r="J40" s="575" t="s">
        <v>927</v>
      </c>
      <c r="L40" s="289"/>
      <c r="M40" s="289"/>
      <c r="W40" s="376"/>
    </row>
    <row r="41" spans="2:28" s="289" customFormat="1" ht="22.5" customHeight="1">
      <c r="B41" s="456" t="s">
        <v>615</v>
      </c>
      <c r="C41" s="497"/>
      <c r="D41" s="456"/>
      <c r="E41" s="663"/>
      <c r="F41" s="578"/>
      <c r="G41" s="578"/>
      <c r="H41" s="510" t="s">
        <v>917</v>
      </c>
      <c r="I41" s="575"/>
      <c r="J41" s="575" t="s">
        <v>927</v>
      </c>
      <c r="K41" s="578"/>
      <c r="N41" s="578"/>
      <c r="O41" s="578"/>
      <c r="P41" s="578"/>
      <c r="Q41" s="578"/>
      <c r="R41" s="578"/>
      <c r="S41" s="578"/>
      <c r="T41" s="578"/>
      <c r="U41" s="578"/>
      <c r="V41" s="578"/>
      <c r="W41" s="376"/>
      <c r="X41" s="578"/>
      <c r="Y41" s="578"/>
      <c r="Z41" s="578"/>
    </row>
    <row r="42" spans="2:28" s="289" customFormat="1" ht="22.5" customHeight="1">
      <c r="B42" s="456" t="s">
        <v>914</v>
      </c>
      <c r="C42" s="497"/>
      <c r="D42" s="456"/>
      <c r="E42" s="663"/>
      <c r="F42" s="578"/>
      <c r="H42" s="510" t="s">
        <v>918</v>
      </c>
      <c r="I42" s="575"/>
      <c r="J42" s="575" t="s">
        <v>580</v>
      </c>
      <c r="K42" s="578"/>
      <c r="N42" s="578"/>
      <c r="O42" s="578"/>
      <c r="P42" s="578"/>
      <c r="Q42" s="578"/>
      <c r="R42" s="578"/>
      <c r="S42" s="578"/>
      <c r="T42" s="578"/>
      <c r="U42" s="578"/>
      <c r="V42" s="578"/>
      <c r="W42" s="376"/>
      <c r="X42" s="578"/>
      <c r="Y42" s="578"/>
      <c r="Z42" s="578"/>
    </row>
    <row r="43" spans="2:28" s="289" customFormat="1" ht="22.5" customHeight="1">
      <c r="B43" s="456" t="s">
        <v>913</v>
      </c>
      <c r="C43" s="497"/>
      <c r="D43" s="456"/>
      <c r="E43" s="663"/>
      <c r="F43" s="578"/>
      <c r="H43" s="510" t="s">
        <v>919</v>
      </c>
      <c r="I43" s="575"/>
      <c r="J43" s="575" t="s">
        <v>580</v>
      </c>
      <c r="K43" s="578"/>
      <c r="N43" s="578"/>
      <c r="O43" s="578"/>
      <c r="P43" s="578"/>
      <c r="Q43" s="578"/>
      <c r="R43" s="578"/>
      <c r="S43" s="578"/>
      <c r="T43" s="578"/>
      <c r="U43" s="578"/>
      <c r="V43" s="578"/>
      <c r="W43" s="376"/>
      <c r="X43" s="578"/>
      <c r="Y43" s="578"/>
      <c r="Z43" s="578"/>
    </row>
    <row r="44" spans="2:28" s="289" customFormat="1" ht="22.5" customHeight="1">
      <c r="B44" s="456" t="s">
        <v>546</v>
      </c>
      <c r="C44" s="497"/>
      <c r="D44" s="456"/>
      <c r="E44" s="663"/>
      <c r="F44" s="578"/>
      <c r="H44" s="510" t="s">
        <v>921</v>
      </c>
      <c r="I44" s="575"/>
      <c r="J44" s="575" t="s">
        <v>580</v>
      </c>
      <c r="K44" s="578"/>
      <c r="N44" s="578"/>
      <c r="O44" s="578"/>
      <c r="P44" s="578"/>
      <c r="Q44" s="578"/>
      <c r="R44" s="578"/>
      <c r="S44" s="578"/>
      <c r="T44" s="578"/>
      <c r="U44" s="578"/>
      <c r="V44" s="578"/>
      <c r="W44" s="376"/>
      <c r="X44" s="578"/>
      <c r="Y44" s="578"/>
      <c r="Z44" s="578"/>
    </row>
    <row r="45" spans="2:28" ht="25">
      <c r="B45" s="456"/>
      <c r="C45" s="497"/>
      <c r="D45" s="456"/>
      <c r="E45" s="663"/>
      <c r="H45" s="510" t="s">
        <v>920</v>
      </c>
      <c r="I45" s="382"/>
      <c r="J45" s="575" t="s">
        <v>580</v>
      </c>
    </row>
    <row r="46" spans="2:28"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8"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8"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M30:W30"/>
    <mergeCell ref="G32:H32"/>
    <mergeCell ref="M35:W35"/>
    <mergeCell ref="G36:H36"/>
    <mergeCell ref="I36:J36"/>
    <mergeCell ref="M36:W36"/>
    <mergeCell ref="O27:U27"/>
    <mergeCell ref="O19:U19"/>
    <mergeCell ref="O21:U21"/>
    <mergeCell ref="O22:T22"/>
    <mergeCell ref="O23:T23"/>
    <mergeCell ref="O24:T24"/>
  </mergeCells>
  <printOptions horizontalCentered="1"/>
  <pageMargins left="0.2" right="0" top="0.15748031496062992" bottom="0.15748031496062992" header="0.15748031496062992" footer="0.15748031496062992"/>
  <pageSetup paperSize="9" scale="61" firstPageNumber="4294963191" fitToHeight="2" orientation="landscape" r:id="rId1"/>
  <headerFooter alignWithMargins="0">
    <oddHeader>&amp;R&amp;"Calibri"&amp;10&amp;K000000 Confidential&amp;1#_x000D_</oddHead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363AB-DFF4-490E-A7DD-BDCE2DC7D49E}">
  <sheetPr>
    <pageSetUpPr fitToPage="1"/>
  </sheetPr>
  <dimension ref="B1:AK132"/>
  <sheetViews>
    <sheetView showGridLines="0" topLeftCell="A13" zoomScale="70" zoomScaleNormal="70" zoomScaleSheetLayoutView="85" workbookViewId="0">
      <selection activeCell="L44" sqref="L44"/>
    </sheetView>
  </sheetViews>
  <sheetFormatPr defaultColWidth="9.1796875" defaultRowHeight="22.5"/>
  <cols>
    <col min="1" max="1" width="2.6328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6.816406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740"/>
      <c r="K10" s="741"/>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5.75"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1041</v>
      </c>
      <c r="D18" s="346" t="str">
        <f>IF(E18="","",VLOOKUP(C18,Data!$B$5:$L$508,2,FALSE))</f>
        <v/>
      </c>
      <c r="E18" s="715"/>
      <c r="F18" s="709"/>
      <c r="G18" s="712"/>
      <c r="H18" s="346" t="str">
        <f>IF(E18="","",VLOOKUP(C18,Data!$B$5:$L$508,11,FALSE))</f>
        <v/>
      </c>
      <c r="I18" s="616" t="str">
        <f t="shared" ref="I18:I45"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186,Data!G186,(IF(C18=Data!B189,Data!G189,(IF(C18=Data!#REF!,Data!#REF!,(IF(C18=Data!#REF!,Data!#REF!,(IF(C18=Data!#REF!,Data!#REF!,Data!#REF!)))))))))))))))&amp;IF(C18=Data!#REF!,Data!#REF!,(IF(C18=Data!#REF!,Data!#REF!,(IF(C18=Data!#REF!,Data!#REF!,(IF(C18=Data!#REF!,Data!#REF!,(IF(C18=Data!#REF!,Data!#REF!,(IF(C18=Data!#REF!,Data!G881,(IF(C18=Data!#REF!,Data!#REF!,(IF(C18=Data!#REF!,Data!#REF!,Data!#REF!)))))))))))))))&amp;IF(C18=Data!B217,Data!G217,(IF(C18=Data!#REF!,Data!#REF!,(IF(C18=Data!#REF!,Data!#REF!,(IF(C18=Data!#REF!,Data!#REF!,(IF(C18=Data!#REF!,Data!#REF!,Data!#REF!)))))))))</f>
        <v>#REF!</v>
      </c>
      <c r="P18" s="738"/>
      <c r="Q18" s="739"/>
      <c r="R18" s="630" t="s">
        <v>525</v>
      </c>
      <c r="S18" s="739"/>
      <c r="T18" s="739"/>
      <c r="U18" s="630"/>
      <c r="V18" s="634"/>
      <c r="W18" s="630"/>
      <c r="X18" s="350" t="str">
        <f>IF(E18="","",VLOOKUP(C18,Data!$B$5:$J$508,9,FALSE)*E18)</f>
        <v/>
      </c>
      <c r="Y18" s="704"/>
      <c r="Z18" s="704"/>
      <c r="AA18" s="705"/>
      <c r="AB18" s="705"/>
      <c r="AC18" s="704"/>
      <c r="AD18" s="704"/>
      <c r="AE18" s="704"/>
    </row>
    <row r="19" spans="2:31" s="710" customFormat="1" ht="20" customHeight="1">
      <c r="B19" s="707" t="s">
        <v>952</v>
      </c>
      <c r="C19" s="357" t="s">
        <v>14</v>
      </c>
      <c r="D19" s="346" t="str">
        <f>IF(E19="","",VLOOKUP(C19,Data!$B$5:$L$508,2,FALSE))</f>
        <v>ZA34830</v>
      </c>
      <c r="E19" s="715">
        <v>20</v>
      </c>
      <c r="F19" s="709"/>
      <c r="G19" s="712"/>
      <c r="H19" s="346">
        <f>IF(E19="","",VLOOKUP(C19,Data!$B$5:$L$508,11,FALSE))</f>
        <v>117.38</v>
      </c>
      <c r="I19" s="616">
        <f t="shared" ref="I19:I34" si="1">IF(E19&gt;0,E19*H19,"-")</f>
        <v>2347.6</v>
      </c>
      <c r="J19" s="471" t="str">
        <f>IF(E19="","",VLOOKUP(C19,Data!$B$5:$D$508,3,FALSE))</f>
        <v>C/T</v>
      </c>
      <c r="K19" s="347" t="str">
        <f>IF(E19="","",VLOOKUP(C19,Data!$B$5:$M$508,12,FALSE))</f>
        <v>Indonesia</v>
      </c>
      <c r="L19" s="348"/>
      <c r="M19" s="349">
        <f>IF(E19="","",VLOOKUP(C19,Data!$B$5:$E$508,4,FALSE)*E19)</f>
        <v>102</v>
      </c>
      <c r="N19" s="349">
        <f>IF(E19="","",VLOOKUP(C19,Data!$B$5:$F$508,5,FALSE)*E19)</f>
        <v>90</v>
      </c>
      <c r="O19" s="612" t="e">
        <f>IF(C19=Data!#REF!,Data!#REF!,(IF(C19=Data!#REF!,Data!#REF!,(IF(C19=Data!#REF!,Data!#REF!,(IF(C19=Data!B135,Data!G135,(IF(C19=Data!B138,Data!G138,(IF(C19=Data!#REF!,Data!#REF!,(IF(C19=Data!#REF!,Data!#REF!,(IF(C19=Data!#REF!,Data!#REF!,Data!#REF!)))))))))))))))&amp;IF(C19=Data!#REF!,Data!#REF!,(IF(C19=Data!#REF!,Data!#REF!,(IF(C19=Data!#REF!,Data!#REF!,(IF(C19=Data!#REF!,Data!#REF!,(IF(C19=Data!#REF!,Data!#REF!,(IF(C19=Data!#REF!,Data!G830,(IF(C19=Data!#REF!,Data!#REF!,(IF(C19=Data!#REF!,Data!#REF!,Data!#REF!)))))))))))))))&amp;IF(C19=Data!B166,Data!G166,(IF(C19=Data!#REF!,Data!#REF!,(IF(C19=Data!#REF!,Data!#REF!,(IF(C19=Data!#REF!,Data!#REF!,(IF(C19=Data!#REF!,Data!#REF!,Data!#REF!)))))))))</f>
        <v>#REF!</v>
      </c>
      <c r="P19" s="738"/>
      <c r="Q19" s="739"/>
      <c r="R19" s="630" t="s">
        <v>525</v>
      </c>
      <c r="S19" s="739"/>
      <c r="T19" s="739"/>
      <c r="U19" s="630"/>
      <c r="V19" s="634"/>
      <c r="W19" s="630"/>
      <c r="X19" s="350">
        <f>IF(E19="","",VLOOKUP(C19,Data!$B$5:$J$508,9,FALSE)*E19)</f>
        <v>1.1619999999999999</v>
      </c>
      <c r="Y19" s="704"/>
      <c r="Z19" s="704"/>
      <c r="AA19" s="705"/>
      <c r="AB19" s="705"/>
      <c r="AC19" s="704"/>
      <c r="AD19" s="704"/>
      <c r="AE19" s="704"/>
    </row>
    <row r="20" spans="2:31" s="710" customFormat="1" ht="20" customHeight="1">
      <c r="B20" s="707" t="s">
        <v>1043</v>
      </c>
      <c r="C20" s="357" t="s">
        <v>336</v>
      </c>
      <c r="D20" s="346" t="str">
        <f>IF(E20="","",VLOOKUP(C20,Data!$B$5:$L$508,2,FALSE))</f>
        <v>WY71980</v>
      </c>
      <c r="E20" s="715">
        <v>160</v>
      </c>
      <c r="F20" s="709"/>
      <c r="G20" s="712"/>
      <c r="H20" s="346">
        <f>IF(E20="","",VLOOKUP(C20,Data!$B$5:$L$508,11,FALSE))</f>
        <v>128.6</v>
      </c>
      <c r="I20" s="616">
        <f t="shared" si="1"/>
        <v>20576</v>
      </c>
      <c r="J20" s="471" t="str">
        <f>IF(E20="","",VLOOKUP(C20,Data!$B$5:$D$508,3,FALSE))</f>
        <v>C/T</v>
      </c>
      <c r="K20" s="347" t="str">
        <f>IF(E20="","",VLOOKUP(C20,Data!$B$5:$M$508,12,FALSE))</f>
        <v>Indonesia</v>
      </c>
      <c r="L20" s="348"/>
      <c r="M20" s="349">
        <f>IF(E20="","",VLOOKUP(C20,Data!$B$5:$E$508,4,FALSE)*E20)</f>
        <v>1056</v>
      </c>
      <c r="N20" s="349">
        <f>IF(E20="","",VLOOKUP(C20,Data!$B$5:$F$508,5,FALSE)*E20)</f>
        <v>1040</v>
      </c>
      <c r="O20" s="612" t="e">
        <f>IF(C20=Data!#REF!,Data!#REF!,(IF(C20=Data!#REF!,Data!#REF!,(IF(C20=Data!#REF!,Data!#REF!,(IF(C20=Data!B136,Data!G136,(IF(C20=Data!B139,Data!G139,(IF(C20=Data!#REF!,Data!#REF!,(IF(C20=Data!#REF!,Data!#REF!,(IF(C20=Data!#REF!,Data!#REF!,Data!#REF!)))))))))))))))&amp;IF(C20=Data!#REF!,Data!#REF!,(IF(C20=Data!#REF!,Data!#REF!,(IF(C20=Data!#REF!,Data!#REF!,(IF(C20=Data!#REF!,Data!#REF!,(IF(C20=Data!#REF!,Data!#REF!,(IF(C20=Data!#REF!,Data!G831,(IF(C20=Data!#REF!,Data!#REF!,(IF(C20=Data!#REF!,Data!#REF!,Data!#REF!)))))))))))))))&amp;IF(C20=Data!B167,Data!G167,(IF(C20=Data!#REF!,Data!#REF!,(IF(C20=Data!#REF!,Data!#REF!,(IF(C20=Data!#REF!,Data!#REF!,(IF(C20=Data!#REF!,Data!#REF!,Data!#REF!)))))))))</f>
        <v>#REF!</v>
      </c>
      <c r="P20" s="738"/>
      <c r="Q20" s="739"/>
      <c r="R20" s="630" t="s">
        <v>525</v>
      </c>
      <c r="S20" s="739"/>
      <c r="T20" s="739"/>
      <c r="U20" s="630"/>
      <c r="V20" s="634"/>
      <c r="W20" s="630"/>
      <c r="X20" s="350">
        <f>IF(E20="","",VLOOKUP(C20,Data!$B$5:$J$508,9,FALSE)*E20)</f>
        <v>2.1470400000000001</v>
      </c>
      <c r="Y20" s="704"/>
      <c r="Z20" s="704"/>
      <c r="AA20" s="705"/>
      <c r="AB20" s="705"/>
      <c r="AC20" s="704"/>
      <c r="AD20" s="704"/>
      <c r="AE20" s="704"/>
    </row>
    <row r="21" spans="2:31" s="710" customFormat="1" ht="20" customHeight="1">
      <c r="B21" s="707" t="s">
        <v>1044</v>
      </c>
      <c r="C21" s="357" t="s">
        <v>592</v>
      </c>
      <c r="D21" s="346" t="str">
        <f>IF(E21="","",VLOOKUP(C21,Data!$B$5:$L$508,2,FALSE))</f>
        <v>WW08930</v>
      </c>
      <c r="E21" s="715">
        <v>300</v>
      </c>
      <c r="F21" s="709"/>
      <c r="G21" s="378"/>
      <c r="H21" s="346">
        <f>IF(E21="","",VLOOKUP(C21,Data!$B$5:$L$508,11,FALSE))</f>
        <v>24.7</v>
      </c>
      <c r="I21" s="616">
        <f t="shared" si="1"/>
        <v>7410</v>
      </c>
      <c r="J21" s="471" t="str">
        <f>IF(E21="","",VLOOKUP(C21,Data!$B$5:$D$508,3,FALSE))</f>
        <v>C/T</v>
      </c>
      <c r="K21" s="347" t="str">
        <f>IF(E21="","",VLOOKUP(C21,Data!$B$5:$M$508,12,FALSE))</f>
        <v>Indonesia</v>
      </c>
      <c r="L21" s="348"/>
      <c r="M21" s="349">
        <f>IF(E21="","",VLOOKUP(C21,Data!$B$5:$E$508,4,FALSE)*E21)</f>
        <v>660</v>
      </c>
      <c r="N21" s="349">
        <f>IF(E21="","",VLOOKUP(C21,Data!$B$5:$F$508,5,FALSE)*E21)</f>
        <v>300</v>
      </c>
      <c r="O21" s="612" t="e">
        <f>IF(C21=Data!#REF!,Data!#REF!,(IF(C21=Data!#REF!,Data!#REF!,(IF(C21=Data!#REF!,Data!#REF!,(IF(C21=Data!B137,Data!G137,(IF(C21=Data!B140,Data!G140,(IF(C21=Data!#REF!,Data!#REF!,(IF(C21=Data!#REF!,Data!#REF!,(IF(C21=Data!#REF!,Data!#REF!,Data!#REF!)))))))))))))))&amp;IF(C21=Data!#REF!,Data!#REF!,(IF(C21=Data!#REF!,Data!#REF!,(IF(C21=Data!#REF!,Data!#REF!,(IF(C21=Data!#REF!,Data!#REF!,(IF(C21=Data!#REF!,Data!#REF!,(IF(C21=Data!#REF!,Data!G832,(IF(C21=Data!#REF!,Data!#REF!,(IF(C21=Data!#REF!,Data!#REF!,Data!#REF!)))))))))))))))&amp;IF(C21=Data!B168,Data!G168,(IF(C21=Data!#REF!,Data!#REF!,(IF(C21=Data!#REF!,Data!#REF!,(IF(C21=Data!#REF!,Data!#REF!,(IF(C21=Data!#REF!,Data!#REF!,Data!#REF!)))))))))</f>
        <v>#REF!</v>
      </c>
      <c r="P21" s="738"/>
      <c r="Q21" s="739"/>
      <c r="R21" s="630" t="s">
        <v>525</v>
      </c>
      <c r="S21" s="739"/>
      <c r="T21" s="739"/>
      <c r="U21" s="630"/>
      <c r="V21" s="634"/>
      <c r="W21" s="630"/>
      <c r="X21" s="350">
        <f>IF(E21="","",VLOOKUP(C21,Data!$B$5:$J$508,9,FALSE)*E21)</f>
        <v>1.02</v>
      </c>
      <c r="Y21" s="704"/>
      <c r="Z21" s="704"/>
      <c r="AA21" s="705"/>
      <c r="AB21" s="705"/>
      <c r="AC21" s="704"/>
      <c r="AD21" s="704"/>
      <c r="AE21" s="704"/>
    </row>
    <row r="22" spans="2:31" s="710" customFormat="1" ht="20" customHeight="1">
      <c r="B22" s="707"/>
      <c r="C22" s="357" t="s">
        <v>593</v>
      </c>
      <c r="D22" s="346" t="str">
        <f>IF(E22="","",VLOOKUP(C22,Data!$B$5:$L$508,2,FALSE))</f>
        <v>WW08960</v>
      </c>
      <c r="E22" s="715">
        <v>300</v>
      </c>
      <c r="F22" s="709"/>
      <c r="G22" s="712"/>
      <c r="H22" s="346">
        <f>IF(E22="","",VLOOKUP(C22,Data!$B$5:$L$508,11,FALSE))</f>
        <v>24.7</v>
      </c>
      <c r="I22" s="616">
        <f t="shared" si="1"/>
        <v>7410</v>
      </c>
      <c r="J22" s="471" t="str">
        <f>IF(E22="","",VLOOKUP(C22,Data!$B$5:$D$508,3,FALSE))</f>
        <v>C/T</v>
      </c>
      <c r="K22" s="347" t="str">
        <f>IF(E22="","",VLOOKUP(C22,Data!$B$5:$M$508,12,FALSE))</f>
        <v>Indonesia</v>
      </c>
      <c r="L22" s="348"/>
      <c r="M22" s="349">
        <f>IF(E22="","",VLOOKUP(C22,Data!$B$5:$E$508,4,FALSE)*E22)</f>
        <v>0</v>
      </c>
      <c r="N22" s="349">
        <f>IF(E22="","",VLOOKUP(C22,Data!$B$5:$F$508,5,FALSE)*E22)</f>
        <v>300</v>
      </c>
      <c r="O22" s="612" t="e">
        <f>IF(C22=Data!#REF!,Data!#REF!,(IF(C22=Data!#REF!,Data!#REF!,(IF(C22=Data!#REF!,Data!#REF!,(IF(C22=Data!B138,Data!G138,(IF(C22=Data!B141,Data!G141,(IF(C22=Data!#REF!,Data!#REF!,(IF(C22=Data!#REF!,Data!#REF!,(IF(C22=Data!#REF!,Data!#REF!,Data!#REF!)))))))))))))))&amp;IF(C22=Data!#REF!,Data!#REF!,(IF(C22=Data!#REF!,Data!#REF!,(IF(C22=Data!#REF!,Data!#REF!,(IF(C22=Data!#REF!,Data!#REF!,(IF(C22=Data!#REF!,Data!#REF!,(IF(C22=Data!#REF!,Data!G833,(IF(C22=Data!#REF!,Data!#REF!,(IF(C22=Data!#REF!,Data!#REF!,Data!#REF!)))))))))))))))&amp;IF(C22=Data!B169,Data!G169,(IF(C22=Data!#REF!,Data!#REF!,(IF(C22=Data!#REF!,Data!#REF!,(IF(C22=Data!#REF!,Data!#REF!,(IF(C22=Data!#REF!,Data!#REF!,Data!#REF!)))))))))</f>
        <v>#REF!</v>
      </c>
      <c r="P22" s="738"/>
      <c r="Q22" s="739"/>
      <c r="R22" s="630" t="s">
        <v>525</v>
      </c>
      <c r="S22" s="739"/>
      <c r="T22" s="739"/>
      <c r="U22" s="630"/>
      <c r="V22" s="634"/>
      <c r="W22" s="630"/>
      <c r="X22" s="350">
        <f>IF(E22="","",VLOOKUP(C22,Data!$B$5:$J$508,9,FALSE)*E22)</f>
        <v>1.02</v>
      </c>
      <c r="Y22" s="704"/>
      <c r="Z22" s="704"/>
      <c r="AA22" s="705"/>
      <c r="AB22" s="705"/>
      <c r="AC22" s="704"/>
      <c r="AD22" s="704"/>
      <c r="AE22" s="704"/>
    </row>
    <row r="23" spans="2:31" s="710" customFormat="1" ht="20" customHeight="1">
      <c r="B23" s="707" t="s">
        <v>956</v>
      </c>
      <c r="C23" s="357" t="s">
        <v>596</v>
      </c>
      <c r="D23" s="346" t="str">
        <f>IF(E23="","",VLOOKUP(C23,Data!$B$5:$L$508,2,FALSE))</f>
        <v>WW09120</v>
      </c>
      <c r="E23" s="715">
        <v>250</v>
      </c>
      <c r="F23" s="709"/>
      <c r="G23" s="712"/>
      <c r="H23" s="346">
        <f>IF(E23="","",VLOOKUP(C23,Data!$B$5:$L$508,11,FALSE))</f>
        <v>25.11</v>
      </c>
      <c r="I23" s="616">
        <f t="shared" si="1"/>
        <v>6277.5</v>
      </c>
      <c r="J23" s="471" t="str">
        <f>IF(E23="","",VLOOKUP(C23,Data!$B$5:$D$508,3,FALSE))</f>
        <v>C/T</v>
      </c>
      <c r="K23" s="347" t="str">
        <f>IF(E23="","",VLOOKUP(C23,Data!$B$5:$M$508,12,FALSE))</f>
        <v>Indonesia</v>
      </c>
      <c r="L23" s="348"/>
      <c r="M23" s="349">
        <f>IF(E23="","",VLOOKUP(C23,Data!$B$5:$E$508,4,FALSE)*E23)</f>
        <v>375</v>
      </c>
      <c r="N23" s="349">
        <f>IF(E23="","",VLOOKUP(C23,Data!$B$5:$F$508,5,FALSE)*E23)</f>
        <v>162.5</v>
      </c>
      <c r="O23" s="612" t="e">
        <f>IF(C23=Data!#REF!,Data!#REF!,(IF(C23=Data!#REF!,Data!#REF!,(IF(C23=Data!#REF!,Data!#REF!,(IF(C23=Data!B139,Data!G139,(IF(C23=Data!B142,Data!G142,(IF(C23=Data!#REF!,Data!#REF!,(IF(C23=Data!#REF!,Data!#REF!,(IF(C23=Data!#REF!,Data!#REF!,Data!#REF!)))))))))))))))&amp;IF(C23=Data!#REF!,Data!#REF!,(IF(C23=Data!#REF!,Data!#REF!,(IF(C23=Data!#REF!,Data!#REF!,(IF(C23=Data!#REF!,Data!#REF!,(IF(C23=Data!#REF!,Data!#REF!,(IF(C23=Data!#REF!,Data!G834,(IF(C23=Data!#REF!,Data!#REF!,(IF(C23=Data!#REF!,Data!#REF!,Data!#REF!)))))))))))))))&amp;IF(C23=Data!B170,Data!G170,(IF(C23=Data!#REF!,Data!#REF!,(IF(C23=Data!#REF!,Data!#REF!,(IF(C23=Data!#REF!,Data!#REF!,(IF(C23=Data!#REF!,Data!#REF!,Data!#REF!)))))))))</f>
        <v>#REF!</v>
      </c>
      <c r="P23" s="738"/>
      <c r="Q23" s="739"/>
      <c r="R23" s="630" t="s">
        <v>525</v>
      </c>
      <c r="S23" s="739"/>
      <c r="T23" s="739"/>
      <c r="U23" s="630"/>
      <c r="V23" s="634"/>
      <c r="W23" s="630"/>
      <c r="X23" s="350">
        <f>IF(E23="","",VLOOKUP(C23,Data!$B$5:$J$508,9,FALSE)*E23)</f>
        <v>0.98499999999999999</v>
      </c>
      <c r="Y23" s="704"/>
      <c r="Z23" s="704"/>
      <c r="AA23" s="705"/>
      <c r="AB23" s="705"/>
      <c r="AC23" s="704"/>
      <c r="AD23" s="704"/>
      <c r="AE23" s="704"/>
    </row>
    <row r="24" spans="2:31" s="710" customFormat="1" ht="20" customHeight="1">
      <c r="B24" s="707"/>
      <c r="C24" s="357" t="s">
        <v>597</v>
      </c>
      <c r="D24" s="346" t="str">
        <f>IF(E24="","",VLOOKUP(C24,Data!$B$5:$L$508,2,FALSE))</f>
        <v>WW09130</v>
      </c>
      <c r="E24" s="715">
        <v>250</v>
      </c>
      <c r="F24" s="709"/>
      <c r="G24" s="712"/>
      <c r="H24" s="346">
        <f>IF(E24="","",VLOOKUP(C24,Data!$B$5:$L$508,11,FALSE))</f>
        <v>25.11</v>
      </c>
      <c r="I24" s="616">
        <f t="shared" si="1"/>
        <v>6277.5</v>
      </c>
      <c r="J24" s="471" t="str">
        <f>IF(E24="","",VLOOKUP(C24,Data!$B$5:$D$508,3,FALSE))</f>
        <v>C/T</v>
      </c>
      <c r="K24" s="347" t="str">
        <f>IF(E24="","",VLOOKUP(C24,Data!$B$5:$M$508,12,FALSE))</f>
        <v>Indonesia</v>
      </c>
      <c r="L24" s="348"/>
      <c r="M24" s="349">
        <f>IF(E24="","",VLOOKUP(C24,Data!$B$5:$E$508,4,FALSE)*E24)</f>
        <v>0</v>
      </c>
      <c r="N24" s="349">
        <f>IF(E24="","",VLOOKUP(C24,Data!$B$5:$F$508,5,FALSE)*E24)</f>
        <v>162.5</v>
      </c>
      <c r="O24" s="612" t="e">
        <f>IF(C24=Data!#REF!,Data!#REF!,(IF(C24=Data!#REF!,Data!#REF!,(IF(C24=Data!#REF!,Data!#REF!,(IF(C24=Data!B140,Data!G140,(IF(C24=Data!B143,Data!G143,(IF(C24=Data!#REF!,Data!#REF!,(IF(C24=Data!#REF!,Data!#REF!,(IF(C24=Data!#REF!,Data!#REF!,Data!#REF!)))))))))))))))&amp;IF(C24=Data!#REF!,Data!#REF!,(IF(C24=Data!#REF!,Data!#REF!,(IF(C24=Data!#REF!,Data!#REF!,(IF(C24=Data!#REF!,Data!#REF!,(IF(C24=Data!#REF!,Data!#REF!,(IF(C24=Data!#REF!,Data!G835,(IF(C24=Data!#REF!,Data!#REF!,(IF(C24=Data!#REF!,Data!#REF!,Data!#REF!)))))))))))))))&amp;IF(C24=Data!B171,Data!G171,(IF(C24=Data!#REF!,Data!#REF!,(IF(C24=Data!#REF!,Data!#REF!,(IF(C24=Data!#REF!,Data!#REF!,(IF(C24=Data!#REF!,Data!#REF!,Data!#REF!)))))))))</f>
        <v>#REF!</v>
      </c>
      <c r="P24" s="738"/>
      <c r="Q24" s="739"/>
      <c r="R24" s="630" t="s">
        <v>525</v>
      </c>
      <c r="S24" s="739"/>
      <c r="T24" s="739"/>
      <c r="U24" s="630"/>
      <c r="V24" s="634"/>
      <c r="W24" s="630"/>
      <c r="X24" s="350">
        <f>IF(E24="","",VLOOKUP(C24,Data!$B$5:$J$508,9,FALSE)*E24)</f>
        <v>0.98499999999999999</v>
      </c>
      <c r="Y24" s="704"/>
      <c r="Z24" s="704"/>
      <c r="AA24" s="705"/>
      <c r="AB24" s="705"/>
      <c r="AC24" s="704"/>
      <c r="AD24" s="704"/>
      <c r="AE24" s="704"/>
    </row>
    <row r="25" spans="2:31" s="710" customFormat="1" ht="20" customHeight="1">
      <c r="B25" s="707">
        <v>22</v>
      </c>
      <c r="C25" s="357" t="s">
        <v>11</v>
      </c>
      <c r="D25" s="346" t="str">
        <f>IF(E25="","",VLOOKUP(C25,Data!$B$5:$L$508,2,FALSE))</f>
        <v>ZG74800</v>
      </c>
      <c r="E25" s="715">
        <v>150</v>
      </c>
      <c r="F25" s="709"/>
      <c r="G25" s="712"/>
      <c r="H25" s="346">
        <f>IF(E25="","",VLOOKUP(C25,Data!$B$5:$L$508,11,FALSE))</f>
        <v>13.71</v>
      </c>
      <c r="I25" s="616">
        <f t="shared" si="1"/>
        <v>2056.5</v>
      </c>
      <c r="J25" s="471" t="str">
        <f>IF(E25="","",VLOOKUP(C25,Data!$B$5:$D$508,3,FALSE))</f>
        <v>C/T</v>
      </c>
      <c r="K25" s="347" t="str">
        <f>IF(E25="","",VLOOKUP(C25,Data!$B$5:$M$508,12,FALSE))</f>
        <v>Indonesia</v>
      </c>
      <c r="L25" s="348"/>
      <c r="M25" s="349">
        <f>IF(E25="","",VLOOKUP(C25,Data!$B$5:$E$508,4,FALSE)*E25)</f>
        <v>325</v>
      </c>
      <c r="N25" s="349">
        <f>IF(E25="","",VLOOKUP(C25,Data!$B$5:$F$508,5,FALSE)*E25)</f>
        <v>300</v>
      </c>
      <c r="O25" s="612" t="e">
        <f>IF(C25=Data!#REF!,Data!#REF!,(IF(C25=Data!#REF!,Data!#REF!,(IF(C25=Data!#REF!,Data!#REF!,(IF(C25=Data!B141,Data!G141,(IF(C25=Data!B144,Data!G144,(IF(C25=Data!#REF!,Data!#REF!,(IF(C25=Data!#REF!,Data!#REF!,(IF(C25=Data!#REF!,Data!#REF!,Data!#REF!)))))))))))))))&amp;IF(C25=Data!#REF!,Data!#REF!,(IF(C25=Data!#REF!,Data!#REF!,(IF(C25=Data!#REF!,Data!#REF!,(IF(C25=Data!#REF!,Data!#REF!,(IF(C25=Data!#REF!,Data!#REF!,(IF(C25=Data!#REF!,Data!G836,(IF(C25=Data!#REF!,Data!#REF!,(IF(C25=Data!#REF!,Data!#REF!,Data!#REF!)))))))))))))))&amp;IF(C25=Data!B172,Data!G172,(IF(C25=Data!#REF!,Data!#REF!,(IF(C25=Data!#REF!,Data!#REF!,(IF(C25=Data!#REF!,Data!#REF!,(IF(C25=Data!#REF!,Data!#REF!,Data!#REF!)))))))))</f>
        <v>#REF!</v>
      </c>
      <c r="P25" s="738"/>
      <c r="Q25" s="739"/>
      <c r="R25" s="630" t="s">
        <v>525</v>
      </c>
      <c r="S25" s="739"/>
      <c r="T25" s="739"/>
      <c r="U25" s="630"/>
      <c r="V25" s="634"/>
      <c r="W25" s="630"/>
      <c r="X25" s="350">
        <f>IF(E25="","",VLOOKUP(C25,Data!$B$5:$J$508,9,FALSE)*E25)</f>
        <v>1.2</v>
      </c>
      <c r="Y25" s="704"/>
      <c r="Z25" s="704"/>
      <c r="AA25" s="705"/>
      <c r="AB25" s="705"/>
      <c r="AC25" s="704"/>
      <c r="AD25" s="704"/>
      <c r="AE25" s="704"/>
    </row>
    <row r="26" spans="2:31" s="710" customFormat="1" ht="20" customHeight="1">
      <c r="B26" s="707" t="s">
        <v>1045</v>
      </c>
      <c r="C26" s="357" t="s">
        <v>550</v>
      </c>
      <c r="D26" s="346" t="str">
        <f>IF(E26="","",VLOOKUP(C26,Data!$B$5:$L$508,2,FALSE))</f>
        <v>ZG74810</v>
      </c>
      <c r="E26" s="715">
        <v>300</v>
      </c>
      <c r="F26" s="709"/>
      <c r="G26" s="712"/>
      <c r="H26" s="346">
        <f>IF(E26="","",VLOOKUP(C26,Data!$B$5:$L$508,11,FALSE))</f>
        <v>13.22</v>
      </c>
      <c r="I26" s="616">
        <f t="shared" si="1"/>
        <v>3966</v>
      </c>
      <c r="J26" s="471" t="str">
        <f>IF(E26="","",VLOOKUP(C26,Data!$B$5:$D$508,3,FALSE))</f>
        <v>C/T</v>
      </c>
      <c r="K26" s="347" t="str">
        <f>IF(E26="","",VLOOKUP(C26,Data!$B$5:$M$508,12,FALSE))</f>
        <v>Indonesia</v>
      </c>
      <c r="L26" s="348"/>
      <c r="M26" s="349">
        <f>IF(E26="","",VLOOKUP(C26,Data!$B$5:$E$508,4,FALSE)*E26)</f>
        <v>650</v>
      </c>
      <c r="N26" s="349">
        <f>IF(E26="","",VLOOKUP(C26,Data!$B$5:$F$508,5,FALSE)*E26)</f>
        <v>600</v>
      </c>
      <c r="O26" s="612" t="e">
        <f>IF(C26=Data!#REF!,Data!#REF!,(IF(C26=Data!#REF!,Data!#REF!,(IF(C26=Data!#REF!,Data!#REF!,(IF(C26=Data!B142,Data!G142,(IF(C26=Data!B145,Data!G145,(IF(C26=Data!#REF!,Data!#REF!,(IF(C26=Data!#REF!,Data!#REF!,(IF(C26=Data!#REF!,Data!#REF!,Data!#REF!)))))))))))))))&amp;IF(C26=Data!#REF!,Data!#REF!,(IF(C26=Data!#REF!,Data!#REF!,(IF(C26=Data!#REF!,Data!#REF!,(IF(C26=Data!#REF!,Data!#REF!,(IF(C26=Data!#REF!,Data!#REF!,(IF(C26=Data!#REF!,Data!G837,(IF(C26=Data!#REF!,Data!#REF!,(IF(C26=Data!#REF!,Data!#REF!,Data!#REF!)))))))))))))))&amp;IF(C26=Data!B173,Data!G173,(IF(C26=Data!#REF!,Data!#REF!,(IF(C26=Data!#REF!,Data!#REF!,(IF(C26=Data!#REF!,Data!#REF!,(IF(C26=Data!#REF!,Data!#REF!,Data!#REF!)))))))))</f>
        <v>#REF!</v>
      </c>
      <c r="P26" s="738"/>
      <c r="Q26" s="739"/>
      <c r="R26" s="630" t="s">
        <v>525</v>
      </c>
      <c r="S26" s="739"/>
      <c r="T26" s="739"/>
      <c r="U26" s="630"/>
      <c r="V26" s="634"/>
      <c r="W26" s="630"/>
      <c r="X26" s="350">
        <f>IF(E26="","",VLOOKUP(C26,Data!$B$5:$J$508,9,FALSE)*E26)</f>
        <v>2.4</v>
      </c>
      <c r="Y26" s="704"/>
      <c r="Z26" s="704"/>
      <c r="AA26" s="705"/>
      <c r="AB26" s="705"/>
      <c r="AC26" s="704"/>
      <c r="AD26" s="704"/>
      <c r="AE26" s="704"/>
    </row>
    <row r="27" spans="2:31" s="710" customFormat="1" ht="20" customHeight="1">
      <c r="B27" s="707">
        <v>25</v>
      </c>
      <c r="C27" s="357" t="s">
        <v>595</v>
      </c>
      <c r="D27" s="346" t="str">
        <f>IF(E27="","",VLOOKUP(C27,Data!$B$5:$L$508,2,FALSE))</f>
        <v>WW08990</v>
      </c>
      <c r="E27" s="715">
        <v>50</v>
      </c>
      <c r="F27" s="709"/>
      <c r="G27" s="712"/>
      <c r="H27" s="346">
        <f>IF(E27="","",VLOOKUP(C27,Data!$B$5:$L$508,11,FALSE))</f>
        <v>24.65</v>
      </c>
      <c r="I27" s="616">
        <f t="shared" si="1"/>
        <v>1232.5</v>
      </c>
      <c r="J27" s="471" t="str">
        <f>IF(E27="","",VLOOKUP(C27,Data!$B$5:$D$508,3,FALSE))</f>
        <v>C/T</v>
      </c>
      <c r="K27" s="347" t="str">
        <f>IF(E27="","",VLOOKUP(C27,Data!$B$5:$M$508,12,FALSE))</f>
        <v>Indonesia</v>
      </c>
      <c r="L27" s="348"/>
      <c r="M27" s="349">
        <f>IF(E27="","",VLOOKUP(C27,Data!$B$5:$E$508,4,FALSE)*E27)</f>
        <v>110.00000000000001</v>
      </c>
      <c r="N27" s="349">
        <f>IF(E27="","",VLOOKUP(C27,Data!$B$5:$F$508,5,FALSE)*E27)</f>
        <v>50</v>
      </c>
      <c r="O27" s="612" t="e">
        <f>IF(C27=Data!#REF!,Data!#REF!,(IF(C27=Data!#REF!,Data!#REF!,(IF(C27=Data!#REF!,Data!#REF!,(IF(C27=Data!B143,Data!G143,(IF(C27=Data!B146,Data!G146,(IF(C27=Data!#REF!,Data!#REF!,(IF(C27=Data!#REF!,Data!#REF!,(IF(C27=Data!#REF!,Data!#REF!,Data!#REF!)))))))))))))))&amp;IF(C27=Data!#REF!,Data!#REF!,(IF(C27=Data!#REF!,Data!#REF!,(IF(C27=Data!#REF!,Data!#REF!,(IF(C27=Data!#REF!,Data!#REF!,(IF(C27=Data!#REF!,Data!#REF!,(IF(C27=Data!#REF!,Data!G838,(IF(C27=Data!#REF!,Data!#REF!,(IF(C27=Data!#REF!,Data!#REF!,Data!#REF!)))))))))))))))&amp;IF(C27=Data!B174,Data!G174,(IF(C27=Data!#REF!,Data!#REF!,(IF(C27=Data!#REF!,Data!#REF!,(IF(C27=Data!#REF!,Data!#REF!,(IF(C27=Data!#REF!,Data!#REF!,Data!#REF!)))))))))</f>
        <v>#REF!</v>
      </c>
      <c r="P27" s="738"/>
      <c r="Q27" s="739"/>
      <c r="R27" s="630" t="s">
        <v>525</v>
      </c>
      <c r="S27" s="739"/>
      <c r="T27" s="739"/>
      <c r="U27" s="630"/>
      <c r="V27" s="634"/>
      <c r="W27" s="630"/>
      <c r="X27" s="350">
        <f>IF(E27="","",VLOOKUP(C27,Data!$B$5:$J$508,9,FALSE)*E27)</f>
        <v>0.17</v>
      </c>
      <c r="Y27" s="704"/>
      <c r="Z27" s="704"/>
      <c r="AA27" s="705"/>
      <c r="AB27" s="705"/>
      <c r="AC27" s="704"/>
      <c r="AD27" s="704"/>
      <c r="AE27" s="704"/>
    </row>
    <row r="28" spans="2:31" s="710" customFormat="1" ht="20" customHeight="1">
      <c r="B28" s="707"/>
      <c r="C28" s="357" t="s">
        <v>594</v>
      </c>
      <c r="D28" s="346" t="str">
        <f>IF(E28="","",VLOOKUP(C28,Data!$B$5:$L$508,2,FALSE))</f>
        <v>WW08970</v>
      </c>
      <c r="E28" s="715">
        <v>50</v>
      </c>
      <c r="F28" s="709"/>
      <c r="G28" s="712"/>
      <c r="H28" s="346">
        <f>IF(E28="","",VLOOKUP(C28,Data!$B$5:$L$508,11,FALSE))</f>
        <v>24.65</v>
      </c>
      <c r="I28" s="616">
        <f t="shared" si="1"/>
        <v>1232.5</v>
      </c>
      <c r="J28" s="471" t="str">
        <f>IF(E28="","",VLOOKUP(C28,Data!$B$5:$D$508,3,FALSE))</f>
        <v>C/T</v>
      </c>
      <c r="K28" s="347" t="str">
        <f>IF(E28="","",VLOOKUP(C28,Data!$B$5:$M$508,12,FALSE))</f>
        <v>Indonesia</v>
      </c>
      <c r="L28" s="348"/>
      <c r="M28" s="349">
        <f>IF(E28="","",VLOOKUP(C28,Data!$B$5:$E$508,4,FALSE)*E28)</f>
        <v>0</v>
      </c>
      <c r="N28" s="349">
        <f>IF(E28="","",VLOOKUP(C28,Data!$B$5:$F$508,5,FALSE)*E28)</f>
        <v>50</v>
      </c>
      <c r="O28" s="612" t="e">
        <f>IF(C28=Data!#REF!,Data!#REF!,(IF(C28=Data!#REF!,Data!#REF!,(IF(C28=Data!#REF!,Data!#REF!,(IF(C28=Data!B144,Data!G144,(IF(C28=Data!B147,Data!G147,(IF(C28=Data!#REF!,Data!#REF!,(IF(C28=Data!#REF!,Data!#REF!,(IF(C28=Data!#REF!,Data!#REF!,Data!#REF!)))))))))))))))&amp;IF(C28=Data!#REF!,Data!#REF!,(IF(C28=Data!#REF!,Data!#REF!,(IF(C28=Data!#REF!,Data!#REF!,(IF(C28=Data!#REF!,Data!#REF!,(IF(C28=Data!#REF!,Data!#REF!,(IF(C28=Data!#REF!,Data!G839,(IF(C28=Data!#REF!,Data!#REF!,(IF(C28=Data!#REF!,Data!#REF!,Data!#REF!)))))))))))))))&amp;IF(C28=Data!B175,Data!G175,(IF(C28=Data!#REF!,Data!#REF!,(IF(C28=Data!#REF!,Data!#REF!,(IF(C28=Data!#REF!,Data!#REF!,(IF(C28=Data!#REF!,Data!#REF!,Data!#REF!)))))))))</f>
        <v>#REF!</v>
      </c>
      <c r="P28" s="738"/>
      <c r="Q28" s="739"/>
      <c r="R28" s="630" t="s">
        <v>525</v>
      </c>
      <c r="S28" s="739"/>
      <c r="T28" s="739"/>
      <c r="U28" s="630"/>
      <c r="V28" s="634"/>
      <c r="W28" s="630"/>
      <c r="X28" s="350">
        <f>IF(E28="","",VLOOKUP(C28,Data!$B$5:$J$508,9,FALSE)*E28)</f>
        <v>0.17</v>
      </c>
      <c r="Y28" s="704"/>
      <c r="Z28" s="704"/>
      <c r="AA28" s="705"/>
      <c r="AB28" s="705"/>
      <c r="AC28" s="704"/>
      <c r="AD28" s="704"/>
      <c r="AE28" s="704"/>
    </row>
    <row r="29" spans="2:31" s="710" customFormat="1" ht="20" customHeight="1">
      <c r="B29" s="707" t="s">
        <v>1046</v>
      </c>
      <c r="C29" s="357" t="s">
        <v>612</v>
      </c>
      <c r="D29" s="346" t="str">
        <f>IF(E29="","",VLOOKUP(C29,Data!$B$5:$L$508,2,FALSE))</f>
        <v>ZX16730</v>
      </c>
      <c r="E29" s="715">
        <v>90</v>
      </c>
      <c r="F29" s="709"/>
      <c r="G29" s="712"/>
      <c r="H29" s="346">
        <f>IF(E29="","",VLOOKUP(C29,Data!$B$5:$L$508,11,FALSE))</f>
        <v>73.209999999999994</v>
      </c>
      <c r="I29" s="616">
        <f t="shared" si="1"/>
        <v>6588.9</v>
      </c>
      <c r="J29" s="471" t="str">
        <f>IF(E29="","",VLOOKUP(C29,Data!$B$5:$D$508,3,FALSE))</f>
        <v>C/T</v>
      </c>
      <c r="K29" s="347" t="str">
        <f>IF(E29="","",VLOOKUP(C29,Data!$B$5:$M$508,12,FALSE))</f>
        <v>Indonesia</v>
      </c>
      <c r="L29" s="348"/>
      <c r="M29" s="349">
        <f>IF(E29="","",VLOOKUP(C29,Data!$B$5:$E$508,4,FALSE)*E29)</f>
        <v>135</v>
      </c>
      <c r="N29" s="349">
        <f>IF(E29="","",VLOOKUP(C29,Data!$B$5:$F$508,5,FALSE)*E29)</f>
        <v>90</v>
      </c>
      <c r="O29" s="612" t="e">
        <f>IF(C29=Data!#REF!,Data!#REF!,(IF(C29=Data!#REF!,Data!#REF!,(IF(C29=Data!#REF!,Data!#REF!,(IF(C29=Data!B147,Data!G147,(IF(C29=Data!B150,Data!G150,(IF(C29=Data!#REF!,Data!#REF!,(IF(C29=Data!#REF!,Data!#REF!,(IF(C29=Data!#REF!,Data!#REF!,Data!#REF!)))))))))))))))&amp;IF(C29=Data!#REF!,Data!#REF!,(IF(C29=Data!#REF!,Data!#REF!,(IF(C29=Data!#REF!,Data!#REF!,(IF(C29=Data!#REF!,Data!#REF!,(IF(C29=Data!#REF!,Data!#REF!,(IF(C29=Data!#REF!,Data!G842,(IF(C29=Data!#REF!,Data!#REF!,(IF(C29=Data!#REF!,Data!#REF!,Data!#REF!)))))))))))))))&amp;IF(C29=Data!B178,Data!G178,(IF(C29=Data!#REF!,Data!#REF!,(IF(C29=Data!#REF!,Data!#REF!,(IF(C29=Data!#REF!,Data!#REF!,(IF(C29=Data!#REF!,Data!#REF!,Data!#REF!)))))))))</f>
        <v>#REF!</v>
      </c>
      <c r="P29" s="738"/>
      <c r="Q29" s="739"/>
      <c r="R29" s="630" t="s">
        <v>525</v>
      </c>
      <c r="S29" s="739"/>
      <c r="T29" s="739"/>
      <c r="U29" s="630"/>
      <c r="V29" s="634"/>
      <c r="W29" s="630"/>
      <c r="X29" s="350">
        <f>IF(E29="","",VLOOKUP(C29,Data!$B$5:$J$508,9,FALSE)*E29)</f>
        <v>0.84600000000000009</v>
      </c>
      <c r="Y29" s="704"/>
      <c r="Z29" s="704"/>
      <c r="AA29" s="705"/>
      <c r="AB29" s="705"/>
      <c r="AC29" s="704"/>
      <c r="AD29" s="704"/>
      <c r="AE29" s="704"/>
    </row>
    <row r="30" spans="2:31" s="710" customFormat="1" ht="20" customHeight="1">
      <c r="B30" s="707" t="s">
        <v>975</v>
      </c>
      <c r="C30" s="357" t="s">
        <v>635</v>
      </c>
      <c r="D30" s="346" t="str">
        <f>IF(E30="","",VLOOKUP(C30,Data!$B$5:$L$508,2,FALSE))</f>
        <v>VAH6640</v>
      </c>
      <c r="E30" s="715">
        <v>100</v>
      </c>
      <c r="F30" s="709"/>
      <c r="G30" s="712"/>
      <c r="H30" s="346">
        <f>IF(E30="","",VLOOKUP(C30,Data!$B$5:$L$508,11,FALSE))</f>
        <v>1.42</v>
      </c>
      <c r="I30" s="616">
        <f t="shared" si="1"/>
        <v>142</v>
      </c>
      <c r="J30" s="471" t="str">
        <f>IF(E30="","",VLOOKUP(C30,Data!$B$5:$D$508,3,FALSE))</f>
        <v>C/T</v>
      </c>
      <c r="K30" s="347" t="str">
        <f>IF(E30="","",VLOOKUP(C30,Data!$B$5:$M$508,12,FALSE))</f>
        <v>Indonesia</v>
      </c>
      <c r="L30" s="348"/>
      <c r="M30" s="349">
        <f>IF(E30="","",VLOOKUP(C30,Data!$B$5:$E$508,4,FALSE)*E30)</f>
        <v>350</v>
      </c>
      <c r="N30" s="349">
        <f>IF(E30="","",VLOOKUP(C30,Data!$B$5:$F$508,5,FALSE)*E30)</f>
        <v>159</v>
      </c>
      <c r="O30" s="612" t="e">
        <f>IF(C30=Data!#REF!,Data!#REF!,(IF(C30=Data!#REF!,Data!#REF!,(IF(C30=Data!#REF!,Data!#REF!,(IF(C30=Data!B148,Data!G148,(IF(C30=Data!B151,Data!G151,(IF(C30=Data!#REF!,Data!#REF!,(IF(C30=Data!#REF!,Data!#REF!,(IF(C30=Data!#REF!,Data!#REF!,Data!#REF!)))))))))))))))&amp;IF(C30=Data!#REF!,Data!#REF!,(IF(C30=Data!#REF!,Data!#REF!,(IF(C30=Data!#REF!,Data!#REF!,(IF(C30=Data!#REF!,Data!#REF!,(IF(C30=Data!#REF!,Data!#REF!,(IF(C30=Data!#REF!,Data!G843,(IF(C30=Data!#REF!,Data!#REF!,(IF(C30=Data!#REF!,Data!#REF!,Data!#REF!)))))))))))))))&amp;IF(C30=Data!B179,Data!G179,(IF(C30=Data!#REF!,Data!#REF!,(IF(C30=Data!#REF!,Data!#REF!,(IF(C30=Data!#REF!,Data!#REF!,(IF(C30=Data!#REF!,Data!#REF!,Data!#REF!)))))))))</f>
        <v>#REF!</v>
      </c>
      <c r="P30" s="738"/>
      <c r="Q30" s="739"/>
      <c r="R30" s="630" t="s">
        <v>525</v>
      </c>
      <c r="S30" s="739"/>
      <c r="T30" s="739"/>
      <c r="U30" s="630"/>
      <c r="V30" s="634"/>
      <c r="W30" s="630"/>
      <c r="X30" s="350">
        <f>IF(E30="","",VLOOKUP(C30,Data!$B$5:$J$508,9,FALSE)*E30)</f>
        <v>2.1</v>
      </c>
      <c r="Y30" s="704"/>
      <c r="Z30" s="704"/>
      <c r="AA30" s="705"/>
      <c r="AB30" s="705"/>
      <c r="AC30" s="704"/>
      <c r="AD30" s="704"/>
      <c r="AE30" s="704"/>
    </row>
    <row r="31" spans="2:31" s="710" customFormat="1" ht="20" customHeight="1">
      <c r="B31" s="707">
        <v>37</v>
      </c>
      <c r="C31" s="357" t="s">
        <v>621</v>
      </c>
      <c r="D31" s="346" t="str">
        <f>IF(E31="","",VLOOKUP(C31,Data!$B$5:$L$508,2,FALSE))</f>
        <v>ZV87970</v>
      </c>
      <c r="E31" s="715">
        <v>9</v>
      </c>
      <c r="F31" s="709"/>
      <c r="G31" s="712"/>
      <c r="H31" s="346">
        <f>IF(E31="","",VLOOKUP(C31,Data!$B$5:$L$508,11,FALSE))</f>
        <v>21.69</v>
      </c>
      <c r="I31" s="616">
        <f t="shared" si="1"/>
        <v>195.21</v>
      </c>
      <c r="J31" s="471" t="str">
        <f>IF(E31="","",VLOOKUP(C31,Data!$B$5:$D$508,3,FALSE))</f>
        <v>C/T</v>
      </c>
      <c r="K31" s="347" t="str">
        <f>IF(E31="","",VLOOKUP(C31,Data!$B$5:$M$508,12,FALSE))</f>
        <v>Indonesia</v>
      </c>
      <c r="L31" s="348"/>
      <c r="M31" s="349">
        <f>IF(E31="","",VLOOKUP(C31,Data!$B$5:$E$508,4,FALSE)*E31)</f>
        <v>96.75</v>
      </c>
      <c r="N31" s="349">
        <f>IF(E31="","",VLOOKUP(C31,Data!$B$5:$F$508,5,FALSE)*E31)</f>
        <v>77.399999999999991</v>
      </c>
      <c r="O31" s="612" t="e">
        <f>IF(C31=Data!#REF!,Data!#REF!,(IF(C31=Data!#REF!,Data!#REF!,(IF(C31=Data!#REF!,Data!#REF!,(IF(C31=Data!B149,Data!G149,(IF(C31=Data!B152,Data!G152,(IF(C31=Data!#REF!,Data!#REF!,(IF(C31=Data!#REF!,Data!#REF!,(IF(C31=Data!#REF!,Data!#REF!,Data!#REF!)))))))))))))))&amp;IF(C31=Data!#REF!,Data!#REF!,(IF(C31=Data!#REF!,Data!#REF!,(IF(C31=Data!#REF!,Data!#REF!,(IF(C31=Data!#REF!,Data!#REF!,(IF(C31=Data!#REF!,Data!#REF!,(IF(C31=Data!#REF!,Data!G844,(IF(C31=Data!#REF!,Data!#REF!,(IF(C31=Data!#REF!,Data!#REF!,Data!#REF!)))))))))))))))&amp;IF(C31=Data!B180,Data!G180,(IF(C31=Data!#REF!,Data!#REF!,(IF(C31=Data!#REF!,Data!#REF!,(IF(C31=Data!#REF!,Data!#REF!,(IF(C31=Data!#REF!,Data!#REF!,Data!#REF!)))))))))</f>
        <v>#REF!</v>
      </c>
      <c r="P31" s="738"/>
      <c r="Q31" s="739"/>
      <c r="R31" s="630" t="s">
        <v>525</v>
      </c>
      <c r="S31" s="739"/>
      <c r="T31" s="739"/>
      <c r="U31" s="630"/>
      <c r="V31" s="634"/>
      <c r="W31" s="630"/>
      <c r="X31" s="350">
        <f>IF(E31="","",VLOOKUP(C31,Data!$B$5:$J$508,9,FALSE)*E31)</f>
        <v>0.242372</v>
      </c>
      <c r="Y31" s="704"/>
      <c r="Z31" s="704"/>
      <c r="AA31" s="705"/>
      <c r="AB31" s="705"/>
      <c r="AC31" s="704"/>
      <c r="AD31" s="704"/>
      <c r="AE31" s="704"/>
    </row>
    <row r="32" spans="2:31" s="710" customFormat="1" ht="20" customHeight="1">
      <c r="B32" s="707">
        <v>38</v>
      </c>
      <c r="C32" s="357" t="s">
        <v>156</v>
      </c>
      <c r="D32" s="346" t="str">
        <f>IF(E32="","",VLOOKUP(C32,Data!$B$5:$L$508,2,FALSE))</f>
        <v>ZV88060</v>
      </c>
      <c r="E32" s="715">
        <v>5</v>
      </c>
      <c r="F32" s="709"/>
      <c r="G32" s="712"/>
      <c r="H32" s="346">
        <f>IF(E32="","",VLOOKUP(C32,Data!$B$5:$L$508,11,FALSE))</f>
        <v>16.07</v>
      </c>
      <c r="I32" s="616">
        <f t="shared" si="1"/>
        <v>80.349999999999994</v>
      </c>
      <c r="J32" s="471" t="str">
        <f>IF(E32="","",VLOOKUP(C32,Data!$B$5:$D$508,3,FALSE))</f>
        <v>C/T</v>
      </c>
      <c r="K32" s="347" t="str">
        <f>IF(E32="","",VLOOKUP(C32,Data!$B$5:$M$508,12,FALSE))</f>
        <v>Indonesia</v>
      </c>
      <c r="L32" s="348"/>
      <c r="M32" s="349">
        <f>IF(E32="","",VLOOKUP(C32,Data!$B$5:$E$508,4,FALSE)*E32)</f>
        <v>27.25</v>
      </c>
      <c r="N32" s="349">
        <f>IF(E32="","",VLOOKUP(C32,Data!$B$5:$F$508,5,FALSE)*E32)</f>
        <v>21.25</v>
      </c>
      <c r="O32" s="612" t="e">
        <f>IF(C32=Data!#REF!,Data!#REF!,(IF(C32=Data!#REF!,Data!#REF!,(IF(C32=Data!#REF!,Data!#REF!,(IF(C32=Data!B150,Data!G150,(IF(C32=Data!B153,Data!G153,(IF(C32=Data!#REF!,Data!#REF!,(IF(C32=Data!#REF!,Data!#REF!,(IF(C32=Data!#REF!,Data!#REF!,Data!#REF!)))))))))))))))&amp;IF(C32=Data!#REF!,Data!#REF!,(IF(C32=Data!#REF!,Data!#REF!,(IF(C32=Data!#REF!,Data!#REF!,(IF(C32=Data!#REF!,Data!#REF!,(IF(C32=Data!#REF!,Data!#REF!,(IF(C32=Data!#REF!,Data!G845,(IF(C32=Data!#REF!,Data!#REF!,(IF(C32=Data!#REF!,Data!#REF!,Data!#REF!)))))))))))))))&amp;IF(C32=Data!B181,Data!G181,(IF(C32=Data!#REF!,Data!#REF!,(IF(C32=Data!#REF!,Data!#REF!,(IF(C32=Data!#REF!,Data!#REF!,(IF(C32=Data!#REF!,Data!#REF!,Data!#REF!)))))))))</f>
        <v>#REF!</v>
      </c>
      <c r="P32" s="738"/>
      <c r="Q32" s="739"/>
      <c r="R32" s="630" t="s">
        <v>525</v>
      </c>
      <c r="S32" s="739"/>
      <c r="T32" s="739"/>
      <c r="U32" s="630"/>
      <c r="V32" s="634"/>
      <c r="W32" s="630"/>
      <c r="X32" s="350">
        <f>IF(E32="","",VLOOKUP(C32,Data!$B$5:$J$508,9,FALSE)*E32)</f>
        <v>5.0875999999999991E-2</v>
      </c>
      <c r="Y32" s="704"/>
      <c r="Z32" s="704"/>
      <c r="AA32" s="705"/>
      <c r="AB32" s="705"/>
      <c r="AC32" s="704"/>
      <c r="AD32" s="704"/>
      <c r="AE32" s="704"/>
    </row>
    <row r="33" spans="2:31" s="710" customFormat="1" ht="20" customHeight="1">
      <c r="B33" s="707">
        <v>39</v>
      </c>
      <c r="C33" s="357" t="s">
        <v>157</v>
      </c>
      <c r="D33" s="346" t="str">
        <f>IF(E33="","",VLOOKUP(C33,Data!$B$5:$L$508,2,FALSE))</f>
        <v>ZV88070</v>
      </c>
      <c r="E33" s="715">
        <v>5</v>
      </c>
      <c r="F33" s="709"/>
      <c r="G33" s="712"/>
      <c r="H33" s="346">
        <f>IF(E33="","",VLOOKUP(C33,Data!$B$5:$L$508,11,FALSE))</f>
        <v>16.02</v>
      </c>
      <c r="I33" s="616">
        <f t="shared" si="1"/>
        <v>80.099999999999994</v>
      </c>
      <c r="J33" s="471" t="str">
        <f>IF(E33="","",VLOOKUP(C33,Data!$B$5:$D$508,3,FALSE))</f>
        <v>C/T</v>
      </c>
      <c r="K33" s="347" t="str">
        <f>IF(E33="","",VLOOKUP(C33,Data!$B$5:$M$508,12,FALSE))</f>
        <v>Indonesia</v>
      </c>
      <c r="L33" s="348"/>
      <c r="M33" s="349">
        <f>IF(E33="","",VLOOKUP(C33,Data!$B$5:$E$508,4,FALSE)*E33)</f>
        <v>28.25</v>
      </c>
      <c r="N33" s="349">
        <f>IF(E33="","",VLOOKUP(C33,Data!$B$5:$F$508,5,FALSE)*E33)</f>
        <v>22</v>
      </c>
      <c r="O33" s="612" t="e">
        <f>IF(C33=Data!#REF!,Data!#REF!,(IF(C33=Data!#REF!,Data!#REF!,(IF(C33=Data!#REF!,Data!#REF!,(IF(C33=Data!B151,Data!G151,(IF(C33=Data!B154,Data!G154,(IF(C33=Data!#REF!,Data!#REF!,(IF(C33=Data!#REF!,Data!#REF!,(IF(C33=Data!#REF!,Data!#REF!,Data!#REF!)))))))))))))))&amp;IF(C33=Data!#REF!,Data!#REF!,(IF(C33=Data!#REF!,Data!#REF!,(IF(C33=Data!#REF!,Data!#REF!,(IF(C33=Data!#REF!,Data!#REF!,(IF(C33=Data!#REF!,Data!#REF!,(IF(C33=Data!#REF!,Data!G846,(IF(C33=Data!#REF!,Data!#REF!,(IF(C33=Data!#REF!,Data!#REF!,Data!#REF!)))))))))))))))&amp;IF(C33=Data!B182,Data!G182,(IF(C33=Data!#REF!,Data!#REF!,(IF(C33=Data!#REF!,Data!#REF!,(IF(C33=Data!#REF!,Data!#REF!,(IF(C33=Data!#REF!,Data!#REF!,Data!#REF!)))))))))</f>
        <v>#REF!</v>
      </c>
      <c r="P33" s="738"/>
      <c r="Q33" s="739"/>
      <c r="R33" s="630" t="s">
        <v>525</v>
      </c>
      <c r="S33" s="739"/>
      <c r="T33" s="739"/>
      <c r="U33" s="630"/>
      <c r="V33" s="634"/>
      <c r="W33" s="630"/>
      <c r="X33" s="350">
        <f>IF(E33="","",VLOOKUP(C33,Data!$B$5:$J$508,9,FALSE)*E33)</f>
        <v>5.0875999999999991E-2</v>
      </c>
      <c r="Y33" s="704"/>
      <c r="Z33" s="704"/>
      <c r="AA33" s="705"/>
      <c r="AB33" s="705"/>
      <c r="AC33" s="704"/>
      <c r="AD33" s="704"/>
      <c r="AE33" s="704"/>
    </row>
    <row r="34" spans="2:31" s="710" customFormat="1" ht="20" customHeight="1">
      <c r="B34" s="707" t="s">
        <v>1047</v>
      </c>
      <c r="C34" s="357" t="s">
        <v>127</v>
      </c>
      <c r="D34" s="346" t="str">
        <f>IF(E34="","",VLOOKUP(C34,Data!$B$5:$L$508,2,FALSE))</f>
        <v>ZV88180</v>
      </c>
      <c r="E34" s="715">
        <v>120</v>
      </c>
      <c r="F34" s="709"/>
      <c r="G34" s="712"/>
      <c r="H34" s="346">
        <f>IF(E34="","",VLOOKUP(C34,Data!$B$5:$L$508,11,FALSE))</f>
        <v>44.63</v>
      </c>
      <c r="I34" s="616">
        <f t="shared" si="1"/>
        <v>5355.6</v>
      </c>
      <c r="J34" s="471" t="str">
        <f>IF(E34="","",VLOOKUP(C34,Data!$B$5:$D$508,3,FALSE))</f>
        <v>C/T</v>
      </c>
      <c r="K34" s="347" t="str">
        <f>IF(E34="","",VLOOKUP(C34,Data!$B$5:$M$508,12,FALSE))</f>
        <v>Indonesia</v>
      </c>
      <c r="L34" s="348"/>
      <c r="M34" s="349">
        <f>IF(E34="","",VLOOKUP(C34,Data!$B$5:$E$508,4,FALSE)*E34)</f>
        <v>1096.8000000000002</v>
      </c>
      <c r="N34" s="349">
        <f>IF(E34="","",VLOOKUP(C34,Data!$B$5:$F$508,5,FALSE)*E34)</f>
        <v>1056</v>
      </c>
      <c r="O34" s="612" t="e">
        <f>IF(C34=Data!#REF!,Data!#REF!,(IF(C34=Data!#REF!,Data!#REF!,(IF(C34=Data!#REF!,Data!#REF!,(IF(C34=Data!B153,Data!G153,(IF(C34=Data!B156,Data!G156,(IF(C34=Data!#REF!,Data!#REF!,(IF(C34=Data!#REF!,Data!#REF!,(IF(C34=Data!#REF!,Data!#REF!,Data!#REF!)))))))))))))))&amp;IF(C34=Data!#REF!,Data!#REF!,(IF(C34=Data!#REF!,Data!#REF!,(IF(C34=Data!#REF!,Data!#REF!,(IF(C34=Data!#REF!,Data!#REF!,(IF(C34=Data!#REF!,Data!#REF!,(IF(C34=Data!#REF!,Data!G848,(IF(C34=Data!#REF!,Data!#REF!,(IF(C34=Data!#REF!,Data!#REF!,Data!#REF!)))))))))))))))&amp;IF(C34=Data!B184,Data!G184,(IF(C34=Data!#REF!,Data!#REF!,(IF(C34=Data!#REF!,Data!#REF!,(IF(C34=Data!#REF!,Data!#REF!,(IF(C34=Data!#REF!,Data!#REF!,Data!#REF!)))))))))</f>
        <v>#REF!</v>
      </c>
      <c r="P34" s="738"/>
      <c r="Q34" s="739"/>
      <c r="R34" s="630" t="s">
        <v>525</v>
      </c>
      <c r="S34" s="739"/>
      <c r="T34" s="739"/>
      <c r="U34" s="630"/>
      <c r="V34" s="634"/>
      <c r="W34" s="630"/>
      <c r="X34" s="350">
        <f>IF(E34="","",VLOOKUP(C34,Data!$B$5:$J$508,9,FALSE)*E34)</f>
        <v>2.5920000000000001</v>
      </c>
      <c r="Y34" s="704"/>
      <c r="Z34" s="704"/>
      <c r="AA34" s="705"/>
      <c r="AB34" s="705"/>
      <c r="AC34" s="704"/>
      <c r="AD34" s="704"/>
      <c r="AE34" s="704"/>
    </row>
    <row r="35" spans="2:31" s="710" customFormat="1" ht="20" customHeight="1">
      <c r="B35" s="707" t="s">
        <v>964</v>
      </c>
      <c r="C35" s="357" t="s">
        <v>128</v>
      </c>
      <c r="D35" s="346" t="str">
        <f>IF(E35="","",VLOOKUP(C35,Data!$B$5:$L$508,2,FALSE))</f>
        <v>ZV88190</v>
      </c>
      <c r="E35" s="715">
        <v>80</v>
      </c>
      <c r="F35" s="709"/>
      <c r="G35" s="712"/>
      <c r="H35" s="346">
        <f>IF(E35="","",VLOOKUP(C35,Data!$B$5:$L$508,11,FALSE))</f>
        <v>42.63</v>
      </c>
      <c r="I35" s="616">
        <f t="shared" si="0"/>
        <v>3410.4</v>
      </c>
      <c r="J35" s="471" t="str">
        <f>IF(E35="","",VLOOKUP(C35,Data!$B$5:$D$508,3,FALSE))</f>
        <v>C/T</v>
      </c>
      <c r="K35" s="347" t="str">
        <f>IF(E35="","",VLOOKUP(C35,Data!$B$5:$M$508,12,FALSE))</f>
        <v>Indonesia</v>
      </c>
      <c r="L35" s="348"/>
      <c r="M35" s="349">
        <f>IF(E35="","",VLOOKUP(C35,Data!$B$5:$E$508,4,FALSE)*E35)</f>
        <v>731.2</v>
      </c>
      <c r="N35" s="349">
        <f>IF(E35="","",VLOOKUP(C35,Data!$B$5:$F$508,5,FALSE)*E35)</f>
        <v>688</v>
      </c>
      <c r="O35" s="612" t="e">
        <f>IF(C35=Data!#REF!,Data!#REF!,(IF(C35=Data!#REF!,Data!#REF!,(IF(C35=Data!#REF!,Data!#REF!,(IF(C35=Data!B154,Data!G154,(IF(C35=Data!B157,Data!G157,(IF(C35=Data!#REF!,Data!#REF!,(IF(C35=Data!#REF!,Data!#REF!,(IF(C35=Data!#REF!,Data!#REF!,Data!#REF!)))))))))))))))&amp;IF(C35=Data!#REF!,Data!#REF!,(IF(C35=Data!#REF!,Data!#REF!,(IF(C35=Data!#REF!,Data!#REF!,(IF(C35=Data!#REF!,Data!#REF!,(IF(C35=Data!#REF!,Data!#REF!,(IF(C35=Data!#REF!,Data!G849,(IF(C35=Data!#REF!,Data!#REF!,(IF(C35=Data!#REF!,Data!#REF!,Data!#REF!)))))))))))))))&amp;IF(C35=Data!B185,Data!G185,(IF(C35=Data!#REF!,Data!#REF!,(IF(C35=Data!#REF!,Data!#REF!,(IF(C35=Data!#REF!,Data!#REF!,(IF(C35=Data!#REF!,Data!#REF!,Data!#REF!)))))))))</f>
        <v>#REF!</v>
      </c>
      <c r="P35" s="738"/>
      <c r="Q35" s="739"/>
      <c r="R35" s="630" t="s">
        <v>525</v>
      </c>
      <c r="S35" s="739"/>
      <c r="T35" s="739"/>
      <c r="U35" s="630"/>
      <c r="V35" s="634"/>
      <c r="W35" s="630"/>
      <c r="X35" s="350">
        <f>IF(E35="","",VLOOKUP(C35,Data!$B$5:$J$508,9,FALSE)*E35)</f>
        <v>1.7280000000000002</v>
      </c>
      <c r="Y35" s="704"/>
      <c r="Z35" s="704"/>
      <c r="AA35" s="705"/>
      <c r="AB35" s="705"/>
      <c r="AC35" s="704"/>
      <c r="AD35" s="704"/>
      <c r="AE35" s="704"/>
    </row>
    <row r="36" spans="2:31" s="710" customFormat="1" ht="20" customHeight="1">
      <c r="B36" s="707" t="s">
        <v>973</v>
      </c>
      <c r="C36" s="357" t="s">
        <v>130</v>
      </c>
      <c r="D36" s="346" t="str">
        <f>IF(E36="","",VLOOKUP(C36,Data!$B$5:$L$508,2,FALSE))</f>
        <v>ZV88210</v>
      </c>
      <c r="E36" s="715">
        <v>120</v>
      </c>
      <c r="F36" s="709"/>
      <c r="G36" s="378"/>
      <c r="H36" s="346">
        <f>IF(E36="","",VLOOKUP(C36,Data!$B$5:$L$508,11,FALSE))</f>
        <v>44.02</v>
      </c>
      <c r="I36" s="616">
        <f t="shared" si="0"/>
        <v>5282.4000000000005</v>
      </c>
      <c r="J36" s="471" t="str">
        <f>IF(E36="","",VLOOKUP(C36,Data!$B$5:$D$508,3,FALSE))</f>
        <v>C/T</v>
      </c>
      <c r="K36" s="347" t="str">
        <f>IF(E36="","",VLOOKUP(C36,Data!$B$5:$M$508,12,FALSE))</f>
        <v>Indonesia</v>
      </c>
      <c r="L36" s="348"/>
      <c r="M36" s="349">
        <f>IF(E36="","",VLOOKUP(C36,Data!$B$5:$E$508,4,FALSE)*E36)</f>
        <v>858</v>
      </c>
      <c r="N36" s="349">
        <f>IF(E36="","",VLOOKUP(C36,Data!$B$5:$F$508,5,FALSE)*E36)</f>
        <v>816</v>
      </c>
      <c r="O36" s="612" t="e">
        <f>IF(C36=Data!#REF!,Data!#REF!,(IF(C36=Data!#REF!,Data!#REF!,(IF(C36=Data!#REF!,Data!#REF!,(IF(C36=Data!B156,Data!G156,(IF(C36=Data!B159,Data!G159,(IF(C36=Data!#REF!,Data!#REF!,(IF(C36=Data!#REF!,Data!#REF!,(IF(C36=Data!#REF!,Data!#REF!,Data!#REF!)))))))))))))))&amp;IF(C36=Data!#REF!,Data!#REF!,(IF(C36=Data!#REF!,Data!#REF!,(IF(C36=Data!#REF!,Data!#REF!,(IF(C36=Data!#REF!,Data!#REF!,(IF(C36=Data!#REF!,Data!#REF!,(IF(C36=Data!#REF!,Data!G851,(IF(C36=Data!#REF!,Data!#REF!,(IF(C36=Data!#REF!,Data!#REF!,Data!#REF!)))))))))))))))&amp;IF(C36=Data!B187,Data!G187,(IF(C36=Data!#REF!,Data!#REF!,(IF(C36=Data!#REF!,Data!#REF!,(IF(C36=Data!#REF!,Data!#REF!,(IF(C36=Data!#REF!,Data!#REF!,Data!#REF!)))))))))</f>
        <v>#REF!</v>
      </c>
      <c r="P36" s="738"/>
      <c r="Q36" s="739"/>
      <c r="R36" s="630" t="s">
        <v>525</v>
      </c>
      <c r="S36" s="739"/>
      <c r="T36" s="739"/>
      <c r="U36" s="630"/>
      <c r="V36" s="634"/>
      <c r="W36" s="630"/>
      <c r="X36" s="350">
        <f>IF(E36="","",VLOOKUP(C36,Data!$B$5:$J$508,9,FALSE)*E36)</f>
        <v>2.5920000000000001</v>
      </c>
      <c r="Y36" s="704"/>
      <c r="Z36" s="704"/>
      <c r="AA36" s="705"/>
      <c r="AB36" s="705"/>
      <c r="AC36" s="704"/>
      <c r="AD36" s="704"/>
      <c r="AE36" s="704"/>
    </row>
    <row r="37" spans="2:31" s="710" customFormat="1" ht="20" customHeight="1">
      <c r="B37" s="707" t="s">
        <v>1048</v>
      </c>
      <c r="C37" s="357" t="s">
        <v>133</v>
      </c>
      <c r="D37" s="346" t="str">
        <f>IF(E37="","",VLOOKUP(C37,Data!$B$5:$L$508,2,FALSE))</f>
        <v>ZV88250</v>
      </c>
      <c r="E37" s="715">
        <v>128</v>
      </c>
      <c r="F37" s="709"/>
      <c r="G37" s="712"/>
      <c r="H37" s="346">
        <f>IF(E37="","",VLOOKUP(C37,Data!$B$5:$L$508,11,FALSE))</f>
        <v>96.46</v>
      </c>
      <c r="I37" s="616">
        <f t="shared" si="0"/>
        <v>12346.88</v>
      </c>
      <c r="J37" s="471" t="str">
        <f>IF(E37="","",VLOOKUP(C37,Data!$B$5:$D$508,3,FALSE))</f>
        <v>C/T</v>
      </c>
      <c r="K37" s="347" t="str">
        <f>IF(E37="","",VLOOKUP(C37,Data!$B$5:$M$508,12,FALSE))</f>
        <v>Indonesia</v>
      </c>
      <c r="L37" s="348"/>
      <c r="M37" s="349">
        <f>IF(E37="","",VLOOKUP(C37,Data!$B$5:$E$508,4,FALSE)*E37)</f>
        <v>581.12</v>
      </c>
      <c r="N37" s="349">
        <f>IF(E37="","",VLOOKUP(C37,Data!$B$5:$F$508,5,FALSE)*E37)</f>
        <v>537.6</v>
      </c>
      <c r="O37" s="612" t="e">
        <f>IF(C37=Data!#REF!,Data!#REF!,(IF(C37=Data!#REF!,Data!#REF!,(IF(C37=Data!#REF!,Data!#REF!,(IF(C37=Data!B158,Data!G158,(IF(C37=Data!B161,Data!G161,(IF(C37=Data!#REF!,Data!#REF!,(IF(C37=Data!#REF!,Data!#REF!,(IF(C37=Data!#REF!,Data!#REF!,Data!#REF!)))))))))))))))&amp;IF(C37=Data!#REF!,Data!#REF!,(IF(C37=Data!#REF!,Data!#REF!,(IF(C37=Data!#REF!,Data!#REF!,(IF(C37=Data!#REF!,Data!#REF!,(IF(C37=Data!#REF!,Data!#REF!,(IF(C37=Data!#REF!,Data!G853,(IF(C37=Data!#REF!,Data!#REF!,(IF(C37=Data!#REF!,Data!#REF!,Data!#REF!)))))))))))))))&amp;IF(C37=Data!B189,Data!G189,(IF(C37=Data!#REF!,Data!#REF!,(IF(C37=Data!#REF!,Data!#REF!,(IF(C37=Data!#REF!,Data!#REF!,(IF(C37=Data!#REF!,Data!#REF!,Data!#REF!)))))))))</f>
        <v>#REF!</v>
      </c>
      <c r="P37" s="738"/>
      <c r="Q37" s="739"/>
      <c r="R37" s="630" t="s">
        <v>525</v>
      </c>
      <c r="S37" s="739"/>
      <c r="T37" s="739"/>
      <c r="U37" s="630"/>
      <c r="V37" s="634"/>
      <c r="W37" s="630"/>
      <c r="X37" s="350">
        <f>IF(E37="","",VLOOKUP(C37,Data!$B$5:$J$508,9,FALSE)*E37)</f>
        <v>1.6639999999999999</v>
      </c>
      <c r="Y37" s="704"/>
      <c r="Z37" s="704"/>
      <c r="AA37" s="705"/>
      <c r="AB37" s="705"/>
      <c r="AC37" s="704"/>
      <c r="AD37" s="704"/>
      <c r="AE37" s="704"/>
    </row>
    <row r="38" spans="2:31" s="710" customFormat="1" ht="20" customHeight="1">
      <c r="B38" s="707">
        <v>49</v>
      </c>
      <c r="C38" s="357" t="s">
        <v>134</v>
      </c>
      <c r="D38" s="346" t="str">
        <f>IF(E38="","",VLOOKUP(C38,Data!$B$5:$L$508,2,FALSE))</f>
        <v>ZV88260</v>
      </c>
      <c r="E38" s="715">
        <v>64</v>
      </c>
      <c r="F38" s="709"/>
      <c r="G38" s="712"/>
      <c r="H38" s="346">
        <f>IF(E38="","",VLOOKUP(C38,Data!$B$5:$L$508,11,FALSE))</f>
        <v>94.14</v>
      </c>
      <c r="I38" s="616">
        <f t="shared" ref="I38" si="2">IF(E38&gt;0,E38*H38,"-")</f>
        <v>6024.96</v>
      </c>
      <c r="J38" s="471" t="str">
        <f>IF(E38="","",VLOOKUP(C38,Data!$B$5:$D$508,3,FALSE))</f>
        <v>C/T</v>
      </c>
      <c r="K38" s="347" t="str">
        <f>IF(E38="","",VLOOKUP(C38,Data!$B$5:$M$508,12,FALSE))</f>
        <v>Indonesia</v>
      </c>
      <c r="L38" s="348"/>
      <c r="M38" s="349">
        <f>IF(E38="","",VLOOKUP(C38,Data!$B$5:$E$508,4,FALSE)*E38)</f>
        <v>290.56</v>
      </c>
      <c r="N38" s="349">
        <f>IF(E38="","",VLOOKUP(C38,Data!$B$5:$F$508,5,FALSE)*E38)</f>
        <v>268.8</v>
      </c>
      <c r="O38" s="612" t="e">
        <f>IF(C38=Data!#REF!,Data!#REF!,(IF(C38=Data!#REF!,Data!#REF!,(IF(C38=Data!#REF!,Data!#REF!,(IF(C38=Data!B136,Data!G136,(IF(C38=Data!B139,Data!G139,(IF(C38=Data!#REF!,Data!#REF!,(IF(C38=Data!#REF!,Data!#REF!,(IF(C38=Data!#REF!,Data!#REF!,Data!#REF!)))))))))))))))&amp;IF(C38=Data!#REF!,Data!#REF!,(IF(C38=Data!#REF!,Data!#REF!,(IF(C38=Data!#REF!,Data!#REF!,(IF(C38=Data!#REF!,Data!#REF!,(IF(C38=Data!#REF!,Data!#REF!,(IF(C38=Data!#REF!,Data!G831,(IF(C38=Data!#REF!,Data!#REF!,(IF(C38=Data!#REF!,Data!#REF!,Data!#REF!)))))))))))))))&amp;IF(C38=Data!B167,Data!G167,(IF(C38=Data!#REF!,Data!#REF!,(IF(C38=Data!#REF!,Data!#REF!,(IF(C38=Data!#REF!,Data!#REF!,(IF(C38=Data!#REF!,Data!#REF!,Data!#REF!)))))))))</f>
        <v>#REF!</v>
      </c>
      <c r="P38" s="738"/>
      <c r="Q38" s="739"/>
      <c r="R38" s="630" t="s">
        <v>525</v>
      </c>
      <c r="S38" s="739"/>
      <c r="T38" s="739"/>
      <c r="U38" s="630"/>
      <c r="V38" s="634"/>
      <c r="W38" s="630"/>
      <c r="X38" s="350">
        <f>IF(E38="","",VLOOKUP(C38,Data!$B$5:$J$508,9,FALSE)*E38)</f>
        <v>0.83199999999999996</v>
      </c>
      <c r="Y38" s="704"/>
      <c r="Z38" s="704"/>
      <c r="AA38" s="705"/>
      <c r="AB38" s="705"/>
      <c r="AC38" s="704"/>
      <c r="AD38" s="704"/>
      <c r="AE38" s="704"/>
    </row>
    <row r="39" spans="2:31" s="710" customFormat="1" ht="20" customHeight="1">
      <c r="B39" s="707">
        <v>50</v>
      </c>
      <c r="C39" s="357" t="s">
        <v>135</v>
      </c>
      <c r="D39" s="346" t="str">
        <f>IF(E39="","",VLOOKUP(C39,Data!$B$5:$L$508,2,FALSE))</f>
        <v>ZV88270</v>
      </c>
      <c r="E39" s="715">
        <v>64</v>
      </c>
      <c r="F39" s="709"/>
      <c r="G39" s="712"/>
      <c r="H39" s="346">
        <f>IF(E39="","",VLOOKUP(C39,Data!$B$5:$L$508,11,FALSE))</f>
        <v>97.38</v>
      </c>
      <c r="I39" s="616">
        <f t="shared" si="0"/>
        <v>6232.32</v>
      </c>
      <c r="J39" s="471" t="str">
        <f>IF(E39="","",VLOOKUP(C39,Data!$B$5:$D$508,3,FALSE))</f>
        <v>C/T</v>
      </c>
      <c r="K39" s="347" t="str">
        <f>IF(E39="","",VLOOKUP(C39,Data!$B$5:$M$508,12,FALSE))</f>
        <v>Indonesia</v>
      </c>
      <c r="L39" s="348"/>
      <c r="M39" s="349">
        <f>IF(E39="","",VLOOKUP(C39,Data!$B$5:$E$508,4,FALSE)*E39)</f>
        <v>290.56</v>
      </c>
      <c r="N39" s="349">
        <f>IF(E39="","",VLOOKUP(C39,Data!$B$5:$F$508,5,FALSE)*E39)</f>
        <v>268.8</v>
      </c>
      <c r="O39" s="612" t="e">
        <f>IF(C39=Data!#REF!,Data!#REF!,(IF(C39=Data!#REF!,Data!#REF!,(IF(C39=Data!#REF!,Data!#REF!,(IF(C39=Data!B137,Data!G137,(IF(C39=Data!B140,Data!G140,(IF(C39=Data!#REF!,Data!#REF!,(IF(C39=Data!#REF!,Data!#REF!,(IF(C39=Data!#REF!,Data!#REF!,Data!#REF!)))))))))))))))&amp;IF(C39=Data!#REF!,Data!#REF!,(IF(C39=Data!#REF!,Data!#REF!,(IF(C39=Data!#REF!,Data!#REF!,(IF(C39=Data!#REF!,Data!#REF!,(IF(C39=Data!#REF!,Data!#REF!,(IF(C39=Data!#REF!,Data!G832,(IF(C39=Data!#REF!,Data!#REF!,(IF(C39=Data!#REF!,Data!#REF!,Data!#REF!)))))))))))))))&amp;IF(C39=Data!B168,Data!G168,(IF(C39=Data!#REF!,Data!#REF!,(IF(C39=Data!#REF!,Data!#REF!,(IF(C39=Data!#REF!,Data!#REF!,(IF(C39=Data!#REF!,Data!#REF!,Data!#REF!)))))))))</f>
        <v>#REF!</v>
      </c>
      <c r="P39" s="738"/>
      <c r="Q39" s="739"/>
      <c r="R39" s="630" t="s">
        <v>525</v>
      </c>
      <c r="S39" s="739"/>
      <c r="T39" s="739"/>
      <c r="U39" s="630"/>
      <c r="V39" s="634"/>
      <c r="W39" s="630"/>
      <c r="X39" s="350">
        <f>IF(E39="","",VLOOKUP(C39,Data!$B$5:$J$508,9,FALSE)*E39)</f>
        <v>0.83199999999999996</v>
      </c>
      <c r="Y39" s="704"/>
      <c r="Z39" s="704"/>
      <c r="AA39" s="705"/>
      <c r="AB39" s="705"/>
      <c r="AC39" s="704"/>
      <c r="AD39" s="704"/>
      <c r="AE39" s="704"/>
    </row>
    <row r="40" spans="2:31" s="710" customFormat="1" ht="20" customHeight="1">
      <c r="B40" s="707">
        <v>51</v>
      </c>
      <c r="C40" s="357" t="s">
        <v>136</v>
      </c>
      <c r="D40" s="346" t="str">
        <f>IF(E40="","",VLOOKUP(C40,Data!$B$5:$L$508,2,FALSE))</f>
        <v>ZV88280</v>
      </c>
      <c r="E40" s="715">
        <v>64</v>
      </c>
      <c r="F40" s="709"/>
      <c r="G40" s="378"/>
      <c r="H40" s="346">
        <f>IF(E40="","",VLOOKUP(C40,Data!$B$5:$L$508,11,FALSE))</f>
        <v>95.06</v>
      </c>
      <c r="I40" s="616">
        <f t="shared" si="0"/>
        <v>6083.84</v>
      </c>
      <c r="J40" s="471" t="str">
        <f>IF(E40="","",VLOOKUP(C40,Data!$B$5:$D$508,3,FALSE))</f>
        <v>C/T</v>
      </c>
      <c r="K40" s="347" t="str">
        <f>IF(E40="","",VLOOKUP(C40,Data!$B$5:$M$508,12,FALSE))</f>
        <v>Indonesia</v>
      </c>
      <c r="L40" s="348"/>
      <c r="M40" s="349">
        <f>IF(E40="","",VLOOKUP(C40,Data!$B$5:$E$508,4,FALSE)*E40)</f>
        <v>290.56</v>
      </c>
      <c r="N40" s="349">
        <f>IF(E40="","",VLOOKUP(C40,Data!$B$5:$F$508,5,FALSE)*E40)</f>
        <v>268.8</v>
      </c>
      <c r="O40" s="612" t="e">
        <f>IF(C40=Data!#REF!,Data!#REF!,(IF(C40=Data!#REF!,Data!#REF!,(IF(C40=Data!#REF!,Data!#REF!,(IF(C40=Data!B152,Data!G152,(IF(C40=Data!B155,Data!G155,(IF(C40=Data!#REF!,Data!#REF!,(IF(C40=Data!#REF!,Data!#REF!,(IF(C40=Data!#REF!,Data!#REF!,Data!#REF!)))))))))))))))&amp;IF(C40=Data!#REF!,Data!#REF!,(IF(C40=Data!#REF!,Data!#REF!,(IF(C40=Data!#REF!,Data!#REF!,(IF(C40=Data!#REF!,Data!#REF!,(IF(C40=Data!#REF!,Data!#REF!,(IF(C40=Data!#REF!,Data!G847,(IF(C40=Data!#REF!,Data!#REF!,(IF(C40=Data!#REF!,Data!#REF!,Data!#REF!)))))))))))))))&amp;IF(C40=Data!B183,Data!G183,(IF(C40=Data!#REF!,Data!#REF!,(IF(C40=Data!#REF!,Data!#REF!,(IF(C40=Data!#REF!,Data!#REF!,(IF(C40=Data!#REF!,Data!#REF!,Data!#REF!)))))))))</f>
        <v>#REF!</v>
      </c>
      <c r="P40" s="738"/>
      <c r="Q40" s="739"/>
      <c r="R40" s="630" t="s">
        <v>525</v>
      </c>
      <c r="S40" s="739"/>
      <c r="T40" s="739"/>
      <c r="U40" s="630"/>
      <c r="V40" s="634"/>
      <c r="W40" s="630"/>
      <c r="X40" s="350">
        <f>IF(E40="","",VLOOKUP(C40,Data!$B$5:$J$508,9,FALSE)*E40)</f>
        <v>0.83199999999999996</v>
      </c>
      <c r="Y40" s="704"/>
      <c r="Z40" s="704"/>
      <c r="AA40" s="705"/>
      <c r="AB40" s="705"/>
      <c r="AC40" s="704"/>
      <c r="AD40" s="704"/>
      <c r="AE40" s="704"/>
    </row>
    <row r="41" spans="2:31" s="710" customFormat="1" ht="20" customHeight="1">
      <c r="B41" s="707">
        <v>52</v>
      </c>
      <c r="C41" s="357" t="s">
        <v>137</v>
      </c>
      <c r="D41" s="346" t="str">
        <f>IF(E41="","",VLOOKUP(C41,Data!$B$5:$L$508,2,FALSE))</f>
        <v>ZV88290</v>
      </c>
      <c r="E41" s="715">
        <v>64</v>
      </c>
      <c r="F41" s="709"/>
      <c r="G41" s="712"/>
      <c r="H41" s="346">
        <f>IF(E41="","",VLOOKUP(C41,Data!$B$5:$L$508,11,FALSE))</f>
        <v>96.87</v>
      </c>
      <c r="I41" s="616">
        <f t="shared" si="0"/>
        <v>6199.68</v>
      </c>
      <c r="J41" s="471" t="str">
        <f>IF(E41="","",VLOOKUP(C41,Data!$B$5:$D$508,3,FALSE))</f>
        <v>C/T</v>
      </c>
      <c r="K41" s="347" t="str">
        <f>IF(E41="","",VLOOKUP(C41,Data!$B$5:$M$508,12,FALSE))</f>
        <v>Indonesia</v>
      </c>
      <c r="L41" s="348"/>
      <c r="M41" s="349">
        <f>IF(E41="","",VLOOKUP(C41,Data!$B$5:$E$508,4,FALSE)*E41)</f>
        <v>290.56</v>
      </c>
      <c r="N41" s="349">
        <f>IF(E41="","",VLOOKUP(C41,Data!$B$5:$F$508,5,FALSE)*E41)</f>
        <v>268.8</v>
      </c>
      <c r="O41" s="612" t="e">
        <f>IF(C41=Data!#REF!,Data!#REF!,(IF(C41=Data!#REF!,Data!#REF!,(IF(C41=Data!#REF!,Data!#REF!,(IF(C41=Data!B138,Data!G138,(IF(C41=Data!B141,Data!G141,(IF(C41=Data!#REF!,Data!#REF!,(IF(C41=Data!#REF!,Data!#REF!,(IF(C41=Data!#REF!,Data!#REF!,Data!#REF!)))))))))))))))&amp;IF(C41=Data!#REF!,Data!#REF!,(IF(C41=Data!#REF!,Data!#REF!,(IF(C41=Data!#REF!,Data!#REF!,(IF(C41=Data!#REF!,Data!#REF!,(IF(C41=Data!#REF!,Data!#REF!,(IF(C41=Data!#REF!,Data!G833,(IF(C41=Data!#REF!,Data!#REF!,(IF(C41=Data!#REF!,Data!#REF!,Data!#REF!)))))))))))))))&amp;IF(C41=Data!B169,Data!G169,(IF(C41=Data!#REF!,Data!#REF!,(IF(C41=Data!#REF!,Data!#REF!,(IF(C41=Data!#REF!,Data!#REF!,(IF(C41=Data!#REF!,Data!#REF!,Data!#REF!)))))))))</f>
        <v>#REF!</v>
      </c>
      <c r="P41" s="738"/>
      <c r="Q41" s="739"/>
      <c r="R41" s="630" t="s">
        <v>525</v>
      </c>
      <c r="S41" s="739"/>
      <c r="T41" s="739"/>
      <c r="U41" s="630"/>
      <c r="V41" s="634"/>
      <c r="W41" s="630"/>
      <c r="X41" s="350">
        <f>IF(E41="","",VLOOKUP(C41,Data!$B$5:$J$508,9,FALSE)*E41)</f>
        <v>0.83199999999999996</v>
      </c>
      <c r="Y41" s="704"/>
      <c r="Z41" s="704"/>
      <c r="AA41" s="705"/>
      <c r="AB41" s="705"/>
      <c r="AC41" s="704"/>
      <c r="AD41" s="704"/>
      <c r="AE41" s="704"/>
    </row>
    <row r="42" spans="2:31" s="710" customFormat="1" ht="20" customHeight="1">
      <c r="B42" s="707"/>
      <c r="C42" s="364" t="s">
        <v>1042</v>
      </c>
      <c r="D42" s="346" t="str">
        <f>IF(E42="","",VLOOKUP(C42,Data!$B$5:$L$508,2,FALSE))</f>
        <v/>
      </c>
      <c r="E42" s="715"/>
      <c r="F42" s="709"/>
      <c r="G42" s="712"/>
      <c r="H42" s="346" t="str">
        <f>IF(E42="","",VLOOKUP(C42,Data!$B$5:$L$508,11,FALSE))</f>
        <v/>
      </c>
      <c r="I42" s="616" t="str">
        <f t="shared" si="0"/>
        <v>-</v>
      </c>
      <c r="J42" s="471" t="str">
        <f>IF(E42="","",VLOOKUP(C42,Data!$B$5:$D$508,3,FALSE))</f>
        <v/>
      </c>
      <c r="K42" s="347" t="str">
        <f>IF(E42="","",VLOOKUP(C42,Data!$B$5:$M$508,12,FALSE))</f>
        <v/>
      </c>
      <c r="L42" s="348"/>
      <c r="M42" s="349" t="str">
        <f>IF(E42="","",VLOOKUP(C42,Data!$B$5:$E$508,4,FALSE)*E42)</f>
        <v/>
      </c>
      <c r="N42" s="349" t="str">
        <f>IF(E42="","",VLOOKUP(C42,Data!$B$5:$F$508,5,FALSE)*E42)</f>
        <v/>
      </c>
      <c r="O42" s="612" t="e">
        <f>IF(C42=Data!#REF!,Data!#REF!,(IF(C42=Data!#REF!,Data!#REF!,(IF(C42=Data!#REF!,Data!#REF!,(IF(C42=Data!B149,Data!G149,(IF(C42=Data!B152,Data!G152,(IF(C42=Data!#REF!,Data!#REF!,(IF(C42=Data!#REF!,Data!#REF!,(IF(C42=Data!#REF!,Data!#REF!,Data!#REF!)))))))))))))))&amp;IF(C42=Data!#REF!,Data!#REF!,(IF(C42=Data!#REF!,Data!#REF!,(IF(C42=Data!#REF!,Data!#REF!,(IF(C42=Data!#REF!,Data!#REF!,(IF(C42=Data!#REF!,Data!#REF!,(IF(C42=Data!#REF!,Data!G844,(IF(C42=Data!#REF!,Data!#REF!,(IF(C42=Data!#REF!,Data!#REF!,Data!#REF!)))))))))))))))&amp;IF(C42=Data!B180,Data!G180,(IF(C42=Data!#REF!,Data!#REF!,(IF(C42=Data!#REF!,Data!#REF!,(IF(C42=Data!#REF!,Data!#REF!,(IF(C42=Data!#REF!,Data!#REF!,Data!#REF!)))))))))</f>
        <v>#REF!</v>
      </c>
      <c r="P42" s="738"/>
      <c r="Q42" s="739"/>
      <c r="R42" s="630" t="s">
        <v>525</v>
      </c>
      <c r="S42" s="739"/>
      <c r="T42" s="739"/>
      <c r="U42" s="630"/>
      <c r="V42" s="634"/>
      <c r="W42" s="630"/>
      <c r="X42" s="350" t="str">
        <f>IF(E42="","",VLOOKUP(C42,Data!$B$5:$J$508,9,FALSE)*E42)</f>
        <v/>
      </c>
      <c r="Y42" s="704"/>
      <c r="Z42" s="704"/>
      <c r="AA42" s="705"/>
      <c r="AB42" s="705"/>
      <c r="AC42" s="704"/>
      <c r="AD42" s="704"/>
      <c r="AE42" s="704"/>
    </row>
    <row r="43" spans="2:31" s="710" customFormat="1" ht="20" customHeight="1">
      <c r="B43" s="707" t="s">
        <v>979</v>
      </c>
      <c r="C43" s="357" t="s">
        <v>131</v>
      </c>
      <c r="D43" s="346" t="str">
        <f>IF(E43="","",VLOOKUP(C43,Data!$B$5:$L$508,2,FALSE))</f>
        <v>ZV88230</v>
      </c>
      <c r="E43" s="676">
        <v>63</v>
      </c>
      <c r="F43" s="709">
        <v>1</v>
      </c>
      <c r="G43" s="712"/>
      <c r="H43" s="346">
        <f>IF(E43="","",VLOOKUP(C43,Data!$B$5:$L$508,11,FALSE))</f>
        <v>38.19</v>
      </c>
      <c r="I43" s="616">
        <f t="shared" si="0"/>
        <v>2405.9699999999998</v>
      </c>
      <c r="J43" s="471" t="str">
        <f>IF(E43="","",VLOOKUP(C43,Data!$B$5:$D$508,3,FALSE))</f>
        <v>C/T</v>
      </c>
      <c r="K43" s="347" t="str">
        <f>IF(E43="","",VLOOKUP(C43,Data!$B$5:$M$508,12,FALSE))</f>
        <v>Indonesia</v>
      </c>
      <c r="L43" s="348"/>
      <c r="M43" s="349">
        <f>IF(E43="","",VLOOKUP(C43,Data!$B$5:$E$508,4,FALSE)*E43)</f>
        <v>303.02999999999997</v>
      </c>
      <c r="N43" s="349">
        <f>IF(E43="","",VLOOKUP(C43,Data!$B$5:$F$508,5,FALSE)*E43)</f>
        <v>277.20000000000005</v>
      </c>
      <c r="O43" s="612" t="e">
        <f>IF(C43=Data!#REF!,Data!#REF!,(IF(C43=Data!#REF!,Data!#REF!,(IF(C43=Data!#REF!,Data!#REF!,(IF(C43=Data!B143,Data!G143,(IF(C43=Data!B146,Data!G146,(IF(C43=Data!#REF!,Data!#REF!,(IF(C43=Data!#REF!,Data!#REF!,(IF(C43=Data!#REF!,Data!#REF!,Data!#REF!)))))))))))))))&amp;IF(C43=Data!#REF!,Data!#REF!,(IF(C43=Data!#REF!,Data!#REF!,(IF(C43=Data!#REF!,Data!#REF!,(IF(C43=Data!#REF!,Data!#REF!,(IF(C43=Data!#REF!,Data!#REF!,(IF(C43=Data!#REF!,Data!G838,(IF(C43=Data!#REF!,Data!#REF!,(IF(C43=Data!#REF!,Data!#REF!,Data!#REF!)))))))))))))))&amp;IF(C43=Data!B174,Data!G174,(IF(C43=Data!#REF!,Data!#REF!,(IF(C43=Data!#REF!,Data!#REF!,(IF(C43=Data!#REF!,Data!#REF!,(IF(C43=Data!#REF!,Data!#REF!,Data!#REF!)))))))))</f>
        <v>#REF!</v>
      </c>
      <c r="P43" s="738"/>
      <c r="Q43" s="739"/>
      <c r="R43" s="630" t="s">
        <v>525</v>
      </c>
      <c r="S43" s="739"/>
      <c r="T43" s="739"/>
      <c r="U43" s="630"/>
      <c r="V43" s="634"/>
      <c r="W43" s="630"/>
      <c r="X43" s="350">
        <f>IF(E43="","",VLOOKUP(C43,Data!$B$5:$J$508,9,FALSE)*E43)</f>
        <v>0.73709999999999998</v>
      </c>
      <c r="Y43" s="704"/>
      <c r="Z43" s="704"/>
      <c r="AA43" s="705"/>
      <c r="AB43" s="705"/>
      <c r="AC43" s="704"/>
      <c r="AD43" s="704"/>
      <c r="AE43" s="704"/>
    </row>
    <row r="44" spans="2:31" s="710" customFormat="1" ht="20" customHeight="1">
      <c r="B44" s="707"/>
      <c r="C44" s="357"/>
      <c r="D44" s="346" t="str">
        <f>IF(E44="","",VLOOKUP(C44,Data!$B$5:$L$508,2,FALSE))</f>
        <v/>
      </c>
      <c r="E44" s="715"/>
      <c r="F44" s="709"/>
      <c r="G44" s="363"/>
      <c r="H44" s="346" t="str">
        <f>IF(E44="","",VLOOKUP(C44,Data!$B$5:$L$508,11,FALSE))</f>
        <v/>
      </c>
      <c r="I44" s="616" t="str">
        <f t="shared" si="0"/>
        <v>-</v>
      </c>
      <c r="J44" s="471" t="str">
        <f>IF(E44="","",VLOOKUP(C44,Data!$B$5:$D$508,3,FALSE))</f>
        <v/>
      </c>
      <c r="K44" s="347" t="str">
        <f>IF(E44="","",VLOOKUP(C44,Data!$B$5:$M$508,12,FALSE))</f>
        <v/>
      </c>
      <c r="L44" s="348"/>
      <c r="M44" s="349" t="str">
        <f>IF(E44="","",VLOOKUP(C44,Data!$B$5:$E$508,4,FALSE)*E44)</f>
        <v/>
      </c>
      <c r="N44" s="349" t="str">
        <f>IF(E44="","",VLOOKUP(C44,Data!$B$5:$F$508,5,FALSE)*E44)</f>
        <v/>
      </c>
      <c r="O44" s="612" t="e">
        <f>IF(C44=Data!#REF!,Data!#REF!,(IF(C44=Data!#REF!,Data!#REF!,(IF(C44=Data!#REF!,Data!#REF!,(IF(C44=Data!B146,Data!G146,(IF(C44=Data!B149,Data!G149,(IF(C44=Data!#REF!,Data!#REF!,(IF(C44=Data!#REF!,Data!#REF!,(IF(C44=Data!#REF!,Data!#REF!,Data!#REF!)))))))))))))))&amp;IF(C44=Data!#REF!,Data!#REF!,(IF(C44=Data!#REF!,Data!#REF!,(IF(C44=Data!#REF!,Data!#REF!,(IF(C44=Data!#REF!,Data!#REF!,(IF(C44=Data!#REF!,Data!#REF!,(IF(C44=Data!#REF!,Data!G841,(IF(C44=Data!#REF!,Data!#REF!,(IF(C44=Data!#REF!,Data!#REF!,Data!#REF!)))))))))))))))&amp;IF(C44=Data!B177,Data!G177,(IF(C44=Data!#REF!,Data!#REF!,(IF(C44=Data!#REF!,Data!#REF!,(IF(C44=Data!#REF!,Data!#REF!,(IF(C44=Data!#REF!,Data!#REF!,Data!#REF!)))))))))</f>
        <v>#REF!</v>
      </c>
      <c r="P44" s="738"/>
      <c r="Q44" s="739"/>
      <c r="R44" s="630" t="s">
        <v>525</v>
      </c>
      <c r="S44" s="739"/>
      <c r="T44" s="739"/>
      <c r="U44" s="630"/>
      <c r="V44" s="634"/>
      <c r="W44" s="630"/>
      <c r="X44" s="350" t="str">
        <f>IF(E44="","",VLOOKUP(C44,Data!$B$5:$J$508,9,FALSE)*E44)</f>
        <v/>
      </c>
      <c r="Y44" s="704"/>
      <c r="Z44" s="704"/>
      <c r="AA44" s="705"/>
      <c r="AB44" s="705"/>
      <c r="AC44" s="704"/>
      <c r="AD44" s="704"/>
      <c r="AE44" s="704"/>
    </row>
    <row r="45" spans="2:31" s="710" customFormat="1" ht="20" customHeight="1">
      <c r="B45" s="707"/>
      <c r="C45" s="653" t="s">
        <v>889</v>
      </c>
      <c r="D45" s="346" t="str">
        <f>IF(E45="","",VLOOKUP(C45,Data!$B$5:$L$508,2,FALSE))</f>
        <v/>
      </c>
      <c r="E45" s="715"/>
      <c r="F45" s="709"/>
      <c r="G45" s="712"/>
      <c r="H45" s="346" t="str">
        <f>IF(E45="","",VLOOKUP(C45,Data!$B$5:$L$508,11,FALSE))</f>
        <v/>
      </c>
      <c r="I45" s="616" t="str">
        <f t="shared" si="0"/>
        <v>-</v>
      </c>
      <c r="J45" s="471" t="str">
        <f>IF(E45="","",VLOOKUP(C45,Data!$B$5:$D$508,3,FALSE))</f>
        <v/>
      </c>
      <c r="K45" s="347" t="str">
        <f>IF(E45="","",VLOOKUP(C45,Data!$B$5:$M$508,12,FALSE))</f>
        <v/>
      </c>
      <c r="L45" s="348"/>
      <c r="M45" s="349" t="str">
        <f>IF(E45="","",VLOOKUP(C45,Data!$B$5:$E$508,4,FALSE)*E45)</f>
        <v/>
      </c>
      <c r="N45" s="349" t="str">
        <f>IF(E45="","",VLOOKUP(C45,Data!$B$5:$F$508,5,FALSE)*E45)</f>
        <v/>
      </c>
      <c r="O45" s="612" t="e">
        <f>IF(C45=Data!#REF!,Data!#REF!,(IF(C45=Data!#REF!,Data!#REF!,(IF(C45=Data!#REF!,Data!#REF!,(IF(C45=Data!B148,Data!G148,(IF(C45=Data!B151,Data!G151,(IF(C45=Data!#REF!,Data!#REF!,(IF(C45=Data!#REF!,Data!#REF!,(IF(C45=Data!#REF!,Data!#REF!,Data!#REF!)))))))))))))))&amp;IF(C45=Data!#REF!,Data!#REF!,(IF(C45=Data!#REF!,Data!#REF!,(IF(C45=Data!#REF!,Data!#REF!,(IF(C45=Data!#REF!,Data!#REF!,(IF(C45=Data!#REF!,Data!#REF!,(IF(C45=Data!#REF!,Data!G843,(IF(C45=Data!#REF!,Data!#REF!,(IF(C45=Data!#REF!,Data!#REF!,Data!#REF!)))))))))))))))&amp;IF(C45=Data!B179,Data!G179,(IF(C45=Data!#REF!,Data!#REF!,(IF(C45=Data!#REF!,Data!#REF!,(IF(C45=Data!#REF!,Data!#REF!,(IF(C45=Data!#REF!,Data!#REF!,Data!#REF!)))))))))</f>
        <v>#REF!</v>
      </c>
      <c r="P45" s="738"/>
      <c r="Q45" s="739"/>
      <c r="R45" s="630" t="s">
        <v>525</v>
      </c>
      <c r="S45" s="739"/>
      <c r="T45" s="739"/>
      <c r="U45" s="630"/>
      <c r="V45" s="634"/>
      <c r="W45" s="630"/>
      <c r="X45" s="350" t="str">
        <f>IF(E45="","",VLOOKUP(C45,Data!$B$5:$J$508,9,FALSE)*E45)</f>
        <v/>
      </c>
      <c r="Y45" s="704"/>
      <c r="Z45" s="704"/>
      <c r="AA45" s="705"/>
      <c r="AB45" s="705"/>
      <c r="AC45" s="704"/>
      <c r="AD45" s="704"/>
      <c r="AE45" s="704"/>
    </row>
    <row r="46" spans="2:31">
      <c r="B46" s="652"/>
      <c r="C46" s="653" t="s">
        <v>1050</v>
      </c>
      <c r="D46" s="654"/>
      <c r="E46" s="359">
        <f>SUM(E18:E45)</f>
        <v>2806</v>
      </c>
      <c r="F46" s="359">
        <f>SUM(F18:F45)</f>
        <v>1</v>
      </c>
      <c r="G46" s="455"/>
      <c r="H46" s="361"/>
      <c r="I46" s="493">
        <f>SUM(I18:I45)</f>
        <v>119214.71000000002</v>
      </c>
      <c r="J46" s="361"/>
      <c r="K46" s="361"/>
      <c r="L46" s="361"/>
      <c r="M46" s="655">
        <f>SUM(M18:M45)</f>
        <v>8647.6400000000012</v>
      </c>
      <c r="N46" s="655">
        <f>SUM(N18:N45)</f>
        <v>7874.6500000000005</v>
      </c>
      <c r="O46" s="351" t="e">
        <f>SUM(O16:O45)</f>
        <v>#REF!</v>
      </c>
      <c r="P46" s="351"/>
      <c r="Q46" s="351">
        <f>SUM(Q16:Q45)</f>
        <v>0</v>
      </c>
      <c r="R46" s="351">
        <f>SUM(R16:R45)</f>
        <v>0</v>
      </c>
      <c r="S46" s="351"/>
      <c r="T46" s="351">
        <f>SUM(T16:T45)</f>
        <v>0</v>
      </c>
      <c r="U46" s="351">
        <f>SUM(U16:U45)</f>
        <v>0</v>
      </c>
      <c r="V46" s="351" t="e">
        <f>SUM(#REF!)</f>
        <v>#REF!</v>
      </c>
      <c r="W46" s="351">
        <f>SUM(W16:W45)</f>
        <v>0</v>
      </c>
      <c r="X46" s="354">
        <f>SUM(X18:X45)</f>
        <v>27.190264000000006</v>
      </c>
    </row>
    <row r="47" spans="2:31">
      <c r="B47" s="656"/>
      <c r="C47" s="657"/>
      <c r="D47" s="641"/>
      <c r="E47" s="441"/>
      <c r="F47" s="658"/>
      <c r="G47" s="406"/>
      <c r="H47" s="177" t="s">
        <v>527</v>
      </c>
      <c r="I47" s="174"/>
      <c r="J47" s="439"/>
      <c r="K47" s="439"/>
      <c r="L47" s="439"/>
      <c r="M47" s="178"/>
      <c r="N47" s="174"/>
      <c r="O47" s="408"/>
      <c r="P47" s="407"/>
      <c r="Q47" s="407"/>
      <c r="R47" s="407"/>
      <c r="S47" s="407"/>
      <c r="T47" s="407"/>
      <c r="U47" s="407"/>
      <c r="V47" s="408"/>
      <c r="W47" s="408"/>
      <c r="X47" s="176"/>
    </row>
    <row r="48" spans="2:31">
      <c r="B48" s="387" t="s">
        <v>523</v>
      </c>
      <c r="C48" s="639"/>
      <c r="D48" s="659"/>
      <c r="E48" s="444" t="s">
        <v>528</v>
      </c>
      <c r="F48" s="444"/>
      <c r="G48" s="401"/>
      <c r="H48" s="80" t="s">
        <v>82</v>
      </c>
      <c r="I48" s="84"/>
      <c r="J48" s="417" t="s">
        <v>83</v>
      </c>
      <c r="K48" s="445"/>
      <c r="L48" s="169" t="s">
        <v>84</v>
      </c>
      <c r="M48" s="169"/>
      <c r="N48" s="1070" t="s">
        <v>85</v>
      </c>
      <c r="O48" s="1071"/>
      <c r="P48" s="1071"/>
      <c r="Q48" s="1071"/>
      <c r="R48" s="1071"/>
      <c r="S48" s="1071"/>
      <c r="T48" s="1071"/>
      <c r="U48" s="1071"/>
      <c r="V48" s="1071"/>
      <c r="W48" s="1071"/>
      <c r="X48" s="1072"/>
    </row>
    <row r="49" spans="2:28">
      <c r="B49" s="394" t="s">
        <v>547</v>
      </c>
      <c r="D49" s="660"/>
      <c r="E49" s="381" t="s">
        <v>87</v>
      </c>
      <c r="H49" s="179"/>
      <c r="I49" s="180" t="s">
        <v>12</v>
      </c>
      <c r="J49" s="394" t="s">
        <v>88</v>
      </c>
      <c r="K49" s="446"/>
      <c r="L49" s="171" t="s">
        <v>89</v>
      </c>
      <c r="M49" s="171"/>
      <c r="N49" s="167"/>
      <c r="X49" s="172"/>
    </row>
    <row r="50" spans="2:28">
      <c r="B50" s="394" t="s">
        <v>561</v>
      </c>
      <c r="D50" s="641"/>
      <c r="H50" s="1073"/>
      <c r="I50" s="1074"/>
      <c r="J50" s="394"/>
      <c r="K50" s="446"/>
      <c r="L50" s="171" t="s">
        <v>93</v>
      </c>
      <c r="M50" s="171"/>
      <c r="N50" s="167"/>
      <c r="X50" s="172"/>
    </row>
    <row r="51" spans="2:28">
      <c r="B51" s="406"/>
      <c r="C51" s="448"/>
      <c r="D51" s="661"/>
      <c r="E51" s="381" t="s">
        <v>94</v>
      </c>
      <c r="H51" s="179"/>
      <c r="I51" s="180"/>
      <c r="J51" s="394" t="s">
        <v>95</v>
      </c>
      <c r="K51" s="446"/>
      <c r="L51" s="171"/>
      <c r="M51" s="171"/>
      <c r="N51" s="167"/>
      <c r="X51" s="172"/>
    </row>
    <row r="52" spans="2:28">
      <c r="B52" s="387" t="s">
        <v>96</v>
      </c>
      <c r="C52" s="444"/>
      <c r="D52" s="640"/>
      <c r="E52" s="381" t="s">
        <v>97</v>
      </c>
      <c r="H52" s="88" t="s">
        <v>98</v>
      </c>
      <c r="I52" s="85"/>
      <c r="J52" s="394" t="s">
        <v>88</v>
      </c>
      <c r="K52" s="446"/>
      <c r="L52" s="171" t="s">
        <v>99</v>
      </c>
      <c r="M52" s="171"/>
      <c r="N52" s="167"/>
      <c r="X52" s="172"/>
    </row>
    <row r="53" spans="2:28">
      <c r="B53" s="729" t="s">
        <v>537</v>
      </c>
      <c r="D53" s="641"/>
      <c r="E53" s="381" t="s">
        <v>100</v>
      </c>
      <c r="H53" s="89"/>
      <c r="I53" s="181"/>
      <c r="J53" s="394" t="s">
        <v>101</v>
      </c>
      <c r="K53" s="446"/>
      <c r="L53" s="171" t="s">
        <v>524</v>
      </c>
      <c r="M53" s="171"/>
      <c r="N53" s="1075" t="s">
        <v>103</v>
      </c>
      <c r="O53" s="1076"/>
      <c r="P53" s="1076"/>
      <c r="Q53" s="1076"/>
      <c r="R53" s="1076"/>
      <c r="S53" s="1076"/>
      <c r="T53" s="1076"/>
      <c r="U53" s="1076"/>
      <c r="V53" s="1076"/>
      <c r="W53" s="1076"/>
      <c r="X53" s="1077"/>
    </row>
    <row r="54" spans="2:28">
      <c r="B54" s="406"/>
      <c r="C54" s="448"/>
      <c r="D54" s="644"/>
      <c r="E54" s="448"/>
      <c r="F54" s="448"/>
      <c r="G54" s="407"/>
      <c r="H54" s="1061" t="s">
        <v>1039</v>
      </c>
      <c r="I54" s="1078"/>
      <c r="J54" s="1061" t="s">
        <v>1040</v>
      </c>
      <c r="K54" s="1078"/>
      <c r="L54" s="448"/>
      <c r="M54" s="175"/>
      <c r="N54" s="1079" t="s">
        <v>105</v>
      </c>
      <c r="O54" s="1080"/>
      <c r="P54" s="1080"/>
      <c r="Q54" s="1080"/>
      <c r="R54" s="1080"/>
      <c r="S54" s="1080"/>
      <c r="T54" s="1080"/>
      <c r="U54" s="1080"/>
      <c r="V54" s="1080"/>
      <c r="W54" s="1080"/>
      <c r="X54" s="1081"/>
    </row>
    <row r="57" spans="2:28" ht="22.5" customHeight="1">
      <c r="B57" s="456" t="s">
        <v>922</v>
      </c>
      <c r="C57" s="497"/>
      <c r="D57" s="456" t="s">
        <v>580</v>
      </c>
      <c r="E57" s="663"/>
      <c r="F57" s="663"/>
      <c r="G57" s="454"/>
      <c r="H57" s="456" t="s">
        <v>916</v>
      </c>
      <c r="J57" s="456" t="s">
        <v>927</v>
      </c>
    </row>
    <row r="58" spans="2:28" s="163" customFormat="1" ht="22.5" customHeight="1">
      <c r="B58" s="456" t="s">
        <v>923</v>
      </c>
      <c r="C58" s="497"/>
      <c r="D58" s="456" t="s">
        <v>927</v>
      </c>
      <c r="E58" s="663"/>
      <c r="F58" s="663"/>
      <c r="G58" s="454"/>
      <c r="H58" s="664" t="s">
        <v>917</v>
      </c>
      <c r="I58" s="497"/>
      <c r="J58" s="575" t="s">
        <v>927</v>
      </c>
      <c r="K58" s="704"/>
      <c r="L58" s="704"/>
      <c r="O58" s="704"/>
      <c r="P58" s="704"/>
      <c r="Q58" s="704"/>
      <c r="R58" s="704"/>
      <c r="S58" s="704"/>
      <c r="T58" s="704"/>
      <c r="U58" s="704"/>
      <c r="V58" s="704"/>
      <c r="W58" s="704"/>
      <c r="X58" s="164"/>
      <c r="Y58" s="704"/>
      <c r="Z58" s="704"/>
      <c r="AA58" s="705"/>
      <c r="AB58" s="679"/>
    </row>
    <row r="59" spans="2:28" s="163" customFormat="1" ht="22.5" customHeight="1">
      <c r="B59" s="456" t="s">
        <v>924</v>
      </c>
      <c r="C59" s="497"/>
      <c r="D59" s="456" t="s">
        <v>927</v>
      </c>
      <c r="E59" s="663"/>
      <c r="F59" s="663"/>
      <c r="G59" s="454"/>
      <c r="H59" s="456" t="s">
        <v>918</v>
      </c>
      <c r="J59" s="456" t="s">
        <v>580</v>
      </c>
      <c r="K59" s="704"/>
      <c r="L59" s="704"/>
      <c r="O59" s="704"/>
      <c r="P59" s="704"/>
      <c r="Q59" s="704"/>
      <c r="R59" s="704"/>
      <c r="S59" s="704"/>
      <c r="T59" s="704"/>
      <c r="U59" s="704"/>
      <c r="V59" s="704"/>
      <c r="W59" s="704"/>
      <c r="X59" s="164"/>
      <c r="Y59" s="704"/>
      <c r="Z59" s="704"/>
      <c r="AA59" s="705"/>
      <c r="AB59" s="679"/>
    </row>
    <row r="60" spans="2:28" s="163" customFormat="1" ht="22.5" customHeight="1">
      <c r="B60" s="456" t="s">
        <v>925</v>
      </c>
      <c r="C60" s="497"/>
      <c r="D60" s="456" t="s">
        <v>580</v>
      </c>
      <c r="E60" s="663"/>
      <c r="F60" s="663"/>
      <c r="G60" s="454"/>
      <c r="H60" s="456" t="s">
        <v>919</v>
      </c>
      <c r="J60" s="456" t="s">
        <v>580</v>
      </c>
      <c r="K60" s="704"/>
      <c r="L60" s="704"/>
      <c r="O60" s="704"/>
      <c r="P60" s="704"/>
      <c r="Q60" s="704"/>
      <c r="R60" s="704"/>
      <c r="S60" s="704"/>
      <c r="T60" s="704"/>
      <c r="U60" s="704"/>
      <c r="V60" s="704"/>
      <c r="W60" s="704"/>
      <c r="X60" s="164"/>
      <c r="Y60" s="704"/>
      <c r="Z60" s="704"/>
      <c r="AA60" s="705"/>
      <c r="AB60" s="679"/>
    </row>
    <row r="61" spans="2:28" s="163" customFormat="1" ht="22.5" customHeight="1">
      <c r="B61" s="456" t="s">
        <v>926</v>
      </c>
      <c r="C61" s="497"/>
      <c r="D61" s="456" t="s">
        <v>580</v>
      </c>
      <c r="E61" s="663"/>
      <c r="F61" s="663"/>
      <c r="G61" s="454"/>
      <c r="H61" s="456" t="s">
        <v>921</v>
      </c>
      <c r="J61" s="456" t="s">
        <v>580</v>
      </c>
      <c r="K61" s="704"/>
      <c r="L61" s="704"/>
      <c r="O61" s="704"/>
      <c r="P61" s="704"/>
      <c r="Q61" s="704"/>
      <c r="R61" s="704"/>
      <c r="S61" s="704"/>
      <c r="T61" s="704"/>
      <c r="U61" s="704"/>
      <c r="V61" s="704"/>
      <c r="W61" s="704"/>
      <c r="X61" s="164"/>
      <c r="Y61" s="704"/>
      <c r="Z61" s="704"/>
      <c r="AA61" s="705"/>
      <c r="AB61" s="679"/>
    </row>
    <row r="62" spans="2:28">
      <c r="B62" s="665"/>
      <c r="D62" s="665"/>
      <c r="E62" s="665"/>
      <c r="F62" s="665"/>
      <c r="G62" s="326"/>
      <c r="H62" s="456" t="s">
        <v>920</v>
      </c>
      <c r="J62" s="456" t="s">
        <v>580</v>
      </c>
    </row>
    <row r="63" spans="2:28" s="163" customFormat="1">
      <c r="B63" s="704"/>
      <c r="C63" s="666" t="s">
        <v>189</v>
      </c>
      <c r="D63" s="381"/>
      <c r="E63" s="381"/>
      <c r="F63" s="381"/>
      <c r="G63" s="704"/>
      <c r="J63" s="704"/>
      <c r="K63" s="704"/>
      <c r="L63" s="704"/>
      <c r="O63" s="704"/>
      <c r="P63" s="704"/>
      <c r="Q63" s="704"/>
      <c r="R63" s="704"/>
      <c r="S63" s="704"/>
      <c r="T63" s="704"/>
      <c r="U63" s="704"/>
      <c r="V63" s="704"/>
      <c r="W63" s="704"/>
      <c r="X63" s="164"/>
      <c r="Y63" s="704"/>
      <c r="Z63" s="704"/>
      <c r="AA63" s="705"/>
      <c r="AB63" s="679"/>
    </row>
    <row r="64" spans="2:28" s="163" customFormat="1">
      <c r="B64" s="704"/>
      <c r="C64" s="667" t="s">
        <v>592</v>
      </c>
      <c r="D64" s="381"/>
      <c r="E64" s="381"/>
      <c r="F64" s="381"/>
      <c r="G64" s="704"/>
      <c r="J64" s="704"/>
      <c r="K64" s="704"/>
      <c r="L64" s="704"/>
      <c r="O64" s="704"/>
      <c r="P64" s="704"/>
      <c r="Q64" s="704"/>
      <c r="R64" s="704"/>
      <c r="S64" s="704"/>
      <c r="T64" s="704"/>
      <c r="U64" s="704"/>
      <c r="V64" s="704"/>
      <c r="W64" s="704"/>
      <c r="X64" s="164"/>
      <c r="Y64" s="704"/>
      <c r="Z64" s="704"/>
      <c r="AA64" s="705"/>
      <c r="AB64" s="679"/>
    </row>
    <row r="65" spans="2:28" s="163" customFormat="1">
      <c r="B65" s="704"/>
      <c r="C65" s="667" t="s">
        <v>593</v>
      </c>
      <c r="D65" s="381"/>
      <c r="E65" s="381"/>
      <c r="F65" s="381"/>
      <c r="G65" s="704"/>
      <c r="J65" s="704"/>
      <c r="K65" s="704"/>
      <c r="L65" s="704"/>
      <c r="O65" s="704"/>
      <c r="P65" s="704"/>
      <c r="Q65" s="704"/>
      <c r="R65" s="704"/>
      <c r="S65" s="704"/>
      <c r="T65" s="704"/>
      <c r="U65" s="704"/>
      <c r="V65" s="704"/>
      <c r="W65" s="704"/>
      <c r="X65" s="164"/>
      <c r="Y65" s="704"/>
      <c r="Z65" s="704"/>
      <c r="AA65" s="705"/>
      <c r="AB65" s="679"/>
    </row>
    <row r="66" spans="2:28" s="163" customFormat="1">
      <c r="B66" s="704"/>
      <c r="C66" s="667" t="s">
        <v>595</v>
      </c>
      <c r="D66" s="381"/>
      <c r="E66" s="381"/>
      <c r="F66" s="381"/>
      <c r="G66" s="704"/>
      <c r="J66" s="704"/>
      <c r="K66" s="704"/>
      <c r="L66" s="704"/>
      <c r="O66" s="704"/>
      <c r="P66" s="704"/>
      <c r="Q66" s="704"/>
      <c r="R66" s="704"/>
      <c r="S66" s="704"/>
      <c r="T66" s="704"/>
      <c r="U66" s="704"/>
      <c r="V66" s="704"/>
      <c r="W66" s="704"/>
      <c r="X66" s="164"/>
      <c r="Y66" s="704"/>
      <c r="Z66" s="704"/>
      <c r="AA66" s="705"/>
      <c r="AB66" s="679"/>
    </row>
    <row r="67" spans="2:28" s="163" customFormat="1">
      <c r="B67" s="704"/>
      <c r="C67" s="667" t="s">
        <v>594</v>
      </c>
      <c r="D67" s="381"/>
      <c r="E67" s="381"/>
      <c r="F67" s="381"/>
      <c r="G67" s="704"/>
      <c r="J67" s="704"/>
      <c r="K67" s="704"/>
      <c r="L67" s="704"/>
      <c r="O67" s="704"/>
      <c r="P67" s="704"/>
      <c r="Q67" s="704"/>
      <c r="R67" s="704"/>
      <c r="S67" s="704"/>
      <c r="T67" s="704"/>
      <c r="U67" s="704"/>
      <c r="V67" s="704"/>
      <c r="W67" s="704"/>
      <c r="X67" s="164"/>
      <c r="Y67" s="704"/>
      <c r="Z67" s="704"/>
      <c r="AA67" s="705"/>
      <c r="AB67" s="679"/>
    </row>
    <row r="68" spans="2:28" s="163" customFormat="1">
      <c r="B68" s="704"/>
      <c r="C68" s="667" t="s">
        <v>607</v>
      </c>
      <c r="D68" s="381"/>
      <c r="E68" s="381"/>
      <c r="F68" s="381"/>
      <c r="G68" s="704"/>
      <c r="J68" s="704"/>
      <c r="K68" s="704"/>
      <c r="L68" s="704"/>
      <c r="O68" s="704"/>
      <c r="P68" s="704"/>
      <c r="Q68" s="704"/>
      <c r="R68" s="704"/>
      <c r="S68" s="704"/>
      <c r="T68" s="704"/>
      <c r="U68" s="704"/>
      <c r="V68" s="704"/>
      <c r="W68" s="704"/>
      <c r="X68" s="164"/>
      <c r="Y68" s="704"/>
      <c r="Z68" s="704"/>
      <c r="AA68" s="705"/>
      <c r="AB68" s="679"/>
    </row>
    <row r="69" spans="2:28" s="163" customFormat="1">
      <c r="B69" s="704"/>
      <c r="C69" s="667" t="s">
        <v>606</v>
      </c>
      <c r="D69" s="381"/>
      <c r="E69" s="381"/>
      <c r="F69" s="381"/>
      <c r="G69" s="704"/>
      <c r="J69" s="704"/>
      <c r="K69" s="704"/>
      <c r="L69" s="704"/>
      <c r="O69" s="704"/>
      <c r="P69" s="704"/>
      <c r="Q69" s="704"/>
      <c r="R69" s="704"/>
      <c r="S69" s="704"/>
      <c r="T69" s="704"/>
      <c r="U69" s="704"/>
      <c r="V69" s="704"/>
      <c r="W69" s="704"/>
      <c r="X69" s="164"/>
      <c r="Y69" s="704"/>
      <c r="Z69" s="704"/>
      <c r="AA69" s="705"/>
      <c r="AB69" s="679"/>
    </row>
    <row r="70" spans="2:28" s="163" customFormat="1">
      <c r="B70" s="704"/>
      <c r="C70" s="667" t="s">
        <v>596</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597</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598</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599</v>
      </c>
      <c r="D73" s="381"/>
      <c r="E73" s="381"/>
      <c r="F73" s="381"/>
      <c r="G73" s="704"/>
      <c r="J73" s="704"/>
      <c r="K73" s="704"/>
      <c r="L73" s="704"/>
      <c r="O73" s="704"/>
      <c r="P73" s="704"/>
      <c r="Q73" s="704"/>
      <c r="R73" s="704"/>
      <c r="S73" s="704"/>
      <c r="T73" s="704"/>
      <c r="U73" s="704"/>
      <c r="V73" s="704"/>
      <c r="W73" s="704"/>
      <c r="X73" s="164"/>
      <c r="Y73" s="704"/>
      <c r="Z73" s="704"/>
      <c r="AA73" s="705"/>
      <c r="AB73" s="679"/>
    </row>
    <row r="74" spans="2:28">
      <c r="C74" s="667" t="s">
        <v>336</v>
      </c>
    </row>
    <row r="75" spans="2:28" s="665" customFormat="1">
      <c r="B75" s="704"/>
      <c r="C75" s="668" t="s">
        <v>348</v>
      </c>
      <c r="D75" s="666" t="s">
        <v>570</v>
      </c>
      <c r="E75" s="381"/>
      <c r="F75" s="381"/>
      <c r="G75" s="704"/>
      <c r="H75" s="163"/>
      <c r="I75" s="163"/>
      <c r="J75" s="704"/>
      <c r="K75" s="704"/>
      <c r="L75" s="704"/>
      <c r="M75" s="163"/>
      <c r="N75" s="163"/>
      <c r="O75" s="704"/>
      <c r="P75" s="704"/>
      <c r="Q75" s="704"/>
      <c r="R75" s="704"/>
      <c r="S75" s="704"/>
      <c r="T75" s="704"/>
      <c r="U75" s="704"/>
      <c r="V75" s="704"/>
      <c r="W75" s="704"/>
      <c r="X75" s="164"/>
      <c r="Y75" s="704"/>
      <c r="Z75" s="704"/>
      <c r="AA75" s="705"/>
      <c r="AB75" s="680"/>
    </row>
    <row r="76" spans="2:28" s="665" customFormat="1">
      <c r="B76" s="704"/>
      <c r="C76" s="667" t="s">
        <v>14</v>
      </c>
      <c r="D76" s="381" t="s">
        <v>571</v>
      </c>
      <c r="E76" s="381"/>
      <c r="F76" s="381"/>
      <c r="G76" s="704"/>
      <c r="H76" s="163"/>
      <c r="I76" s="163"/>
      <c r="J76" s="704"/>
      <c r="K76" s="704"/>
      <c r="L76" s="704"/>
      <c r="M76" s="163"/>
      <c r="N76" s="163"/>
      <c r="O76" s="704"/>
      <c r="P76" s="704"/>
      <c r="Q76" s="704"/>
      <c r="R76" s="704"/>
      <c r="S76" s="704"/>
      <c r="T76" s="704"/>
      <c r="U76" s="704"/>
      <c r="V76" s="704"/>
      <c r="W76" s="704"/>
      <c r="X76" s="164"/>
      <c r="Y76" s="704"/>
      <c r="Z76" s="704"/>
      <c r="AA76" s="705"/>
      <c r="AB76" s="680"/>
    </row>
    <row r="77" spans="2:28" s="665" customFormat="1">
      <c r="B77" s="704"/>
      <c r="C77" s="667" t="s">
        <v>10</v>
      </c>
      <c r="D77" s="381"/>
      <c r="E77" s="381"/>
      <c r="F77" s="381"/>
      <c r="G77" s="704"/>
      <c r="H77" s="163"/>
      <c r="I77" s="163"/>
      <c r="J77" s="704"/>
      <c r="K77" s="704"/>
      <c r="L77" s="704"/>
      <c r="M77" s="163"/>
      <c r="N77" s="163"/>
      <c r="O77" s="704"/>
      <c r="P77" s="704"/>
      <c r="Q77" s="704"/>
      <c r="R77" s="704"/>
      <c r="S77" s="704"/>
      <c r="T77" s="704"/>
      <c r="U77" s="704"/>
      <c r="V77" s="704"/>
      <c r="W77" s="704"/>
      <c r="X77" s="164"/>
      <c r="Y77" s="704"/>
      <c r="Z77" s="704"/>
      <c r="AA77" s="705"/>
      <c r="AB77" s="680"/>
    </row>
    <row r="78" spans="2:28" s="665" customFormat="1">
      <c r="B78" s="704"/>
      <c r="C78" s="667" t="s">
        <v>602</v>
      </c>
      <c r="D78" s="381" t="s">
        <v>20</v>
      </c>
      <c r="E78" s="381"/>
      <c r="F78" s="381"/>
      <c r="G78" s="704"/>
      <c r="H78" s="163"/>
      <c r="I78" s="163"/>
      <c r="J78" s="704"/>
      <c r="K78" s="704"/>
      <c r="L78" s="704"/>
      <c r="M78" s="163"/>
      <c r="N78" s="163"/>
      <c r="O78" s="704"/>
      <c r="P78" s="704"/>
      <c r="Q78" s="704"/>
      <c r="R78" s="704"/>
      <c r="S78" s="704"/>
      <c r="T78" s="704"/>
      <c r="U78" s="704"/>
      <c r="V78" s="704"/>
      <c r="W78" s="704"/>
      <c r="X78" s="164"/>
      <c r="Y78" s="704"/>
      <c r="Z78" s="704"/>
      <c r="AA78" s="705"/>
      <c r="AB78" s="680"/>
    </row>
    <row r="79" spans="2:28" s="665" customFormat="1">
      <c r="B79" s="704"/>
      <c r="C79" s="667" t="s">
        <v>11</v>
      </c>
      <c r="D79" s="381"/>
      <c r="E79" s="381"/>
      <c r="F79" s="381"/>
      <c r="G79" s="704"/>
      <c r="H79" s="163"/>
      <c r="I79" s="163"/>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667" t="s">
        <v>550</v>
      </c>
      <c r="D80" s="381"/>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7" t="s">
        <v>604</v>
      </c>
      <c r="D81" s="381"/>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7" t="s">
        <v>542</v>
      </c>
      <c r="D82" s="381"/>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543</v>
      </c>
      <c r="D83" s="381"/>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8" t="s">
        <v>621</v>
      </c>
      <c r="D84" s="669" t="s">
        <v>166</v>
      </c>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8" t="s">
        <v>622</v>
      </c>
      <c r="D85" s="669" t="s">
        <v>167</v>
      </c>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8" t="s">
        <v>623</v>
      </c>
      <c r="D86" s="666" t="s">
        <v>168</v>
      </c>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8" t="s">
        <v>624</v>
      </c>
      <c r="D87" s="666" t="s">
        <v>169</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8" t="s">
        <v>618</v>
      </c>
      <c r="D88" s="669" t="s">
        <v>170</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9" t="s">
        <v>156</v>
      </c>
      <c r="D89" s="669" t="s">
        <v>171</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9" t="s">
        <v>157</v>
      </c>
      <c r="D90" s="669" t="s">
        <v>172</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9" t="s">
        <v>158</v>
      </c>
      <c r="D91" s="669" t="s">
        <v>173</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9" t="s">
        <v>159</v>
      </c>
      <c r="D92" s="669" t="s">
        <v>174</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9" t="s">
        <v>160</v>
      </c>
      <c r="D93" s="669" t="s">
        <v>175</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161</v>
      </c>
      <c r="D94" s="669" t="s">
        <v>176</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162</v>
      </c>
      <c r="D95" s="669" t="s">
        <v>177</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163</v>
      </c>
      <c r="D96" s="669" t="s">
        <v>178</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164</v>
      </c>
      <c r="D97" s="669" t="s">
        <v>179</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165</v>
      </c>
      <c r="D98" s="669" t="s">
        <v>180</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125</v>
      </c>
      <c r="D99" s="669" t="s">
        <v>140</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126</v>
      </c>
      <c r="D100" s="669" t="s">
        <v>141</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127</v>
      </c>
      <c r="D101" s="669" t="s">
        <v>142</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128</v>
      </c>
      <c r="D102" s="669" t="s">
        <v>143</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129</v>
      </c>
      <c r="D103" s="669" t="s">
        <v>144</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130</v>
      </c>
      <c r="D104" s="669" t="s">
        <v>145</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131</v>
      </c>
      <c r="D105" s="669" t="s">
        <v>146</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132</v>
      </c>
      <c r="D106" s="669" t="s">
        <v>147</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133</v>
      </c>
      <c r="D107" s="669" t="s">
        <v>148</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134</v>
      </c>
      <c r="D108" s="669" t="s">
        <v>149</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135</v>
      </c>
      <c r="D109" s="669" t="s">
        <v>150</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136</v>
      </c>
      <c r="D110" s="669" t="s">
        <v>151</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137</v>
      </c>
      <c r="D111" s="669" t="s">
        <v>152</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138</v>
      </c>
      <c r="D112" s="669" t="s">
        <v>153</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139</v>
      </c>
      <c r="D113" s="669" t="s">
        <v>154</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345</v>
      </c>
      <c r="D114" s="669" t="s">
        <v>346</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c r="C115" s="668" t="s">
        <v>562</v>
      </c>
      <c r="D115" s="666" t="s">
        <v>586</v>
      </c>
    </row>
    <row r="116" spans="2:37" s="381" customFormat="1">
      <c r="B116" s="704"/>
      <c r="C116" s="668" t="s">
        <v>11</v>
      </c>
      <c r="D116" s="666" t="s">
        <v>579</v>
      </c>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705"/>
    </row>
    <row r="117" spans="2:37" s="381" customFormat="1">
      <c r="B117" s="704"/>
      <c r="C117" s="668" t="s">
        <v>550</v>
      </c>
      <c r="D117" s="666" t="s">
        <v>603</v>
      </c>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705"/>
    </row>
    <row r="118" spans="2:37" s="381" customFormat="1">
      <c r="B118" s="704"/>
      <c r="C118" s="668" t="s">
        <v>626</v>
      </c>
      <c r="D118" s="666" t="s">
        <v>629</v>
      </c>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705"/>
      <c r="AC118" s="704"/>
      <c r="AD118" s="704"/>
      <c r="AE118" s="704"/>
      <c r="AF118" s="704"/>
      <c r="AG118" s="704"/>
      <c r="AH118" s="704"/>
      <c r="AI118" s="704"/>
      <c r="AJ118" s="704"/>
      <c r="AK118" s="704"/>
    </row>
    <row r="119" spans="2:37" s="381" customFormat="1">
      <c r="B119" s="704"/>
      <c r="C119" s="668" t="s">
        <v>627</v>
      </c>
      <c r="D119" s="666" t="s">
        <v>630</v>
      </c>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705"/>
      <c r="AC119" s="704"/>
      <c r="AD119" s="704"/>
      <c r="AE119" s="704"/>
      <c r="AF119" s="704"/>
      <c r="AG119" s="704"/>
      <c r="AH119" s="704"/>
      <c r="AI119" s="704"/>
      <c r="AJ119" s="704"/>
      <c r="AK119" s="704"/>
    </row>
    <row r="120" spans="2:37" s="381" customFormat="1">
      <c r="B120" s="704"/>
      <c r="C120" s="668" t="s">
        <v>628</v>
      </c>
      <c r="D120" s="666" t="s">
        <v>631</v>
      </c>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705"/>
      <c r="AC120" s="704"/>
      <c r="AD120" s="704"/>
      <c r="AE120" s="704"/>
      <c r="AF120" s="704"/>
      <c r="AG120" s="704"/>
      <c r="AH120" s="704"/>
      <c r="AI120" s="704"/>
      <c r="AJ120" s="704"/>
      <c r="AK120" s="704"/>
    </row>
    <row r="121" spans="2:37" s="381" customFormat="1">
      <c r="B121" s="704"/>
      <c r="C121" s="668" t="s">
        <v>612</v>
      </c>
      <c r="D121" s="666" t="s">
        <v>613</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670" t="s">
        <v>853</v>
      </c>
      <c r="D122" s="671" t="s">
        <v>860</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666" t="s">
        <v>854</v>
      </c>
      <c r="D123" s="672" t="s">
        <v>861</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666" t="s">
        <v>855</v>
      </c>
      <c r="D124" s="672" t="s">
        <v>862</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66" t="s">
        <v>856</v>
      </c>
      <c r="D125" s="672" t="s">
        <v>863</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66" t="s">
        <v>857</v>
      </c>
      <c r="D126" s="671" t="s">
        <v>864</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70" t="s">
        <v>858</v>
      </c>
      <c r="D127" s="671" t="s">
        <v>865</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70" t="s">
        <v>859</v>
      </c>
      <c r="D128" s="671" t="s">
        <v>866</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66" t="s">
        <v>867</v>
      </c>
      <c r="D129" s="672" t="s">
        <v>868</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8" t="s">
        <v>635</v>
      </c>
      <c r="D130" s="672" t="s">
        <v>636</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8" t="s">
        <v>542</v>
      </c>
      <c r="D131" s="673" t="s">
        <v>573</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68" t="s">
        <v>157</v>
      </c>
      <c r="D132" s="673" t="s">
        <v>172</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sheetData>
  <mergeCells count="6">
    <mergeCell ref="N48:X48"/>
    <mergeCell ref="H50:I50"/>
    <mergeCell ref="N53:X53"/>
    <mergeCell ref="H54:I54"/>
    <mergeCell ref="J54:K54"/>
    <mergeCell ref="N54:X54"/>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CCA6-5F8F-4C31-B6F2-B0C18330206D}">
  <sheetPr>
    <pageSetUpPr fitToPage="1"/>
  </sheetPr>
  <dimension ref="B1:AK137"/>
  <sheetViews>
    <sheetView showGridLines="0" topLeftCell="D1" zoomScale="70" zoomScaleNormal="70" zoomScaleSheetLayoutView="85" workbookViewId="0">
      <selection activeCell="L44" sqref="L44"/>
    </sheetView>
  </sheetViews>
  <sheetFormatPr defaultColWidth="9.1796875" defaultRowHeight="22.5"/>
  <cols>
    <col min="1" max="1" width="6"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6.816406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744"/>
      <c r="K10" s="745"/>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5.75"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1051</v>
      </c>
      <c r="D18" s="346" t="str">
        <f>IF(E18="","",VLOOKUP(C18,Data!$B$5:$L$508,2,FALSE))</f>
        <v/>
      </c>
      <c r="E18" s="715"/>
      <c r="F18" s="709"/>
      <c r="G18" s="712"/>
      <c r="H18" s="346" t="str">
        <f>IF(E18="","",VLOOKUP(C18,Data!$B$5:$L$508,11,FALSE))</f>
        <v/>
      </c>
      <c r="I18" s="616" t="str">
        <f t="shared" ref="I18:I50"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186,Data!G186,(IF(C18=Data!B189,Data!G189,(IF(C18=Data!#REF!,Data!#REF!,(IF(C18=Data!#REF!,Data!#REF!,(IF(C18=Data!#REF!,Data!#REF!,Data!#REF!)))))))))))))))&amp;IF(C18=Data!#REF!,Data!#REF!,(IF(C18=Data!#REF!,Data!#REF!,(IF(C18=Data!#REF!,Data!#REF!,(IF(C18=Data!#REF!,Data!#REF!,(IF(C18=Data!#REF!,Data!#REF!,(IF(C18=Data!#REF!,Data!G881,(IF(C18=Data!#REF!,Data!#REF!,(IF(C18=Data!#REF!,Data!#REF!,Data!#REF!)))))))))))))))&amp;IF(C18=Data!B217,Data!G217,(IF(C18=Data!#REF!,Data!#REF!,(IF(C18=Data!#REF!,Data!#REF!,(IF(C18=Data!#REF!,Data!#REF!,(IF(C18=Data!#REF!,Data!#REF!,Data!#REF!)))))))))</f>
        <v>#REF!</v>
      </c>
      <c r="P18" s="742"/>
      <c r="Q18" s="743"/>
      <c r="R18" s="630" t="s">
        <v>525</v>
      </c>
      <c r="S18" s="743"/>
      <c r="T18" s="743"/>
      <c r="U18" s="630"/>
      <c r="V18" s="634"/>
      <c r="W18" s="630"/>
      <c r="X18" s="350" t="str">
        <f>IF(E18="","",VLOOKUP(C18,Data!$B$5:$J$508,9,FALSE)*E18)</f>
        <v/>
      </c>
      <c r="Y18" s="704"/>
      <c r="Z18" s="704"/>
      <c r="AA18" s="705"/>
      <c r="AB18" s="705"/>
      <c r="AC18" s="704"/>
      <c r="AD18" s="704"/>
      <c r="AE18" s="704"/>
    </row>
    <row r="19" spans="2:31" s="710" customFormat="1" ht="20" customHeight="1">
      <c r="B19" s="707" t="s">
        <v>952</v>
      </c>
      <c r="C19" s="357" t="s">
        <v>14</v>
      </c>
      <c r="D19" s="346" t="str">
        <f>IF(E19="","",VLOOKUP(C19,Data!$B$5:$L$508,2,FALSE))</f>
        <v>ZA34830</v>
      </c>
      <c r="E19" s="715">
        <v>20</v>
      </c>
      <c r="F19" s="709"/>
      <c r="G19" s="712" t="s">
        <v>521</v>
      </c>
      <c r="H19" s="346">
        <f>IF(E19="","",VLOOKUP(C19,Data!$B$5:$L$508,11,FALSE))</f>
        <v>117.38</v>
      </c>
      <c r="I19" s="616">
        <f t="shared" si="0"/>
        <v>2347.6</v>
      </c>
      <c r="J19" s="471" t="str">
        <f>IF(E19="","",VLOOKUP(C19,Data!$B$5:$D$508,3,FALSE))</f>
        <v>C/T</v>
      </c>
      <c r="K19" s="347" t="str">
        <f>IF(E19="","",VLOOKUP(C19,Data!$B$5:$M$508,12,FALSE))</f>
        <v>Indonesia</v>
      </c>
      <c r="L19" s="348"/>
      <c r="M19" s="349">
        <f>IF(E19="","",VLOOKUP(C19,Data!$B$5:$E$508,4,FALSE)*E19)</f>
        <v>102</v>
      </c>
      <c r="N19" s="349">
        <f>IF(E19="","",VLOOKUP(C19,Data!$B$5:$F$508,5,FALSE)*E19)</f>
        <v>90</v>
      </c>
      <c r="O19" s="612" t="e">
        <f>IF(C19=Data!#REF!,Data!#REF!,(IF(C19=Data!#REF!,Data!#REF!,(IF(C19=Data!#REF!,Data!#REF!,(IF(C19=Data!B135,Data!G135,(IF(C19=Data!B138,Data!G138,(IF(C19=Data!#REF!,Data!#REF!,(IF(C19=Data!#REF!,Data!#REF!,(IF(C19=Data!#REF!,Data!#REF!,Data!#REF!)))))))))))))))&amp;IF(C19=Data!#REF!,Data!#REF!,(IF(C19=Data!#REF!,Data!#REF!,(IF(C19=Data!#REF!,Data!#REF!,(IF(C19=Data!#REF!,Data!#REF!,(IF(C19=Data!#REF!,Data!#REF!,(IF(C19=Data!#REF!,Data!G830,(IF(C19=Data!#REF!,Data!#REF!,(IF(C19=Data!#REF!,Data!#REF!,Data!#REF!)))))))))))))))&amp;IF(C19=Data!B166,Data!G166,(IF(C19=Data!#REF!,Data!#REF!,(IF(C19=Data!#REF!,Data!#REF!,(IF(C19=Data!#REF!,Data!#REF!,(IF(C19=Data!#REF!,Data!#REF!,Data!#REF!)))))))))</f>
        <v>#REF!</v>
      </c>
      <c r="P19" s="742"/>
      <c r="Q19" s="743"/>
      <c r="R19" s="630" t="s">
        <v>525</v>
      </c>
      <c r="S19" s="743"/>
      <c r="T19" s="743"/>
      <c r="U19" s="630"/>
      <c r="V19" s="634"/>
      <c r="W19" s="630"/>
      <c r="X19" s="350">
        <f>IF(E19="","",VLOOKUP(C19,Data!$B$5:$J$508,9,FALSE)*E19)</f>
        <v>1.1619999999999999</v>
      </c>
      <c r="Y19" s="704"/>
      <c r="Z19" s="704"/>
      <c r="AA19" s="705"/>
      <c r="AB19" s="705"/>
      <c r="AC19" s="704"/>
      <c r="AD19" s="704"/>
      <c r="AE19" s="704"/>
    </row>
    <row r="20" spans="2:31" s="710" customFormat="1" ht="20" customHeight="1">
      <c r="B20" s="707" t="s">
        <v>1043</v>
      </c>
      <c r="C20" s="357" t="s">
        <v>336</v>
      </c>
      <c r="D20" s="346" t="str">
        <f>IF(E20="","",VLOOKUP(C20,Data!$B$5:$L$508,2,FALSE))</f>
        <v>WY71980</v>
      </c>
      <c r="E20" s="715">
        <v>160</v>
      </c>
      <c r="F20" s="709"/>
      <c r="G20" s="363"/>
      <c r="H20" s="346">
        <f>IF(E20="","",VLOOKUP(C20,Data!$B$5:$L$508,11,FALSE))</f>
        <v>128.6</v>
      </c>
      <c r="I20" s="616">
        <f t="shared" si="0"/>
        <v>20576</v>
      </c>
      <c r="J20" s="471" t="str">
        <f>IF(E20="","",VLOOKUP(C20,Data!$B$5:$D$508,3,FALSE))</f>
        <v>C/T</v>
      </c>
      <c r="K20" s="347" t="str">
        <f>IF(E20="","",VLOOKUP(C20,Data!$B$5:$M$508,12,FALSE))</f>
        <v>Indonesia</v>
      </c>
      <c r="L20" s="348"/>
      <c r="M20" s="349">
        <f>IF(E20="","",VLOOKUP(C20,Data!$B$5:$E$508,4,FALSE)*E20)</f>
        <v>1056</v>
      </c>
      <c r="N20" s="349">
        <f>IF(E20="","",VLOOKUP(C20,Data!$B$5:$F$508,5,FALSE)*E20)</f>
        <v>1040</v>
      </c>
      <c r="O20" s="612" t="e">
        <f>IF(C20=Data!#REF!,Data!#REF!,(IF(C20=Data!#REF!,Data!#REF!,(IF(C20=Data!#REF!,Data!#REF!,(IF(C20=Data!B136,Data!G136,(IF(C20=Data!B139,Data!G139,(IF(C20=Data!#REF!,Data!#REF!,(IF(C20=Data!#REF!,Data!#REF!,(IF(C20=Data!#REF!,Data!#REF!,Data!#REF!)))))))))))))))&amp;IF(C20=Data!#REF!,Data!#REF!,(IF(C20=Data!#REF!,Data!#REF!,(IF(C20=Data!#REF!,Data!#REF!,(IF(C20=Data!#REF!,Data!#REF!,(IF(C20=Data!#REF!,Data!#REF!,(IF(C20=Data!#REF!,Data!G831,(IF(C20=Data!#REF!,Data!#REF!,(IF(C20=Data!#REF!,Data!#REF!,Data!#REF!)))))))))))))))&amp;IF(C20=Data!B167,Data!G167,(IF(C20=Data!#REF!,Data!#REF!,(IF(C20=Data!#REF!,Data!#REF!,(IF(C20=Data!#REF!,Data!#REF!,(IF(C20=Data!#REF!,Data!#REF!,Data!#REF!)))))))))</f>
        <v>#REF!</v>
      </c>
      <c r="P20" s="742"/>
      <c r="Q20" s="743"/>
      <c r="R20" s="630" t="s">
        <v>525</v>
      </c>
      <c r="S20" s="743"/>
      <c r="T20" s="743"/>
      <c r="U20" s="630"/>
      <c r="V20" s="634"/>
      <c r="W20" s="630"/>
      <c r="X20" s="350">
        <f>IF(E20="","",VLOOKUP(C20,Data!$B$5:$J$508,9,FALSE)*E20)</f>
        <v>2.1470400000000001</v>
      </c>
      <c r="Y20" s="704"/>
      <c r="Z20" s="704"/>
      <c r="AA20" s="705"/>
      <c r="AB20" s="705"/>
      <c r="AC20" s="704"/>
      <c r="AD20" s="704"/>
      <c r="AE20" s="704"/>
    </row>
    <row r="21" spans="2:31" s="710" customFormat="1" ht="20" customHeight="1">
      <c r="B21" s="707" t="s">
        <v>948</v>
      </c>
      <c r="C21" s="357" t="s">
        <v>592</v>
      </c>
      <c r="D21" s="346" t="str">
        <f>IF(E21="","",VLOOKUP(C21,Data!$B$5:$L$508,2,FALSE))</f>
        <v>WW08930</v>
      </c>
      <c r="E21" s="715">
        <v>250</v>
      </c>
      <c r="F21" s="709"/>
      <c r="G21" s="378" t="s">
        <v>522</v>
      </c>
      <c r="H21" s="346">
        <f>IF(E21="","",VLOOKUP(C21,Data!$B$5:$L$508,11,FALSE))</f>
        <v>24.7</v>
      </c>
      <c r="I21" s="616">
        <f t="shared" si="0"/>
        <v>6175</v>
      </c>
      <c r="J21" s="471" t="str">
        <f>IF(E21="","",VLOOKUP(C21,Data!$B$5:$D$508,3,FALSE))</f>
        <v>C/T</v>
      </c>
      <c r="K21" s="347" t="str">
        <f>IF(E21="","",VLOOKUP(C21,Data!$B$5:$M$508,12,FALSE))</f>
        <v>Indonesia</v>
      </c>
      <c r="L21" s="348"/>
      <c r="M21" s="349">
        <f>IF(E21="","",VLOOKUP(C21,Data!$B$5:$E$508,4,FALSE)*E21)</f>
        <v>550</v>
      </c>
      <c r="N21" s="349">
        <f>IF(E21="","",VLOOKUP(C21,Data!$B$5:$F$508,5,FALSE)*E21)</f>
        <v>250</v>
      </c>
      <c r="O21" s="612" t="e">
        <f>IF(C21=Data!#REF!,Data!#REF!,(IF(C21=Data!#REF!,Data!#REF!,(IF(C21=Data!#REF!,Data!#REF!,(IF(C21=Data!B137,Data!G137,(IF(C21=Data!B140,Data!G140,(IF(C21=Data!#REF!,Data!#REF!,(IF(C21=Data!#REF!,Data!#REF!,(IF(C21=Data!#REF!,Data!#REF!,Data!#REF!)))))))))))))))&amp;IF(C21=Data!#REF!,Data!#REF!,(IF(C21=Data!#REF!,Data!#REF!,(IF(C21=Data!#REF!,Data!#REF!,(IF(C21=Data!#REF!,Data!#REF!,(IF(C21=Data!#REF!,Data!#REF!,(IF(C21=Data!#REF!,Data!G832,(IF(C21=Data!#REF!,Data!#REF!,(IF(C21=Data!#REF!,Data!#REF!,Data!#REF!)))))))))))))))&amp;IF(C21=Data!B168,Data!G168,(IF(C21=Data!#REF!,Data!#REF!,(IF(C21=Data!#REF!,Data!#REF!,(IF(C21=Data!#REF!,Data!#REF!,(IF(C21=Data!#REF!,Data!#REF!,Data!#REF!)))))))))</f>
        <v>#REF!</v>
      </c>
      <c r="P21" s="742"/>
      <c r="Q21" s="743"/>
      <c r="R21" s="630" t="s">
        <v>525</v>
      </c>
      <c r="S21" s="743"/>
      <c r="T21" s="743"/>
      <c r="U21" s="630"/>
      <c r="V21" s="634"/>
      <c r="W21" s="630"/>
      <c r="X21" s="350">
        <f>IF(E21="","",VLOOKUP(C21,Data!$B$5:$J$508,9,FALSE)*E21)</f>
        <v>0.85000000000000009</v>
      </c>
      <c r="Y21" s="704"/>
      <c r="Z21" s="704"/>
      <c r="AA21" s="705"/>
      <c r="AB21" s="705"/>
      <c r="AC21" s="704"/>
      <c r="AD21" s="704"/>
      <c r="AE21" s="704"/>
    </row>
    <row r="22" spans="2:31" s="710" customFormat="1" ht="20" customHeight="1">
      <c r="B22" s="707"/>
      <c r="C22" s="357" t="s">
        <v>593</v>
      </c>
      <c r="D22" s="346" t="str">
        <f>IF(E22="","",VLOOKUP(C22,Data!$B$5:$L$508,2,FALSE))</f>
        <v>WW08960</v>
      </c>
      <c r="E22" s="715">
        <v>250</v>
      </c>
      <c r="F22" s="709"/>
      <c r="G22" s="712"/>
      <c r="H22" s="346">
        <f>IF(E22="","",VLOOKUP(C22,Data!$B$5:$L$508,11,FALSE))</f>
        <v>24.7</v>
      </c>
      <c r="I22" s="616">
        <f t="shared" si="0"/>
        <v>6175</v>
      </c>
      <c r="J22" s="471" t="str">
        <f>IF(E22="","",VLOOKUP(C22,Data!$B$5:$D$508,3,FALSE))</f>
        <v>C/T</v>
      </c>
      <c r="K22" s="347" t="str">
        <f>IF(E22="","",VLOOKUP(C22,Data!$B$5:$M$508,12,FALSE))</f>
        <v>Indonesia</v>
      </c>
      <c r="L22" s="348"/>
      <c r="M22" s="349">
        <f>IF(E22="","",VLOOKUP(C22,Data!$B$5:$E$508,4,FALSE)*E22)</f>
        <v>0</v>
      </c>
      <c r="N22" s="349">
        <f>IF(E22="","",VLOOKUP(C22,Data!$B$5:$F$508,5,FALSE)*E22)</f>
        <v>250</v>
      </c>
      <c r="O22" s="612" t="e">
        <f>IF(C22=Data!#REF!,Data!#REF!,(IF(C22=Data!#REF!,Data!#REF!,(IF(C22=Data!#REF!,Data!#REF!,(IF(C22=Data!B138,Data!G138,(IF(C22=Data!B141,Data!G141,(IF(C22=Data!#REF!,Data!#REF!,(IF(C22=Data!#REF!,Data!#REF!,(IF(C22=Data!#REF!,Data!#REF!,Data!#REF!)))))))))))))))&amp;IF(C22=Data!#REF!,Data!#REF!,(IF(C22=Data!#REF!,Data!#REF!,(IF(C22=Data!#REF!,Data!#REF!,(IF(C22=Data!#REF!,Data!#REF!,(IF(C22=Data!#REF!,Data!#REF!,(IF(C22=Data!#REF!,Data!G833,(IF(C22=Data!#REF!,Data!#REF!,(IF(C22=Data!#REF!,Data!#REF!,Data!#REF!)))))))))))))))&amp;IF(C22=Data!B169,Data!G169,(IF(C22=Data!#REF!,Data!#REF!,(IF(C22=Data!#REF!,Data!#REF!,(IF(C22=Data!#REF!,Data!#REF!,(IF(C22=Data!#REF!,Data!#REF!,Data!#REF!)))))))))</f>
        <v>#REF!</v>
      </c>
      <c r="P22" s="742"/>
      <c r="Q22" s="743"/>
      <c r="R22" s="630" t="s">
        <v>525</v>
      </c>
      <c r="S22" s="743"/>
      <c r="T22" s="743"/>
      <c r="U22" s="630"/>
      <c r="V22" s="634"/>
      <c r="W22" s="630"/>
      <c r="X22" s="350">
        <f>IF(E22="","",VLOOKUP(C22,Data!$B$5:$J$508,9,FALSE)*E22)</f>
        <v>0.85000000000000009</v>
      </c>
      <c r="Y22" s="704"/>
      <c r="Z22" s="704"/>
      <c r="AA22" s="705"/>
      <c r="AB22" s="705"/>
      <c r="AC22" s="704"/>
      <c r="AD22" s="704"/>
      <c r="AE22" s="704"/>
    </row>
    <row r="23" spans="2:31" s="710" customFormat="1" ht="20" customHeight="1">
      <c r="B23" s="707" t="s">
        <v>958</v>
      </c>
      <c r="C23" s="357" t="s">
        <v>596</v>
      </c>
      <c r="D23" s="346" t="str">
        <f>IF(E23="","",VLOOKUP(C23,Data!$B$5:$L$508,2,FALSE))</f>
        <v>WW09120</v>
      </c>
      <c r="E23" s="715">
        <v>200</v>
      </c>
      <c r="F23" s="709"/>
      <c r="G23" s="712" t="s">
        <v>526</v>
      </c>
      <c r="H23" s="346">
        <f>IF(E23="","",VLOOKUP(C23,Data!$B$5:$L$508,11,FALSE))</f>
        <v>25.11</v>
      </c>
      <c r="I23" s="616">
        <f t="shared" si="0"/>
        <v>5022</v>
      </c>
      <c r="J23" s="471" t="str">
        <f>IF(E23="","",VLOOKUP(C23,Data!$B$5:$D$508,3,FALSE))</f>
        <v>C/T</v>
      </c>
      <c r="K23" s="347" t="str">
        <f>IF(E23="","",VLOOKUP(C23,Data!$B$5:$M$508,12,FALSE))</f>
        <v>Indonesia</v>
      </c>
      <c r="L23" s="348"/>
      <c r="M23" s="349">
        <f>IF(E23="","",VLOOKUP(C23,Data!$B$5:$E$508,4,FALSE)*E23)</f>
        <v>300</v>
      </c>
      <c r="N23" s="349">
        <f>IF(E23="","",VLOOKUP(C23,Data!$B$5:$F$508,5,FALSE)*E23)</f>
        <v>130</v>
      </c>
      <c r="O23" s="612" t="e">
        <f>IF(C23=Data!#REF!,Data!#REF!,(IF(C23=Data!#REF!,Data!#REF!,(IF(C23=Data!#REF!,Data!#REF!,(IF(C23=Data!B139,Data!G139,(IF(C23=Data!B142,Data!G142,(IF(C23=Data!#REF!,Data!#REF!,(IF(C23=Data!#REF!,Data!#REF!,(IF(C23=Data!#REF!,Data!#REF!,Data!#REF!)))))))))))))))&amp;IF(C23=Data!#REF!,Data!#REF!,(IF(C23=Data!#REF!,Data!#REF!,(IF(C23=Data!#REF!,Data!#REF!,(IF(C23=Data!#REF!,Data!#REF!,(IF(C23=Data!#REF!,Data!#REF!,(IF(C23=Data!#REF!,Data!G834,(IF(C23=Data!#REF!,Data!#REF!,(IF(C23=Data!#REF!,Data!#REF!,Data!#REF!)))))))))))))))&amp;IF(C23=Data!B170,Data!G170,(IF(C23=Data!#REF!,Data!#REF!,(IF(C23=Data!#REF!,Data!#REF!,(IF(C23=Data!#REF!,Data!#REF!,(IF(C23=Data!#REF!,Data!#REF!,Data!#REF!)))))))))</f>
        <v>#REF!</v>
      </c>
      <c r="P23" s="742"/>
      <c r="Q23" s="743"/>
      <c r="R23" s="630" t="s">
        <v>525</v>
      </c>
      <c r="S23" s="743"/>
      <c r="T23" s="743"/>
      <c r="U23" s="630"/>
      <c r="V23" s="634"/>
      <c r="W23" s="630"/>
      <c r="X23" s="350">
        <f>IF(E23="","",VLOOKUP(C23,Data!$B$5:$J$508,9,FALSE)*E23)</f>
        <v>0.78800000000000003</v>
      </c>
      <c r="Y23" s="704"/>
      <c r="Z23" s="704"/>
      <c r="AA23" s="705"/>
      <c r="AB23" s="705"/>
      <c r="AC23" s="704"/>
      <c r="AD23" s="704"/>
      <c r="AE23" s="704"/>
    </row>
    <row r="24" spans="2:31" s="710" customFormat="1" ht="20" customHeight="1">
      <c r="B24" s="707"/>
      <c r="C24" s="357" t="s">
        <v>597</v>
      </c>
      <c r="D24" s="346" t="str">
        <f>IF(E24="","",VLOOKUP(C24,Data!$B$5:$L$508,2,FALSE))</f>
        <v>WW09130</v>
      </c>
      <c r="E24" s="715">
        <v>200</v>
      </c>
      <c r="F24" s="709"/>
      <c r="G24" s="712"/>
      <c r="H24" s="346">
        <f>IF(E24="","",VLOOKUP(C24,Data!$B$5:$L$508,11,FALSE))</f>
        <v>25.11</v>
      </c>
      <c r="I24" s="616">
        <f t="shared" si="0"/>
        <v>5022</v>
      </c>
      <c r="J24" s="471" t="str">
        <f>IF(E24="","",VLOOKUP(C24,Data!$B$5:$D$508,3,FALSE))</f>
        <v>C/T</v>
      </c>
      <c r="K24" s="347" t="str">
        <f>IF(E24="","",VLOOKUP(C24,Data!$B$5:$M$508,12,FALSE))</f>
        <v>Indonesia</v>
      </c>
      <c r="L24" s="348"/>
      <c r="M24" s="349">
        <f>IF(E24="","",VLOOKUP(C24,Data!$B$5:$E$508,4,FALSE)*E24)</f>
        <v>0</v>
      </c>
      <c r="N24" s="349">
        <f>IF(E24="","",VLOOKUP(C24,Data!$B$5:$F$508,5,FALSE)*E24)</f>
        <v>130</v>
      </c>
      <c r="O24" s="612" t="e">
        <f>IF(C24=Data!#REF!,Data!#REF!,(IF(C24=Data!#REF!,Data!#REF!,(IF(C24=Data!#REF!,Data!#REF!,(IF(C24=Data!B140,Data!G140,(IF(C24=Data!B143,Data!G143,(IF(C24=Data!#REF!,Data!#REF!,(IF(C24=Data!#REF!,Data!#REF!,(IF(C24=Data!#REF!,Data!#REF!,Data!#REF!)))))))))))))))&amp;IF(C24=Data!#REF!,Data!#REF!,(IF(C24=Data!#REF!,Data!#REF!,(IF(C24=Data!#REF!,Data!#REF!,(IF(C24=Data!#REF!,Data!#REF!,(IF(C24=Data!#REF!,Data!#REF!,(IF(C24=Data!#REF!,Data!G835,(IF(C24=Data!#REF!,Data!#REF!,(IF(C24=Data!#REF!,Data!#REF!,Data!#REF!)))))))))))))))&amp;IF(C24=Data!B171,Data!G171,(IF(C24=Data!#REF!,Data!#REF!,(IF(C24=Data!#REF!,Data!#REF!,(IF(C24=Data!#REF!,Data!#REF!,(IF(C24=Data!#REF!,Data!#REF!,Data!#REF!)))))))))</f>
        <v>#REF!</v>
      </c>
      <c r="P24" s="742"/>
      <c r="Q24" s="743"/>
      <c r="R24" s="630" t="s">
        <v>525</v>
      </c>
      <c r="S24" s="743"/>
      <c r="T24" s="743"/>
      <c r="U24" s="630"/>
      <c r="V24" s="634"/>
      <c r="W24" s="630"/>
      <c r="X24" s="350">
        <f>IF(E24="","",VLOOKUP(C24,Data!$B$5:$J$508,9,FALSE)*E24)</f>
        <v>0.78800000000000003</v>
      </c>
      <c r="Y24" s="704"/>
      <c r="Z24" s="704"/>
      <c r="AA24" s="705"/>
      <c r="AB24" s="705"/>
      <c r="AC24" s="704"/>
      <c r="AD24" s="704"/>
      <c r="AE24" s="704"/>
    </row>
    <row r="25" spans="2:31" s="710" customFormat="1" ht="20" customHeight="1">
      <c r="B25" s="707">
        <v>20</v>
      </c>
      <c r="C25" s="357" t="s">
        <v>11</v>
      </c>
      <c r="D25" s="346" t="str">
        <f>IF(E25="","",VLOOKUP(C25,Data!$B$5:$L$508,2,FALSE))</f>
        <v>ZG74800</v>
      </c>
      <c r="E25" s="715">
        <v>150</v>
      </c>
      <c r="F25" s="709"/>
      <c r="G25" s="712"/>
      <c r="H25" s="346">
        <f>IF(E25="","",VLOOKUP(C25,Data!$B$5:$L$508,11,FALSE))</f>
        <v>13.71</v>
      </c>
      <c r="I25" s="616">
        <f t="shared" si="0"/>
        <v>2056.5</v>
      </c>
      <c r="J25" s="471" t="str">
        <f>IF(E25="","",VLOOKUP(C25,Data!$B$5:$D$508,3,FALSE))</f>
        <v>C/T</v>
      </c>
      <c r="K25" s="347" t="str">
        <f>IF(E25="","",VLOOKUP(C25,Data!$B$5:$M$508,12,FALSE))</f>
        <v>Indonesia</v>
      </c>
      <c r="L25" s="348"/>
      <c r="M25" s="349">
        <f>IF(E25="","",VLOOKUP(C25,Data!$B$5:$E$508,4,FALSE)*E25)</f>
        <v>325</v>
      </c>
      <c r="N25" s="349">
        <f>IF(E25="","",VLOOKUP(C25,Data!$B$5:$F$508,5,FALSE)*E25)</f>
        <v>300</v>
      </c>
      <c r="O25" s="612" t="e">
        <f>IF(C25=Data!#REF!,Data!#REF!,(IF(C25=Data!#REF!,Data!#REF!,(IF(C25=Data!#REF!,Data!#REF!,(IF(C25=Data!B141,Data!G141,(IF(C25=Data!B144,Data!G144,(IF(C25=Data!#REF!,Data!#REF!,(IF(C25=Data!#REF!,Data!#REF!,(IF(C25=Data!#REF!,Data!#REF!,Data!#REF!)))))))))))))))&amp;IF(C25=Data!#REF!,Data!#REF!,(IF(C25=Data!#REF!,Data!#REF!,(IF(C25=Data!#REF!,Data!#REF!,(IF(C25=Data!#REF!,Data!#REF!,(IF(C25=Data!#REF!,Data!#REF!,(IF(C25=Data!#REF!,Data!G836,(IF(C25=Data!#REF!,Data!#REF!,(IF(C25=Data!#REF!,Data!#REF!,Data!#REF!)))))))))))))))&amp;IF(C25=Data!B172,Data!G172,(IF(C25=Data!#REF!,Data!#REF!,(IF(C25=Data!#REF!,Data!#REF!,(IF(C25=Data!#REF!,Data!#REF!,(IF(C25=Data!#REF!,Data!#REF!,Data!#REF!)))))))))</f>
        <v>#REF!</v>
      </c>
      <c r="P25" s="742"/>
      <c r="Q25" s="743"/>
      <c r="R25" s="630" t="s">
        <v>525</v>
      </c>
      <c r="S25" s="743"/>
      <c r="T25" s="743"/>
      <c r="U25" s="630"/>
      <c r="V25" s="634"/>
      <c r="W25" s="630"/>
      <c r="X25" s="350">
        <f>IF(E25="","",VLOOKUP(C25,Data!$B$5:$J$508,9,FALSE)*E25)</f>
        <v>1.2</v>
      </c>
      <c r="Y25" s="704"/>
      <c r="Z25" s="704"/>
      <c r="AA25" s="705"/>
      <c r="AB25" s="705"/>
      <c r="AC25" s="704"/>
      <c r="AD25" s="704"/>
      <c r="AE25" s="704"/>
    </row>
    <row r="26" spans="2:31" s="710" customFormat="1" ht="20" customHeight="1">
      <c r="B26" s="707" t="s">
        <v>949</v>
      </c>
      <c r="C26" s="357" t="s">
        <v>550</v>
      </c>
      <c r="D26" s="346" t="str">
        <f>IF(E26="","",VLOOKUP(C26,Data!$B$5:$L$508,2,FALSE))</f>
        <v>ZG74810</v>
      </c>
      <c r="E26" s="715">
        <v>300</v>
      </c>
      <c r="F26" s="709"/>
      <c r="G26" s="712"/>
      <c r="H26" s="346">
        <f>IF(E26="","",VLOOKUP(C26,Data!$B$5:$L$508,11,FALSE))</f>
        <v>13.22</v>
      </c>
      <c r="I26" s="616">
        <f t="shared" si="0"/>
        <v>3966</v>
      </c>
      <c r="J26" s="471" t="str">
        <f>IF(E26="","",VLOOKUP(C26,Data!$B$5:$D$508,3,FALSE))</f>
        <v>C/T</v>
      </c>
      <c r="K26" s="347" t="str">
        <f>IF(E26="","",VLOOKUP(C26,Data!$B$5:$M$508,12,FALSE))</f>
        <v>Indonesia</v>
      </c>
      <c r="L26" s="348"/>
      <c r="M26" s="349">
        <f>IF(E26="","",VLOOKUP(C26,Data!$B$5:$E$508,4,FALSE)*E26)</f>
        <v>650</v>
      </c>
      <c r="N26" s="349">
        <f>IF(E26="","",VLOOKUP(C26,Data!$B$5:$F$508,5,FALSE)*E26)</f>
        <v>600</v>
      </c>
      <c r="O26" s="612" t="e">
        <f>IF(C26=Data!#REF!,Data!#REF!,(IF(C26=Data!#REF!,Data!#REF!,(IF(C26=Data!#REF!,Data!#REF!,(IF(C26=Data!B142,Data!G142,(IF(C26=Data!B145,Data!G145,(IF(C26=Data!#REF!,Data!#REF!,(IF(C26=Data!#REF!,Data!#REF!,(IF(C26=Data!#REF!,Data!#REF!,Data!#REF!)))))))))))))))&amp;IF(C26=Data!#REF!,Data!#REF!,(IF(C26=Data!#REF!,Data!#REF!,(IF(C26=Data!#REF!,Data!#REF!,(IF(C26=Data!#REF!,Data!#REF!,(IF(C26=Data!#REF!,Data!#REF!,(IF(C26=Data!#REF!,Data!G837,(IF(C26=Data!#REF!,Data!#REF!,(IF(C26=Data!#REF!,Data!#REF!,Data!#REF!)))))))))))))))&amp;IF(C26=Data!B173,Data!G173,(IF(C26=Data!#REF!,Data!#REF!,(IF(C26=Data!#REF!,Data!#REF!,(IF(C26=Data!#REF!,Data!#REF!,(IF(C26=Data!#REF!,Data!#REF!,Data!#REF!)))))))))</f>
        <v>#REF!</v>
      </c>
      <c r="P26" s="742"/>
      <c r="Q26" s="743"/>
      <c r="R26" s="630" t="s">
        <v>525</v>
      </c>
      <c r="S26" s="743"/>
      <c r="T26" s="743"/>
      <c r="U26" s="630"/>
      <c r="V26" s="634"/>
      <c r="W26" s="630"/>
      <c r="X26" s="350">
        <f>IF(E26="","",VLOOKUP(C26,Data!$B$5:$J$508,9,FALSE)*E26)</f>
        <v>2.4</v>
      </c>
      <c r="Y26" s="704"/>
      <c r="Z26" s="704"/>
      <c r="AA26" s="705"/>
      <c r="AB26" s="705"/>
      <c r="AC26" s="704"/>
      <c r="AD26" s="704"/>
      <c r="AE26" s="704"/>
    </row>
    <row r="27" spans="2:31" s="710" customFormat="1" ht="20" customHeight="1">
      <c r="B27" s="707">
        <v>23</v>
      </c>
      <c r="C27" s="357" t="s">
        <v>595</v>
      </c>
      <c r="D27" s="346" t="str">
        <f>IF(E27="","",VLOOKUP(C27,Data!$B$5:$L$508,2,FALSE))</f>
        <v>WW08990</v>
      </c>
      <c r="E27" s="715">
        <v>50</v>
      </c>
      <c r="F27" s="709"/>
      <c r="G27" s="712"/>
      <c r="H27" s="346">
        <f>IF(E27="","",VLOOKUP(C27,Data!$B$5:$L$508,11,FALSE))</f>
        <v>24.65</v>
      </c>
      <c r="I27" s="616">
        <f t="shared" si="0"/>
        <v>1232.5</v>
      </c>
      <c r="J27" s="471" t="str">
        <f>IF(E27="","",VLOOKUP(C27,Data!$B$5:$D$508,3,FALSE))</f>
        <v>C/T</v>
      </c>
      <c r="K27" s="347" t="str">
        <f>IF(E27="","",VLOOKUP(C27,Data!$B$5:$M$508,12,FALSE))</f>
        <v>Indonesia</v>
      </c>
      <c r="L27" s="348"/>
      <c r="M27" s="349">
        <f>IF(E27="","",VLOOKUP(C27,Data!$B$5:$E$508,4,FALSE)*E27)</f>
        <v>110.00000000000001</v>
      </c>
      <c r="N27" s="349">
        <f>IF(E27="","",VLOOKUP(C27,Data!$B$5:$F$508,5,FALSE)*E27)</f>
        <v>50</v>
      </c>
      <c r="O27" s="612" t="e">
        <f>IF(C27=Data!#REF!,Data!#REF!,(IF(C27=Data!#REF!,Data!#REF!,(IF(C27=Data!#REF!,Data!#REF!,(IF(C27=Data!B143,Data!G143,(IF(C27=Data!B146,Data!G146,(IF(C27=Data!#REF!,Data!#REF!,(IF(C27=Data!#REF!,Data!#REF!,(IF(C27=Data!#REF!,Data!#REF!,Data!#REF!)))))))))))))))&amp;IF(C27=Data!#REF!,Data!#REF!,(IF(C27=Data!#REF!,Data!#REF!,(IF(C27=Data!#REF!,Data!#REF!,(IF(C27=Data!#REF!,Data!#REF!,(IF(C27=Data!#REF!,Data!#REF!,(IF(C27=Data!#REF!,Data!G838,(IF(C27=Data!#REF!,Data!#REF!,(IF(C27=Data!#REF!,Data!#REF!,Data!#REF!)))))))))))))))&amp;IF(C27=Data!B174,Data!G174,(IF(C27=Data!#REF!,Data!#REF!,(IF(C27=Data!#REF!,Data!#REF!,(IF(C27=Data!#REF!,Data!#REF!,(IF(C27=Data!#REF!,Data!#REF!,Data!#REF!)))))))))</f>
        <v>#REF!</v>
      </c>
      <c r="P27" s="742"/>
      <c r="Q27" s="743"/>
      <c r="R27" s="630" t="s">
        <v>525</v>
      </c>
      <c r="S27" s="743"/>
      <c r="T27" s="743"/>
      <c r="U27" s="630"/>
      <c r="V27" s="634"/>
      <c r="W27" s="630"/>
      <c r="X27" s="350">
        <f>IF(E27="","",VLOOKUP(C27,Data!$B$5:$J$508,9,FALSE)*E27)</f>
        <v>0.17</v>
      </c>
      <c r="Y27" s="704"/>
      <c r="Z27" s="704"/>
      <c r="AA27" s="705"/>
      <c r="AB27" s="705"/>
      <c r="AC27" s="704"/>
      <c r="AD27" s="704"/>
      <c r="AE27" s="704"/>
    </row>
    <row r="28" spans="2:31" s="710" customFormat="1" ht="20" customHeight="1">
      <c r="B28" s="707"/>
      <c r="C28" s="357" t="s">
        <v>594</v>
      </c>
      <c r="D28" s="346" t="str">
        <f>IF(E28="","",VLOOKUP(C28,Data!$B$5:$L$508,2,FALSE))</f>
        <v>WW08970</v>
      </c>
      <c r="E28" s="715">
        <v>50</v>
      </c>
      <c r="F28" s="709"/>
      <c r="G28" s="712"/>
      <c r="H28" s="346">
        <f>IF(E28="","",VLOOKUP(C28,Data!$B$5:$L$508,11,FALSE))</f>
        <v>24.65</v>
      </c>
      <c r="I28" s="616">
        <f t="shared" si="0"/>
        <v>1232.5</v>
      </c>
      <c r="J28" s="471" t="str">
        <f>IF(E28="","",VLOOKUP(C28,Data!$B$5:$D$508,3,FALSE))</f>
        <v>C/T</v>
      </c>
      <c r="K28" s="347" t="str">
        <f>IF(E28="","",VLOOKUP(C28,Data!$B$5:$M$508,12,FALSE))</f>
        <v>Indonesia</v>
      </c>
      <c r="L28" s="348"/>
      <c r="M28" s="349">
        <f>IF(E28="","",VLOOKUP(C28,Data!$B$5:$E$508,4,FALSE)*E28)</f>
        <v>0</v>
      </c>
      <c r="N28" s="349">
        <f>IF(E28="","",VLOOKUP(C28,Data!$B$5:$F$508,5,FALSE)*E28)</f>
        <v>50</v>
      </c>
      <c r="O28" s="612" t="e">
        <f>IF(C28=Data!#REF!,Data!#REF!,(IF(C28=Data!#REF!,Data!#REF!,(IF(C28=Data!#REF!,Data!#REF!,(IF(C28=Data!B144,Data!G144,(IF(C28=Data!B147,Data!G147,(IF(C28=Data!#REF!,Data!#REF!,(IF(C28=Data!#REF!,Data!#REF!,(IF(C28=Data!#REF!,Data!#REF!,Data!#REF!)))))))))))))))&amp;IF(C28=Data!#REF!,Data!#REF!,(IF(C28=Data!#REF!,Data!#REF!,(IF(C28=Data!#REF!,Data!#REF!,(IF(C28=Data!#REF!,Data!#REF!,(IF(C28=Data!#REF!,Data!#REF!,(IF(C28=Data!#REF!,Data!G839,(IF(C28=Data!#REF!,Data!#REF!,(IF(C28=Data!#REF!,Data!#REF!,Data!#REF!)))))))))))))))&amp;IF(C28=Data!B175,Data!G175,(IF(C28=Data!#REF!,Data!#REF!,(IF(C28=Data!#REF!,Data!#REF!,(IF(C28=Data!#REF!,Data!#REF!,(IF(C28=Data!#REF!,Data!#REF!,Data!#REF!)))))))))</f>
        <v>#REF!</v>
      </c>
      <c r="P28" s="742"/>
      <c r="Q28" s="743"/>
      <c r="R28" s="630" t="s">
        <v>525</v>
      </c>
      <c r="S28" s="743"/>
      <c r="T28" s="743"/>
      <c r="U28" s="630"/>
      <c r="V28" s="634"/>
      <c r="W28" s="630"/>
      <c r="X28" s="350">
        <f>IF(E28="","",VLOOKUP(C28,Data!$B$5:$J$508,9,FALSE)*E28)</f>
        <v>0.17</v>
      </c>
      <c r="Y28" s="704"/>
      <c r="Z28" s="704"/>
      <c r="AA28" s="705"/>
      <c r="AB28" s="705"/>
      <c r="AC28" s="704"/>
      <c r="AD28" s="704"/>
      <c r="AE28" s="704"/>
    </row>
    <row r="29" spans="2:31" s="710" customFormat="1" ht="20" customHeight="1">
      <c r="B29" s="707" t="s">
        <v>959</v>
      </c>
      <c r="C29" s="357" t="s">
        <v>612</v>
      </c>
      <c r="D29" s="346" t="str">
        <f>IF(E29="","",VLOOKUP(C29,Data!$B$5:$L$508,2,FALSE))</f>
        <v>ZX16730</v>
      </c>
      <c r="E29" s="715">
        <v>60</v>
      </c>
      <c r="F29" s="709"/>
      <c r="G29" s="712"/>
      <c r="H29" s="346">
        <f>IF(E29="","",VLOOKUP(C29,Data!$B$5:$L$508,11,FALSE))</f>
        <v>73.209999999999994</v>
      </c>
      <c r="I29" s="616">
        <f t="shared" si="0"/>
        <v>4392.5999999999995</v>
      </c>
      <c r="J29" s="471" t="str">
        <f>IF(E29="","",VLOOKUP(C29,Data!$B$5:$D$508,3,FALSE))</f>
        <v>C/T</v>
      </c>
      <c r="K29" s="347" t="str">
        <f>IF(E29="","",VLOOKUP(C29,Data!$B$5:$M$508,12,FALSE))</f>
        <v>Indonesia</v>
      </c>
      <c r="L29" s="348"/>
      <c r="M29" s="349">
        <f>IF(E29="","",VLOOKUP(C29,Data!$B$5:$E$508,4,FALSE)*E29)</f>
        <v>90</v>
      </c>
      <c r="N29" s="349">
        <f>IF(E29="","",VLOOKUP(C29,Data!$B$5:$F$508,5,FALSE)*E29)</f>
        <v>60</v>
      </c>
      <c r="O29" s="612" t="e">
        <f>IF(C29=Data!#REF!,Data!#REF!,(IF(C29=Data!#REF!,Data!#REF!,(IF(C29=Data!#REF!,Data!#REF!,(IF(C29=Data!B149,Data!G149,(IF(C29=Data!B152,Data!G152,(IF(C29=Data!#REF!,Data!#REF!,(IF(C29=Data!#REF!,Data!#REF!,(IF(C29=Data!#REF!,Data!#REF!,Data!#REF!)))))))))))))))&amp;IF(C29=Data!#REF!,Data!#REF!,(IF(C29=Data!#REF!,Data!#REF!,(IF(C29=Data!#REF!,Data!#REF!,(IF(C29=Data!#REF!,Data!#REF!,(IF(C29=Data!#REF!,Data!#REF!,(IF(C29=Data!#REF!,Data!G844,(IF(C29=Data!#REF!,Data!#REF!,(IF(C29=Data!#REF!,Data!#REF!,Data!#REF!)))))))))))))))&amp;IF(C29=Data!B180,Data!G180,(IF(C29=Data!#REF!,Data!#REF!,(IF(C29=Data!#REF!,Data!#REF!,(IF(C29=Data!#REF!,Data!#REF!,(IF(C29=Data!#REF!,Data!#REF!,Data!#REF!)))))))))</f>
        <v>#REF!</v>
      </c>
      <c r="P29" s="742"/>
      <c r="Q29" s="743"/>
      <c r="R29" s="630" t="s">
        <v>525</v>
      </c>
      <c r="S29" s="743"/>
      <c r="T29" s="743"/>
      <c r="U29" s="630"/>
      <c r="V29" s="634"/>
      <c r="W29" s="630"/>
      <c r="X29" s="350">
        <f>IF(E29="","",VLOOKUP(C29,Data!$B$5:$J$508,9,FALSE)*E29)</f>
        <v>0.56400000000000006</v>
      </c>
      <c r="Y29" s="704"/>
      <c r="Z29" s="704"/>
      <c r="AA29" s="705"/>
      <c r="AB29" s="705"/>
      <c r="AC29" s="704"/>
      <c r="AD29" s="704"/>
      <c r="AE29" s="704"/>
    </row>
    <row r="30" spans="2:31" s="710" customFormat="1" ht="20" customHeight="1">
      <c r="B30" s="707" t="s">
        <v>960</v>
      </c>
      <c r="C30" s="357" t="s">
        <v>127</v>
      </c>
      <c r="D30" s="346" t="str">
        <f>IF(E30="","",VLOOKUP(C30,Data!$B$5:$L$508,2,FALSE))</f>
        <v>ZV88180</v>
      </c>
      <c r="E30" s="715">
        <v>120</v>
      </c>
      <c r="F30" s="709"/>
      <c r="G30" s="712"/>
      <c r="H30" s="346">
        <f>IF(E30="","",VLOOKUP(C30,Data!$B$5:$L$508,11,FALSE))</f>
        <v>44.63</v>
      </c>
      <c r="I30" s="616">
        <f t="shared" si="0"/>
        <v>5355.6</v>
      </c>
      <c r="J30" s="471" t="str">
        <f>IF(E30="","",VLOOKUP(C30,Data!$B$5:$D$508,3,FALSE))</f>
        <v>C/T</v>
      </c>
      <c r="K30" s="347" t="str">
        <f>IF(E30="","",VLOOKUP(C30,Data!$B$5:$M$508,12,FALSE))</f>
        <v>Indonesia</v>
      </c>
      <c r="L30" s="348"/>
      <c r="M30" s="349">
        <f>IF(E30="","",VLOOKUP(C30,Data!$B$5:$E$508,4,FALSE)*E30)</f>
        <v>1096.8000000000002</v>
      </c>
      <c r="N30" s="349">
        <f>IF(E30="","",VLOOKUP(C30,Data!$B$5:$F$508,5,FALSE)*E30)</f>
        <v>1056</v>
      </c>
      <c r="O30" s="612" t="e">
        <f>IF(C30=Data!#REF!,Data!#REF!,(IF(C30=Data!#REF!,Data!#REF!,(IF(C30=Data!#REF!,Data!#REF!,(IF(C30=Data!B158,Data!G158,(IF(C30=Data!B161,Data!G161,(IF(C30=Data!#REF!,Data!#REF!,(IF(C30=Data!#REF!,Data!#REF!,(IF(C30=Data!#REF!,Data!#REF!,Data!#REF!)))))))))))))))&amp;IF(C30=Data!#REF!,Data!#REF!,(IF(C30=Data!#REF!,Data!#REF!,(IF(C30=Data!#REF!,Data!#REF!,(IF(C30=Data!#REF!,Data!#REF!,(IF(C30=Data!#REF!,Data!#REF!,(IF(C30=Data!#REF!,Data!G853,(IF(C30=Data!#REF!,Data!#REF!,(IF(C30=Data!#REF!,Data!#REF!,Data!#REF!)))))))))))))))&amp;IF(C30=Data!B189,Data!G189,(IF(C30=Data!#REF!,Data!#REF!,(IF(C30=Data!#REF!,Data!#REF!,(IF(C30=Data!#REF!,Data!#REF!,(IF(C30=Data!#REF!,Data!#REF!,Data!#REF!)))))))))</f>
        <v>#REF!</v>
      </c>
      <c r="P30" s="742"/>
      <c r="Q30" s="743"/>
      <c r="R30" s="630" t="s">
        <v>525</v>
      </c>
      <c r="S30" s="743"/>
      <c r="T30" s="743"/>
      <c r="U30" s="630"/>
      <c r="V30" s="634"/>
      <c r="W30" s="630"/>
      <c r="X30" s="350">
        <f>IF(E30="","",VLOOKUP(C30,Data!$B$5:$J$508,9,FALSE)*E30)</f>
        <v>2.5920000000000001</v>
      </c>
      <c r="Y30" s="704"/>
      <c r="Z30" s="704"/>
      <c r="AA30" s="705"/>
      <c r="AB30" s="705"/>
      <c r="AC30" s="704"/>
      <c r="AD30" s="704"/>
      <c r="AE30" s="704"/>
    </row>
    <row r="31" spans="2:31" s="710" customFormat="1" ht="20" customHeight="1">
      <c r="B31" s="707" t="s">
        <v>974</v>
      </c>
      <c r="C31" s="357" t="s">
        <v>130</v>
      </c>
      <c r="D31" s="346" t="str">
        <f>IF(E31="","",VLOOKUP(C31,Data!$B$5:$L$508,2,FALSE))</f>
        <v>ZV88210</v>
      </c>
      <c r="E31" s="715">
        <v>120</v>
      </c>
      <c r="F31" s="709"/>
      <c r="G31" s="712"/>
      <c r="H31" s="346">
        <f>IF(E31="","",VLOOKUP(C31,Data!$B$5:$L$508,11,FALSE))</f>
        <v>44.02</v>
      </c>
      <c r="I31" s="616">
        <f t="shared" si="0"/>
        <v>5282.4000000000005</v>
      </c>
      <c r="J31" s="471" t="str">
        <f>IF(E31="","",VLOOKUP(C31,Data!$B$5:$D$508,3,FALSE))</f>
        <v>C/T</v>
      </c>
      <c r="K31" s="347" t="str">
        <f>IF(E31="","",VLOOKUP(C31,Data!$B$5:$M$508,12,FALSE))</f>
        <v>Indonesia</v>
      </c>
      <c r="L31" s="348"/>
      <c r="M31" s="349">
        <f>IF(E31="","",VLOOKUP(C31,Data!$B$5:$E$508,4,FALSE)*E31)</f>
        <v>858</v>
      </c>
      <c r="N31" s="349">
        <f>IF(E31="","",VLOOKUP(C31,Data!$B$5:$F$508,5,FALSE)*E31)</f>
        <v>816</v>
      </c>
      <c r="O31" s="612" t="e">
        <f>IF(C31=Data!#REF!,Data!#REF!,(IF(C31=Data!#REF!,Data!#REF!,(IF(C31=Data!#REF!,Data!#REF!,(IF(C31=Data!B136,Data!G136,(IF(C31=Data!B139,Data!G139,(IF(C31=Data!#REF!,Data!#REF!,(IF(C31=Data!#REF!,Data!#REF!,(IF(C31=Data!#REF!,Data!#REF!,Data!#REF!)))))))))))))))&amp;IF(C31=Data!#REF!,Data!#REF!,(IF(C31=Data!#REF!,Data!#REF!,(IF(C31=Data!#REF!,Data!#REF!,(IF(C31=Data!#REF!,Data!#REF!,(IF(C31=Data!#REF!,Data!#REF!,(IF(C31=Data!#REF!,Data!G831,(IF(C31=Data!#REF!,Data!#REF!,(IF(C31=Data!#REF!,Data!#REF!,Data!#REF!)))))))))))))))&amp;IF(C31=Data!B167,Data!G167,(IF(C31=Data!#REF!,Data!#REF!,(IF(C31=Data!#REF!,Data!#REF!,(IF(C31=Data!#REF!,Data!#REF!,(IF(C31=Data!#REF!,Data!#REF!,Data!#REF!)))))))))</f>
        <v>#REF!</v>
      </c>
      <c r="P31" s="742"/>
      <c r="Q31" s="743"/>
      <c r="R31" s="630" t="s">
        <v>525</v>
      </c>
      <c r="S31" s="743"/>
      <c r="T31" s="743"/>
      <c r="U31" s="630"/>
      <c r="V31" s="634"/>
      <c r="W31" s="630"/>
      <c r="X31" s="350">
        <f>IF(E31="","",VLOOKUP(C31,Data!$B$5:$J$508,9,FALSE)*E31)</f>
        <v>2.5920000000000001</v>
      </c>
      <c r="Y31" s="704"/>
      <c r="Z31" s="704"/>
      <c r="AA31" s="705"/>
      <c r="AB31" s="705"/>
      <c r="AC31" s="704"/>
      <c r="AD31" s="704"/>
      <c r="AE31" s="704"/>
    </row>
    <row r="32" spans="2:31" s="710" customFormat="1" ht="20" customHeight="1">
      <c r="B32" s="707" t="s">
        <v>975</v>
      </c>
      <c r="C32" s="357" t="s">
        <v>133</v>
      </c>
      <c r="D32" s="346" t="str">
        <f>IF(E32="","",VLOOKUP(C32,Data!$B$5:$L$508,2,FALSE))</f>
        <v>ZV88250</v>
      </c>
      <c r="E32" s="715">
        <v>128</v>
      </c>
      <c r="F32" s="709"/>
      <c r="G32" s="712"/>
      <c r="H32" s="346">
        <f>IF(E32="","",VLOOKUP(C32,Data!$B$5:$L$508,11,FALSE))</f>
        <v>96.46</v>
      </c>
      <c r="I32" s="616">
        <f t="shared" si="0"/>
        <v>12346.88</v>
      </c>
      <c r="J32" s="471" t="str">
        <f>IF(E32="","",VLOOKUP(C32,Data!$B$5:$D$508,3,FALSE))</f>
        <v>C/T</v>
      </c>
      <c r="K32" s="347" t="str">
        <f>IF(E32="","",VLOOKUP(C32,Data!$B$5:$M$508,12,FALSE))</f>
        <v>Indonesia</v>
      </c>
      <c r="L32" s="348"/>
      <c r="M32" s="349">
        <f>IF(E32="","",VLOOKUP(C32,Data!$B$5:$E$508,4,FALSE)*E32)</f>
        <v>581.12</v>
      </c>
      <c r="N32" s="349">
        <f>IF(E32="","",VLOOKUP(C32,Data!$B$5:$F$508,5,FALSE)*E32)</f>
        <v>537.6</v>
      </c>
      <c r="O32" s="612" t="e">
        <f>IF(C32=Data!#REF!,Data!#REF!,(IF(C32=Data!#REF!,Data!#REF!,(IF(C32=Data!#REF!,Data!#REF!,(IF(C32=Data!B137,Data!G137,(IF(C32=Data!B140,Data!G140,(IF(C32=Data!#REF!,Data!#REF!,(IF(C32=Data!#REF!,Data!#REF!,(IF(C32=Data!#REF!,Data!#REF!,Data!#REF!)))))))))))))))&amp;IF(C32=Data!#REF!,Data!#REF!,(IF(C32=Data!#REF!,Data!#REF!,(IF(C32=Data!#REF!,Data!#REF!,(IF(C32=Data!#REF!,Data!#REF!,(IF(C32=Data!#REF!,Data!#REF!,(IF(C32=Data!#REF!,Data!G832,(IF(C32=Data!#REF!,Data!#REF!,(IF(C32=Data!#REF!,Data!#REF!,Data!#REF!)))))))))))))))&amp;IF(C32=Data!B168,Data!G168,(IF(C32=Data!#REF!,Data!#REF!,(IF(C32=Data!#REF!,Data!#REF!,(IF(C32=Data!#REF!,Data!#REF!,(IF(C32=Data!#REF!,Data!#REF!,Data!#REF!)))))))))</f>
        <v>#REF!</v>
      </c>
      <c r="P32" s="742"/>
      <c r="Q32" s="743"/>
      <c r="R32" s="630" t="s">
        <v>525</v>
      </c>
      <c r="S32" s="743"/>
      <c r="T32" s="743"/>
      <c r="U32" s="630"/>
      <c r="V32" s="634"/>
      <c r="W32" s="630"/>
      <c r="X32" s="350">
        <f>IF(E32="","",VLOOKUP(C32,Data!$B$5:$J$508,9,FALSE)*E32)</f>
        <v>1.6639999999999999</v>
      </c>
      <c r="Y32" s="704"/>
      <c r="Z32" s="704"/>
      <c r="AA32" s="705"/>
      <c r="AB32" s="705"/>
      <c r="AC32" s="704"/>
      <c r="AD32" s="704"/>
      <c r="AE32" s="704"/>
    </row>
    <row r="33" spans="2:31" s="710" customFormat="1" ht="20" customHeight="1">
      <c r="B33" s="707">
        <v>37</v>
      </c>
      <c r="C33" s="357" t="s">
        <v>135</v>
      </c>
      <c r="D33" s="346" t="str">
        <f>IF(E33="","",VLOOKUP(C33,Data!$B$5:$L$508,2,FALSE))</f>
        <v>ZV88270</v>
      </c>
      <c r="E33" s="715">
        <v>64</v>
      </c>
      <c r="F33" s="709"/>
      <c r="G33" s="378"/>
      <c r="H33" s="346">
        <f>IF(E33="","",VLOOKUP(C33,Data!$B$5:$L$508,11,FALSE))</f>
        <v>97.38</v>
      </c>
      <c r="I33" s="616">
        <f t="shared" si="0"/>
        <v>6232.32</v>
      </c>
      <c r="J33" s="471" t="str">
        <f>IF(E33="","",VLOOKUP(C33,Data!$B$5:$D$508,3,FALSE))</f>
        <v>C/T</v>
      </c>
      <c r="K33" s="347" t="str">
        <f>IF(E33="","",VLOOKUP(C33,Data!$B$5:$M$508,12,FALSE))</f>
        <v>Indonesia</v>
      </c>
      <c r="L33" s="348"/>
      <c r="M33" s="349">
        <f>IF(E33="","",VLOOKUP(C33,Data!$B$5:$E$508,4,FALSE)*E33)</f>
        <v>290.56</v>
      </c>
      <c r="N33" s="349">
        <f>IF(E33="","",VLOOKUP(C33,Data!$B$5:$F$508,5,FALSE)*E33)</f>
        <v>268.8</v>
      </c>
      <c r="O33" s="612" t="e">
        <f>IF(C33=Data!#REF!,Data!#REF!,(IF(C33=Data!#REF!,Data!#REF!,(IF(C33=Data!#REF!,Data!#REF!,(IF(C33=Data!B152,Data!G152,(IF(C33=Data!B155,Data!G155,(IF(C33=Data!#REF!,Data!#REF!,(IF(C33=Data!#REF!,Data!#REF!,(IF(C33=Data!#REF!,Data!#REF!,Data!#REF!)))))))))))))))&amp;IF(C33=Data!#REF!,Data!#REF!,(IF(C33=Data!#REF!,Data!#REF!,(IF(C33=Data!#REF!,Data!#REF!,(IF(C33=Data!#REF!,Data!#REF!,(IF(C33=Data!#REF!,Data!#REF!,(IF(C33=Data!#REF!,Data!G847,(IF(C33=Data!#REF!,Data!#REF!,(IF(C33=Data!#REF!,Data!#REF!,Data!#REF!)))))))))))))))&amp;IF(C33=Data!B183,Data!G183,(IF(C33=Data!#REF!,Data!#REF!,(IF(C33=Data!#REF!,Data!#REF!,(IF(C33=Data!#REF!,Data!#REF!,(IF(C33=Data!#REF!,Data!#REF!,Data!#REF!)))))))))</f>
        <v>#REF!</v>
      </c>
      <c r="P33" s="742"/>
      <c r="Q33" s="743"/>
      <c r="R33" s="630" t="s">
        <v>525</v>
      </c>
      <c r="S33" s="743"/>
      <c r="T33" s="743"/>
      <c r="U33" s="630"/>
      <c r="V33" s="634"/>
      <c r="W33" s="630"/>
      <c r="X33" s="350">
        <f>IF(E33="","",VLOOKUP(C33,Data!$B$5:$J$508,9,FALSE)*E33)</f>
        <v>0.83199999999999996</v>
      </c>
      <c r="Y33" s="704"/>
      <c r="Z33" s="704"/>
      <c r="AA33" s="705"/>
      <c r="AB33" s="705"/>
      <c r="AC33" s="704"/>
      <c r="AD33" s="704"/>
      <c r="AE33" s="704"/>
    </row>
    <row r="34" spans="2:31" s="710" customFormat="1" ht="20" customHeight="1">
      <c r="B34" s="707">
        <v>38</v>
      </c>
      <c r="C34" s="357" t="s">
        <v>137</v>
      </c>
      <c r="D34" s="346" t="str">
        <f>IF(E34="","",VLOOKUP(C34,Data!$B$5:$L$508,2,FALSE))</f>
        <v>ZV88290</v>
      </c>
      <c r="E34" s="715">
        <v>64</v>
      </c>
      <c r="F34" s="709"/>
      <c r="G34" s="712"/>
      <c r="H34" s="346">
        <f>IF(E34="","",VLOOKUP(C34,Data!$B$5:$L$508,11,FALSE))</f>
        <v>96.87</v>
      </c>
      <c r="I34" s="616">
        <f t="shared" si="0"/>
        <v>6199.68</v>
      </c>
      <c r="J34" s="471" t="str">
        <f>IF(E34="","",VLOOKUP(C34,Data!$B$5:$D$508,3,FALSE))</f>
        <v>C/T</v>
      </c>
      <c r="K34" s="347" t="str">
        <f>IF(E34="","",VLOOKUP(C34,Data!$B$5:$M$508,12,FALSE))</f>
        <v>Indonesia</v>
      </c>
      <c r="L34" s="348"/>
      <c r="M34" s="349">
        <f>IF(E34="","",VLOOKUP(C34,Data!$B$5:$E$508,4,FALSE)*E34)</f>
        <v>290.56</v>
      </c>
      <c r="N34" s="349">
        <f>IF(E34="","",VLOOKUP(C34,Data!$B$5:$F$508,5,FALSE)*E34)</f>
        <v>268.8</v>
      </c>
      <c r="O34" s="612" t="e">
        <f>IF(C34=Data!#REF!,Data!#REF!,(IF(C34=Data!#REF!,Data!#REF!,(IF(C34=Data!#REF!,Data!#REF!,(IF(C34=Data!B138,Data!G138,(IF(C34=Data!B141,Data!G141,(IF(C34=Data!#REF!,Data!#REF!,(IF(C34=Data!#REF!,Data!#REF!,(IF(C34=Data!#REF!,Data!#REF!,Data!#REF!)))))))))))))))&amp;IF(C34=Data!#REF!,Data!#REF!,(IF(C34=Data!#REF!,Data!#REF!,(IF(C34=Data!#REF!,Data!#REF!,(IF(C34=Data!#REF!,Data!#REF!,(IF(C34=Data!#REF!,Data!#REF!,(IF(C34=Data!#REF!,Data!G833,(IF(C34=Data!#REF!,Data!#REF!,(IF(C34=Data!#REF!,Data!#REF!,Data!#REF!)))))))))))))))&amp;IF(C34=Data!B169,Data!G169,(IF(C34=Data!#REF!,Data!#REF!,(IF(C34=Data!#REF!,Data!#REF!,(IF(C34=Data!#REF!,Data!#REF!,(IF(C34=Data!#REF!,Data!#REF!,Data!#REF!)))))))))</f>
        <v>#REF!</v>
      </c>
      <c r="P34" s="742"/>
      <c r="Q34" s="743"/>
      <c r="R34" s="630" t="s">
        <v>525</v>
      </c>
      <c r="S34" s="743"/>
      <c r="T34" s="743"/>
      <c r="U34" s="630"/>
      <c r="V34" s="634"/>
      <c r="W34" s="630"/>
      <c r="X34" s="350">
        <f>IF(E34="","",VLOOKUP(C34,Data!$B$5:$J$508,9,FALSE)*E34)</f>
        <v>0.83199999999999996</v>
      </c>
      <c r="Y34" s="704"/>
      <c r="Z34" s="704"/>
      <c r="AA34" s="705"/>
      <c r="AB34" s="705"/>
      <c r="AC34" s="704"/>
      <c r="AD34" s="704"/>
      <c r="AE34" s="704"/>
    </row>
    <row r="35" spans="2:31" s="710" customFormat="1" ht="20" customHeight="1">
      <c r="B35" s="707"/>
      <c r="C35" s="364" t="s">
        <v>1042</v>
      </c>
      <c r="D35" s="346" t="str">
        <f>IF(E35="","",VLOOKUP(C35,Data!$B$5:$L$508,2,FALSE))</f>
        <v/>
      </c>
      <c r="E35" s="715"/>
      <c r="F35" s="709"/>
      <c r="G35" s="712"/>
      <c r="H35" s="346" t="str">
        <f>IF(E35="","",VLOOKUP(C35,Data!$B$5:$L$508,11,FALSE))</f>
        <v/>
      </c>
      <c r="I35" s="616" t="str">
        <f t="shared" ref="I35:I43" si="1">IF(E35&gt;0,E35*H35,"-")</f>
        <v>-</v>
      </c>
      <c r="J35" s="471" t="str">
        <f>IF(E35="","",VLOOKUP(C35,Data!$B$5:$D$508,3,FALSE))</f>
        <v/>
      </c>
      <c r="K35" s="347" t="str">
        <f>IF(E35="","",VLOOKUP(C35,Data!$B$5:$M$508,12,FALSE))</f>
        <v/>
      </c>
      <c r="L35" s="348"/>
      <c r="M35" s="349" t="str">
        <f>IF(E35="","",VLOOKUP(C35,Data!$B$5:$E$508,4,FALSE)*E35)</f>
        <v/>
      </c>
      <c r="N35" s="349" t="str">
        <f>IF(E35="","",VLOOKUP(C35,Data!$B$5:$F$508,5,FALSE)*E35)</f>
        <v/>
      </c>
      <c r="O35" s="612" t="e">
        <f>IF(C35=Data!#REF!,Data!#REF!,(IF(C35=Data!#REF!,Data!#REF!,(IF(C35=Data!#REF!,Data!#REF!,(IF(C35=Data!B210,Data!G210,(IF(C35=Data!B213,Data!G213,(IF(C35=Data!#REF!,Data!#REF!,(IF(C35=Data!#REF!,Data!#REF!,(IF(C35=Data!#REF!,Data!#REF!,Data!#REF!)))))))))))))))&amp;IF(C35=Data!#REF!,Data!#REF!,(IF(C35=Data!#REF!,Data!#REF!,(IF(C35=Data!#REF!,Data!#REF!,(IF(C35=Data!#REF!,Data!#REF!,(IF(C35=Data!#REF!,Data!#REF!,(IF(C35=Data!#REF!,Data!G905,(IF(C35=Data!#REF!,Data!#REF!,(IF(C35=Data!#REF!,Data!#REF!,Data!#REF!)))))))))))))))&amp;IF(C35=Data!B241,Data!G241,(IF(C35=Data!#REF!,Data!#REF!,(IF(C35=Data!#REF!,Data!#REF!,(IF(C35=Data!#REF!,Data!#REF!,(IF(C35=Data!#REF!,Data!#REF!,Data!#REF!)))))))))</f>
        <v>#REF!</v>
      </c>
      <c r="P35" s="742"/>
      <c r="Q35" s="743"/>
      <c r="R35" s="630" t="s">
        <v>525</v>
      </c>
      <c r="S35" s="743"/>
      <c r="T35" s="743"/>
      <c r="U35" s="630"/>
      <c r="V35" s="634"/>
      <c r="W35" s="630"/>
      <c r="X35" s="350" t="str">
        <f>IF(E35="","",VLOOKUP(C35,Data!$B$5:$J$508,9,FALSE)*E35)</f>
        <v/>
      </c>
      <c r="Y35" s="704"/>
      <c r="Z35" s="704"/>
      <c r="AA35" s="705"/>
      <c r="AB35" s="705"/>
      <c r="AC35" s="704"/>
      <c r="AD35" s="704"/>
      <c r="AE35" s="704"/>
    </row>
    <row r="36" spans="2:31" s="710" customFormat="1" ht="20" customHeight="1">
      <c r="B36" s="707">
        <v>39</v>
      </c>
      <c r="C36" s="357" t="s">
        <v>635</v>
      </c>
      <c r="D36" s="346" t="str">
        <f>IF(E36="","",VLOOKUP(C36,Data!$B$5:$L$508,2,FALSE))</f>
        <v>VAH6640</v>
      </c>
      <c r="E36" s="715">
        <v>50</v>
      </c>
      <c r="F36" s="709"/>
      <c r="G36" s="712"/>
      <c r="H36" s="346">
        <f>IF(E36="","",VLOOKUP(C36,Data!$B$5:$L$508,11,FALSE))</f>
        <v>1.42</v>
      </c>
      <c r="I36" s="616">
        <f t="shared" si="1"/>
        <v>71</v>
      </c>
      <c r="J36" s="471" t="str">
        <f>IF(E36="","",VLOOKUP(C36,Data!$B$5:$D$508,3,FALSE))</f>
        <v>C/T</v>
      </c>
      <c r="K36" s="347" t="str">
        <f>IF(E36="","",VLOOKUP(C36,Data!$B$5:$M$508,12,FALSE))</f>
        <v>Indonesia</v>
      </c>
      <c r="L36" s="348"/>
      <c r="M36" s="349">
        <f>IF(E36="","",VLOOKUP(C36,Data!$B$5:$E$508,4,FALSE)*E36)</f>
        <v>175</v>
      </c>
      <c r="N36" s="349">
        <f>IF(E36="","",VLOOKUP(C36,Data!$B$5:$F$508,5,FALSE)*E36)</f>
        <v>79.5</v>
      </c>
      <c r="O36" s="612" t="e">
        <f>IF(C36=Data!#REF!,Data!#REF!,(IF(C36=Data!#REF!,Data!#REF!,(IF(C36=Data!#REF!,Data!#REF!,(IF(C36=Data!B167,Data!G167,(IF(C36=Data!B170,Data!G170,(IF(C36=Data!#REF!,Data!#REF!,(IF(C36=Data!#REF!,Data!#REF!,(IF(C36=Data!#REF!,Data!#REF!,Data!#REF!)))))))))))))))&amp;IF(C36=Data!#REF!,Data!#REF!,(IF(C36=Data!#REF!,Data!#REF!,(IF(C36=Data!#REF!,Data!#REF!,(IF(C36=Data!#REF!,Data!#REF!,(IF(C36=Data!#REF!,Data!#REF!,(IF(C36=Data!#REF!,Data!G862,(IF(C36=Data!#REF!,Data!#REF!,(IF(C36=Data!#REF!,Data!#REF!,Data!#REF!)))))))))))))))&amp;IF(C36=Data!B198,Data!G198,(IF(C36=Data!#REF!,Data!#REF!,(IF(C36=Data!#REF!,Data!#REF!,(IF(C36=Data!#REF!,Data!#REF!,(IF(C36=Data!#REF!,Data!#REF!,Data!#REF!)))))))))</f>
        <v>#REF!</v>
      </c>
      <c r="P36" s="742"/>
      <c r="Q36" s="743"/>
      <c r="R36" s="630" t="s">
        <v>525</v>
      </c>
      <c r="S36" s="743"/>
      <c r="T36" s="743"/>
      <c r="U36" s="630"/>
      <c r="V36" s="634"/>
      <c r="W36" s="630"/>
      <c r="X36" s="350">
        <f>IF(E36="","",VLOOKUP(C36,Data!$B$5:$J$508,9,FALSE)*E36)</f>
        <v>1.05</v>
      </c>
      <c r="Y36" s="704"/>
      <c r="Z36" s="704"/>
      <c r="AA36" s="705"/>
      <c r="AB36" s="705"/>
      <c r="AC36" s="704"/>
      <c r="AD36" s="704"/>
      <c r="AE36" s="704"/>
    </row>
    <row r="37" spans="2:31" s="710" customFormat="1" ht="20" customHeight="1">
      <c r="B37" s="707">
        <v>40</v>
      </c>
      <c r="C37" s="357" t="s">
        <v>163</v>
      </c>
      <c r="D37" s="346" t="str">
        <f>IF(E37="","",VLOOKUP(C37,Data!$B$5:$L$508,2,FALSE))</f>
        <v>ZV88130</v>
      </c>
      <c r="E37" s="715">
        <v>2</v>
      </c>
      <c r="F37" s="709"/>
      <c r="G37" s="712"/>
      <c r="H37" s="346">
        <f>IF(E37="","",VLOOKUP(C37,Data!$B$5:$L$508,11,FALSE))</f>
        <v>38.46</v>
      </c>
      <c r="I37" s="616">
        <f t="shared" si="1"/>
        <v>76.92</v>
      </c>
      <c r="J37" s="471" t="str">
        <f>IF(E37="","",VLOOKUP(C37,Data!$B$5:$D$508,3,FALSE))</f>
        <v>C/T</v>
      </c>
      <c r="K37" s="347" t="str">
        <f>IF(E37="","",VLOOKUP(C37,Data!$B$5:$M$508,12,FALSE))</f>
        <v>Indonesia</v>
      </c>
      <c r="L37" s="348"/>
      <c r="M37" s="349">
        <f>IF(E37="","",VLOOKUP(C37,Data!$B$5:$E$508,4,FALSE)*E37)</f>
        <v>10.1</v>
      </c>
      <c r="N37" s="349">
        <f>IF(E37="","",VLOOKUP(C37,Data!$B$5:$F$508,5,FALSE)*E37)</f>
        <v>7.6</v>
      </c>
      <c r="O37" s="612" t="e">
        <f>IF(C37=Data!#REF!,Data!#REF!,(IF(C37=Data!#REF!,Data!#REF!,(IF(C37=Data!#REF!,Data!#REF!,(IF(C37=Data!B168,Data!G168,(IF(C37=Data!B171,Data!G171,(IF(C37=Data!#REF!,Data!#REF!,(IF(C37=Data!#REF!,Data!#REF!,(IF(C37=Data!#REF!,Data!#REF!,Data!#REF!)))))))))))))))&amp;IF(C37=Data!#REF!,Data!#REF!,(IF(C37=Data!#REF!,Data!#REF!,(IF(C37=Data!#REF!,Data!#REF!,(IF(C37=Data!#REF!,Data!#REF!,(IF(C37=Data!#REF!,Data!#REF!,(IF(C37=Data!#REF!,Data!G863,(IF(C37=Data!#REF!,Data!#REF!,(IF(C37=Data!#REF!,Data!#REF!,Data!#REF!)))))))))))))))&amp;IF(C37=Data!B199,Data!G199,(IF(C37=Data!#REF!,Data!#REF!,(IF(C37=Data!#REF!,Data!#REF!,(IF(C37=Data!#REF!,Data!#REF!,(IF(C37=Data!#REF!,Data!#REF!,Data!#REF!)))))))))</f>
        <v>#REF!</v>
      </c>
      <c r="P37" s="742"/>
      <c r="Q37" s="743"/>
      <c r="R37" s="630" t="s">
        <v>525</v>
      </c>
      <c r="S37" s="743"/>
      <c r="T37" s="743"/>
      <c r="U37" s="630"/>
      <c r="V37" s="634"/>
      <c r="W37" s="630"/>
      <c r="X37" s="350">
        <f>IF(E37="","",VLOOKUP(C37,Data!$B$5:$J$508,9,FALSE)*E37)</f>
        <v>5.0875999999999998E-2</v>
      </c>
      <c r="Y37" s="704"/>
      <c r="Z37" s="704"/>
      <c r="AA37" s="705"/>
      <c r="AB37" s="705"/>
      <c r="AC37" s="704"/>
      <c r="AD37" s="704"/>
      <c r="AE37" s="704"/>
    </row>
    <row r="38" spans="2:31" s="710" customFormat="1" ht="20" customHeight="1">
      <c r="B38" s="707">
        <v>41</v>
      </c>
      <c r="C38" s="357" t="s">
        <v>125</v>
      </c>
      <c r="D38" s="346" t="str">
        <f>IF(E38="","",VLOOKUP(C38,Data!$B$5:$L$508,2,FALSE))</f>
        <v>ZV88160</v>
      </c>
      <c r="E38" s="715">
        <v>2</v>
      </c>
      <c r="F38" s="709"/>
      <c r="G38" s="712"/>
      <c r="H38" s="346">
        <f>IF(E38="","",VLOOKUP(C38,Data!$B$5:$L$508,11,FALSE))</f>
        <v>57.4</v>
      </c>
      <c r="I38" s="616">
        <f t="shared" si="1"/>
        <v>114.8</v>
      </c>
      <c r="J38" s="471" t="str">
        <f>IF(E38="","",VLOOKUP(C38,Data!$B$5:$D$508,3,FALSE))</f>
        <v>C/T</v>
      </c>
      <c r="K38" s="347" t="str">
        <f>IF(E38="","",VLOOKUP(C38,Data!$B$5:$M$508,12,FALSE))</f>
        <v>Indonesia</v>
      </c>
      <c r="L38" s="348"/>
      <c r="M38" s="349">
        <f>IF(E38="","",VLOOKUP(C38,Data!$B$5:$E$508,4,FALSE)*E38)</f>
        <v>14.919999999999998</v>
      </c>
      <c r="N38" s="349">
        <f>IF(E38="","",VLOOKUP(C38,Data!$B$5:$F$508,5,FALSE)*E38)</f>
        <v>9.1999999999999993</v>
      </c>
      <c r="O38" s="612" t="e">
        <f>IF(C38=Data!#REF!,Data!#REF!,(IF(C38=Data!#REF!,Data!#REF!,(IF(C38=Data!#REF!,Data!#REF!,(IF(C38=Data!B171,Data!G171,(IF(C38=Data!B174,Data!G174,(IF(C38=Data!#REF!,Data!#REF!,(IF(C38=Data!#REF!,Data!#REF!,(IF(C38=Data!#REF!,Data!#REF!,Data!#REF!)))))))))))))))&amp;IF(C38=Data!#REF!,Data!#REF!,(IF(C38=Data!#REF!,Data!#REF!,(IF(C38=Data!#REF!,Data!#REF!,(IF(C38=Data!#REF!,Data!#REF!,(IF(C38=Data!#REF!,Data!#REF!,(IF(C38=Data!#REF!,Data!G866,(IF(C38=Data!#REF!,Data!#REF!,(IF(C38=Data!#REF!,Data!#REF!,Data!#REF!)))))))))))))))&amp;IF(C38=Data!B202,Data!G202,(IF(C38=Data!#REF!,Data!#REF!,(IF(C38=Data!#REF!,Data!#REF!,(IF(C38=Data!#REF!,Data!#REF!,(IF(C38=Data!#REF!,Data!#REF!,Data!#REF!)))))))))</f>
        <v>#REF!</v>
      </c>
      <c r="P38" s="742"/>
      <c r="Q38" s="743"/>
      <c r="R38" s="630" t="s">
        <v>525</v>
      </c>
      <c r="S38" s="743"/>
      <c r="T38" s="743"/>
      <c r="U38" s="630"/>
      <c r="V38" s="634"/>
      <c r="W38" s="630"/>
      <c r="X38" s="350">
        <f>IF(E38="","",VLOOKUP(C38,Data!$B$5:$J$508,9,FALSE)*E38)</f>
        <v>2.3400000000000001E-2</v>
      </c>
      <c r="Y38" s="704"/>
      <c r="Z38" s="704"/>
      <c r="AA38" s="705"/>
      <c r="AB38" s="705"/>
      <c r="AC38" s="704"/>
      <c r="AD38" s="704"/>
      <c r="AE38" s="704"/>
    </row>
    <row r="39" spans="2:31" s="710" customFormat="1" ht="20" customHeight="1">
      <c r="B39" s="707" t="s">
        <v>1053</v>
      </c>
      <c r="C39" s="357" t="s">
        <v>128</v>
      </c>
      <c r="D39" s="346" t="str">
        <f>IF(E39="","",VLOOKUP(C39,Data!$B$5:$L$508,2,FALSE))</f>
        <v>ZV88190</v>
      </c>
      <c r="E39" s="715">
        <v>120</v>
      </c>
      <c r="F39" s="709"/>
      <c r="G39" s="712"/>
      <c r="H39" s="346">
        <f>IF(E39="","",VLOOKUP(C39,Data!$B$5:$L$508,11,FALSE))</f>
        <v>42.63</v>
      </c>
      <c r="I39" s="616">
        <f t="shared" si="1"/>
        <v>5115.6000000000004</v>
      </c>
      <c r="J39" s="471" t="str">
        <f>IF(E39="","",VLOOKUP(C39,Data!$B$5:$D$508,3,FALSE))</f>
        <v>C/T</v>
      </c>
      <c r="K39" s="347" t="str">
        <f>IF(E39="","",VLOOKUP(C39,Data!$B$5:$M$508,12,FALSE))</f>
        <v>Indonesia</v>
      </c>
      <c r="L39" s="348"/>
      <c r="M39" s="349">
        <f>IF(E39="","",VLOOKUP(C39,Data!$B$5:$E$508,4,FALSE)*E39)</f>
        <v>1096.8000000000002</v>
      </c>
      <c r="N39" s="349">
        <f>IF(E39="","",VLOOKUP(C39,Data!$B$5:$F$508,5,FALSE)*E39)</f>
        <v>1032</v>
      </c>
      <c r="O39" s="612" t="e">
        <f>IF(C39=Data!#REF!,Data!#REF!,(IF(C39=Data!#REF!,Data!#REF!,(IF(C39=Data!#REF!,Data!#REF!,(IF(C39=Data!B172,Data!G172,(IF(C39=Data!B175,Data!G175,(IF(C39=Data!#REF!,Data!#REF!,(IF(C39=Data!#REF!,Data!#REF!,(IF(C39=Data!#REF!,Data!#REF!,Data!#REF!)))))))))))))))&amp;IF(C39=Data!#REF!,Data!#REF!,(IF(C39=Data!#REF!,Data!#REF!,(IF(C39=Data!#REF!,Data!#REF!,(IF(C39=Data!#REF!,Data!#REF!,(IF(C39=Data!#REF!,Data!#REF!,(IF(C39=Data!#REF!,Data!G867,(IF(C39=Data!#REF!,Data!#REF!,(IF(C39=Data!#REF!,Data!#REF!,Data!#REF!)))))))))))))))&amp;IF(C39=Data!B203,Data!G203,(IF(C39=Data!#REF!,Data!#REF!,(IF(C39=Data!#REF!,Data!#REF!,(IF(C39=Data!#REF!,Data!#REF!,(IF(C39=Data!#REF!,Data!#REF!,Data!#REF!)))))))))</f>
        <v>#REF!</v>
      </c>
      <c r="P39" s="742"/>
      <c r="Q39" s="743"/>
      <c r="R39" s="630" t="s">
        <v>525</v>
      </c>
      <c r="S39" s="743"/>
      <c r="T39" s="743"/>
      <c r="U39" s="630"/>
      <c r="V39" s="634"/>
      <c r="W39" s="630"/>
      <c r="X39" s="350">
        <f>IF(E39="","",VLOOKUP(C39,Data!$B$5:$J$508,9,FALSE)*E39)</f>
        <v>2.5920000000000001</v>
      </c>
      <c r="Y39" s="704"/>
      <c r="Z39" s="704"/>
      <c r="AA39" s="705"/>
      <c r="AB39" s="705"/>
      <c r="AC39" s="704"/>
      <c r="AD39" s="704"/>
      <c r="AE39" s="704"/>
    </row>
    <row r="40" spans="2:31" s="710" customFormat="1" ht="20" customHeight="1">
      <c r="B40" s="707">
        <v>45</v>
      </c>
      <c r="C40" s="357" t="s">
        <v>129</v>
      </c>
      <c r="D40" s="346" t="str">
        <f>IF(E40="","",VLOOKUP(C40,Data!$B$5:$L$508,2,FALSE))</f>
        <v>ZV88200</v>
      </c>
      <c r="E40" s="715">
        <v>2</v>
      </c>
      <c r="F40" s="709"/>
      <c r="G40" s="712"/>
      <c r="H40" s="346">
        <f>IF(E40="","",VLOOKUP(C40,Data!$B$5:$L$508,11,FALSE))</f>
        <v>16.37</v>
      </c>
      <c r="I40" s="616">
        <f t="shared" si="1"/>
        <v>32.74</v>
      </c>
      <c r="J40" s="471" t="str">
        <f>IF(E40="","",VLOOKUP(C40,Data!$B$5:$D$508,3,FALSE))</f>
        <v>C/T</v>
      </c>
      <c r="K40" s="347" t="str">
        <f>IF(E40="","",VLOOKUP(C40,Data!$B$5:$M$508,12,FALSE))</f>
        <v>Indonesia</v>
      </c>
      <c r="L40" s="348"/>
      <c r="M40" s="349">
        <f>IF(E40="","",VLOOKUP(C40,Data!$B$5:$E$508,4,FALSE)*E40)</f>
        <v>4.0460000000000003</v>
      </c>
      <c r="N40" s="349">
        <f>IF(E40="","",VLOOKUP(C40,Data!$B$5:$F$508,5,FALSE)*E40)</f>
        <v>1.38</v>
      </c>
      <c r="O40" s="612" t="e">
        <f>IF(C40=Data!#REF!,Data!#REF!,(IF(C40=Data!#REF!,Data!#REF!,(IF(C40=Data!#REF!,Data!#REF!,(IF(C40=Data!B173,Data!G173,(IF(C40=Data!B176,Data!G176,(IF(C40=Data!#REF!,Data!#REF!,(IF(C40=Data!#REF!,Data!#REF!,(IF(C40=Data!#REF!,Data!#REF!,Data!#REF!)))))))))))))))&amp;IF(C40=Data!#REF!,Data!#REF!,(IF(C40=Data!#REF!,Data!#REF!,(IF(C40=Data!#REF!,Data!#REF!,(IF(C40=Data!#REF!,Data!#REF!,(IF(C40=Data!#REF!,Data!#REF!,(IF(C40=Data!#REF!,Data!G868,(IF(C40=Data!#REF!,Data!#REF!,(IF(C40=Data!#REF!,Data!#REF!,Data!#REF!)))))))))))))))&amp;IF(C40=Data!B204,Data!G204,(IF(C40=Data!#REF!,Data!#REF!,(IF(C40=Data!#REF!,Data!#REF!,(IF(C40=Data!#REF!,Data!#REF!,(IF(C40=Data!#REF!,Data!#REF!,Data!#REF!)))))))))</f>
        <v>#REF!</v>
      </c>
      <c r="P40" s="742"/>
      <c r="Q40" s="743"/>
      <c r="R40" s="630" t="s">
        <v>525</v>
      </c>
      <c r="S40" s="743"/>
      <c r="T40" s="743"/>
      <c r="U40" s="630"/>
      <c r="V40" s="634"/>
      <c r="W40" s="630"/>
      <c r="X40" s="350">
        <f>IF(E40="","",VLOOKUP(C40,Data!$B$5:$J$508,9,FALSE)*E40)</f>
        <v>2.4199999999999998E-3</v>
      </c>
      <c r="Y40" s="704"/>
      <c r="Z40" s="704"/>
      <c r="AA40" s="705"/>
      <c r="AB40" s="705"/>
      <c r="AC40" s="704"/>
      <c r="AD40" s="704"/>
      <c r="AE40" s="704"/>
    </row>
    <row r="41" spans="2:31" s="710" customFormat="1" ht="20" customHeight="1">
      <c r="B41" s="707" t="s">
        <v>1054</v>
      </c>
      <c r="C41" s="357" t="s">
        <v>131</v>
      </c>
      <c r="D41" s="346" t="str">
        <f>IF(E41="","",VLOOKUP(C41,Data!$B$5:$L$508,2,FALSE))</f>
        <v>ZV88230</v>
      </c>
      <c r="E41" s="715">
        <v>189</v>
      </c>
      <c r="F41" s="709"/>
      <c r="G41" s="712"/>
      <c r="H41" s="346">
        <f>IF(E41="","",VLOOKUP(C41,Data!$B$5:$L$508,11,FALSE))</f>
        <v>38.19</v>
      </c>
      <c r="I41" s="616">
        <f t="shared" si="1"/>
        <v>7217.91</v>
      </c>
      <c r="J41" s="471" t="str">
        <f>IF(E41="","",VLOOKUP(C41,Data!$B$5:$D$508,3,FALSE))</f>
        <v>C/T</v>
      </c>
      <c r="K41" s="347" t="str">
        <f>IF(E41="","",VLOOKUP(C41,Data!$B$5:$M$508,12,FALSE))</f>
        <v>Indonesia</v>
      </c>
      <c r="L41" s="348"/>
      <c r="M41" s="349">
        <f>IF(E41="","",VLOOKUP(C41,Data!$B$5:$E$508,4,FALSE)*E41)</f>
        <v>909.08999999999992</v>
      </c>
      <c r="N41" s="349">
        <f>IF(E41="","",VLOOKUP(C41,Data!$B$5:$F$508,5,FALSE)*E41)</f>
        <v>831.6</v>
      </c>
      <c r="O41" s="612" t="e">
        <f>IF(C41=Data!#REF!,Data!#REF!,(IF(C41=Data!#REF!,Data!#REF!,(IF(C41=Data!#REF!,Data!#REF!,(IF(C41=Data!B174,Data!G174,(IF(C41=Data!B177,Data!G177,(IF(C41=Data!#REF!,Data!#REF!,(IF(C41=Data!#REF!,Data!#REF!,(IF(C41=Data!#REF!,Data!#REF!,Data!#REF!)))))))))))))))&amp;IF(C41=Data!#REF!,Data!#REF!,(IF(C41=Data!#REF!,Data!#REF!,(IF(C41=Data!#REF!,Data!#REF!,(IF(C41=Data!#REF!,Data!#REF!,(IF(C41=Data!#REF!,Data!#REF!,(IF(C41=Data!#REF!,Data!G869,(IF(C41=Data!#REF!,Data!#REF!,(IF(C41=Data!#REF!,Data!#REF!,Data!#REF!)))))))))))))))&amp;IF(C41=Data!B205,Data!G205,(IF(C41=Data!#REF!,Data!#REF!,(IF(C41=Data!#REF!,Data!#REF!,(IF(C41=Data!#REF!,Data!#REF!,(IF(C41=Data!#REF!,Data!#REF!,Data!#REF!)))))))))</f>
        <v>#REF!</v>
      </c>
      <c r="P41" s="742"/>
      <c r="Q41" s="743"/>
      <c r="R41" s="630" t="s">
        <v>525</v>
      </c>
      <c r="S41" s="743"/>
      <c r="T41" s="743"/>
      <c r="U41" s="630"/>
      <c r="V41" s="634"/>
      <c r="W41" s="630"/>
      <c r="X41" s="350">
        <f>IF(E41="","",VLOOKUP(C41,Data!$B$5:$J$508,9,FALSE)*E41)</f>
        <v>2.2113</v>
      </c>
      <c r="Y41" s="704"/>
      <c r="Z41" s="704"/>
      <c r="AA41" s="705"/>
      <c r="AB41" s="705"/>
      <c r="AC41" s="704"/>
      <c r="AD41" s="704"/>
      <c r="AE41" s="704"/>
    </row>
    <row r="42" spans="2:31" s="710" customFormat="1" ht="20" customHeight="1">
      <c r="B42" s="707">
        <v>55</v>
      </c>
      <c r="C42" s="357" t="s">
        <v>139</v>
      </c>
      <c r="D42" s="346" t="str">
        <f>IF(E42="","",VLOOKUP(C42,Data!$B$5:$L$508,2,FALSE))</f>
        <v>ZV88310</v>
      </c>
      <c r="E42" s="715">
        <v>2</v>
      </c>
      <c r="F42" s="709"/>
      <c r="G42" s="712"/>
      <c r="H42" s="346">
        <f>IF(E42="","",VLOOKUP(C42,Data!$B$5:$L$508,11,FALSE))</f>
        <v>98.33</v>
      </c>
      <c r="I42" s="616">
        <f t="shared" si="1"/>
        <v>196.66</v>
      </c>
      <c r="J42" s="471" t="str">
        <f>IF(E42="","",VLOOKUP(C42,Data!$B$5:$D$508,3,FALSE))</f>
        <v>C/T</v>
      </c>
      <c r="K42" s="347" t="str">
        <f>IF(E42="","",VLOOKUP(C42,Data!$B$5:$M$508,12,FALSE))</f>
        <v>Indonesia</v>
      </c>
      <c r="L42" s="348"/>
      <c r="M42" s="349">
        <f>IF(E42="","",VLOOKUP(C42,Data!$B$5:$E$508,4,FALSE)*E42)</f>
        <v>9.08</v>
      </c>
      <c r="N42" s="349">
        <f>IF(E42="","",VLOOKUP(C42,Data!$B$5:$F$508,5,FALSE)*E42)</f>
        <v>8.4</v>
      </c>
      <c r="O42" s="612" t="e">
        <f>IF(C42=Data!#REF!,Data!#REF!,(IF(C42=Data!#REF!,Data!#REF!,(IF(C42=Data!#REF!,Data!#REF!,(IF(C42=Data!B175,Data!G175,(IF(C42=Data!B178,Data!G178,(IF(C42=Data!#REF!,Data!#REF!,(IF(C42=Data!#REF!,Data!#REF!,(IF(C42=Data!#REF!,Data!#REF!,Data!#REF!)))))))))))))))&amp;IF(C42=Data!#REF!,Data!#REF!,(IF(C42=Data!#REF!,Data!#REF!,(IF(C42=Data!#REF!,Data!#REF!,(IF(C42=Data!#REF!,Data!#REF!,(IF(C42=Data!#REF!,Data!#REF!,(IF(C42=Data!#REF!,Data!G870,(IF(C42=Data!#REF!,Data!#REF!,(IF(C42=Data!#REF!,Data!#REF!,Data!#REF!)))))))))))))))&amp;IF(C42=Data!B206,Data!G206,(IF(C42=Data!#REF!,Data!#REF!,(IF(C42=Data!#REF!,Data!#REF!,(IF(C42=Data!#REF!,Data!#REF!,(IF(C42=Data!#REF!,Data!#REF!,Data!#REF!)))))))))</f>
        <v>#REF!</v>
      </c>
      <c r="P42" s="742"/>
      <c r="Q42" s="743"/>
      <c r="R42" s="630" t="s">
        <v>525</v>
      </c>
      <c r="S42" s="743"/>
      <c r="T42" s="743"/>
      <c r="U42" s="630"/>
      <c r="V42" s="634"/>
      <c r="W42" s="630"/>
      <c r="X42" s="350">
        <f>IF(E42="","",VLOOKUP(C42,Data!$B$5:$J$508,9,FALSE)*E42)</f>
        <v>2.5999999999999999E-2</v>
      </c>
      <c r="Y42" s="704"/>
      <c r="Z42" s="704"/>
      <c r="AA42" s="705"/>
      <c r="AB42" s="705"/>
      <c r="AC42" s="704"/>
      <c r="AD42" s="704"/>
      <c r="AE42" s="704"/>
    </row>
    <row r="43" spans="2:31" s="710" customFormat="1" ht="20" customHeight="1">
      <c r="B43" s="707">
        <v>56</v>
      </c>
      <c r="C43" s="357" t="s">
        <v>602</v>
      </c>
      <c r="D43" s="346" t="str">
        <f>IF(E43="","",VLOOKUP(C43,Data!$B$5:$L$508,2,FALSE))</f>
        <v>ZA34840</v>
      </c>
      <c r="E43" s="715">
        <v>50</v>
      </c>
      <c r="F43" s="709"/>
      <c r="G43" s="712"/>
      <c r="H43" s="346">
        <f>IF(E43="","",VLOOKUP(C43,Data!$B$5:$L$508,11,FALSE))</f>
        <v>35.08</v>
      </c>
      <c r="I43" s="616">
        <f t="shared" si="1"/>
        <v>1754</v>
      </c>
      <c r="J43" s="471" t="str">
        <f>IF(E43="","",VLOOKUP(C43,Data!$B$5:$D$508,3,FALSE))</f>
        <v>C/T</v>
      </c>
      <c r="K43" s="347" t="str">
        <f>IF(E43="","",VLOOKUP(C43,Data!$B$5:$M$508,12,FALSE))</f>
        <v>Indonesia</v>
      </c>
      <c r="L43" s="348"/>
      <c r="M43" s="349">
        <f>IF(E43="","",VLOOKUP(C43,Data!$B$5:$E$508,4,FALSE)*E43)</f>
        <v>56.000000000000007</v>
      </c>
      <c r="N43" s="349">
        <f>IF(E43="","",VLOOKUP(C43,Data!$B$5:$F$508,5,FALSE)*E43)</f>
        <v>55.000000000000007</v>
      </c>
      <c r="O43" s="612" t="e">
        <f>IF(C43=Data!#REF!,Data!#REF!,(IF(C43=Data!#REF!,Data!#REF!,(IF(C43=Data!#REF!,Data!#REF!,(IF(C43=Data!B177,Data!G177,(IF(C43=Data!B180,Data!G180,(IF(C43=Data!#REF!,Data!#REF!,(IF(C43=Data!#REF!,Data!#REF!,(IF(C43=Data!#REF!,Data!#REF!,Data!#REF!)))))))))))))))&amp;IF(C43=Data!#REF!,Data!#REF!,(IF(C43=Data!#REF!,Data!#REF!,(IF(C43=Data!#REF!,Data!#REF!,(IF(C43=Data!#REF!,Data!#REF!,(IF(C43=Data!#REF!,Data!#REF!,(IF(C43=Data!#REF!,Data!G872,(IF(C43=Data!#REF!,Data!#REF!,(IF(C43=Data!#REF!,Data!#REF!,Data!#REF!)))))))))))))))&amp;IF(C43=Data!B208,Data!G208,(IF(C43=Data!#REF!,Data!#REF!,(IF(C43=Data!#REF!,Data!#REF!,(IF(C43=Data!#REF!,Data!#REF!,(IF(C43=Data!#REF!,Data!#REF!,Data!#REF!)))))))))</f>
        <v>#REF!</v>
      </c>
      <c r="P43" s="742"/>
      <c r="Q43" s="743"/>
      <c r="R43" s="630" t="s">
        <v>525</v>
      </c>
      <c r="S43" s="743"/>
      <c r="T43" s="743"/>
      <c r="U43" s="630"/>
      <c r="V43" s="634"/>
      <c r="W43" s="630"/>
      <c r="X43" s="350">
        <f>IF(E43="","",VLOOKUP(C43,Data!$B$5:$J$508,9,FALSE)*E43)</f>
        <v>0.182</v>
      </c>
      <c r="Y43" s="704"/>
      <c r="Z43" s="704"/>
      <c r="AA43" s="705"/>
      <c r="AB43" s="705"/>
      <c r="AC43" s="704"/>
      <c r="AD43" s="704"/>
      <c r="AE43" s="704"/>
    </row>
    <row r="44" spans="2:31" s="710" customFormat="1" ht="20" customHeight="1">
      <c r="B44" s="707"/>
      <c r="C44" s="364" t="s">
        <v>1052</v>
      </c>
      <c r="D44" s="346" t="str">
        <f>IF(E44="","",VLOOKUP(C44,Data!$B$5:$L$508,2,FALSE))</f>
        <v/>
      </c>
      <c r="E44" s="715"/>
      <c r="F44" s="709"/>
      <c r="G44" s="712"/>
      <c r="H44" s="346" t="str">
        <f>IF(E44="","",VLOOKUP(C44,Data!$B$5:$L$508,11,FALSE))</f>
        <v/>
      </c>
      <c r="I44" s="616" t="str">
        <f t="shared" si="0"/>
        <v>-</v>
      </c>
      <c r="J44" s="471" t="str">
        <f>IF(E44="","",VLOOKUP(C44,Data!$B$5:$D$508,3,FALSE))</f>
        <v/>
      </c>
      <c r="K44" s="347" t="str">
        <f>IF(E44="","",VLOOKUP(C44,Data!$B$5:$M$508,12,FALSE))</f>
        <v/>
      </c>
      <c r="L44" s="348"/>
      <c r="M44" s="349" t="str">
        <f>IF(E44="","",VLOOKUP(C44,Data!$B$5:$E$508,4,FALSE)*E44)</f>
        <v/>
      </c>
      <c r="N44" s="349" t="str">
        <f>IF(E44="","",VLOOKUP(C44,Data!$B$5:$F$508,5,FALSE)*E44)</f>
        <v/>
      </c>
      <c r="O44" s="612" t="e">
        <f>IF(C44=Data!#REF!,Data!#REF!,(IF(C44=Data!#REF!,Data!#REF!,(IF(C44=Data!#REF!,Data!#REF!,(IF(C44=Data!B149,Data!G149,(IF(C44=Data!B152,Data!G152,(IF(C44=Data!#REF!,Data!#REF!,(IF(C44=Data!#REF!,Data!#REF!,(IF(C44=Data!#REF!,Data!#REF!,Data!#REF!)))))))))))))))&amp;IF(C44=Data!#REF!,Data!#REF!,(IF(C44=Data!#REF!,Data!#REF!,(IF(C44=Data!#REF!,Data!#REF!,(IF(C44=Data!#REF!,Data!#REF!,(IF(C44=Data!#REF!,Data!#REF!,(IF(C44=Data!#REF!,Data!G844,(IF(C44=Data!#REF!,Data!#REF!,(IF(C44=Data!#REF!,Data!#REF!,Data!#REF!)))))))))))))))&amp;IF(C44=Data!B180,Data!G180,(IF(C44=Data!#REF!,Data!#REF!,(IF(C44=Data!#REF!,Data!#REF!,(IF(C44=Data!#REF!,Data!#REF!,(IF(C44=Data!#REF!,Data!#REF!,Data!#REF!)))))))))</f>
        <v>#REF!</v>
      </c>
      <c r="P44" s="742"/>
      <c r="Q44" s="743"/>
      <c r="R44" s="630" t="s">
        <v>525</v>
      </c>
      <c r="S44" s="743"/>
      <c r="T44" s="743"/>
      <c r="U44" s="630"/>
      <c r="V44" s="634"/>
      <c r="W44" s="630"/>
      <c r="X44" s="350" t="str">
        <f>IF(E44="","",VLOOKUP(C44,Data!$B$5:$J$508,9,FALSE)*E44)</f>
        <v/>
      </c>
      <c r="Y44" s="704"/>
      <c r="Z44" s="704"/>
      <c r="AA44" s="705"/>
      <c r="AB44" s="705"/>
      <c r="AC44" s="704"/>
      <c r="AD44" s="704"/>
      <c r="AE44" s="704"/>
    </row>
    <row r="45" spans="2:31" s="710" customFormat="1" ht="20" customHeight="1">
      <c r="B45" s="707" t="s">
        <v>1055</v>
      </c>
      <c r="C45" s="357" t="s">
        <v>132</v>
      </c>
      <c r="D45" s="346" t="str">
        <f>IF(E45="","",VLOOKUP(C45,Data!$B$5:$L$508,2,FALSE))</f>
        <v>ZV88240</v>
      </c>
      <c r="E45" s="715">
        <v>105</v>
      </c>
      <c r="F45" s="709">
        <v>1</v>
      </c>
      <c r="G45" s="712"/>
      <c r="H45" s="346">
        <f>IF(E45="","",VLOOKUP(C45,Data!$B$5:$L$508,11,FALSE))</f>
        <v>31.06</v>
      </c>
      <c r="I45" s="616">
        <f t="shared" si="0"/>
        <v>3261.2999999999997</v>
      </c>
      <c r="J45" s="471" t="str">
        <f>IF(E45="","",VLOOKUP(C45,Data!$B$5:$D$508,3,FALSE))</f>
        <v>C/T</v>
      </c>
      <c r="K45" s="347" t="str">
        <f>IF(E45="","",VLOOKUP(C45,Data!$B$5:$M$508,12,FALSE))</f>
        <v>Indonesia</v>
      </c>
      <c r="L45" s="348"/>
      <c r="M45" s="349">
        <f>IF(E45="","",VLOOKUP(C45,Data!$B$5:$E$508,4,FALSE)*E45)</f>
        <v>525</v>
      </c>
      <c r="N45" s="349">
        <f>IF(E45="","",VLOOKUP(C45,Data!$B$5:$F$508,5,FALSE)*E45)</f>
        <v>482.99999999999994</v>
      </c>
      <c r="O45" s="612" t="e">
        <f>IF(C45=Data!#REF!,Data!#REF!,(IF(C45=Data!#REF!,Data!#REF!,(IF(C45=Data!#REF!,Data!#REF!,(IF(C45=Data!B143,Data!G143,(IF(C45=Data!B146,Data!G146,(IF(C45=Data!#REF!,Data!#REF!,(IF(C45=Data!#REF!,Data!#REF!,(IF(C45=Data!#REF!,Data!#REF!,Data!#REF!)))))))))))))))&amp;IF(C45=Data!#REF!,Data!#REF!,(IF(C45=Data!#REF!,Data!#REF!,(IF(C45=Data!#REF!,Data!#REF!,(IF(C45=Data!#REF!,Data!#REF!,(IF(C45=Data!#REF!,Data!#REF!,(IF(C45=Data!#REF!,Data!G838,(IF(C45=Data!#REF!,Data!#REF!,(IF(C45=Data!#REF!,Data!#REF!,Data!#REF!)))))))))))))))&amp;IF(C45=Data!B174,Data!G174,(IF(C45=Data!#REF!,Data!#REF!,(IF(C45=Data!#REF!,Data!#REF!,(IF(C45=Data!#REF!,Data!#REF!,(IF(C45=Data!#REF!,Data!#REF!,Data!#REF!)))))))))</f>
        <v>#REF!</v>
      </c>
      <c r="P45" s="742"/>
      <c r="Q45" s="743"/>
      <c r="R45" s="630" t="s">
        <v>525</v>
      </c>
      <c r="S45" s="743"/>
      <c r="T45" s="743"/>
      <c r="U45" s="630"/>
      <c r="V45" s="634"/>
      <c r="W45" s="630"/>
      <c r="X45" s="350">
        <f>IF(E45="","",VLOOKUP(C45,Data!$B$5:$J$508,9,FALSE)*E45)</f>
        <v>1.2075</v>
      </c>
      <c r="Y45" s="704"/>
      <c r="Z45" s="704"/>
      <c r="AA45" s="705"/>
      <c r="AB45" s="705"/>
      <c r="AC45" s="704"/>
      <c r="AD45" s="704"/>
      <c r="AE45" s="704"/>
    </row>
    <row r="46" spans="2:31" s="710" customFormat="1" ht="20" customHeight="1">
      <c r="B46" s="707">
        <v>62</v>
      </c>
      <c r="C46" s="357" t="s">
        <v>160</v>
      </c>
      <c r="D46" s="346" t="str">
        <f>IF(E46="","",VLOOKUP(C46,Data!$B$5:$L$508,2,FALSE))</f>
        <v>ZV88100</v>
      </c>
      <c r="E46" s="715">
        <v>3</v>
      </c>
      <c r="F46" s="709"/>
      <c r="G46" s="712"/>
      <c r="H46" s="346">
        <f>IF(E46="","",VLOOKUP(C46,Data!$B$5:$L$508,11,FALSE))</f>
        <v>37.14</v>
      </c>
      <c r="I46" s="616">
        <f>IF(E46&gt;0,E46*H46,"-")</f>
        <v>111.42</v>
      </c>
      <c r="J46" s="471" t="str">
        <f>IF(E46="","",VLOOKUP(C46,Data!$B$5:$D$508,3,FALSE))</f>
        <v>C/T</v>
      </c>
      <c r="K46" s="347" t="str">
        <f>IF(E46="","",VLOOKUP(C46,Data!$B$5:$M$508,12,FALSE))</f>
        <v>Indonesia</v>
      </c>
      <c r="L46" s="348"/>
      <c r="M46" s="349">
        <f>IF(E46="","",VLOOKUP(C46,Data!$B$5:$E$508,4,FALSE)*E46)</f>
        <v>13.5</v>
      </c>
      <c r="N46" s="349">
        <f>IF(E46="","",VLOOKUP(C46,Data!$B$5:$F$508,5,FALSE)*E46)</f>
        <v>12</v>
      </c>
      <c r="O46" s="612" t="e">
        <f>IF(C46=Data!#REF!,Data!#REF!,(IF(C46=Data!#REF!,Data!#REF!,(IF(C46=Data!#REF!,Data!#REF!,(IF(C46=Data!B162,Data!G162,(IF(C46=Data!B165,Data!G165,(IF(C46=Data!#REF!,Data!#REF!,(IF(C46=Data!#REF!,Data!#REF!,(IF(C46=Data!#REF!,Data!#REF!,Data!#REF!)))))))))))))))&amp;IF(C46=Data!#REF!,Data!#REF!,(IF(C46=Data!#REF!,Data!#REF!,(IF(C46=Data!#REF!,Data!#REF!,(IF(C46=Data!#REF!,Data!#REF!,(IF(C46=Data!#REF!,Data!#REF!,(IF(C46=Data!#REF!,Data!G857,(IF(C46=Data!#REF!,Data!#REF!,(IF(C46=Data!#REF!,Data!#REF!,Data!#REF!)))))))))))))))&amp;IF(C46=Data!B193,Data!G193,(IF(C46=Data!#REF!,Data!#REF!,(IF(C46=Data!#REF!,Data!#REF!,(IF(C46=Data!#REF!,Data!#REF!,(IF(C46=Data!#REF!,Data!#REF!,Data!#REF!)))))))))</f>
        <v>#REF!</v>
      </c>
      <c r="P46" s="742"/>
      <c r="Q46" s="743"/>
      <c r="R46" s="630" t="s">
        <v>525</v>
      </c>
      <c r="S46" s="743"/>
      <c r="T46" s="743"/>
      <c r="U46" s="630"/>
      <c r="V46" s="634"/>
      <c r="W46" s="630"/>
      <c r="X46" s="350">
        <f>IF(E46="","",VLOOKUP(C46,Data!$B$5:$J$508,9,FALSE)*E46)</f>
        <v>7.6313999999999993E-2</v>
      </c>
      <c r="Y46" s="704"/>
      <c r="Z46" s="704"/>
      <c r="AA46" s="705"/>
      <c r="AB46" s="705"/>
      <c r="AC46" s="704"/>
      <c r="AD46" s="704"/>
      <c r="AE46" s="704"/>
    </row>
    <row r="47" spans="2:31" s="710" customFormat="1" ht="20" customHeight="1">
      <c r="B47" s="707"/>
      <c r="C47" s="364" t="s">
        <v>1041</v>
      </c>
      <c r="D47" s="346" t="str">
        <f>IF(E47="","",VLOOKUP(C47,Data!$B$5:$L$508,2,FALSE))</f>
        <v/>
      </c>
      <c r="E47" s="715"/>
      <c r="F47" s="709"/>
      <c r="G47" s="712"/>
      <c r="H47" s="346" t="str">
        <f>IF(E47="","",VLOOKUP(C47,Data!$B$5:$L$508,11,FALSE))</f>
        <v/>
      </c>
      <c r="I47" s="616" t="str">
        <f t="shared" ref="I47:I48" si="2">IF(E47&gt;0,E47*H47,"-")</f>
        <v>-</v>
      </c>
      <c r="J47" s="471" t="str">
        <f>IF(E47="","",VLOOKUP(C47,Data!$B$5:$D$508,3,FALSE))</f>
        <v/>
      </c>
      <c r="K47" s="347" t="str">
        <f>IF(E47="","",VLOOKUP(C47,Data!$B$5:$M$508,12,FALSE))</f>
        <v/>
      </c>
      <c r="L47" s="348"/>
      <c r="M47" s="349" t="str">
        <f>IF(E47="","",VLOOKUP(C47,Data!$B$5:$E$508,4,FALSE)*E47)</f>
        <v/>
      </c>
      <c r="N47" s="349" t="str">
        <f>IF(E47="","",VLOOKUP(C47,Data!$B$5:$F$508,5,FALSE)*E47)</f>
        <v/>
      </c>
      <c r="O47" s="612" t="e">
        <f>IF(C47=Data!#REF!,Data!#REF!,(IF(C47=Data!#REF!,Data!#REF!,(IF(C47=Data!#REF!,Data!#REF!,(IF(C47=Data!B212,Data!G212,(IF(C47=Data!B215,Data!G215,(IF(C47=Data!#REF!,Data!#REF!,(IF(C47=Data!#REF!,Data!#REF!,(IF(C47=Data!#REF!,Data!#REF!,Data!#REF!)))))))))))))))&amp;IF(C47=Data!#REF!,Data!#REF!,(IF(C47=Data!#REF!,Data!#REF!,(IF(C47=Data!#REF!,Data!#REF!,(IF(C47=Data!#REF!,Data!#REF!,(IF(C47=Data!#REF!,Data!#REF!,(IF(C47=Data!#REF!,Data!G907,(IF(C47=Data!#REF!,Data!#REF!,(IF(C47=Data!#REF!,Data!#REF!,Data!#REF!)))))))))))))))&amp;IF(C47=Data!B243,Data!G243,(IF(C47=Data!#REF!,Data!#REF!,(IF(C47=Data!#REF!,Data!#REF!,(IF(C47=Data!#REF!,Data!#REF!,(IF(C47=Data!#REF!,Data!#REF!,Data!#REF!)))))))))</f>
        <v>#REF!</v>
      </c>
      <c r="P47" s="742"/>
      <c r="Q47" s="743"/>
      <c r="R47" s="630" t="s">
        <v>525</v>
      </c>
      <c r="S47" s="743"/>
      <c r="T47" s="743"/>
      <c r="U47" s="630"/>
      <c r="V47" s="634"/>
      <c r="W47" s="630"/>
      <c r="X47" s="350" t="str">
        <f>IF(E47="","",VLOOKUP(C47,Data!$B$5:$J$508,9,FALSE)*E47)</f>
        <v/>
      </c>
      <c r="Y47" s="704"/>
      <c r="Z47" s="704"/>
      <c r="AA47" s="705"/>
      <c r="AB47" s="705"/>
      <c r="AC47" s="704"/>
      <c r="AD47" s="704"/>
      <c r="AE47" s="704"/>
    </row>
    <row r="48" spans="2:31" s="710" customFormat="1" ht="20" customHeight="1">
      <c r="B48" s="707"/>
      <c r="C48" s="357" t="s">
        <v>160</v>
      </c>
      <c r="D48" s="346" t="str">
        <f>IF(E48="","",VLOOKUP(C48,Data!$B$5:$L$508,2,FALSE))</f>
        <v>ZV88100</v>
      </c>
      <c r="E48" s="715">
        <v>1</v>
      </c>
      <c r="F48" s="709"/>
      <c r="G48" s="712"/>
      <c r="H48" s="346">
        <f>IF(E48="","",VLOOKUP(C48,Data!$B$5:$L$508,11,FALSE))</f>
        <v>37.14</v>
      </c>
      <c r="I48" s="616">
        <f t="shared" si="2"/>
        <v>37.14</v>
      </c>
      <c r="J48" s="471" t="str">
        <f>IF(E48="","",VLOOKUP(C48,Data!$B$5:$D$508,3,FALSE))</f>
        <v>C/T</v>
      </c>
      <c r="K48" s="347" t="str">
        <f>IF(E48="","",VLOOKUP(C48,Data!$B$5:$M$508,12,FALSE))</f>
        <v>Indonesia</v>
      </c>
      <c r="L48" s="348"/>
      <c r="M48" s="349">
        <f>IF(E48="","",VLOOKUP(C48,Data!$B$5:$E$508,4,FALSE)*E48)</f>
        <v>4.5</v>
      </c>
      <c r="N48" s="349">
        <f>IF(E48="","",VLOOKUP(C48,Data!$B$5:$F$508,5,FALSE)*E48)</f>
        <v>4</v>
      </c>
      <c r="O48" s="612" t="e">
        <f>IF(C48=Data!#REF!,Data!#REF!,(IF(C48=Data!#REF!,Data!#REF!,(IF(C48=Data!#REF!,Data!#REF!,(IF(C48=Data!B161,Data!G161,(IF(C48=Data!B164,Data!G164,(IF(C48=Data!#REF!,Data!#REF!,(IF(C48=Data!#REF!,Data!#REF!,(IF(C48=Data!#REF!,Data!#REF!,Data!#REF!)))))))))))))))&amp;IF(C48=Data!#REF!,Data!#REF!,(IF(C48=Data!#REF!,Data!#REF!,(IF(C48=Data!#REF!,Data!#REF!,(IF(C48=Data!#REF!,Data!#REF!,(IF(C48=Data!#REF!,Data!#REF!,(IF(C48=Data!#REF!,Data!G856,(IF(C48=Data!#REF!,Data!#REF!,(IF(C48=Data!#REF!,Data!#REF!,Data!#REF!)))))))))))))))&amp;IF(C48=Data!B192,Data!G192,(IF(C48=Data!#REF!,Data!#REF!,(IF(C48=Data!#REF!,Data!#REF!,(IF(C48=Data!#REF!,Data!#REF!,(IF(C48=Data!#REF!,Data!#REF!,Data!#REF!)))))))))</f>
        <v>#REF!</v>
      </c>
      <c r="P48" s="742"/>
      <c r="Q48" s="743"/>
      <c r="R48" s="630" t="s">
        <v>525</v>
      </c>
      <c r="S48" s="743"/>
      <c r="T48" s="743"/>
      <c r="U48" s="630"/>
      <c r="V48" s="634"/>
      <c r="W48" s="630"/>
      <c r="X48" s="350">
        <f>IF(E48="","",VLOOKUP(C48,Data!$B$5:$J$508,9,FALSE)*E48)</f>
        <v>2.5437999999999999E-2</v>
      </c>
      <c r="Y48" s="704"/>
      <c r="Z48" s="704"/>
      <c r="AA48" s="705"/>
      <c r="AB48" s="705"/>
      <c r="AC48" s="704"/>
      <c r="AD48" s="704"/>
      <c r="AE48" s="704"/>
    </row>
    <row r="49" spans="2:31" s="710" customFormat="1" ht="20" customHeight="1">
      <c r="B49" s="707"/>
      <c r="C49" s="357"/>
      <c r="D49" s="346" t="str">
        <f>IF(E49="","",VLOOKUP(C49,Data!$B$5:$L$508,2,FALSE))</f>
        <v/>
      </c>
      <c r="E49" s="715"/>
      <c r="F49" s="709"/>
      <c r="G49" s="363"/>
      <c r="H49" s="346" t="str">
        <f>IF(E49="","",VLOOKUP(C49,Data!$B$5:$L$508,11,FALSE))</f>
        <v/>
      </c>
      <c r="I49" s="616" t="str">
        <f t="shared" si="0"/>
        <v>-</v>
      </c>
      <c r="J49" s="471" t="str">
        <f>IF(E49="","",VLOOKUP(C49,Data!$B$5:$D$508,3,FALSE))</f>
        <v/>
      </c>
      <c r="K49" s="347" t="str">
        <f>IF(E49="","",VLOOKUP(C49,Data!$B$5:$M$508,12,FALSE))</f>
        <v/>
      </c>
      <c r="L49" s="348"/>
      <c r="M49" s="349" t="str">
        <f>IF(E49="","",VLOOKUP(C49,Data!$B$5:$E$508,4,FALSE)*E49)</f>
        <v/>
      </c>
      <c r="N49" s="349" t="str">
        <f>IF(E49="","",VLOOKUP(C49,Data!$B$5:$F$508,5,FALSE)*E49)</f>
        <v/>
      </c>
      <c r="O49" s="612" t="e">
        <f>IF(C49=Data!#REF!,Data!#REF!,(IF(C49=Data!#REF!,Data!#REF!,(IF(C49=Data!#REF!,Data!#REF!,(IF(C49=Data!B146,Data!G146,(IF(C49=Data!B149,Data!G149,(IF(C49=Data!#REF!,Data!#REF!,(IF(C49=Data!#REF!,Data!#REF!,(IF(C49=Data!#REF!,Data!#REF!,Data!#REF!)))))))))))))))&amp;IF(C49=Data!#REF!,Data!#REF!,(IF(C49=Data!#REF!,Data!#REF!,(IF(C49=Data!#REF!,Data!#REF!,(IF(C49=Data!#REF!,Data!#REF!,(IF(C49=Data!#REF!,Data!#REF!,(IF(C49=Data!#REF!,Data!G841,(IF(C49=Data!#REF!,Data!#REF!,(IF(C49=Data!#REF!,Data!#REF!,Data!#REF!)))))))))))))))&amp;IF(C49=Data!B177,Data!G177,(IF(C49=Data!#REF!,Data!#REF!,(IF(C49=Data!#REF!,Data!#REF!,(IF(C49=Data!#REF!,Data!#REF!,(IF(C49=Data!#REF!,Data!#REF!,Data!#REF!)))))))))</f>
        <v>#REF!</v>
      </c>
      <c r="P49" s="742"/>
      <c r="Q49" s="743"/>
      <c r="R49" s="630" t="s">
        <v>525</v>
      </c>
      <c r="S49" s="743"/>
      <c r="T49" s="743"/>
      <c r="U49" s="630"/>
      <c r="V49" s="634"/>
      <c r="W49" s="630"/>
      <c r="X49" s="350" t="str">
        <f>IF(E49="","",VLOOKUP(C49,Data!$B$5:$J$508,9,FALSE)*E49)</f>
        <v/>
      </c>
      <c r="Y49" s="704"/>
      <c r="Z49" s="704"/>
      <c r="AA49" s="705"/>
      <c r="AB49" s="705"/>
      <c r="AC49" s="704"/>
      <c r="AD49" s="704"/>
      <c r="AE49" s="704"/>
    </row>
    <row r="50" spans="2:31" s="710" customFormat="1" ht="20" customHeight="1">
      <c r="B50" s="707"/>
      <c r="C50" s="653"/>
      <c r="D50" s="346" t="str">
        <f>IF(E50="","",VLOOKUP(C50,Data!$B$5:$L$508,2,FALSE))</f>
        <v/>
      </c>
      <c r="E50" s="715"/>
      <c r="F50" s="709"/>
      <c r="G50" s="712"/>
      <c r="H50" s="346" t="str">
        <f>IF(E50="","",VLOOKUP(C50,Data!$B$5:$L$508,11,FALSE))</f>
        <v/>
      </c>
      <c r="I50" s="616" t="str">
        <f t="shared" si="0"/>
        <v>-</v>
      </c>
      <c r="J50" s="471" t="str">
        <f>IF(E50="","",VLOOKUP(C50,Data!$B$5:$D$508,3,FALSE))</f>
        <v/>
      </c>
      <c r="K50" s="347" t="str">
        <f>IF(E50="","",VLOOKUP(C50,Data!$B$5:$M$508,12,FALSE))</f>
        <v/>
      </c>
      <c r="L50" s="348"/>
      <c r="M50" s="349" t="str">
        <f>IF(E50="","",VLOOKUP(C50,Data!$B$5:$E$508,4,FALSE)*E50)</f>
        <v/>
      </c>
      <c r="N50" s="349" t="str">
        <f>IF(E50="","",VLOOKUP(C50,Data!$B$5:$F$508,5,FALSE)*E50)</f>
        <v/>
      </c>
      <c r="O50" s="612" t="e">
        <f>IF(C50=Data!#REF!,Data!#REF!,(IF(C50=Data!#REF!,Data!#REF!,(IF(C50=Data!#REF!,Data!#REF!,(IF(C50=Data!B148,Data!G148,(IF(C50=Data!B151,Data!G151,(IF(C50=Data!#REF!,Data!#REF!,(IF(C50=Data!#REF!,Data!#REF!,(IF(C50=Data!#REF!,Data!#REF!,Data!#REF!)))))))))))))))&amp;IF(C50=Data!#REF!,Data!#REF!,(IF(C50=Data!#REF!,Data!#REF!,(IF(C50=Data!#REF!,Data!#REF!,(IF(C50=Data!#REF!,Data!#REF!,(IF(C50=Data!#REF!,Data!#REF!,(IF(C50=Data!#REF!,Data!G843,(IF(C50=Data!#REF!,Data!#REF!,(IF(C50=Data!#REF!,Data!#REF!,Data!#REF!)))))))))))))))&amp;IF(C50=Data!B179,Data!G179,(IF(C50=Data!#REF!,Data!#REF!,(IF(C50=Data!#REF!,Data!#REF!,(IF(C50=Data!#REF!,Data!#REF!,(IF(C50=Data!#REF!,Data!#REF!,Data!#REF!)))))))))</f>
        <v>#REF!</v>
      </c>
      <c r="P50" s="742"/>
      <c r="Q50" s="743"/>
      <c r="R50" s="630" t="s">
        <v>525</v>
      </c>
      <c r="S50" s="743"/>
      <c r="T50" s="743"/>
      <c r="U50" s="630"/>
      <c r="V50" s="634"/>
      <c r="W50" s="630"/>
      <c r="X50" s="350" t="str">
        <f>IF(E50="","",VLOOKUP(C50,Data!$B$5:$J$508,9,FALSE)*E50)</f>
        <v/>
      </c>
      <c r="Y50" s="704"/>
      <c r="Z50" s="704"/>
      <c r="AA50" s="705"/>
      <c r="AB50" s="705"/>
      <c r="AC50" s="704"/>
      <c r="AD50" s="704"/>
      <c r="AE50" s="704"/>
    </row>
    <row r="51" spans="2:31">
      <c r="B51" s="652"/>
      <c r="C51" s="653"/>
      <c r="D51" s="654"/>
      <c r="E51" s="359">
        <f>SUM(E18:E50)</f>
        <v>2712</v>
      </c>
      <c r="F51" s="359">
        <f>SUM(F18:F50)</f>
        <v>1</v>
      </c>
      <c r="G51" s="455"/>
      <c r="H51" s="361"/>
      <c r="I51" s="493">
        <f>SUM(I18:I50)</f>
        <v>111604.07</v>
      </c>
      <c r="J51" s="361"/>
      <c r="K51" s="361"/>
      <c r="L51" s="361"/>
      <c r="M51" s="655">
        <f>SUM(M18:M50)</f>
        <v>9118.0760000000009</v>
      </c>
      <c r="N51" s="655">
        <f>SUM(N18:N50)</f>
        <v>8420.880000000001</v>
      </c>
      <c r="O51" s="351" t="e">
        <f>SUM(O16:O50)</f>
        <v>#REF!</v>
      </c>
      <c r="P51" s="351"/>
      <c r="Q51" s="351">
        <f>SUM(Q16:Q50)</f>
        <v>0</v>
      </c>
      <c r="R51" s="351">
        <f>SUM(R16:R50)</f>
        <v>0</v>
      </c>
      <c r="S51" s="351"/>
      <c r="T51" s="351">
        <f>SUM(T16:T50)</f>
        <v>0</v>
      </c>
      <c r="U51" s="351">
        <f>SUM(U16:U50)</f>
        <v>0</v>
      </c>
      <c r="V51" s="351" t="e">
        <f>SUM(#REF!)</f>
        <v>#REF!</v>
      </c>
      <c r="W51" s="351">
        <f>SUM(W16:W50)</f>
        <v>0</v>
      </c>
      <c r="X51" s="354">
        <f>SUM(X18:X50)</f>
        <v>27.048288000000003</v>
      </c>
    </row>
    <row r="52" spans="2:31">
      <c r="B52" s="656"/>
      <c r="C52" s="657"/>
      <c r="D52" s="641"/>
      <c r="E52" s="441"/>
      <c r="F52" s="658"/>
      <c r="G52" s="406"/>
      <c r="H52" s="177" t="s">
        <v>527</v>
      </c>
      <c r="I52" s="174"/>
      <c r="J52" s="439"/>
      <c r="K52" s="439"/>
      <c r="L52" s="439"/>
      <c r="M52" s="178"/>
      <c r="N52" s="174"/>
      <c r="O52" s="408"/>
      <c r="P52" s="407"/>
      <c r="Q52" s="407"/>
      <c r="R52" s="407"/>
      <c r="S52" s="407"/>
      <c r="T52" s="407"/>
      <c r="U52" s="407"/>
      <c r="V52" s="408"/>
      <c r="W52" s="408"/>
      <c r="X52" s="176"/>
    </row>
    <row r="53" spans="2:31">
      <c r="B53" s="387" t="s">
        <v>523</v>
      </c>
      <c r="C53" s="639"/>
      <c r="D53" s="659"/>
      <c r="E53" s="444" t="s">
        <v>528</v>
      </c>
      <c r="F53" s="444"/>
      <c r="G53" s="401"/>
      <c r="H53" s="80" t="s">
        <v>82</v>
      </c>
      <c r="I53" s="84"/>
      <c r="J53" s="417" t="s">
        <v>83</v>
      </c>
      <c r="K53" s="445"/>
      <c r="L53" s="169" t="s">
        <v>84</v>
      </c>
      <c r="M53" s="169"/>
      <c r="N53" s="1070" t="s">
        <v>85</v>
      </c>
      <c r="O53" s="1071"/>
      <c r="P53" s="1071"/>
      <c r="Q53" s="1071"/>
      <c r="R53" s="1071"/>
      <c r="S53" s="1071"/>
      <c r="T53" s="1071"/>
      <c r="U53" s="1071"/>
      <c r="V53" s="1071"/>
      <c r="W53" s="1071"/>
      <c r="X53" s="1072"/>
    </row>
    <row r="54" spans="2:31">
      <c r="B54" s="394" t="s">
        <v>547</v>
      </c>
      <c r="D54" s="660"/>
      <c r="E54" s="381" t="s">
        <v>87</v>
      </c>
      <c r="H54" s="179"/>
      <c r="I54" s="180" t="s">
        <v>12</v>
      </c>
      <c r="J54" s="394" t="s">
        <v>88</v>
      </c>
      <c r="K54" s="446"/>
      <c r="L54" s="171" t="s">
        <v>89</v>
      </c>
      <c r="M54" s="171"/>
      <c r="N54" s="167"/>
      <c r="X54" s="172"/>
    </row>
    <row r="55" spans="2:31">
      <c r="B55" s="394" t="s">
        <v>561</v>
      </c>
      <c r="D55" s="641"/>
      <c r="H55" s="1073"/>
      <c r="I55" s="1074"/>
      <c r="J55" s="394"/>
      <c r="K55" s="446"/>
      <c r="L55" s="171" t="s">
        <v>93</v>
      </c>
      <c r="M55" s="171"/>
      <c r="N55" s="167"/>
      <c r="X55" s="172"/>
    </row>
    <row r="56" spans="2:31">
      <c r="B56" s="406"/>
      <c r="C56" s="448"/>
      <c r="D56" s="661"/>
      <c r="E56" s="381" t="s">
        <v>94</v>
      </c>
      <c r="H56" s="179"/>
      <c r="I56" s="180"/>
      <c r="J56" s="394" t="s">
        <v>95</v>
      </c>
      <c r="K56" s="446"/>
      <c r="L56" s="171"/>
      <c r="M56" s="171"/>
      <c r="N56" s="167"/>
      <c r="X56" s="172"/>
    </row>
    <row r="57" spans="2:31">
      <c r="B57" s="387" t="s">
        <v>96</v>
      </c>
      <c r="C57" s="444"/>
      <c r="D57" s="640"/>
      <c r="E57" s="381" t="s">
        <v>97</v>
      </c>
      <c r="H57" s="88" t="s">
        <v>98</v>
      </c>
      <c r="I57" s="85"/>
      <c r="J57" s="394" t="s">
        <v>88</v>
      </c>
      <c r="K57" s="446"/>
      <c r="L57" s="171" t="s">
        <v>99</v>
      </c>
      <c r="M57" s="171"/>
      <c r="N57" s="167"/>
      <c r="X57" s="172"/>
    </row>
    <row r="58" spans="2:31">
      <c r="B58" s="729" t="s">
        <v>537</v>
      </c>
      <c r="D58" s="641"/>
      <c r="E58" s="381" t="s">
        <v>100</v>
      </c>
      <c r="H58" s="89"/>
      <c r="I58" s="181"/>
      <c r="J58" s="394" t="s">
        <v>101</v>
      </c>
      <c r="K58" s="446"/>
      <c r="L58" s="171" t="s">
        <v>524</v>
      </c>
      <c r="M58" s="171"/>
      <c r="N58" s="1075" t="s">
        <v>103</v>
      </c>
      <c r="O58" s="1076"/>
      <c r="P58" s="1076"/>
      <c r="Q58" s="1076"/>
      <c r="R58" s="1076"/>
      <c r="S58" s="1076"/>
      <c r="T58" s="1076"/>
      <c r="U58" s="1076"/>
      <c r="V58" s="1076"/>
      <c r="W58" s="1076"/>
      <c r="X58" s="1077"/>
    </row>
    <row r="59" spans="2:31">
      <c r="B59" s="406"/>
      <c r="C59" s="448"/>
      <c r="D59" s="644"/>
      <c r="E59" s="448"/>
      <c r="F59" s="448"/>
      <c r="G59" s="407"/>
      <c r="H59" s="1061" t="s">
        <v>1057</v>
      </c>
      <c r="I59" s="1078"/>
      <c r="J59" s="1061" t="s">
        <v>1056</v>
      </c>
      <c r="K59" s="1078"/>
      <c r="L59" s="448"/>
      <c r="M59" s="175"/>
      <c r="N59" s="1079" t="s">
        <v>105</v>
      </c>
      <c r="O59" s="1080"/>
      <c r="P59" s="1080"/>
      <c r="Q59" s="1080"/>
      <c r="R59" s="1080"/>
      <c r="S59" s="1080"/>
      <c r="T59" s="1080"/>
      <c r="U59" s="1080"/>
      <c r="V59" s="1080"/>
      <c r="W59" s="1080"/>
      <c r="X59" s="1081"/>
    </row>
    <row r="62" spans="2:31" ht="22.5" customHeight="1">
      <c r="B62" s="456" t="s">
        <v>922</v>
      </c>
      <c r="C62" s="497"/>
      <c r="D62" s="456" t="s">
        <v>580</v>
      </c>
      <c r="E62" s="663"/>
      <c r="F62" s="663"/>
      <c r="G62" s="454"/>
      <c r="H62" s="456" t="s">
        <v>916</v>
      </c>
      <c r="J62" s="456" t="s">
        <v>927</v>
      </c>
    </row>
    <row r="63" spans="2:31" s="163" customFormat="1" ht="22.5" customHeight="1">
      <c r="B63" s="456" t="s">
        <v>923</v>
      </c>
      <c r="C63" s="497"/>
      <c r="D63" s="456" t="s">
        <v>927</v>
      </c>
      <c r="E63" s="663"/>
      <c r="F63" s="663"/>
      <c r="G63" s="454"/>
      <c r="H63" s="664" t="s">
        <v>917</v>
      </c>
      <c r="I63" s="497"/>
      <c r="J63" s="575" t="s">
        <v>927</v>
      </c>
      <c r="K63" s="704"/>
      <c r="L63" s="704"/>
      <c r="O63" s="704"/>
      <c r="P63" s="704"/>
      <c r="Q63" s="704"/>
      <c r="R63" s="704"/>
      <c r="S63" s="704"/>
      <c r="T63" s="704"/>
      <c r="U63" s="704"/>
      <c r="V63" s="704"/>
      <c r="W63" s="704"/>
      <c r="X63" s="164"/>
      <c r="Y63" s="704"/>
      <c r="Z63" s="704"/>
      <c r="AA63" s="705"/>
      <c r="AB63" s="679"/>
    </row>
    <row r="64" spans="2:31" s="163" customFormat="1" ht="22.5" customHeight="1">
      <c r="B64" s="456" t="s">
        <v>924</v>
      </c>
      <c r="C64" s="497"/>
      <c r="D64" s="456" t="s">
        <v>927</v>
      </c>
      <c r="E64" s="663"/>
      <c r="F64" s="663"/>
      <c r="G64" s="454"/>
      <c r="H64" s="456" t="s">
        <v>918</v>
      </c>
      <c r="J64" s="456" t="s">
        <v>580</v>
      </c>
      <c r="K64" s="704"/>
      <c r="L64" s="704"/>
      <c r="O64" s="704"/>
      <c r="P64" s="704"/>
      <c r="Q64" s="704"/>
      <c r="R64" s="704"/>
      <c r="S64" s="704"/>
      <c r="T64" s="704"/>
      <c r="U64" s="704"/>
      <c r="V64" s="704"/>
      <c r="W64" s="704"/>
      <c r="X64" s="164"/>
      <c r="Y64" s="704"/>
      <c r="Z64" s="704"/>
      <c r="AA64" s="705"/>
      <c r="AB64" s="679"/>
    </row>
    <row r="65" spans="2:28" s="163" customFormat="1" ht="22.5" customHeight="1">
      <c r="B65" s="456" t="s">
        <v>925</v>
      </c>
      <c r="C65" s="497"/>
      <c r="D65" s="456" t="s">
        <v>580</v>
      </c>
      <c r="E65" s="663"/>
      <c r="F65" s="663"/>
      <c r="G65" s="454"/>
      <c r="H65" s="456" t="s">
        <v>919</v>
      </c>
      <c r="J65" s="456" t="s">
        <v>580</v>
      </c>
      <c r="K65" s="704"/>
      <c r="L65" s="704"/>
      <c r="O65" s="704"/>
      <c r="P65" s="704"/>
      <c r="Q65" s="704"/>
      <c r="R65" s="704"/>
      <c r="S65" s="704"/>
      <c r="T65" s="704"/>
      <c r="U65" s="704"/>
      <c r="V65" s="704"/>
      <c r="W65" s="704"/>
      <c r="X65" s="164"/>
      <c r="Y65" s="704"/>
      <c r="Z65" s="704"/>
      <c r="AA65" s="705"/>
      <c r="AB65" s="679"/>
    </row>
    <row r="66" spans="2:28" s="163" customFormat="1" ht="22.5" customHeight="1">
      <c r="B66" s="456" t="s">
        <v>926</v>
      </c>
      <c r="C66" s="497"/>
      <c r="D66" s="456" t="s">
        <v>580</v>
      </c>
      <c r="E66" s="663"/>
      <c r="F66" s="663"/>
      <c r="G66" s="454"/>
      <c r="H66" s="456" t="s">
        <v>921</v>
      </c>
      <c r="J66" s="456" t="s">
        <v>580</v>
      </c>
      <c r="K66" s="704"/>
      <c r="L66" s="704"/>
      <c r="O66" s="704"/>
      <c r="P66" s="704"/>
      <c r="Q66" s="704"/>
      <c r="R66" s="704"/>
      <c r="S66" s="704"/>
      <c r="T66" s="704"/>
      <c r="U66" s="704"/>
      <c r="V66" s="704"/>
      <c r="W66" s="704"/>
      <c r="X66" s="164"/>
      <c r="Y66" s="704"/>
      <c r="Z66" s="704"/>
      <c r="AA66" s="705"/>
      <c r="AB66" s="679"/>
    </row>
    <row r="67" spans="2:28">
      <c r="B67" s="665"/>
      <c r="D67" s="665"/>
      <c r="E67" s="665"/>
      <c r="F67" s="665"/>
      <c r="G67" s="326"/>
      <c r="H67" s="456" t="s">
        <v>920</v>
      </c>
      <c r="J67" s="456" t="s">
        <v>580</v>
      </c>
    </row>
    <row r="68" spans="2:28" s="163" customFormat="1">
      <c r="B68" s="704"/>
      <c r="C68" s="666" t="s">
        <v>189</v>
      </c>
      <c r="D68" s="381"/>
      <c r="E68" s="381"/>
      <c r="F68" s="381"/>
      <c r="G68" s="704"/>
      <c r="J68" s="704"/>
      <c r="K68" s="704"/>
      <c r="L68" s="704"/>
      <c r="O68" s="704"/>
      <c r="P68" s="704"/>
      <c r="Q68" s="704"/>
      <c r="R68" s="704"/>
      <c r="S68" s="704"/>
      <c r="T68" s="704"/>
      <c r="U68" s="704"/>
      <c r="V68" s="704"/>
      <c r="W68" s="704"/>
      <c r="X68" s="164"/>
      <c r="Y68" s="704"/>
      <c r="Z68" s="704"/>
      <c r="AA68" s="705"/>
      <c r="AB68" s="679"/>
    </row>
    <row r="69" spans="2:28" s="163" customFormat="1">
      <c r="B69" s="704"/>
      <c r="C69" s="667" t="s">
        <v>592</v>
      </c>
      <c r="D69" s="381"/>
      <c r="E69" s="381"/>
      <c r="F69" s="381"/>
      <c r="G69" s="704"/>
      <c r="J69" s="704"/>
      <c r="K69" s="704"/>
      <c r="L69" s="704"/>
      <c r="O69" s="704"/>
      <c r="P69" s="704"/>
      <c r="Q69" s="704"/>
      <c r="R69" s="704"/>
      <c r="S69" s="704"/>
      <c r="T69" s="704"/>
      <c r="U69" s="704"/>
      <c r="V69" s="704"/>
      <c r="W69" s="704"/>
      <c r="X69" s="164"/>
      <c r="Y69" s="704"/>
      <c r="Z69" s="704"/>
      <c r="AA69" s="705"/>
      <c r="AB69" s="679"/>
    </row>
    <row r="70" spans="2:28" s="163" customFormat="1">
      <c r="B70" s="704"/>
      <c r="C70" s="667" t="s">
        <v>593</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595</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594</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607</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606</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596</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597</v>
      </c>
      <c r="D76" s="381"/>
      <c r="E76" s="381"/>
      <c r="F76" s="381"/>
      <c r="G76" s="704"/>
      <c r="J76" s="704"/>
      <c r="K76" s="704"/>
      <c r="L76" s="704"/>
      <c r="O76" s="704"/>
      <c r="P76" s="704"/>
      <c r="Q76" s="704"/>
      <c r="R76" s="704"/>
      <c r="S76" s="704"/>
      <c r="T76" s="704"/>
      <c r="U76" s="704"/>
      <c r="V76" s="704"/>
      <c r="W76" s="704"/>
      <c r="X76" s="164"/>
      <c r="Y76" s="704"/>
      <c r="Z76" s="704"/>
      <c r="AA76" s="705"/>
      <c r="AB76" s="679"/>
    </row>
    <row r="77" spans="2:28" s="163" customFormat="1">
      <c r="B77" s="704"/>
      <c r="C77" s="667" t="s">
        <v>598</v>
      </c>
      <c r="D77" s="381"/>
      <c r="E77" s="381"/>
      <c r="F77" s="381"/>
      <c r="G77" s="704"/>
      <c r="J77" s="704"/>
      <c r="K77" s="704"/>
      <c r="L77" s="704"/>
      <c r="O77" s="704"/>
      <c r="P77" s="704"/>
      <c r="Q77" s="704"/>
      <c r="R77" s="704"/>
      <c r="S77" s="704"/>
      <c r="T77" s="704"/>
      <c r="U77" s="704"/>
      <c r="V77" s="704"/>
      <c r="W77" s="704"/>
      <c r="X77" s="164"/>
      <c r="Y77" s="704"/>
      <c r="Z77" s="704"/>
      <c r="AA77" s="705"/>
      <c r="AB77" s="679"/>
    </row>
    <row r="78" spans="2:28" s="163" customFormat="1">
      <c r="B78" s="704"/>
      <c r="C78" s="667" t="s">
        <v>599</v>
      </c>
      <c r="D78" s="381"/>
      <c r="E78" s="381"/>
      <c r="F78" s="381"/>
      <c r="G78" s="704"/>
      <c r="J78" s="704"/>
      <c r="K78" s="704"/>
      <c r="L78" s="704"/>
      <c r="O78" s="704"/>
      <c r="P78" s="704"/>
      <c r="Q78" s="704"/>
      <c r="R78" s="704"/>
      <c r="S78" s="704"/>
      <c r="T78" s="704"/>
      <c r="U78" s="704"/>
      <c r="V78" s="704"/>
      <c r="W78" s="704"/>
      <c r="X78" s="164"/>
      <c r="Y78" s="704"/>
      <c r="Z78" s="704"/>
      <c r="AA78" s="705"/>
      <c r="AB78" s="679"/>
    </row>
    <row r="79" spans="2:28">
      <c r="C79" s="667" t="s">
        <v>336</v>
      </c>
    </row>
    <row r="80" spans="2:28" s="665" customFormat="1">
      <c r="B80" s="704"/>
      <c r="C80" s="668" t="s">
        <v>348</v>
      </c>
      <c r="D80" s="666" t="s">
        <v>570</v>
      </c>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7" t="s">
        <v>14</v>
      </c>
      <c r="D81" s="381" t="s">
        <v>571</v>
      </c>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7" t="s">
        <v>10</v>
      </c>
      <c r="D82" s="381"/>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602</v>
      </c>
      <c r="D83" s="381" t="s">
        <v>20</v>
      </c>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7" t="s">
        <v>11</v>
      </c>
      <c r="D84" s="381"/>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7" t="s">
        <v>550</v>
      </c>
      <c r="D85" s="381"/>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7" t="s">
        <v>604</v>
      </c>
      <c r="D86" s="381"/>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7" t="s">
        <v>542</v>
      </c>
      <c r="D87" s="381"/>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7" t="s">
        <v>543</v>
      </c>
      <c r="D88" s="381"/>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8" t="s">
        <v>621</v>
      </c>
      <c r="D89" s="669" t="s">
        <v>166</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8" t="s">
        <v>622</v>
      </c>
      <c r="D90" s="669" t="s">
        <v>167</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8" t="s">
        <v>623</v>
      </c>
      <c r="D91" s="666" t="s">
        <v>168</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8" t="s">
        <v>624</v>
      </c>
      <c r="D92" s="666" t="s">
        <v>169</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8" t="s">
        <v>618</v>
      </c>
      <c r="D93" s="669" t="s">
        <v>170</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156</v>
      </c>
      <c r="D94" s="669" t="s">
        <v>171</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157</v>
      </c>
      <c r="D95" s="669" t="s">
        <v>172</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158</v>
      </c>
      <c r="D96" s="669" t="s">
        <v>173</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159</v>
      </c>
      <c r="D97" s="669" t="s">
        <v>174</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160</v>
      </c>
      <c r="D98" s="669" t="s">
        <v>175</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161</v>
      </c>
      <c r="D99" s="669" t="s">
        <v>176</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162</v>
      </c>
      <c r="D100" s="669" t="s">
        <v>177</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163</v>
      </c>
      <c r="D101" s="669" t="s">
        <v>178</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164</v>
      </c>
      <c r="D102" s="669" t="s">
        <v>179</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165</v>
      </c>
      <c r="D103" s="669" t="s">
        <v>180</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125</v>
      </c>
      <c r="D104" s="669" t="s">
        <v>140</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126</v>
      </c>
      <c r="D105" s="669" t="s">
        <v>141</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127</v>
      </c>
      <c r="D106" s="669" t="s">
        <v>142</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128</v>
      </c>
      <c r="D107" s="669" t="s">
        <v>143</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129</v>
      </c>
      <c r="D108" s="669" t="s">
        <v>144</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130</v>
      </c>
      <c r="D109" s="669" t="s">
        <v>145</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131</v>
      </c>
      <c r="D110" s="669" t="s">
        <v>146</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132</v>
      </c>
      <c r="D111" s="669" t="s">
        <v>147</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133</v>
      </c>
      <c r="D112" s="669" t="s">
        <v>148</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134</v>
      </c>
      <c r="D113" s="669" t="s">
        <v>149</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135</v>
      </c>
      <c r="D114" s="669" t="s">
        <v>150</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136</v>
      </c>
      <c r="D115" s="669" t="s">
        <v>151</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s="665" customFormat="1">
      <c r="B116" s="704"/>
      <c r="C116" s="669" t="s">
        <v>137</v>
      </c>
      <c r="D116" s="669" t="s">
        <v>152</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37" s="665" customFormat="1">
      <c r="B117" s="704"/>
      <c r="C117" s="669" t="s">
        <v>138</v>
      </c>
      <c r="D117" s="669" t="s">
        <v>153</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37" s="665" customFormat="1">
      <c r="B118" s="704"/>
      <c r="C118" s="669" t="s">
        <v>139</v>
      </c>
      <c r="D118" s="669" t="s">
        <v>154</v>
      </c>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680"/>
    </row>
    <row r="119" spans="2:37" s="665" customFormat="1">
      <c r="B119" s="704"/>
      <c r="C119" s="669" t="s">
        <v>345</v>
      </c>
      <c r="D119" s="669" t="s">
        <v>346</v>
      </c>
      <c r="E119" s="381"/>
      <c r="F119" s="381"/>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680"/>
    </row>
    <row r="120" spans="2:37">
      <c r="C120" s="668" t="s">
        <v>562</v>
      </c>
      <c r="D120" s="666" t="s">
        <v>586</v>
      </c>
    </row>
    <row r="121" spans="2:37" s="381" customFormat="1">
      <c r="B121" s="704"/>
      <c r="C121" s="668" t="s">
        <v>11</v>
      </c>
      <c r="D121" s="666" t="s">
        <v>579</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row>
    <row r="122" spans="2:37" s="381" customFormat="1">
      <c r="B122" s="704"/>
      <c r="C122" s="668" t="s">
        <v>550</v>
      </c>
      <c r="D122" s="666" t="s">
        <v>603</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row>
    <row r="123" spans="2:37" s="381" customFormat="1">
      <c r="B123" s="704"/>
      <c r="C123" s="668" t="s">
        <v>626</v>
      </c>
      <c r="D123" s="666" t="s">
        <v>629</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668" t="s">
        <v>627</v>
      </c>
      <c r="D124" s="666" t="s">
        <v>630</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68" t="s">
        <v>628</v>
      </c>
      <c r="D125" s="666" t="s">
        <v>631</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68" t="s">
        <v>612</v>
      </c>
      <c r="D126" s="666" t="s">
        <v>613</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70" t="s">
        <v>853</v>
      </c>
      <c r="D127" s="671" t="s">
        <v>860</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66" t="s">
        <v>854</v>
      </c>
      <c r="D128" s="672" t="s">
        <v>861</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66" t="s">
        <v>855</v>
      </c>
      <c r="D129" s="672" t="s">
        <v>862</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6" t="s">
        <v>856</v>
      </c>
      <c r="D130" s="672" t="s">
        <v>863</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6" t="s">
        <v>857</v>
      </c>
      <c r="D131" s="671" t="s">
        <v>864</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70" t="s">
        <v>858</v>
      </c>
      <c r="D132" s="671" t="s">
        <v>865</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70" t="s">
        <v>859</v>
      </c>
      <c r="D133" s="671" t="s">
        <v>866</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6" t="s">
        <v>867</v>
      </c>
      <c r="D134" s="672" t="s">
        <v>868</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68" t="s">
        <v>635</v>
      </c>
      <c r="D135" s="672" t="s">
        <v>636</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row r="136" spans="2:37" s="381" customFormat="1">
      <c r="B136" s="704"/>
      <c r="C136" s="668" t="s">
        <v>542</v>
      </c>
      <c r="D136" s="673" t="s">
        <v>573</v>
      </c>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705"/>
      <c r="AC136" s="704"/>
      <c r="AD136" s="704"/>
      <c r="AE136" s="704"/>
      <c r="AF136" s="704"/>
      <c r="AG136" s="704"/>
      <c r="AH136" s="704"/>
      <c r="AI136" s="704"/>
      <c r="AJ136" s="704"/>
      <c r="AK136" s="704"/>
    </row>
    <row r="137" spans="2:37" s="381" customFormat="1">
      <c r="B137" s="704"/>
      <c r="C137" s="668" t="s">
        <v>157</v>
      </c>
      <c r="D137" s="673" t="s">
        <v>172</v>
      </c>
      <c r="G137" s="704"/>
      <c r="H137" s="163"/>
      <c r="I137" s="163"/>
      <c r="J137" s="704"/>
      <c r="K137" s="704"/>
      <c r="L137" s="704"/>
      <c r="M137" s="163"/>
      <c r="N137" s="163"/>
      <c r="O137" s="704"/>
      <c r="P137" s="704"/>
      <c r="Q137" s="704"/>
      <c r="R137" s="704"/>
      <c r="S137" s="704"/>
      <c r="T137" s="704"/>
      <c r="U137" s="704"/>
      <c r="V137" s="704"/>
      <c r="W137" s="704"/>
      <c r="X137" s="164"/>
      <c r="Y137" s="704"/>
      <c r="Z137" s="704"/>
      <c r="AA137" s="705"/>
      <c r="AB137" s="705"/>
      <c r="AC137" s="704"/>
      <c r="AD137" s="704"/>
      <c r="AE137" s="704"/>
      <c r="AF137" s="704"/>
      <c r="AG137" s="704"/>
      <c r="AH137" s="704"/>
      <c r="AI137" s="704"/>
      <c r="AJ137" s="704"/>
      <c r="AK137" s="704"/>
    </row>
  </sheetData>
  <mergeCells count="6">
    <mergeCell ref="N53:X53"/>
    <mergeCell ref="H55:I55"/>
    <mergeCell ref="N58:X58"/>
    <mergeCell ref="H59:I59"/>
    <mergeCell ref="J59:K59"/>
    <mergeCell ref="N59:X59"/>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F4E1C-74CF-4AD9-9303-D938DDCF582B}">
  <sheetPr>
    <pageSetUpPr fitToPage="1"/>
  </sheetPr>
  <dimension ref="A1:AJ112"/>
  <sheetViews>
    <sheetView showGridLines="0" topLeftCell="A4" zoomScale="85" zoomScaleNormal="85" zoomScaleSheetLayoutView="70" workbookViewId="0">
      <selection activeCell="L44" sqref="L44"/>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749"/>
      <c r="J10" s="750"/>
      <c r="K10" s="751"/>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746" t="s">
        <v>520</v>
      </c>
      <c r="P15" s="747"/>
      <c r="Q15" s="747"/>
      <c r="R15" s="747"/>
      <c r="S15" s="747"/>
      <c r="T15" s="747"/>
      <c r="U15" s="748"/>
      <c r="V15" s="748"/>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707"/>
      <c r="C18" s="364" t="s">
        <v>1051</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754"/>
      <c r="P18" s="755"/>
      <c r="Q18" s="630" t="s">
        <v>525</v>
      </c>
      <c r="R18" s="755"/>
      <c r="S18" s="755"/>
      <c r="T18" s="630"/>
      <c r="U18" s="634"/>
      <c r="V18" s="630"/>
      <c r="W18" s="350" t="str">
        <f>IF(E18="","",VLOOKUP(C18,Data!$B$5:$J$508,9,FALSE)*E18)</f>
        <v/>
      </c>
    </row>
    <row r="19" spans="1:35" s="465" customFormat="1" ht="20" customHeight="1">
      <c r="A19" s="456"/>
      <c r="B19" s="550" t="s">
        <v>928</v>
      </c>
      <c r="C19" s="551" t="s">
        <v>189</v>
      </c>
      <c r="D19" s="335" t="str">
        <f>IF(E19="","",VLOOKUP(C19,Data!$B$5:$L$508,2,FALSE))</f>
        <v>ZW26710</v>
      </c>
      <c r="E19" s="552">
        <v>105</v>
      </c>
      <c r="F19" s="378" t="s">
        <v>521</v>
      </c>
      <c r="G19" s="335">
        <f>IF(E19="","",VLOOKUP(C19,Data!$B$5:$L$508,11,FALSE))</f>
        <v>124.63</v>
      </c>
      <c r="H19" s="336">
        <f t="shared" si="0"/>
        <v>13086.15</v>
      </c>
      <c r="I19" s="375" t="str">
        <f>IF(E19="","",VLOOKUP(C19,Data!$B$5:$D$508,3,FALSE))</f>
        <v>C/T</v>
      </c>
      <c r="J19" s="375" t="str">
        <f>IF(E19="","",VLOOKUP(C19,Data!$B$5:$M$508,12,FALSE))</f>
        <v>Indonesia</v>
      </c>
      <c r="K19" s="337"/>
      <c r="L19" s="338">
        <f>IF(E19="","",VLOOKUP(C19,Data!$B$5:$E$508,4,FALSE)*E19)</f>
        <v>840</v>
      </c>
      <c r="M19" s="338">
        <f>IF(E19="","",VLOOKUP(C19,Data!$B$5:$F$508,5,FALSE)*E19)</f>
        <v>798</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4.7249999999999996</v>
      </c>
    </row>
    <row r="20" spans="1:35" ht="20" customHeight="1">
      <c r="A20" s="382"/>
      <c r="B20" s="553"/>
      <c r="C20" s="364" t="s">
        <v>1052</v>
      </c>
      <c r="D20" s="319" t="str">
        <f>IF(E20="","",VLOOKUP(C20,Data!$B$5:$L$508,2,FALSE))</f>
        <v/>
      </c>
      <c r="E20" s="555"/>
      <c r="F20" s="363"/>
      <c r="G20" s="319" t="str">
        <f>IF(E20="","",VLOOKUP(C20,Data!$B$5:$L$508,11,FALSE))</f>
        <v/>
      </c>
      <c r="H20" s="752"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753" t="s">
        <v>525</v>
      </c>
      <c r="R20" s="474"/>
      <c r="S20" s="474"/>
      <c r="T20" s="753"/>
      <c r="U20" s="475"/>
      <c r="V20" s="753"/>
      <c r="W20" s="322" t="str">
        <f>IF(E20="","",VLOOKUP(C20,Data!$B$5:$J$508,9,FALSE)*E20)</f>
        <v/>
      </c>
    </row>
    <row r="21" spans="1:35" s="465" customFormat="1" ht="20" customHeight="1">
      <c r="A21" s="456"/>
      <c r="B21" s="550" t="s">
        <v>1049</v>
      </c>
      <c r="C21" s="551" t="s">
        <v>189</v>
      </c>
      <c r="D21" s="335" t="str">
        <f>IF(E21="","",VLOOKUP(C21,Data!$B$5:$L$508,2,FALSE))</f>
        <v>ZW26710</v>
      </c>
      <c r="E21" s="552">
        <v>84</v>
      </c>
      <c r="F21" s="378" t="s">
        <v>522</v>
      </c>
      <c r="G21" s="335">
        <f>IF(E21="","",VLOOKUP(C21,Data!$B$5:$L$508,11,FALSE))</f>
        <v>124.63</v>
      </c>
      <c r="H21" s="336">
        <f t="shared" si="0"/>
        <v>10468.92</v>
      </c>
      <c r="I21" s="375" t="str">
        <f>IF(E21="","",VLOOKUP(C21,Data!$B$5:$D$508,3,FALSE))</f>
        <v>C/T</v>
      </c>
      <c r="J21" s="375" t="str">
        <f>IF(E21="","",VLOOKUP(C21,Data!$B$5:$M$508,12,FALSE))</f>
        <v>Indonesia</v>
      </c>
      <c r="K21" s="337"/>
      <c r="L21" s="338">
        <f>IF(E21="","",VLOOKUP(C21,Data!$B$5:$E$508,4,FALSE)*E21)</f>
        <v>672</v>
      </c>
      <c r="M21" s="338">
        <f>IF(E21="","",VLOOKUP(C21,Data!$B$5:$F$508,5,FALSE)*E21)</f>
        <v>638.4</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f>IF(E21="","",VLOOKUP(C21,Data!$B$5:$J$508,9,FALSE)*E21)</f>
        <v>3.78</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712" t="s">
        <v>526</v>
      </c>
      <c r="G23" s="319" t="str">
        <f>IF(E23="","",VLOOKUP(C23,Data!$B$5:$L$508,11,FALSE))</f>
        <v/>
      </c>
      <c r="H23" s="752"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753"/>
      <c r="W23" s="322" t="str">
        <f>IF(E23="","",VLOOKUP(C23,Data!$B$5:$J$508,9,FALSE)*E23)</f>
        <v/>
      </c>
    </row>
    <row r="24" spans="1:35" ht="20" customHeight="1">
      <c r="A24" s="382"/>
      <c r="B24" s="553"/>
      <c r="C24" s="557"/>
      <c r="D24" s="319" t="str">
        <f>IF(E24="","",VLOOKUP(C24,Data!$B$5:$L$508,2,FALSE))</f>
        <v/>
      </c>
      <c r="E24" s="555"/>
      <c r="F24" s="712"/>
      <c r="G24" s="319" t="str">
        <f>IF(E24="","",VLOOKUP(C24,Data!$B$5:$L$508,11,FALSE))</f>
        <v/>
      </c>
      <c r="H24" s="752"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753"/>
      <c r="W24" s="322" t="str">
        <f>IF(E24="","",VLOOKUP(C24,Data!$B$5:$J$508,9,FALSE)*E24)</f>
        <v/>
      </c>
    </row>
    <row r="25" spans="1:35" ht="20" customHeight="1">
      <c r="A25" s="382"/>
      <c r="B25" s="553"/>
      <c r="C25" s="557"/>
      <c r="D25" s="319" t="str">
        <f>IF(E25="","",VLOOKUP(C25,Data!$B$5:$L$508,2,FALSE))</f>
        <v/>
      </c>
      <c r="E25" s="555"/>
      <c r="F25" s="366"/>
      <c r="G25" s="319" t="str">
        <f>IF(E25="","",VLOOKUP(C25,Data!$B$5:$L$508,11,FALSE))</f>
        <v/>
      </c>
      <c r="H25" s="752"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753"/>
      <c r="R25" s="474"/>
      <c r="S25" s="474"/>
      <c r="T25" s="753"/>
      <c r="U25" s="475"/>
      <c r="V25" s="753"/>
      <c r="W25" s="322" t="str">
        <f>IF(E25="","",VLOOKUP(C25,Data!$B$5:$J$508,9,FALSE)*E25)</f>
        <v/>
      </c>
    </row>
    <row r="26" spans="1:35" ht="20" customHeight="1">
      <c r="A26" s="382"/>
      <c r="B26" s="553"/>
      <c r="C26" s="554"/>
      <c r="D26" s="319" t="str">
        <f>IF(E26="","",VLOOKUP(C26,Data!$B$5:$L$508,2,FALSE))</f>
        <v/>
      </c>
      <c r="E26" s="555"/>
      <c r="F26" s="366"/>
      <c r="G26" s="319" t="str">
        <f>IF(E26="","",VLOOKUP(C26,Data!$B$5:$L$508,11,FALSE))</f>
        <v/>
      </c>
      <c r="H26" s="752"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753"/>
      <c r="R26" s="474"/>
      <c r="S26" s="474"/>
      <c r="T26" s="753"/>
      <c r="U26" s="475"/>
      <c r="V26" s="753"/>
      <c r="W26" s="322" t="str">
        <f>IF(E26="","",VLOOKUP(C26,Data!$B$5:$J$508,9,FALSE)*E26)</f>
        <v/>
      </c>
    </row>
    <row r="27" spans="1:35" ht="32.5">
      <c r="A27" s="382"/>
      <c r="B27" s="553"/>
      <c r="C27" s="677"/>
      <c r="D27" s="319" t="str">
        <f>IF(E27="","",VLOOKUP(C27,Data!$B$5:$L$508,2,FALSE))</f>
        <v/>
      </c>
      <c r="E27" s="555"/>
      <c r="F27" s="366"/>
      <c r="G27" s="319" t="str">
        <f>IF(E27="","",VLOOKUP(C27,Data!$B$5:$L$508,11,FALSE))</f>
        <v/>
      </c>
      <c r="H27" s="752"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753"/>
      <c r="W27" s="322" t="str">
        <f>IF(E27="","",VLOOKUP(C27,Data!$B$5:$J$508,9,FALSE)*E27)</f>
        <v/>
      </c>
    </row>
    <row r="28" spans="1:35" s="465" customFormat="1" ht="20.25" customHeight="1">
      <c r="B28" s="559"/>
      <c r="C28" s="675"/>
      <c r="D28" s="674"/>
      <c r="E28" s="340">
        <f>SUM(E18:E27)</f>
        <v>189</v>
      </c>
      <c r="F28" s="340">
        <f>SUM(F18:F27)</f>
        <v>0</v>
      </c>
      <c r="G28" s="341"/>
      <c r="H28" s="341">
        <f>SUM(H18:H27)</f>
        <v>23555.07</v>
      </c>
      <c r="I28" s="562"/>
      <c r="J28" s="562"/>
      <c r="K28" s="562"/>
      <c r="L28" s="563">
        <f>SUM(L18:L27)</f>
        <v>1512</v>
      </c>
      <c r="M28" s="563">
        <f>SUM(M18:M27)</f>
        <v>1436.4</v>
      </c>
      <c r="N28" s="341" t="e">
        <f>SUM(N16:N27)</f>
        <v>#REF!</v>
      </c>
      <c r="O28" s="341"/>
      <c r="P28" s="341">
        <f>SUM(P16:P27)</f>
        <v>0</v>
      </c>
      <c r="Q28" s="341">
        <f>SUM(Q16:Q27)</f>
        <v>0</v>
      </c>
      <c r="R28" s="341"/>
      <c r="S28" s="341">
        <f>SUM(S16:S27)</f>
        <v>0</v>
      </c>
      <c r="T28" s="341">
        <f>SUM(T16:T27)</f>
        <v>0</v>
      </c>
      <c r="U28" s="341" t="e">
        <f>SUM(#REF!)</f>
        <v>#REF!</v>
      </c>
      <c r="V28" s="341">
        <f>SUM(V16:V27)</f>
        <v>0</v>
      </c>
      <c r="W28" s="342">
        <f>SUM(W18:W27)</f>
        <v>8.504999999999999</v>
      </c>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c r="AA31" s="429">
        <f>857-873</f>
        <v>-16</v>
      </c>
    </row>
    <row r="32" spans="1:35">
      <c r="B32" s="394" t="s">
        <v>561</v>
      </c>
      <c r="C32" s="381"/>
      <c r="D32" s="641"/>
      <c r="E32" s="381"/>
      <c r="G32" s="1056"/>
      <c r="H32" s="1057"/>
      <c r="I32" s="430"/>
      <c r="J32" s="572"/>
      <c r="K32" s="307" t="s">
        <v>93</v>
      </c>
      <c r="L32" s="307"/>
      <c r="M32" s="304"/>
      <c r="W32" s="308"/>
    </row>
    <row r="33" spans="2:28">
      <c r="B33" s="406"/>
      <c r="C33" s="448"/>
      <c r="D33" s="661"/>
      <c r="E33" s="381" t="s">
        <v>94</v>
      </c>
      <c r="G33" s="507"/>
      <c r="H33" s="508"/>
      <c r="I33" s="430" t="s">
        <v>95</v>
      </c>
      <c r="J33" s="572"/>
      <c r="K33" s="307"/>
      <c r="L33" s="307"/>
      <c r="M33" s="304"/>
      <c r="W33" s="308"/>
    </row>
    <row r="34" spans="2:28">
      <c r="B34" s="387" t="s">
        <v>96</v>
      </c>
      <c r="C34" s="444"/>
      <c r="D34" s="640"/>
      <c r="E34" s="381" t="s">
        <v>97</v>
      </c>
      <c r="G34" s="317" t="s">
        <v>98</v>
      </c>
      <c r="H34" s="509"/>
      <c r="I34" s="430" t="s">
        <v>88</v>
      </c>
      <c r="J34" s="572"/>
      <c r="K34" s="307" t="s">
        <v>99</v>
      </c>
      <c r="L34" s="307"/>
      <c r="M34" s="304"/>
      <c r="W34" s="308"/>
    </row>
    <row r="35" spans="2:28">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8">
      <c r="B36" s="406"/>
      <c r="C36" s="448"/>
      <c r="D36" s="644"/>
      <c r="E36" s="448"/>
      <c r="F36" s="535"/>
      <c r="G36" s="1061" t="s">
        <v>1065</v>
      </c>
      <c r="H36" s="1078"/>
      <c r="I36" s="1061" t="s">
        <v>1073</v>
      </c>
      <c r="J36" s="1078"/>
      <c r="K36" s="574"/>
      <c r="L36" s="311"/>
      <c r="M36" s="1064" t="s">
        <v>105</v>
      </c>
      <c r="N36" s="1065"/>
      <c r="O36" s="1065"/>
      <c r="P36" s="1065"/>
      <c r="Q36" s="1065"/>
      <c r="R36" s="1065"/>
      <c r="S36" s="1065"/>
      <c r="T36" s="1065"/>
      <c r="U36" s="1065"/>
      <c r="V36" s="1065"/>
      <c r="W36" s="1066"/>
      <c r="Z36" s="429">
        <v>110</v>
      </c>
      <c r="AA36" s="429">
        <v>65</v>
      </c>
      <c r="AB36" s="429">
        <v>55</v>
      </c>
    </row>
    <row r="37" spans="2:28">
      <c r="B37" s="704"/>
      <c r="C37" s="381"/>
      <c r="D37" s="381"/>
      <c r="E37" s="381"/>
    </row>
    <row r="38" spans="2:28">
      <c r="B38" s="704"/>
      <c r="C38" s="381"/>
      <c r="D38" s="381"/>
      <c r="E38" s="381"/>
    </row>
    <row r="39" spans="2:28" ht="27.75" customHeight="1">
      <c r="B39" s="704"/>
      <c r="C39" s="381"/>
      <c r="D39" s="381"/>
      <c r="E39" s="381"/>
    </row>
    <row r="40" spans="2:28" s="578" customFormat="1" ht="22.5" customHeight="1">
      <c r="B40" s="456" t="s">
        <v>600</v>
      </c>
      <c r="C40" s="381"/>
      <c r="D40" s="381"/>
      <c r="E40" s="381"/>
      <c r="H40" s="510" t="s">
        <v>916</v>
      </c>
      <c r="I40" s="575"/>
      <c r="J40" s="575" t="s">
        <v>927</v>
      </c>
      <c r="L40" s="289"/>
      <c r="M40" s="289"/>
      <c r="W40" s="376"/>
    </row>
    <row r="41" spans="2:28" s="289" customFormat="1" ht="22.5" customHeight="1">
      <c r="B41" s="456" t="s">
        <v>1069</v>
      </c>
      <c r="C41" s="497"/>
      <c r="D41" s="456"/>
      <c r="E41" s="663"/>
      <c r="F41" s="578"/>
      <c r="G41" s="578"/>
      <c r="H41" s="510" t="s">
        <v>917</v>
      </c>
      <c r="I41" s="575"/>
      <c r="J41" s="575" t="s">
        <v>927</v>
      </c>
      <c r="K41" s="578"/>
      <c r="N41" s="578"/>
      <c r="O41" s="578"/>
      <c r="P41" s="578"/>
      <c r="Q41" s="578"/>
      <c r="R41" s="578"/>
      <c r="S41" s="578"/>
      <c r="T41" s="578"/>
      <c r="U41" s="578"/>
      <c r="V41" s="578"/>
      <c r="W41" s="376"/>
      <c r="X41" s="578"/>
      <c r="Y41" s="578"/>
      <c r="Z41" s="578"/>
    </row>
    <row r="42" spans="2:28" s="289" customFormat="1" ht="22.5" customHeight="1">
      <c r="B42" s="456" t="s">
        <v>1072</v>
      </c>
      <c r="C42" s="497"/>
      <c r="D42" s="456"/>
      <c r="E42" s="663"/>
      <c r="F42" s="578"/>
      <c r="H42" s="510" t="s">
        <v>918</v>
      </c>
      <c r="I42" s="575"/>
      <c r="J42" s="575" t="s">
        <v>580</v>
      </c>
      <c r="K42" s="578"/>
      <c r="N42" s="578"/>
      <c r="O42" s="578"/>
      <c r="P42" s="578"/>
      <c r="Q42" s="578"/>
      <c r="R42" s="578"/>
      <c r="S42" s="578"/>
      <c r="T42" s="578"/>
      <c r="U42" s="578"/>
      <c r="V42" s="578"/>
      <c r="W42" s="376"/>
      <c r="X42" s="578"/>
      <c r="Y42" s="578"/>
      <c r="Z42" s="578"/>
    </row>
    <row r="43" spans="2:28" s="289" customFormat="1" ht="22.5" customHeight="1">
      <c r="B43" s="456" t="s">
        <v>913</v>
      </c>
      <c r="C43" s="497"/>
      <c r="D43" s="456"/>
      <c r="E43" s="663"/>
      <c r="F43" s="578"/>
      <c r="H43" s="510" t="s">
        <v>919</v>
      </c>
      <c r="I43" s="575"/>
      <c r="J43" s="575" t="s">
        <v>580</v>
      </c>
      <c r="K43" s="578"/>
      <c r="N43" s="578"/>
      <c r="O43" s="578"/>
      <c r="P43" s="578"/>
      <c r="Q43" s="578"/>
      <c r="R43" s="578"/>
      <c r="S43" s="578"/>
      <c r="T43" s="578"/>
      <c r="U43" s="578"/>
      <c r="V43" s="578"/>
      <c r="W43" s="376"/>
      <c r="X43" s="578"/>
      <c r="Y43" s="578"/>
      <c r="Z43" s="578"/>
    </row>
    <row r="44" spans="2:28" s="289" customFormat="1" ht="22.5" customHeight="1">
      <c r="B44" s="456" t="s">
        <v>546</v>
      </c>
      <c r="C44" s="497"/>
      <c r="D44" s="456"/>
      <c r="E44" s="663"/>
      <c r="F44" s="578"/>
      <c r="H44" s="510" t="s">
        <v>921</v>
      </c>
      <c r="I44" s="575"/>
      <c r="J44" s="575" t="s">
        <v>580</v>
      </c>
      <c r="K44" s="578"/>
      <c r="N44" s="578"/>
      <c r="O44" s="578"/>
      <c r="P44" s="578"/>
      <c r="Q44" s="578"/>
      <c r="R44" s="578"/>
      <c r="S44" s="578"/>
      <c r="T44" s="578"/>
      <c r="U44" s="578"/>
      <c r="V44" s="578"/>
      <c r="W44" s="376"/>
      <c r="X44" s="578"/>
      <c r="Y44" s="578"/>
      <c r="Z44" s="578"/>
    </row>
    <row r="45" spans="2:28" ht="25">
      <c r="B45" s="456"/>
      <c r="C45" s="497"/>
      <c r="D45" s="456"/>
      <c r="E45" s="663"/>
      <c r="H45" s="510" t="s">
        <v>920</v>
      </c>
      <c r="I45" s="382"/>
      <c r="J45" s="575" t="s">
        <v>580</v>
      </c>
    </row>
    <row r="46" spans="2:28"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8"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8"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M30:W30"/>
    <mergeCell ref="G32:H32"/>
    <mergeCell ref="M35:W35"/>
    <mergeCell ref="G36:H36"/>
    <mergeCell ref="I36:J36"/>
    <mergeCell ref="M36:W36"/>
    <mergeCell ref="O27:U27"/>
    <mergeCell ref="O19:U19"/>
    <mergeCell ref="O21:U21"/>
    <mergeCell ref="O22:T22"/>
    <mergeCell ref="O23:T23"/>
    <mergeCell ref="O24:T24"/>
  </mergeCells>
  <printOptions horizontalCentered="1"/>
  <pageMargins left="0.2" right="0" top="0.15748031496062992" bottom="0.15748031496062992" header="0.15748031496062992" footer="0.15748031496062992"/>
  <pageSetup paperSize="9" scale="61" firstPageNumber="4294963191" fitToHeight="2" orientation="landscape" r:id="rId1"/>
  <headerFooter alignWithMargins="0">
    <oddHeader>&amp;R&amp;"Calibri"&amp;10&amp;K000000 Confidential&amp;1#_x000D_</oddHead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0480B-8F68-45D1-8D67-4683A86BC0FB}">
  <sheetPr>
    <pageSetUpPr fitToPage="1"/>
  </sheetPr>
  <dimension ref="B1:AK142"/>
  <sheetViews>
    <sheetView showGridLines="0" topLeftCell="A7" zoomScale="70" zoomScaleNormal="70" zoomScaleSheetLayoutView="85" workbookViewId="0">
      <selection activeCell="L44" sqref="L44"/>
    </sheetView>
  </sheetViews>
  <sheetFormatPr defaultColWidth="9.1796875" defaultRowHeight="22.5"/>
  <cols>
    <col min="1" max="1" width="2.453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756"/>
      <c r="K10" s="757"/>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5.75"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1041</v>
      </c>
      <c r="D18" s="346" t="str">
        <f>IF(E18="","",VLOOKUP(C18,Data!$B$5:$L$508,2,FALSE))</f>
        <v/>
      </c>
      <c r="E18" s="715"/>
      <c r="F18" s="709"/>
      <c r="G18" s="712"/>
      <c r="H18" s="346" t="str">
        <f>IF(E18="","",VLOOKUP(C18,Data!$B$5:$L$508,11,FALSE))</f>
        <v/>
      </c>
      <c r="I18" s="616" t="str">
        <f t="shared" ref="I18:I55"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186,Data!G186,(IF(C18=Data!B189,Data!G189,(IF(C18=Data!#REF!,Data!#REF!,(IF(C18=Data!#REF!,Data!#REF!,(IF(C18=Data!#REF!,Data!#REF!,Data!#REF!)))))))))))))))&amp;IF(C18=Data!#REF!,Data!#REF!,(IF(C18=Data!#REF!,Data!#REF!,(IF(C18=Data!#REF!,Data!#REF!,(IF(C18=Data!#REF!,Data!#REF!,(IF(C18=Data!#REF!,Data!#REF!,(IF(C18=Data!#REF!,Data!G881,(IF(C18=Data!#REF!,Data!#REF!,(IF(C18=Data!#REF!,Data!#REF!,Data!#REF!)))))))))))))))&amp;IF(C18=Data!B217,Data!G217,(IF(C18=Data!#REF!,Data!#REF!,(IF(C18=Data!#REF!,Data!#REF!,(IF(C18=Data!#REF!,Data!#REF!,(IF(C18=Data!#REF!,Data!#REF!,Data!#REF!)))))))))</f>
        <v>#REF!</v>
      </c>
      <c r="P18" s="754"/>
      <c r="Q18" s="755"/>
      <c r="R18" s="630" t="s">
        <v>525</v>
      </c>
      <c r="S18" s="755"/>
      <c r="T18" s="755"/>
      <c r="U18" s="630"/>
      <c r="V18" s="634"/>
      <c r="W18" s="630"/>
      <c r="X18" s="350" t="str">
        <f>IF(E18="","",VLOOKUP(C18,Data!$B$5:$J$508,9,FALSE)*E18)</f>
        <v/>
      </c>
      <c r="Y18" s="704"/>
      <c r="Z18" s="704"/>
      <c r="AA18" s="705"/>
      <c r="AB18" s="705"/>
      <c r="AC18" s="704"/>
      <c r="AD18" s="704"/>
      <c r="AE18" s="704"/>
    </row>
    <row r="19" spans="2:31" s="710" customFormat="1" ht="20" customHeight="1">
      <c r="B19" s="707">
        <v>1</v>
      </c>
      <c r="C19" s="357" t="s">
        <v>562</v>
      </c>
      <c r="D19" s="346" t="str">
        <f>IF(E19="","",VLOOKUP(C19,Data!$B$5:$L$508,2,FALSE))</f>
        <v>ZU47130</v>
      </c>
      <c r="E19" s="715">
        <v>280</v>
      </c>
      <c r="F19" s="709"/>
      <c r="G19" s="712"/>
      <c r="H19" s="346">
        <f>IF(E19="","",VLOOKUP(C19,Data!$B$5:$L$508,11,FALSE))</f>
        <v>10.77</v>
      </c>
      <c r="I19" s="616">
        <f t="shared" si="0"/>
        <v>3015.6</v>
      </c>
      <c r="J19" s="471" t="str">
        <f>IF(E19="","",VLOOKUP(C19,Data!$B$5:$D$508,3,FALSE))</f>
        <v>C/T</v>
      </c>
      <c r="K19" s="347" t="str">
        <f>IF(E19="","",VLOOKUP(C19,Data!$B$5:$M$508,12,FALSE))</f>
        <v>Indonesia</v>
      </c>
      <c r="L19" s="348"/>
      <c r="M19" s="349">
        <f>IF(E19="","",VLOOKUP(C19,Data!$B$5:$E$508,4,FALSE)*E19)</f>
        <v>170</v>
      </c>
      <c r="N19" s="349">
        <f>IF(E19="","",VLOOKUP(C19,Data!$B$5:$F$508,5,FALSE)*E19)</f>
        <v>160</v>
      </c>
      <c r="O19" s="612" t="e">
        <f>IF(C19=Data!#REF!,Data!#REF!,(IF(C19=Data!#REF!,Data!#REF!,(IF(C19=Data!#REF!,Data!#REF!,(IF(C19=Data!B135,Data!G135,(IF(C19=Data!B138,Data!G138,(IF(C19=Data!#REF!,Data!#REF!,(IF(C19=Data!#REF!,Data!#REF!,(IF(C19=Data!#REF!,Data!#REF!,Data!#REF!)))))))))))))))&amp;IF(C19=Data!#REF!,Data!#REF!,(IF(C19=Data!#REF!,Data!#REF!,(IF(C19=Data!#REF!,Data!#REF!,(IF(C19=Data!#REF!,Data!#REF!,(IF(C19=Data!#REF!,Data!#REF!,(IF(C19=Data!#REF!,Data!G830,(IF(C19=Data!#REF!,Data!#REF!,(IF(C19=Data!#REF!,Data!#REF!,Data!#REF!)))))))))))))))&amp;IF(C19=Data!B166,Data!G166,(IF(C19=Data!#REF!,Data!#REF!,(IF(C19=Data!#REF!,Data!#REF!,(IF(C19=Data!#REF!,Data!#REF!,(IF(C19=Data!#REF!,Data!#REF!,Data!#REF!)))))))))</f>
        <v>#REF!</v>
      </c>
      <c r="P19" s="754"/>
      <c r="Q19" s="755"/>
      <c r="R19" s="630" t="s">
        <v>525</v>
      </c>
      <c r="S19" s="755"/>
      <c r="T19" s="755"/>
      <c r="U19" s="630"/>
      <c r="V19" s="634"/>
      <c r="W19" s="630"/>
      <c r="X19" s="350">
        <f>IF(E19="","",VLOOKUP(C19,Data!$B$5:$J$508,9,FALSE)*E19)</f>
        <v>0.84</v>
      </c>
      <c r="Y19" s="704"/>
      <c r="Z19" s="704"/>
      <c r="AA19" s="705"/>
      <c r="AB19" s="705"/>
      <c r="AC19" s="704"/>
      <c r="AD19" s="704"/>
      <c r="AE19" s="704"/>
    </row>
    <row r="20" spans="2:31" s="710" customFormat="1" ht="20" customHeight="1">
      <c r="B20" s="707"/>
      <c r="C20" s="364" t="s">
        <v>1051</v>
      </c>
      <c r="D20" s="346" t="str">
        <f>IF(E20="","",VLOOKUP(C20,Data!$B$5:$L$508,2,FALSE))</f>
        <v/>
      </c>
      <c r="E20" s="715"/>
      <c r="F20" s="709"/>
      <c r="G20" s="712"/>
      <c r="H20" s="346" t="str">
        <f>IF(E20="","",VLOOKUP(C20,Data!$B$5:$L$508,11,FALSE))</f>
        <v/>
      </c>
      <c r="I20" s="616" t="str">
        <f t="shared" ref="I20:I21" si="1">IF(E20&gt;0,E20*H20,"-")</f>
        <v>-</v>
      </c>
      <c r="J20" s="471" t="str">
        <f>IF(E20="","",VLOOKUP(C20,Data!$B$5:$D$508,3,FALSE))</f>
        <v/>
      </c>
      <c r="K20" s="347" t="str">
        <f>IF(E20="","",VLOOKUP(C20,Data!$B$5:$M$508,12,FALSE))</f>
        <v/>
      </c>
      <c r="L20" s="348"/>
      <c r="M20" s="349" t="str">
        <f>IF(E20="","",VLOOKUP(C20,Data!$B$5:$E$508,4,FALSE)*E20)</f>
        <v/>
      </c>
      <c r="N20" s="349" t="str">
        <f>IF(E20="","",VLOOKUP(C20,Data!$B$5:$F$508,5,FALSE)*E20)</f>
        <v/>
      </c>
      <c r="O20" s="612" t="e">
        <f>IF(C20=Data!#REF!,Data!#REF!,(IF(C20=Data!#REF!,Data!#REF!,(IF(C20=Data!#REF!,Data!#REF!,(IF(C20=Data!B188,Data!G188,(IF(C20=Data!B191,Data!G191,(IF(C20=Data!#REF!,Data!#REF!,(IF(C20=Data!#REF!,Data!#REF!,(IF(C20=Data!#REF!,Data!#REF!,Data!#REF!)))))))))))))))&amp;IF(C20=Data!#REF!,Data!#REF!,(IF(C20=Data!#REF!,Data!#REF!,(IF(C20=Data!#REF!,Data!#REF!,(IF(C20=Data!#REF!,Data!#REF!,(IF(C20=Data!#REF!,Data!#REF!,(IF(C20=Data!#REF!,Data!G883,(IF(C20=Data!#REF!,Data!#REF!,(IF(C20=Data!#REF!,Data!#REF!,Data!#REF!)))))))))))))))&amp;IF(C20=Data!B219,Data!G219,(IF(C20=Data!#REF!,Data!#REF!,(IF(C20=Data!#REF!,Data!#REF!,(IF(C20=Data!#REF!,Data!#REF!,(IF(C20=Data!#REF!,Data!#REF!,Data!#REF!)))))))))</f>
        <v>#REF!</v>
      </c>
      <c r="P20" s="754"/>
      <c r="Q20" s="755"/>
      <c r="R20" s="630" t="s">
        <v>525</v>
      </c>
      <c r="S20" s="755"/>
      <c r="T20" s="755"/>
      <c r="U20" s="630"/>
      <c r="V20" s="634"/>
      <c r="W20" s="630"/>
      <c r="X20" s="350" t="str">
        <f>IF(E20="","",VLOOKUP(C20,Data!$B$5:$J$508,9,FALSE)*E20)</f>
        <v/>
      </c>
      <c r="Y20" s="704"/>
      <c r="Z20" s="704"/>
      <c r="AA20" s="705"/>
      <c r="AB20" s="705"/>
      <c r="AC20" s="704"/>
      <c r="AD20" s="704"/>
      <c r="AE20" s="704"/>
    </row>
    <row r="21" spans="2:31" s="710" customFormat="1" ht="20" customHeight="1">
      <c r="B21" s="707" t="s">
        <v>1005</v>
      </c>
      <c r="C21" s="357" t="s">
        <v>562</v>
      </c>
      <c r="D21" s="346" t="str">
        <f>IF(E21="","",VLOOKUP(C21,Data!$B$5:$L$508,2,FALSE))</f>
        <v>ZU47130</v>
      </c>
      <c r="E21" s="715">
        <v>560</v>
      </c>
      <c r="F21" s="709"/>
      <c r="G21" s="712"/>
      <c r="H21" s="346">
        <f>IF(E21="","",VLOOKUP(C21,Data!$B$5:$L$508,11,FALSE))</f>
        <v>10.77</v>
      </c>
      <c r="I21" s="616">
        <f t="shared" si="1"/>
        <v>6031.2</v>
      </c>
      <c r="J21" s="471" t="str">
        <f>IF(E21="","",VLOOKUP(C21,Data!$B$5:$D$508,3,FALSE))</f>
        <v>C/T</v>
      </c>
      <c r="K21" s="347" t="str">
        <f>IF(E21="","",VLOOKUP(C21,Data!$B$5:$M$508,12,FALSE))</f>
        <v>Indonesia</v>
      </c>
      <c r="L21" s="348"/>
      <c r="M21" s="349">
        <f>IF(E21="","",VLOOKUP(C21,Data!$B$5:$E$508,4,FALSE)*E21)</f>
        <v>340</v>
      </c>
      <c r="N21" s="349">
        <f>IF(E21="","",VLOOKUP(C21,Data!$B$5:$F$508,5,FALSE)*E21)</f>
        <v>320</v>
      </c>
      <c r="O21" s="612" t="e">
        <f>IF(C21=Data!#REF!,Data!#REF!,(IF(C21=Data!#REF!,Data!#REF!,(IF(C21=Data!#REF!,Data!#REF!,(IF(C21=Data!B137,Data!G137,(IF(C21=Data!B140,Data!G140,(IF(C21=Data!#REF!,Data!#REF!,(IF(C21=Data!#REF!,Data!#REF!,(IF(C21=Data!#REF!,Data!#REF!,Data!#REF!)))))))))))))))&amp;IF(C21=Data!#REF!,Data!#REF!,(IF(C21=Data!#REF!,Data!#REF!,(IF(C21=Data!#REF!,Data!#REF!,(IF(C21=Data!#REF!,Data!#REF!,(IF(C21=Data!#REF!,Data!#REF!,(IF(C21=Data!#REF!,Data!G832,(IF(C21=Data!#REF!,Data!#REF!,(IF(C21=Data!#REF!,Data!#REF!,Data!#REF!)))))))))))))))&amp;IF(C21=Data!B168,Data!G168,(IF(C21=Data!#REF!,Data!#REF!,(IF(C21=Data!#REF!,Data!#REF!,(IF(C21=Data!#REF!,Data!#REF!,(IF(C21=Data!#REF!,Data!#REF!,Data!#REF!)))))))))</f>
        <v>#REF!</v>
      </c>
      <c r="P21" s="754"/>
      <c r="Q21" s="755"/>
      <c r="R21" s="630" t="s">
        <v>525</v>
      </c>
      <c r="S21" s="755"/>
      <c r="T21" s="755"/>
      <c r="U21" s="630"/>
      <c r="V21" s="634"/>
      <c r="W21" s="630"/>
      <c r="X21" s="350">
        <f>IF(E21="","",VLOOKUP(C21,Data!$B$5:$J$508,9,FALSE)*E21)</f>
        <v>1.68</v>
      </c>
      <c r="Y21" s="704"/>
      <c r="Z21" s="704"/>
      <c r="AC21" s="704"/>
      <c r="AD21" s="704"/>
      <c r="AE21" s="704"/>
    </row>
    <row r="22" spans="2:31" s="710" customFormat="1" ht="20" customHeight="1">
      <c r="B22" s="707" t="s">
        <v>1058</v>
      </c>
      <c r="C22" s="357" t="s">
        <v>635</v>
      </c>
      <c r="D22" s="346" t="str">
        <f>IF(E22="","",VLOOKUP(C22,Data!$B$5:$L$508,2,FALSE))</f>
        <v>VAH6640</v>
      </c>
      <c r="E22" s="715">
        <v>100</v>
      </c>
      <c r="F22" s="709"/>
      <c r="G22" s="378"/>
      <c r="H22" s="346">
        <f>IF(E22="","",VLOOKUP(C22,Data!$B$5:$L$508,11,FALSE))</f>
        <v>1.42</v>
      </c>
      <c r="I22" s="616">
        <f t="shared" si="0"/>
        <v>142</v>
      </c>
      <c r="J22" s="471" t="str">
        <f>IF(E22="","",VLOOKUP(C22,Data!$B$5:$D$508,3,FALSE))</f>
        <v>C/T</v>
      </c>
      <c r="K22" s="347" t="str">
        <f>IF(E22="","",VLOOKUP(C22,Data!$B$5:$M$508,12,FALSE))</f>
        <v>Indonesia</v>
      </c>
      <c r="L22" s="348"/>
      <c r="M22" s="349">
        <f>IF(E22="","",VLOOKUP(C22,Data!$B$5:$E$508,4,FALSE)*E22)</f>
        <v>350</v>
      </c>
      <c r="N22" s="349">
        <f>IF(E22="","",VLOOKUP(C22,Data!$B$5:$F$508,5,FALSE)*E22)</f>
        <v>159</v>
      </c>
      <c r="O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P22" s="754"/>
      <c r="Q22" s="755"/>
      <c r="R22" s="630" t="s">
        <v>525</v>
      </c>
      <c r="S22" s="755"/>
      <c r="T22" s="755"/>
      <c r="U22" s="630"/>
      <c r="V22" s="634"/>
      <c r="W22" s="630"/>
      <c r="X22" s="350">
        <f>IF(E22="","",VLOOKUP(C22,Data!$B$5:$J$508,9,FALSE)*E22)</f>
        <v>2.1</v>
      </c>
      <c r="Y22" s="704"/>
      <c r="Z22" s="704"/>
      <c r="AA22" s="705"/>
      <c r="AB22" s="705"/>
      <c r="AC22" s="704"/>
      <c r="AD22" s="704"/>
      <c r="AE22" s="704"/>
    </row>
    <row r="23" spans="2:31" s="710" customFormat="1" ht="20" customHeight="1">
      <c r="B23" s="707">
        <v>6</v>
      </c>
      <c r="C23" s="357" t="s">
        <v>621</v>
      </c>
      <c r="D23" s="346" t="str">
        <f>IF(E23="","",VLOOKUP(C23,Data!$B$5:$L$508,2,FALSE))</f>
        <v>ZV87970</v>
      </c>
      <c r="E23" s="715">
        <v>9</v>
      </c>
      <c r="F23" s="709"/>
      <c r="G23" s="712"/>
      <c r="H23" s="346">
        <f>IF(E23="","",VLOOKUP(C23,Data!$B$5:$L$508,11,FALSE))</f>
        <v>21.69</v>
      </c>
      <c r="I23" s="616">
        <f t="shared" si="0"/>
        <v>195.21</v>
      </c>
      <c r="J23" s="471" t="str">
        <f>IF(E23="","",VLOOKUP(C23,Data!$B$5:$D$508,3,FALSE))</f>
        <v>C/T</v>
      </c>
      <c r="K23" s="347" t="str">
        <f>IF(E23="","",VLOOKUP(C23,Data!$B$5:$M$508,12,FALSE))</f>
        <v>Indonesia</v>
      </c>
      <c r="L23" s="348"/>
      <c r="M23" s="349">
        <f>IF(E23="","",VLOOKUP(C23,Data!$B$5:$E$508,4,FALSE)*E23)</f>
        <v>96.75</v>
      </c>
      <c r="N23" s="349">
        <f>IF(E23="","",VLOOKUP(C23,Data!$B$5:$F$508,5,FALSE)*E23)</f>
        <v>77.399999999999991</v>
      </c>
      <c r="O23" s="612" t="e">
        <f>IF(C23=Data!#REF!,Data!#REF!,(IF(C23=Data!#REF!,Data!#REF!,(IF(C23=Data!#REF!,Data!#REF!,(IF(C23=Data!B138,Data!G138,(IF(C23=Data!B141,Data!G141,(IF(C23=Data!#REF!,Data!#REF!,(IF(C23=Data!#REF!,Data!#REF!,(IF(C23=Data!#REF!,Data!#REF!,Data!#REF!)))))))))))))))&amp;IF(C23=Data!#REF!,Data!#REF!,(IF(C23=Data!#REF!,Data!#REF!,(IF(C23=Data!#REF!,Data!#REF!,(IF(C23=Data!#REF!,Data!#REF!,(IF(C23=Data!#REF!,Data!#REF!,(IF(C23=Data!#REF!,Data!G833,(IF(C23=Data!#REF!,Data!#REF!,(IF(C23=Data!#REF!,Data!#REF!,Data!#REF!)))))))))))))))&amp;IF(C23=Data!B169,Data!G169,(IF(C23=Data!#REF!,Data!#REF!,(IF(C23=Data!#REF!,Data!#REF!,(IF(C23=Data!#REF!,Data!#REF!,(IF(C23=Data!#REF!,Data!#REF!,Data!#REF!)))))))))</f>
        <v>#REF!</v>
      </c>
      <c r="P23" s="754"/>
      <c r="Q23" s="755"/>
      <c r="R23" s="630" t="s">
        <v>525</v>
      </c>
      <c r="S23" s="755"/>
      <c r="T23" s="755"/>
      <c r="U23" s="630"/>
      <c r="V23" s="634"/>
      <c r="W23" s="630"/>
      <c r="X23" s="350">
        <f>IF(E23="","",VLOOKUP(C23,Data!$B$5:$J$508,9,FALSE)*E23)</f>
        <v>0.242372</v>
      </c>
      <c r="Y23" s="704"/>
      <c r="Z23" s="704"/>
      <c r="AA23" s="705"/>
      <c r="AB23" s="705"/>
      <c r="AC23" s="704"/>
      <c r="AD23" s="704"/>
      <c r="AE23" s="704"/>
    </row>
    <row r="24" spans="2:31" s="710" customFormat="1" ht="20" customHeight="1">
      <c r="B24" s="707">
        <v>7</v>
      </c>
      <c r="C24" s="357" t="s">
        <v>156</v>
      </c>
      <c r="D24" s="346" t="str">
        <f>IF(E24="","",VLOOKUP(C24,Data!$B$5:$L$508,2,FALSE))</f>
        <v>ZV88060</v>
      </c>
      <c r="E24" s="715">
        <v>5</v>
      </c>
      <c r="F24" s="709"/>
      <c r="G24" s="712"/>
      <c r="H24" s="346">
        <f>IF(E24="","",VLOOKUP(C24,Data!$B$5:$L$508,11,FALSE))</f>
        <v>16.07</v>
      </c>
      <c r="I24" s="616">
        <f t="shared" si="0"/>
        <v>80.349999999999994</v>
      </c>
      <c r="J24" s="471" t="str">
        <f>IF(E24="","",VLOOKUP(C24,Data!$B$5:$D$508,3,FALSE))</f>
        <v>C/T</v>
      </c>
      <c r="K24" s="347" t="str">
        <f>IF(E24="","",VLOOKUP(C24,Data!$B$5:$M$508,12,FALSE))</f>
        <v>Indonesia</v>
      </c>
      <c r="L24" s="348"/>
      <c r="M24" s="349">
        <f>IF(E24="","",VLOOKUP(C24,Data!$B$5:$E$508,4,FALSE)*E24)</f>
        <v>27.25</v>
      </c>
      <c r="N24" s="349">
        <f>IF(E24="","",VLOOKUP(C24,Data!$B$5:$F$508,5,FALSE)*E24)</f>
        <v>21.25</v>
      </c>
      <c r="O24" s="612" t="e">
        <f>IF(C24=Data!#REF!,Data!#REF!,(IF(C24=Data!#REF!,Data!#REF!,(IF(C24=Data!#REF!,Data!#REF!,(IF(C24=Data!B139,Data!G139,(IF(C24=Data!B142,Data!G142,(IF(C24=Data!#REF!,Data!#REF!,(IF(C24=Data!#REF!,Data!#REF!,(IF(C24=Data!#REF!,Data!#REF!,Data!#REF!)))))))))))))))&amp;IF(C24=Data!#REF!,Data!#REF!,(IF(C24=Data!#REF!,Data!#REF!,(IF(C24=Data!#REF!,Data!#REF!,(IF(C24=Data!#REF!,Data!#REF!,(IF(C24=Data!#REF!,Data!#REF!,(IF(C24=Data!#REF!,Data!G834,(IF(C24=Data!#REF!,Data!#REF!,(IF(C24=Data!#REF!,Data!#REF!,Data!#REF!)))))))))))))))&amp;IF(C24=Data!B170,Data!G170,(IF(C24=Data!#REF!,Data!#REF!,(IF(C24=Data!#REF!,Data!#REF!,(IF(C24=Data!#REF!,Data!#REF!,(IF(C24=Data!#REF!,Data!#REF!,Data!#REF!)))))))))</f>
        <v>#REF!</v>
      </c>
      <c r="P24" s="754"/>
      <c r="Q24" s="755"/>
      <c r="R24" s="630" t="s">
        <v>525</v>
      </c>
      <c r="S24" s="755"/>
      <c r="T24" s="755"/>
      <c r="U24" s="630"/>
      <c r="V24" s="634"/>
      <c r="W24" s="630"/>
      <c r="X24" s="350">
        <f>IF(E24="","",VLOOKUP(C24,Data!$B$5:$J$508,9,FALSE)*E24)</f>
        <v>5.0875999999999991E-2</v>
      </c>
      <c r="Y24" s="704"/>
      <c r="Z24" s="704"/>
      <c r="AA24" s="705"/>
      <c r="AB24" s="705"/>
      <c r="AC24" s="704"/>
      <c r="AD24" s="704"/>
      <c r="AE24" s="704"/>
    </row>
    <row r="25" spans="2:31" s="710" customFormat="1" ht="20" customHeight="1">
      <c r="B25" s="707">
        <v>8</v>
      </c>
      <c r="C25" s="357" t="s">
        <v>157</v>
      </c>
      <c r="D25" s="346" t="str">
        <f>IF(E25="","",VLOOKUP(C25,Data!$B$5:$L$508,2,FALSE))</f>
        <v>ZV88070</v>
      </c>
      <c r="E25" s="715">
        <v>5</v>
      </c>
      <c r="F25" s="709"/>
      <c r="G25" s="712"/>
      <c r="H25" s="346">
        <f>IF(E25="","",VLOOKUP(C25,Data!$B$5:$L$508,11,FALSE))</f>
        <v>16.02</v>
      </c>
      <c r="I25" s="616">
        <f t="shared" si="0"/>
        <v>80.099999999999994</v>
      </c>
      <c r="J25" s="471" t="str">
        <f>IF(E25="","",VLOOKUP(C25,Data!$B$5:$D$508,3,FALSE))</f>
        <v>C/T</v>
      </c>
      <c r="K25" s="347" t="str">
        <f>IF(E25="","",VLOOKUP(C25,Data!$B$5:$M$508,12,FALSE))</f>
        <v>Indonesia</v>
      </c>
      <c r="L25" s="348"/>
      <c r="M25" s="349">
        <f>IF(E25="","",VLOOKUP(C25,Data!$B$5:$E$508,4,FALSE)*E25)</f>
        <v>28.25</v>
      </c>
      <c r="N25" s="349">
        <f>IF(E25="","",VLOOKUP(C25,Data!$B$5:$F$508,5,FALSE)*E25)</f>
        <v>22</v>
      </c>
      <c r="O25" s="612" t="e">
        <f>IF(C25=Data!#REF!,Data!#REF!,(IF(C25=Data!#REF!,Data!#REF!,(IF(C25=Data!#REF!,Data!#REF!,(IF(C25=Data!B140,Data!G140,(IF(C25=Data!B143,Data!G143,(IF(C25=Data!#REF!,Data!#REF!,(IF(C25=Data!#REF!,Data!#REF!,(IF(C25=Data!#REF!,Data!#REF!,Data!#REF!)))))))))))))))&amp;IF(C25=Data!#REF!,Data!#REF!,(IF(C25=Data!#REF!,Data!#REF!,(IF(C25=Data!#REF!,Data!#REF!,(IF(C25=Data!#REF!,Data!#REF!,(IF(C25=Data!#REF!,Data!#REF!,(IF(C25=Data!#REF!,Data!G835,(IF(C25=Data!#REF!,Data!#REF!,(IF(C25=Data!#REF!,Data!#REF!,Data!#REF!)))))))))))))))&amp;IF(C25=Data!B171,Data!G171,(IF(C25=Data!#REF!,Data!#REF!,(IF(C25=Data!#REF!,Data!#REF!,(IF(C25=Data!#REF!,Data!#REF!,(IF(C25=Data!#REF!,Data!#REF!,Data!#REF!)))))))))</f>
        <v>#REF!</v>
      </c>
      <c r="P25" s="754"/>
      <c r="Q25" s="755"/>
      <c r="R25" s="630" t="s">
        <v>525</v>
      </c>
      <c r="S25" s="755"/>
      <c r="T25" s="755"/>
      <c r="U25" s="630"/>
      <c r="V25" s="634"/>
      <c r="W25" s="630"/>
      <c r="X25" s="350">
        <f>IF(E25="","",VLOOKUP(C25,Data!$B$5:$J$508,9,FALSE)*E25)</f>
        <v>5.0875999999999991E-2</v>
      </c>
      <c r="Y25" s="704"/>
      <c r="Z25" s="704"/>
      <c r="AA25" s="705"/>
      <c r="AB25" s="705"/>
      <c r="AC25" s="704"/>
      <c r="AD25" s="704"/>
      <c r="AE25" s="704"/>
    </row>
    <row r="26" spans="2:31" s="710" customFormat="1" ht="20" customHeight="1">
      <c r="B26" s="707">
        <v>9</v>
      </c>
      <c r="C26" s="357" t="s">
        <v>159</v>
      </c>
      <c r="D26" s="346" t="str">
        <f>IF(E26="","",VLOOKUP(C26,Data!$B$5:$L$508,2,FALSE))</f>
        <v>ZV88090</v>
      </c>
      <c r="E26" s="715">
        <v>2</v>
      </c>
      <c r="F26" s="709"/>
      <c r="G26" s="712"/>
      <c r="H26" s="346">
        <f>IF(E26="","",VLOOKUP(C26,Data!$B$5:$L$508,11,FALSE))</f>
        <v>37.4</v>
      </c>
      <c r="I26" s="616">
        <f t="shared" si="0"/>
        <v>74.8</v>
      </c>
      <c r="J26" s="471" t="str">
        <f>IF(E26="","",VLOOKUP(C26,Data!$B$5:$D$508,3,FALSE))</f>
        <v>C/T</v>
      </c>
      <c r="K26" s="347" t="str">
        <f>IF(E26="","",VLOOKUP(C26,Data!$B$5:$M$508,12,FALSE))</f>
        <v>Indonesia</v>
      </c>
      <c r="L26" s="348"/>
      <c r="M26" s="349">
        <f>IF(E26="","",VLOOKUP(C26,Data!$B$5:$E$508,4,FALSE)*E26)</f>
        <v>10.1</v>
      </c>
      <c r="N26" s="349">
        <f>IF(E26="","",VLOOKUP(C26,Data!$B$5:$F$508,5,FALSE)*E26)</f>
        <v>7.6</v>
      </c>
      <c r="O26" s="612" t="e">
        <f>IF(C26=Data!#REF!,Data!#REF!,(IF(C26=Data!#REF!,Data!#REF!,(IF(C26=Data!#REF!,Data!#REF!,(IF(C26=Data!B141,Data!G141,(IF(C26=Data!B144,Data!G144,(IF(C26=Data!#REF!,Data!#REF!,(IF(C26=Data!#REF!,Data!#REF!,(IF(C26=Data!#REF!,Data!#REF!,Data!#REF!)))))))))))))))&amp;IF(C26=Data!#REF!,Data!#REF!,(IF(C26=Data!#REF!,Data!#REF!,(IF(C26=Data!#REF!,Data!#REF!,(IF(C26=Data!#REF!,Data!#REF!,(IF(C26=Data!#REF!,Data!#REF!,(IF(C26=Data!#REF!,Data!G836,(IF(C26=Data!#REF!,Data!#REF!,(IF(C26=Data!#REF!,Data!#REF!,Data!#REF!)))))))))))))))&amp;IF(C26=Data!B172,Data!G172,(IF(C26=Data!#REF!,Data!#REF!,(IF(C26=Data!#REF!,Data!#REF!,(IF(C26=Data!#REF!,Data!#REF!,(IF(C26=Data!#REF!,Data!#REF!,Data!#REF!)))))))))</f>
        <v>#REF!</v>
      </c>
      <c r="P26" s="754"/>
      <c r="Q26" s="755"/>
      <c r="R26" s="630" t="s">
        <v>525</v>
      </c>
      <c r="S26" s="755"/>
      <c r="T26" s="755"/>
      <c r="U26" s="630"/>
      <c r="V26" s="634"/>
      <c r="W26" s="630"/>
      <c r="X26" s="350">
        <f>IF(E26="","",VLOOKUP(C26,Data!$B$5:$J$508,9,FALSE)*E26)</f>
        <v>5.0875999999999998E-2</v>
      </c>
      <c r="Y26" s="704"/>
      <c r="Z26" s="704"/>
      <c r="AA26" s="705"/>
      <c r="AB26" s="705"/>
      <c r="AC26" s="704"/>
      <c r="AD26" s="704"/>
      <c r="AE26" s="704"/>
    </row>
    <row r="27" spans="2:31" s="710" customFormat="1" ht="20" customHeight="1">
      <c r="B27" s="707" t="s">
        <v>966</v>
      </c>
      <c r="C27" s="357" t="s">
        <v>128</v>
      </c>
      <c r="D27" s="346" t="str">
        <f>IF(E27="","",VLOOKUP(C27,Data!$B$5:$L$508,2,FALSE))</f>
        <v>ZV88190</v>
      </c>
      <c r="E27" s="715">
        <v>80</v>
      </c>
      <c r="F27" s="709"/>
      <c r="G27" s="712"/>
      <c r="H27" s="346">
        <f>IF(E27="","",VLOOKUP(C27,Data!$B$5:$L$508,11,FALSE))</f>
        <v>42.63</v>
      </c>
      <c r="I27" s="616">
        <f t="shared" si="0"/>
        <v>3410.4</v>
      </c>
      <c r="J27" s="471" t="str">
        <f>IF(E27="","",VLOOKUP(C27,Data!$B$5:$D$508,3,FALSE))</f>
        <v>C/T</v>
      </c>
      <c r="K27" s="347" t="str">
        <f>IF(E27="","",VLOOKUP(C27,Data!$B$5:$M$508,12,FALSE))</f>
        <v>Indonesia</v>
      </c>
      <c r="L27" s="348"/>
      <c r="M27" s="349">
        <f>IF(E27="","",VLOOKUP(C27,Data!$B$5:$E$508,4,FALSE)*E27)</f>
        <v>731.2</v>
      </c>
      <c r="N27" s="349">
        <f>IF(E27="","",VLOOKUP(C27,Data!$B$5:$F$508,5,FALSE)*E27)</f>
        <v>688</v>
      </c>
      <c r="O27" s="612" t="e">
        <f>IF(C27=Data!#REF!,Data!#REF!,(IF(C27=Data!#REF!,Data!#REF!,(IF(C27=Data!#REF!,Data!#REF!,(IF(C27=Data!B142,Data!G142,(IF(C27=Data!B145,Data!G145,(IF(C27=Data!#REF!,Data!#REF!,(IF(C27=Data!#REF!,Data!#REF!,(IF(C27=Data!#REF!,Data!#REF!,Data!#REF!)))))))))))))))&amp;IF(C27=Data!#REF!,Data!#REF!,(IF(C27=Data!#REF!,Data!#REF!,(IF(C27=Data!#REF!,Data!#REF!,(IF(C27=Data!#REF!,Data!#REF!,(IF(C27=Data!#REF!,Data!#REF!,(IF(C27=Data!#REF!,Data!G837,(IF(C27=Data!#REF!,Data!#REF!,(IF(C27=Data!#REF!,Data!#REF!,Data!#REF!)))))))))))))))&amp;IF(C27=Data!B173,Data!G173,(IF(C27=Data!#REF!,Data!#REF!,(IF(C27=Data!#REF!,Data!#REF!,(IF(C27=Data!#REF!,Data!#REF!,(IF(C27=Data!#REF!,Data!#REF!,Data!#REF!)))))))))</f>
        <v>#REF!</v>
      </c>
      <c r="P27" s="754"/>
      <c r="Q27" s="755"/>
      <c r="R27" s="630" t="s">
        <v>525</v>
      </c>
      <c r="S27" s="755"/>
      <c r="T27" s="755"/>
      <c r="U27" s="630"/>
      <c r="V27" s="634"/>
      <c r="W27" s="630"/>
      <c r="X27" s="350">
        <f>IF(E27="","",VLOOKUP(C27,Data!$B$5:$J$508,9,FALSE)*E27)</f>
        <v>1.7280000000000002</v>
      </c>
      <c r="Y27" s="704"/>
      <c r="Z27" s="704"/>
      <c r="AA27" s="705"/>
      <c r="AB27" s="705"/>
      <c r="AC27" s="704"/>
      <c r="AD27" s="704"/>
      <c r="AE27" s="704"/>
    </row>
    <row r="28" spans="2:31" s="710" customFormat="1" ht="20" customHeight="1">
      <c r="B28" s="707">
        <v>12</v>
      </c>
      <c r="C28" s="357" t="s">
        <v>134</v>
      </c>
      <c r="D28" s="346" t="str">
        <f>IF(E28="","",VLOOKUP(C28,Data!$B$5:$L$508,2,FALSE))</f>
        <v>ZV88260</v>
      </c>
      <c r="E28" s="715">
        <v>64</v>
      </c>
      <c r="F28" s="709"/>
      <c r="G28" s="712"/>
      <c r="H28" s="346">
        <f>IF(E28="","",VLOOKUP(C28,Data!$B$5:$L$508,11,FALSE))</f>
        <v>94.14</v>
      </c>
      <c r="I28" s="616">
        <f t="shared" si="0"/>
        <v>6024.96</v>
      </c>
      <c r="J28" s="471" t="str">
        <f>IF(E28="","",VLOOKUP(C28,Data!$B$5:$D$508,3,FALSE))</f>
        <v>C/T</v>
      </c>
      <c r="K28" s="347" t="str">
        <f>IF(E28="","",VLOOKUP(C28,Data!$B$5:$M$508,12,FALSE))</f>
        <v>Indonesia</v>
      </c>
      <c r="L28" s="348"/>
      <c r="M28" s="349">
        <f>IF(E28="","",VLOOKUP(C28,Data!$B$5:$E$508,4,FALSE)*E28)</f>
        <v>290.56</v>
      </c>
      <c r="N28" s="349">
        <f>IF(E28="","",VLOOKUP(C28,Data!$B$5:$F$508,5,FALSE)*E28)</f>
        <v>268.8</v>
      </c>
      <c r="O28" s="612" t="e">
        <f>IF(C28=Data!#REF!,Data!#REF!,(IF(C28=Data!#REF!,Data!#REF!,(IF(C28=Data!#REF!,Data!#REF!,(IF(C28=Data!B143,Data!G143,(IF(C28=Data!B146,Data!G146,(IF(C28=Data!#REF!,Data!#REF!,(IF(C28=Data!#REF!,Data!#REF!,(IF(C28=Data!#REF!,Data!#REF!,Data!#REF!)))))))))))))))&amp;IF(C28=Data!#REF!,Data!#REF!,(IF(C28=Data!#REF!,Data!#REF!,(IF(C28=Data!#REF!,Data!#REF!,(IF(C28=Data!#REF!,Data!#REF!,(IF(C28=Data!#REF!,Data!#REF!,(IF(C28=Data!#REF!,Data!G838,(IF(C28=Data!#REF!,Data!#REF!,(IF(C28=Data!#REF!,Data!#REF!,Data!#REF!)))))))))))))))&amp;IF(C28=Data!B174,Data!G174,(IF(C28=Data!#REF!,Data!#REF!,(IF(C28=Data!#REF!,Data!#REF!,(IF(C28=Data!#REF!,Data!#REF!,(IF(C28=Data!#REF!,Data!#REF!,Data!#REF!)))))))))</f>
        <v>#REF!</v>
      </c>
      <c r="P28" s="754"/>
      <c r="Q28" s="755"/>
      <c r="R28" s="630" t="s">
        <v>525</v>
      </c>
      <c r="S28" s="755"/>
      <c r="T28" s="755"/>
      <c r="U28" s="630"/>
      <c r="V28" s="634"/>
      <c r="W28" s="630"/>
      <c r="X28" s="350">
        <f>IF(E28="","",VLOOKUP(C28,Data!$B$5:$J$508,9,FALSE)*E28)</f>
        <v>0.83199999999999996</v>
      </c>
      <c r="Y28" s="704"/>
      <c r="Z28" s="704"/>
      <c r="AA28" s="705" t="s">
        <v>570</v>
      </c>
      <c r="AB28" s="705">
        <v>20</v>
      </c>
      <c r="AC28" s="704"/>
      <c r="AD28" s="704"/>
      <c r="AE28" s="704"/>
    </row>
    <row r="29" spans="2:31" s="710" customFormat="1" ht="20" customHeight="1">
      <c r="B29" s="707"/>
      <c r="C29" s="364" t="s">
        <v>1042</v>
      </c>
      <c r="D29" s="346" t="str">
        <f>IF(E29="","",VLOOKUP(C29,Data!$B$5:$L$508,2,FALSE))</f>
        <v/>
      </c>
      <c r="E29" s="715"/>
      <c r="F29" s="709"/>
      <c r="G29" s="712"/>
      <c r="H29" s="346" t="str">
        <f>IF(E29="","",VLOOKUP(C29,Data!$B$5:$L$508,11,FALSE))</f>
        <v/>
      </c>
      <c r="I29" s="616" t="str">
        <f t="shared" si="0"/>
        <v>-</v>
      </c>
      <c r="J29" s="471" t="str">
        <f>IF(E29="","",VLOOKUP(C29,Data!$B$5:$D$508,3,FALSE))</f>
        <v/>
      </c>
      <c r="K29" s="347" t="str">
        <f>IF(E29="","",VLOOKUP(C29,Data!$B$5:$M$508,12,FALSE))</f>
        <v/>
      </c>
      <c r="L29" s="348"/>
      <c r="M29" s="349" t="str">
        <f>IF(E29="","",VLOOKUP(C29,Data!$B$5:$E$508,4,FALSE)*E29)</f>
        <v/>
      </c>
      <c r="N29" s="349" t="str">
        <f>IF(E29="","",VLOOKUP(C29,Data!$B$5:$F$508,5,FALSE)*E29)</f>
        <v/>
      </c>
      <c r="O29" s="612" t="e">
        <f>IF(C29=Data!#REF!,Data!#REF!,(IF(C29=Data!#REF!,Data!#REF!,(IF(C29=Data!#REF!,Data!#REF!,(IF(C29=Data!B210,Data!G210,(IF(C29=Data!B213,Data!G213,(IF(C29=Data!#REF!,Data!#REF!,(IF(C29=Data!#REF!,Data!#REF!,(IF(C29=Data!#REF!,Data!#REF!,Data!#REF!)))))))))))))))&amp;IF(C29=Data!#REF!,Data!#REF!,(IF(C29=Data!#REF!,Data!#REF!,(IF(C29=Data!#REF!,Data!#REF!,(IF(C29=Data!#REF!,Data!#REF!,(IF(C29=Data!#REF!,Data!#REF!,(IF(C29=Data!#REF!,Data!G905,(IF(C29=Data!#REF!,Data!#REF!,(IF(C29=Data!#REF!,Data!#REF!,Data!#REF!)))))))))))))))&amp;IF(C29=Data!B241,Data!G241,(IF(C29=Data!#REF!,Data!#REF!,(IF(C29=Data!#REF!,Data!#REF!,(IF(C29=Data!#REF!,Data!#REF!,(IF(C29=Data!#REF!,Data!#REF!,Data!#REF!)))))))))</f>
        <v>#REF!</v>
      </c>
      <c r="P29" s="754"/>
      <c r="Q29" s="755"/>
      <c r="R29" s="630" t="s">
        <v>525</v>
      </c>
      <c r="S29" s="755"/>
      <c r="T29" s="755"/>
      <c r="U29" s="630"/>
      <c r="V29" s="634"/>
      <c r="W29" s="630"/>
      <c r="X29" s="350" t="str">
        <f>IF(E29="","",VLOOKUP(C29,Data!$B$5:$J$508,9,FALSE)*E29)</f>
        <v/>
      </c>
      <c r="Y29" s="704"/>
      <c r="Z29" s="704"/>
      <c r="AA29" s="705" t="s">
        <v>586</v>
      </c>
      <c r="AB29" s="705">
        <v>280</v>
      </c>
      <c r="AC29" s="704"/>
      <c r="AD29" s="704"/>
      <c r="AE29" s="704"/>
    </row>
    <row r="30" spans="2:31" s="710" customFormat="1" ht="20" customHeight="1">
      <c r="B30" s="707" t="s">
        <v>1020</v>
      </c>
      <c r="C30" s="357" t="s">
        <v>14</v>
      </c>
      <c r="D30" s="346" t="str">
        <f>IF(E30="","",VLOOKUP(C30,Data!$B$5:$L$508,2,FALSE))</f>
        <v>ZA34830</v>
      </c>
      <c r="E30" s="715">
        <v>20</v>
      </c>
      <c r="F30" s="709"/>
      <c r="G30" s="712"/>
      <c r="H30" s="346">
        <f>IF(E30="","",VLOOKUP(C30,Data!$B$5:$L$508,11,FALSE))</f>
        <v>117.38</v>
      </c>
      <c r="I30" s="616">
        <f t="shared" si="0"/>
        <v>2347.6</v>
      </c>
      <c r="J30" s="471" t="str">
        <f>IF(E30="","",VLOOKUP(C30,Data!$B$5:$D$508,3,FALSE))</f>
        <v>C/T</v>
      </c>
      <c r="K30" s="347" t="str">
        <f>IF(E30="","",VLOOKUP(C30,Data!$B$5:$M$508,12,FALSE))</f>
        <v>Indonesia</v>
      </c>
      <c r="L30" s="348"/>
      <c r="M30" s="349">
        <f>IF(E30="","",VLOOKUP(C30,Data!$B$5:$E$508,4,FALSE)*E30)</f>
        <v>102</v>
      </c>
      <c r="N30" s="349">
        <f>IF(E30="","",VLOOKUP(C30,Data!$B$5:$F$508,5,FALSE)*E30)</f>
        <v>90</v>
      </c>
      <c r="O30" s="612" t="e">
        <f>IF(C30=Data!#REF!,Data!#REF!,(IF(C30=Data!#REF!,Data!#REF!,(IF(C30=Data!#REF!,Data!#REF!,(IF(C30=Data!B167,Data!G167,(IF(C30=Data!B170,Data!G170,(IF(C30=Data!#REF!,Data!#REF!,(IF(C30=Data!#REF!,Data!#REF!,(IF(C30=Data!#REF!,Data!#REF!,Data!#REF!)))))))))))))))&amp;IF(C30=Data!#REF!,Data!#REF!,(IF(C30=Data!#REF!,Data!#REF!,(IF(C30=Data!#REF!,Data!#REF!,(IF(C30=Data!#REF!,Data!#REF!,(IF(C30=Data!#REF!,Data!#REF!,(IF(C30=Data!#REF!,Data!G862,(IF(C30=Data!#REF!,Data!#REF!,(IF(C30=Data!#REF!,Data!#REF!,Data!#REF!)))))))))))))))&amp;IF(C30=Data!B198,Data!G198,(IF(C30=Data!#REF!,Data!#REF!,(IF(C30=Data!#REF!,Data!#REF!,(IF(C30=Data!#REF!,Data!#REF!,(IF(C30=Data!#REF!,Data!#REF!,Data!#REF!)))))))))</f>
        <v>#REF!</v>
      </c>
      <c r="P30" s="754"/>
      <c r="Q30" s="755"/>
      <c r="R30" s="630" t="s">
        <v>525</v>
      </c>
      <c r="S30" s="755"/>
      <c r="T30" s="755"/>
      <c r="U30" s="630"/>
      <c r="V30" s="634"/>
      <c r="W30" s="630"/>
      <c r="X30" s="350">
        <f>IF(E30="","",VLOOKUP(C30,Data!$B$5:$J$508,9,FALSE)*E30)</f>
        <v>1.1619999999999999</v>
      </c>
      <c r="Y30" s="704"/>
      <c r="Z30" s="704"/>
      <c r="AA30" s="710" t="s">
        <v>15</v>
      </c>
      <c r="AB30" s="705">
        <v>84</v>
      </c>
      <c r="AC30" s="704"/>
      <c r="AD30" s="704"/>
      <c r="AE30" s="704"/>
    </row>
    <row r="31" spans="2:31" s="710" customFormat="1" ht="20" customHeight="1">
      <c r="B31" s="707" t="s">
        <v>1059</v>
      </c>
      <c r="C31" s="357" t="s">
        <v>336</v>
      </c>
      <c r="D31" s="346" t="str">
        <f>IF(E31="","",VLOOKUP(C31,Data!$B$5:$L$508,2,FALSE))</f>
        <v>WY71980</v>
      </c>
      <c r="E31" s="715">
        <v>160</v>
      </c>
      <c r="F31" s="709"/>
      <c r="G31" s="712"/>
      <c r="H31" s="346">
        <f>IF(E31="","",VLOOKUP(C31,Data!$B$5:$L$508,11,FALSE))</f>
        <v>128.6</v>
      </c>
      <c r="I31" s="616">
        <f t="shared" si="0"/>
        <v>20576</v>
      </c>
      <c r="J31" s="471" t="str">
        <f>IF(E31="","",VLOOKUP(C31,Data!$B$5:$D$508,3,FALSE))</f>
        <v>C/T</v>
      </c>
      <c r="K31" s="347" t="str">
        <f>IF(E31="","",VLOOKUP(C31,Data!$B$5:$M$508,12,FALSE))</f>
        <v>Indonesia</v>
      </c>
      <c r="L31" s="348"/>
      <c r="M31" s="349">
        <f>IF(E31="","",VLOOKUP(C31,Data!$B$5:$E$508,4,FALSE)*E31)</f>
        <v>1056</v>
      </c>
      <c r="N31" s="349">
        <f>IF(E31="","",VLOOKUP(C31,Data!$B$5:$F$508,5,FALSE)*E31)</f>
        <v>1040</v>
      </c>
      <c r="O31" s="612" t="e">
        <f>IF(C31=Data!#REF!,Data!#REF!,(IF(C31=Data!#REF!,Data!#REF!,(IF(C31=Data!#REF!,Data!#REF!,(IF(C31=Data!B168,Data!G168,(IF(C31=Data!B171,Data!G171,(IF(C31=Data!#REF!,Data!#REF!,(IF(C31=Data!#REF!,Data!#REF!,(IF(C31=Data!#REF!,Data!#REF!,Data!#REF!)))))))))))))))&amp;IF(C31=Data!#REF!,Data!#REF!,(IF(C31=Data!#REF!,Data!#REF!,(IF(C31=Data!#REF!,Data!#REF!,(IF(C31=Data!#REF!,Data!#REF!,(IF(C31=Data!#REF!,Data!#REF!,(IF(C31=Data!#REF!,Data!G863,(IF(C31=Data!#REF!,Data!#REF!,(IF(C31=Data!#REF!,Data!#REF!,Data!#REF!)))))))))))))))&amp;IF(C31=Data!B199,Data!G199,(IF(C31=Data!#REF!,Data!#REF!,(IF(C31=Data!#REF!,Data!#REF!,(IF(C31=Data!#REF!,Data!#REF!,(IF(C31=Data!#REF!,Data!#REF!,Data!#REF!)))))))))</f>
        <v>#REF!</v>
      </c>
      <c r="P31" s="754"/>
      <c r="Q31" s="755"/>
      <c r="R31" s="630" t="s">
        <v>525</v>
      </c>
      <c r="S31" s="755"/>
      <c r="T31" s="755"/>
      <c r="U31" s="630"/>
      <c r="V31" s="634"/>
      <c r="W31" s="630"/>
      <c r="X31" s="350">
        <f>IF(E31="","",VLOOKUP(C31,Data!$B$5:$J$508,9,FALSE)*E31)</f>
        <v>2.1470400000000001</v>
      </c>
      <c r="Y31" s="704"/>
      <c r="Z31" s="704"/>
      <c r="AA31" s="705" t="s">
        <v>629</v>
      </c>
      <c r="AB31" s="705">
        <v>10</v>
      </c>
      <c r="AC31" s="704"/>
      <c r="AD31" s="704"/>
      <c r="AE31" s="704"/>
    </row>
    <row r="32" spans="2:31" s="710" customFormat="1" ht="20" customHeight="1">
      <c r="B32" s="707" t="s">
        <v>1060</v>
      </c>
      <c r="C32" s="357" t="s">
        <v>592</v>
      </c>
      <c r="D32" s="346" t="str">
        <f>IF(E32="","",VLOOKUP(C32,Data!$B$5:$L$508,2,FALSE))</f>
        <v>WW08930</v>
      </c>
      <c r="E32" s="715">
        <v>250</v>
      </c>
      <c r="F32" s="709"/>
      <c r="G32" s="712"/>
      <c r="H32" s="346">
        <f>IF(E32="","",VLOOKUP(C32,Data!$B$5:$L$508,11,FALSE))</f>
        <v>24.7</v>
      </c>
      <c r="I32" s="616">
        <f t="shared" ref="I32:I44" si="2">IF(E32&gt;0,E32*H32,"-")</f>
        <v>6175</v>
      </c>
      <c r="J32" s="471" t="str">
        <f>IF(E32="","",VLOOKUP(C32,Data!$B$5:$D$508,3,FALSE))</f>
        <v>C/T</v>
      </c>
      <c r="K32" s="347" t="str">
        <f>IF(E32="","",VLOOKUP(C32,Data!$B$5:$M$508,12,FALSE))</f>
        <v>Indonesia</v>
      </c>
      <c r="L32" s="348"/>
      <c r="M32" s="349">
        <f>IF(E32="","",VLOOKUP(C32,Data!$B$5:$E$508,4,FALSE)*E32)</f>
        <v>550</v>
      </c>
      <c r="N32" s="349">
        <f>IF(E32="","",VLOOKUP(C32,Data!$B$5:$F$508,5,FALSE)*E32)</f>
        <v>250</v>
      </c>
      <c r="O32" s="612" t="e">
        <f>IF(C32=Data!#REF!,Data!#REF!,(IF(C32=Data!#REF!,Data!#REF!,(IF(C32=Data!#REF!,Data!#REF!,(IF(C32=Data!B158,Data!G158,(IF(C32=Data!B161,Data!G161,(IF(C32=Data!#REF!,Data!#REF!,(IF(C32=Data!#REF!,Data!#REF!,(IF(C32=Data!#REF!,Data!#REF!,Data!#REF!)))))))))))))))&amp;IF(C32=Data!#REF!,Data!#REF!,(IF(C32=Data!#REF!,Data!#REF!,(IF(C32=Data!#REF!,Data!#REF!,(IF(C32=Data!#REF!,Data!#REF!,(IF(C32=Data!#REF!,Data!#REF!,(IF(C32=Data!#REF!,Data!G853,(IF(C32=Data!#REF!,Data!#REF!,(IF(C32=Data!#REF!,Data!#REF!,Data!#REF!)))))))))))))))&amp;IF(C32=Data!B189,Data!G189,(IF(C32=Data!#REF!,Data!#REF!,(IF(C32=Data!#REF!,Data!#REF!,(IF(C32=Data!#REF!,Data!#REF!,(IF(C32=Data!#REF!,Data!#REF!,Data!#REF!)))))))))</f>
        <v>#REF!</v>
      </c>
      <c r="P32" s="754"/>
      <c r="Q32" s="755"/>
      <c r="R32" s="630" t="s">
        <v>525</v>
      </c>
      <c r="S32" s="755"/>
      <c r="T32" s="755"/>
      <c r="U32" s="630"/>
      <c r="V32" s="634"/>
      <c r="W32" s="630"/>
      <c r="X32" s="350">
        <f>IF(E32="","",VLOOKUP(C32,Data!$B$5:$J$508,9,FALSE)*E32)</f>
        <v>0.85000000000000009</v>
      </c>
      <c r="Y32" s="704"/>
      <c r="Z32" s="704"/>
      <c r="AA32" s="705" t="s">
        <v>631</v>
      </c>
      <c r="AB32" s="705">
        <v>10</v>
      </c>
      <c r="AC32" s="704"/>
      <c r="AD32" s="704"/>
      <c r="AE32" s="704"/>
    </row>
    <row r="33" spans="2:31" s="710" customFormat="1" ht="20" customHeight="1">
      <c r="B33" s="707"/>
      <c r="C33" s="357" t="s">
        <v>593</v>
      </c>
      <c r="D33" s="346" t="str">
        <f>IF(E33="","",VLOOKUP(C33,Data!$B$5:$L$508,2,FALSE))</f>
        <v>WW08960</v>
      </c>
      <c r="E33" s="715">
        <v>250</v>
      </c>
      <c r="F33" s="709"/>
      <c r="G33" s="712"/>
      <c r="H33" s="346">
        <f>IF(E33="","",VLOOKUP(C33,Data!$B$5:$L$508,11,FALSE))</f>
        <v>24.7</v>
      </c>
      <c r="I33" s="616">
        <f t="shared" si="2"/>
        <v>6175</v>
      </c>
      <c r="J33" s="471" t="str">
        <f>IF(E33="","",VLOOKUP(C33,Data!$B$5:$D$508,3,FALSE))</f>
        <v>C/T</v>
      </c>
      <c r="K33" s="347" t="str">
        <f>IF(E33="","",VLOOKUP(C33,Data!$B$5:$M$508,12,FALSE))</f>
        <v>Indonesia</v>
      </c>
      <c r="L33" s="348"/>
      <c r="M33" s="349">
        <f>IF(E33="","",VLOOKUP(C33,Data!$B$5:$E$508,4,FALSE)*E33)</f>
        <v>0</v>
      </c>
      <c r="N33" s="349">
        <f>IF(E33="","",VLOOKUP(C33,Data!$B$5:$F$508,5,FALSE)*E33)</f>
        <v>250</v>
      </c>
      <c r="O33" s="612" t="e">
        <f>IF(C33=Data!#REF!,Data!#REF!,(IF(C33=Data!#REF!,Data!#REF!,(IF(C33=Data!#REF!,Data!#REF!,(IF(C33=Data!B159,Data!G159,(IF(C33=Data!B162,Data!G162,(IF(C33=Data!#REF!,Data!#REF!,(IF(C33=Data!#REF!,Data!#REF!,(IF(C33=Data!#REF!,Data!#REF!,Data!#REF!)))))))))))))))&amp;IF(C33=Data!#REF!,Data!#REF!,(IF(C33=Data!#REF!,Data!#REF!,(IF(C33=Data!#REF!,Data!#REF!,(IF(C33=Data!#REF!,Data!#REF!,(IF(C33=Data!#REF!,Data!#REF!,(IF(C33=Data!#REF!,Data!G854,(IF(C33=Data!#REF!,Data!#REF!,(IF(C33=Data!#REF!,Data!#REF!,Data!#REF!)))))))))))))))&amp;IF(C33=Data!B190,Data!G190,(IF(C33=Data!#REF!,Data!#REF!,(IF(C33=Data!#REF!,Data!#REF!,(IF(C33=Data!#REF!,Data!#REF!,(IF(C33=Data!#REF!,Data!#REF!,Data!#REF!)))))))))</f>
        <v>#REF!</v>
      </c>
      <c r="P33" s="754"/>
      <c r="Q33" s="755"/>
      <c r="R33" s="630" t="s">
        <v>525</v>
      </c>
      <c r="S33" s="755"/>
      <c r="T33" s="755"/>
      <c r="U33" s="630"/>
      <c r="V33" s="634"/>
      <c r="W33" s="630"/>
      <c r="X33" s="350">
        <f>IF(E33="","",VLOOKUP(C33,Data!$B$5:$J$508,9,FALSE)*E33)</f>
        <v>0.85000000000000009</v>
      </c>
      <c r="Y33" s="704"/>
      <c r="Z33" s="704"/>
      <c r="AA33" s="705" t="s">
        <v>170</v>
      </c>
      <c r="AB33" s="705">
        <v>8</v>
      </c>
      <c r="AC33" s="704"/>
      <c r="AD33" s="704"/>
      <c r="AE33" s="704"/>
    </row>
    <row r="34" spans="2:31" s="710" customFormat="1" ht="20" customHeight="1">
      <c r="B34" s="707" t="s">
        <v>1023</v>
      </c>
      <c r="C34" s="357" t="s">
        <v>596</v>
      </c>
      <c r="D34" s="346" t="str">
        <f>IF(E34="","",VLOOKUP(C34,Data!$B$5:$L$508,2,FALSE))</f>
        <v>WW09120</v>
      </c>
      <c r="E34" s="715">
        <v>200</v>
      </c>
      <c r="F34" s="709"/>
      <c r="G34" s="712"/>
      <c r="H34" s="346">
        <f>IF(E34="","",VLOOKUP(C34,Data!$B$5:$L$508,11,FALSE))</f>
        <v>25.11</v>
      </c>
      <c r="I34" s="616">
        <f t="shared" si="2"/>
        <v>5022</v>
      </c>
      <c r="J34" s="471" t="str">
        <f>IF(E34="","",VLOOKUP(C34,Data!$B$5:$D$508,3,FALSE))</f>
        <v>C/T</v>
      </c>
      <c r="K34" s="347" t="str">
        <f>IF(E34="","",VLOOKUP(C34,Data!$B$5:$M$508,12,FALSE))</f>
        <v>Indonesia</v>
      </c>
      <c r="L34" s="348"/>
      <c r="M34" s="349">
        <f>IF(E34="","",VLOOKUP(C34,Data!$B$5:$E$508,4,FALSE)*E34)</f>
        <v>300</v>
      </c>
      <c r="N34" s="349">
        <f>IF(E34="","",VLOOKUP(C34,Data!$B$5:$F$508,5,FALSE)*E34)</f>
        <v>130</v>
      </c>
      <c r="O34" s="612" t="e">
        <f>IF(C34=Data!#REF!,Data!#REF!,(IF(C34=Data!#REF!,Data!#REF!,(IF(C34=Data!#REF!,Data!#REF!,(IF(C34=Data!B160,Data!G160,(IF(C34=Data!B163,Data!G163,(IF(C34=Data!#REF!,Data!#REF!,(IF(C34=Data!#REF!,Data!#REF!,(IF(C34=Data!#REF!,Data!#REF!,Data!#REF!)))))))))))))))&amp;IF(C34=Data!#REF!,Data!#REF!,(IF(C34=Data!#REF!,Data!#REF!,(IF(C34=Data!#REF!,Data!#REF!,(IF(C34=Data!#REF!,Data!#REF!,(IF(C34=Data!#REF!,Data!#REF!,(IF(C34=Data!#REF!,Data!G855,(IF(C34=Data!#REF!,Data!#REF!,(IF(C34=Data!#REF!,Data!#REF!,Data!#REF!)))))))))))))))&amp;IF(C34=Data!B191,Data!G191,(IF(C34=Data!#REF!,Data!#REF!,(IF(C34=Data!#REF!,Data!#REF!,(IF(C34=Data!#REF!,Data!#REF!,(IF(C34=Data!#REF!,Data!#REF!,Data!#REF!)))))))))</f>
        <v>#REF!</v>
      </c>
      <c r="P34" s="754"/>
      <c r="Q34" s="755"/>
      <c r="R34" s="630" t="s">
        <v>525</v>
      </c>
      <c r="S34" s="755"/>
      <c r="T34" s="755"/>
      <c r="U34" s="630"/>
      <c r="V34" s="634"/>
      <c r="W34" s="630"/>
      <c r="X34" s="350">
        <f>IF(E34="","",VLOOKUP(C34,Data!$B$5:$J$508,9,FALSE)*E34)</f>
        <v>0.78800000000000003</v>
      </c>
      <c r="Y34" s="704"/>
      <c r="Z34" s="704"/>
      <c r="AA34" s="705" t="s">
        <v>146</v>
      </c>
      <c r="AB34" s="705">
        <v>126</v>
      </c>
      <c r="AC34" s="704"/>
      <c r="AD34" s="704"/>
      <c r="AE34" s="704"/>
    </row>
    <row r="35" spans="2:31" s="710" customFormat="1" ht="20" customHeight="1">
      <c r="B35" s="707"/>
      <c r="C35" s="357" t="s">
        <v>597</v>
      </c>
      <c r="D35" s="346" t="str">
        <f>IF(E35="","",VLOOKUP(C35,Data!$B$5:$L$508,2,FALSE))</f>
        <v>WW09130</v>
      </c>
      <c r="E35" s="715">
        <v>200</v>
      </c>
      <c r="F35" s="709"/>
      <c r="G35" s="712"/>
      <c r="H35" s="346">
        <f>IF(E35="","",VLOOKUP(C35,Data!$B$5:$L$508,11,FALSE))</f>
        <v>25.11</v>
      </c>
      <c r="I35" s="616">
        <f t="shared" si="2"/>
        <v>5022</v>
      </c>
      <c r="J35" s="471" t="str">
        <f>IF(E35="","",VLOOKUP(C35,Data!$B$5:$D$508,3,FALSE))</f>
        <v>C/T</v>
      </c>
      <c r="K35" s="347" t="str">
        <f>IF(E35="","",VLOOKUP(C35,Data!$B$5:$M$508,12,FALSE))</f>
        <v>Indonesia</v>
      </c>
      <c r="L35" s="348"/>
      <c r="M35" s="349">
        <f>IF(E35="","",VLOOKUP(C35,Data!$B$5:$E$508,4,FALSE)*E35)</f>
        <v>0</v>
      </c>
      <c r="N35" s="349">
        <f>IF(E35="","",VLOOKUP(C35,Data!$B$5:$F$508,5,FALSE)*E35)</f>
        <v>130</v>
      </c>
      <c r="O35" s="612" t="e">
        <f>IF(C35=Data!#REF!,Data!#REF!,(IF(C35=Data!#REF!,Data!#REF!,(IF(C35=Data!#REF!,Data!#REF!,(IF(C35=Data!B161,Data!G161,(IF(C35=Data!B164,Data!G164,(IF(C35=Data!#REF!,Data!#REF!,(IF(C35=Data!#REF!,Data!#REF!,(IF(C35=Data!#REF!,Data!#REF!,Data!#REF!)))))))))))))))&amp;IF(C35=Data!#REF!,Data!#REF!,(IF(C35=Data!#REF!,Data!#REF!,(IF(C35=Data!#REF!,Data!#REF!,(IF(C35=Data!#REF!,Data!#REF!,(IF(C35=Data!#REF!,Data!#REF!,(IF(C35=Data!#REF!,Data!G856,(IF(C35=Data!#REF!,Data!#REF!,(IF(C35=Data!#REF!,Data!#REF!,Data!#REF!)))))))))))))))&amp;IF(C35=Data!B192,Data!G192,(IF(C35=Data!#REF!,Data!#REF!,(IF(C35=Data!#REF!,Data!#REF!,(IF(C35=Data!#REF!,Data!#REF!,(IF(C35=Data!#REF!,Data!#REF!,Data!#REF!)))))))))</f>
        <v>#REF!</v>
      </c>
      <c r="P35" s="754"/>
      <c r="Q35" s="755"/>
      <c r="R35" s="630" t="s">
        <v>525</v>
      </c>
      <c r="S35" s="755"/>
      <c r="T35" s="755"/>
      <c r="U35" s="630"/>
      <c r="V35" s="634"/>
      <c r="W35" s="630"/>
      <c r="X35" s="350">
        <f>IF(E35="","",VLOOKUP(C35,Data!$B$5:$J$508,9,FALSE)*E35)</f>
        <v>0.78800000000000003</v>
      </c>
      <c r="Y35" s="704"/>
      <c r="Z35" s="704"/>
      <c r="AA35" s="705"/>
      <c r="AB35" s="705"/>
      <c r="AC35" s="704"/>
      <c r="AD35" s="704"/>
      <c r="AE35" s="704"/>
    </row>
    <row r="36" spans="2:31" s="710" customFormat="1" ht="20" customHeight="1">
      <c r="B36" s="707" t="s">
        <v>991</v>
      </c>
      <c r="C36" s="357" t="s">
        <v>11</v>
      </c>
      <c r="D36" s="346" t="str">
        <f>IF(E36="","",VLOOKUP(C36,Data!$B$5:$L$508,2,FALSE))</f>
        <v>ZG74800</v>
      </c>
      <c r="E36" s="715">
        <v>300</v>
      </c>
      <c r="F36" s="709"/>
      <c r="G36" s="712"/>
      <c r="H36" s="346">
        <f>IF(E36="","",VLOOKUP(C36,Data!$B$5:$L$508,11,FALSE))</f>
        <v>13.71</v>
      </c>
      <c r="I36" s="616">
        <f t="shared" si="2"/>
        <v>4113</v>
      </c>
      <c r="J36" s="471" t="str">
        <f>IF(E36="","",VLOOKUP(C36,Data!$B$5:$D$508,3,FALSE))</f>
        <v>C/T</v>
      </c>
      <c r="K36" s="347" t="str">
        <f>IF(E36="","",VLOOKUP(C36,Data!$B$5:$M$508,12,FALSE))</f>
        <v>Indonesia</v>
      </c>
      <c r="L36" s="348"/>
      <c r="M36" s="349">
        <f>IF(E36="","",VLOOKUP(C36,Data!$B$5:$E$508,4,FALSE)*E36)</f>
        <v>650</v>
      </c>
      <c r="N36" s="349">
        <f>IF(E36="","",VLOOKUP(C36,Data!$B$5:$F$508,5,FALSE)*E36)</f>
        <v>600</v>
      </c>
      <c r="O36" s="612" t="e">
        <f>IF(C36=Data!#REF!,Data!#REF!,(IF(C36=Data!#REF!,Data!#REF!,(IF(C36=Data!#REF!,Data!#REF!,(IF(C36=Data!B162,Data!G162,(IF(C36=Data!B165,Data!G165,(IF(C36=Data!#REF!,Data!#REF!,(IF(C36=Data!#REF!,Data!#REF!,(IF(C36=Data!#REF!,Data!#REF!,Data!#REF!)))))))))))))))&amp;IF(C36=Data!#REF!,Data!#REF!,(IF(C36=Data!#REF!,Data!#REF!,(IF(C36=Data!#REF!,Data!#REF!,(IF(C36=Data!#REF!,Data!#REF!,(IF(C36=Data!#REF!,Data!#REF!,(IF(C36=Data!#REF!,Data!G857,(IF(C36=Data!#REF!,Data!#REF!,(IF(C36=Data!#REF!,Data!#REF!,Data!#REF!)))))))))))))))&amp;IF(C36=Data!B193,Data!G193,(IF(C36=Data!#REF!,Data!#REF!,(IF(C36=Data!#REF!,Data!#REF!,(IF(C36=Data!#REF!,Data!#REF!,(IF(C36=Data!#REF!,Data!#REF!,Data!#REF!)))))))))</f>
        <v>#REF!</v>
      </c>
      <c r="P36" s="754"/>
      <c r="Q36" s="755"/>
      <c r="R36" s="630" t="s">
        <v>525</v>
      </c>
      <c r="S36" s="755"/>
      <c r="T36" s="755"/>
      <c r="U36" s="630"/>
      <c r="V36" s="634"/>
      <c r="W36" s="630"/>
      <c r="X36" s="350">
        <f>IF(E36="","",VLOOKUP(C36,Data!$B$5:$J$508,9,FALSE)*E36)</f>
        <v>2.4</v>
      </c>
      <c r="Y36" s="704"/>
      <c r="Z36" s="704"/>
      <c r="AA36" s="705"/>
      <c r="AB36" s="705"/>
      <c r="AC36" s="704"/>
      <c r="AD36" s="704"/>
      <c r="AE36" s="704"/>
    </row>
    <row r="37" spans="2:31" s="710" customFormat="1" ht="20" customHeight="1">
      <c r="B37" s="707" t="s">
        <v>961</v>
      </c>
      <c r="C37" s="357" t="s">
        <v>550</v>
      </c>
      <c r="D37" s="346" t="str">
        <f>IF(E37="","",VLOOKUP(C37,Data!$B$5:$L$508,2,FALSE))</f>
        <v>ZG74810</v>
      </c>
      <c r="E37" s="715">
        <v>300</v>
      </c>
      <c r="F37" s="709"/>
      <c r="G37" s="712"/>
      <c r="H37" s="346">
        <f>IF(E37="","",VLOOKUP(C37,Data!$B$5:$L$508,11,FALSE))</f>
        <v>13.22</v>
      </c>
      <c r="I37" s="616">
        <f t="shared" si="2"/>
        <v>3966</v>
      </c>
      <c r="J37" s="471" t="str">
        <f>IF(E37="","",VLOOKUP(C37,Data!$B$5:$D$508,3,FALSE))</f>
        <v>C/T</v>
      </c>
      <c r="K37" s="347" t="str">
        <f>IF(E37="","",VLOOKUP(C37,Data!$B$5:$M$508,12,FALSE))</f>
        <v>Indonesia</v>
      </c>
      <c r="L37" s="348"/>
      <c r="M37" s="349">
        <f>IF(E37="","",VLOOKUP(C37,Data!$B$5:$E$508,4,FALSE)*E37)</f>
        <v>650</v>
      </c>
      <c r="N37" s="349">
        <f>IF(E37="","",VLOOKUP(C37,Data!$B$5:$F$508,5,FALSE)*E37)</f>
        <v>600</v>
      </c>
      <c r="O37" s="612" t="e">
        <f>IF(C37=Data!#REF!,Data!#REF!,(IF(C37=Data!#REF!,Data!#REF!,(IF(C37=Data!#REF!,Data!#REF!,(IF(C37=Data!B163,Data!G163,(IF(C37=Data!B166,Data!G166,(IF(C37=Data!#REF!,Data!#REF!,(IF(C37=Data!#REF!,Data!#REF!,(IF(C37=Data!#REF!,Data!#REF!,Data!#REF!)))))))))))))))&amp;IF(C37=Data!#REF!,Data!#REF!,(IF(C37=Data!#REF!,Data!#REF!,(IF(C37=Data!#REF!,Data!#REF!,(IF(C37=Data!#REF!,Data!#REF!,(IF(C37=Data!#REF!,Data!#REF!,(IF(C37=Data!#REF!,Data!G858,(IF(C37=Data!#REF!,Data!#REF!,(IF(C37=Data!#REF!,Data!#REF!,Data!#REF!)))))))))))))))&amp;IF(C37=Data!B194,Data!G194,(IF(C37=Data!#REF!,Data!#REF!,(IF(C37=Data!#REF!,Data!#REF!,(IF(C37=Data!#REF!,Data!#REF!,(IF(C37=Data!#REF!,Data!#REF!,Data!#REF!)))))))))</f>
        <v>#REF!</v>
      </c>
      <c r="P37" s="754"/>
      <c r="Q37" s="755"/>
      <c r="R37" s="630" t="s">
        <v>525</v>
      </c>
      <c r="S37" s="755"/>
      <c r="T37" s="755"/>
      <c r="U37" s="630"/>
      <c r="V37" s="634"/>
      <c r="W37" s="630"/>
      <c r="X37" s="350">
        <f>IF(E37="","",VLOOKUP(C37,Data!$B$5:$J$508,9,FALSE)*E37)</f>
        <v>2.4</v>
      </c>
      <c r="Y37" s="704"/>
      <c r="Z37" s="704"/>
      <c r="AA37" s="705"/>
      <c r="AB37" s="705"/>
      <c r="AC37" s="704"/>
      <c r="AD37" s="704"/>
      <c r="AE37" s="704"/>
    </row>
    <row r="38" spans="2:31" s="710" customFormat="1" ht="20" customHeight="1">
      <c r="B38" s="707">
        <v>36</v>
      </c>
      <c r="C38" s="357" t="s">
        <v>595</v>
      </c>
      <c r="D38" s="346" t="str">
        <f>IF(E38="","",VLOOKUP(C38,Data!$B$5:$L$508,2,FALSE))</f>
        <v>WW08990</v>
      </c>
      <c r="E38" s="715">
        <v>50</v>
      </c>
      <c r="F38" s="709"/>
      <c r="G38" s="712"/>
      <c r="H38" s="346">
        <f>IF(E38="","",VLOOKUP(C38,Data!$B$5:$L$508,11,FALSE))</f>
        <v>24.65</v>
      </c>
      <c r="I38" s="616">
        <f t="shared" si="2"/>
        <v>1232.5</v>
      </c>
      <c r="J38" s="471" t="str">
        <f>IF(E38="","",VLOOKUP(C38,Data!$B$5:$D$508,3,FALSE))</f>
        <v>C/T</v>
      </c>
      <c r="K38" s="347" t="str">
        <f>IF(E38="","",VLOOKUP(C38,Data!$B$5:$M$508,12,FALSE))</f>
        <v>Indonesia</v>
      </c>
      <c r="L38" s="348"/>
      <c r="M38" s="349">
        <f>IF(E38="","",VLOOKUP(C38,Data!$B$5:$E$508,4,FALSE)*E38)</f>
        <v>110.00000000000001</v>
      </c>
      <c r="N38" s="349">
        <f>IF(E38="","",VLOOKUP(C38,Data!$B$5:$F$508,5,FALSE)*E38)</f>
        <v>50</v>
      </c>
      <c r="O38" s="612" t="e">
        <f>IF(C38=Data!#REF!,Data!#REF!,(IF(C38=Data!#REF!,Data!#REF!,(IF(C38=Data!#REF!,Data!#REF!,(IF(C38=Data!B164,Data!G164,(IF(C38=Data!B167,Data!G167,(IF(C38=Data!#REF!,Data!#REF!,(IF(C38=Data!#REF!,Data!#REF!,(IF(C38=Data!#REF!,Data!#REF!,Data!#REF!)))))))))))))))&amp;IF(C38=Data!#REF!,Data!#REF!,(IF(C38=Data!#REF!,Data!#REF!,(IF(C38=Data!#REF!,Data!#REF!,(IF(C38=Data!#REF!,Data!#REF!,(IF(C38=Data!#REF!,Data!#REF!,(IF(C38=Data!#REF!,Data!G859,(IF(C38=Data!#REF!,Data!#REF!,(IF(C38=Data!#REF!,Data!#REF!,Data!#REF!)))))))))))))))&amp;IF(C38=Data!B195,Data!G195,(IF(C38=Data!#REF!,Data!#REF!,(IF(C38=Data!#REF!,Data!#REF!,(IF(C38=Data!#REF!,Data!#REF!,(IF(C38=Data!#REF!,Data!#REF!,Data!#REF!)))))))))</f>
        <v>#REF!</v>
      </c>
      <c r="P38" s="754"/>
      <c r="Q38" s="755"/>
      <c r="R38" s="630" t="s">
        <v>525</v>
      </c>
      <c r="S38" s="755"/>
      <c r="T38" s="755"/>
      <c r="U38" s="630"/>
      <c r="V38" s="634"/>
      <c r="W38" s="630"/>
      <c r="X38" s="350">
        <f>IF(E38="","",VLOOKUP(C38,Data!$B$5:$J$508,9,FALSE)*E38)</f>
        <v>0.17</v>
      </c>
      <c r="Y38" s="704"/>
      <c r="Z38" s="704"/>
      <c r="AC38" s="704"/>
      <c r="AD38" s="704"/>
      <c r="AE38" s="704"/>
    </row>
    <row r="39" spans="2:31" s="710" customFormat="1" ht="20" customHeight="1">
      <c r="B39" s="707"/>
      <c r="C39" s="357" t="s">
        <v>594</v>
      </c>
      <c r="D39" s="346" t="str">
        <f>IF(E39="","",VLOOKUP(C39,Data!$B$5:$L$508,2,FALSE))</f>
        <v>WW08970</v>
      </c>
      <c r="E39" s="715">
        <v>50</v>
      </c>
      <c r="F39" s="709"/>
      <c r="G39" s="712"/>
      <c r="H39" s="346">
        <f>IF(E39="","",VLOOKUP(C39,Data!$B$5:$L$508,11,FALSE))</f>
        <v>24.65</v>
      </c>
      <c r="I39" s="616">
        <f t="shared" si="2"/>
        <v>1232.5</v>
      </c>
      <c r="J39" s="471" t="str">
        <f>IF(E39="","",VLOOKUP(C39,Data!$B$5:$D$508,3,FALSE))</f>
        <v>C/T</v>
      </c>
      <c r="K39" s="347" t="str">
        <f>IF(E39="","",VLOOKUP(C39,Data!$B$5:$M$508,12,FALSE))</f>
        <v>Indonesia</v>
      </c>
      <c r="L39" s="348"/>
      <c r="M39" s="349">
        <f>IF(E39="","",VLOOKUP(C39,Data!$B$5:$E$508,4,FALSE)*E39)</f>
        <v>0</v>
      </c>
      <c r="N39" s="349">
        <f>IF(E39="","",VLOOKUP(C39,Data!$B$5:$F$508,5,FALSE)*E39)</f>
        <v>50</v>
      </c>
      <c r="O39" s="612" t="e">
        <f>IF(C39=Data!#REF!,Data!#REF!,(IF(C39=Data!#REF!,Data!#REF!,(IF(C39=Data!#REF!,Data!#REF!,(IF(C39=Data!B165,Data!G165,(IF(C39=Data!B168,Data!G168,(IF(C39=Data!#REF!,Data!#REF!,(IF(C39=Data!#REF!,Data!#REF!,(IF(C39=Data!#REF!,Data!#REF!,Data!#REF!)))))))))))))))&amp;IF(C39=Data!#REF!,Data!#REF!,(IF(C39=Data!#REF!,Data!#REF!,(IF(C39=Data!#REF!,Data!#REF!,(IF(C39=Data!#REF!,Data!#REF!,(IF(C39=Data!#REF!,Data!#REF!,(IF(C39=Data!#REF!,Data!G860,(IF(C39=Data!#REF!,Data!#REF!,(IF(C39=Data!#REF!,Data!#REF!,Data!#REF!)))))))))))))))&amp;IF(C39=Data!B196,Data!G196,(IF(C39=Data!#REF!,Data!#REF!,(IF(C39=Data!#REF!,Data!#REF!,(IF(C39=Data!#REF!,Data!#REF!,(IF(C39=Data!#REF!,Data!#REF!,Data!#REF!)))))))))</f>
        <v>#REF!</v>
      </c>
      <c r="P39" s="754"/>
      <c r="Q39" s="755"/>
      <c r="R39" s="630" t="s">
        <v>525</v>
      </c>
      <c r="S39" s="755"/>
      <c r="T39" s="755"/>
      <c r="U39" s="630"/>
      <c r="V39" s="634"/>
      <c r="W39" s="630"/>
      <c r="X39" s="350">
        <f>IF(E39="","",VLOOKUP(C39,Data!$B$5:$J$508,9,FALSE)*E39)</f>
        <v>0.17</v>
      </c>
      <c r="Y39" s="704"/>
      <c r="Z39" s="704"/>
      <c r="AC39" s="704"/>
      <c r="AD39" s="704"/>
      <c r="AE39" s="704"/>
    </row>
    <row r="40" spans="2:31" s="710" customFormat="1" ht="20" customHeight="1">
      <c r="B40" s="707">
        <v>37</v>
      </c>
      <c r="C40" s="357" t="s">
        <v>562</v>
      </c>
      <c r="D40" s="346" t="str">
        <f>IF(E40="","",VLOOKUP(C40,Data!$B$5:$L$508,2,FALSE))</f>
        <v>ZU47130</v>
      </c>
      <c r="E40" s="715">
        <v>280</v>
      </c>
      <c r="F40" s="709"/>
      <c r="G40" s="712"/>
      <c r="H40" s="346">
        <f>IF(E40="","",VLOOKUP(C40,Data!$B$5:$L$508,11,FALSE))</f>
        <v>10.77</v>
      </c>
      <c r="I40" s="616">
        <f t="shared" si="2"/>
        <v>3015.6</v>
      </c>
      <c r="J40" s="471" t="str">
        <f>IF(E40="","",VLOOKUP(C40,Data!$B$5:$D$508,3,FALSE))</f>
        <v>C/T</v>
      </c>
      <c r="K40" s="347" t="str">
        <f>IF(E40="","",VLOOKUP(C40,Data!$B$5:$M$508,12,FALSE))</f>
        <v>Indonesia</v>
      </c>
      <c r="L40" s="348"/>
      <c r="M40" s="349">
        <f>IF(E40="","",VLOOKUP(C40,Data!$B$5:$E$508,4,FALSE)*E40)</f>
        <v>170</v>
      </c>
      <c r="N40" s="349">
        <f>IF(E40="","",VLOOKUP(C40,Data!$B$5:$F$508,5,FALSE)*E40)</f>
        <v>160</v>
      </c>
      <c r="O40" s="612" t="e">
        <f>IF(C40=Data!#REF!,Data!#REF!,(IF(C40=Data!#REF!,Data!#REF!,(IF(C40=Data!#REF!,Data!#REF!,(IF(C40=Data!B166,Data!G166,(IF(C40=Data!B169,Data!G169,(IF(C40=Data!#REF!,Data!#REF!,(IF(C40=Data!#REF!,Data!#REF!,(IF(C40=Data!#REF!,Data!#REF!,Data!#REF!)))))))))))))))&amp;IF(C40=Data!#REF!,Data!#REF!,(IF(C40=Data!#REF!,Data!#REF!,(IF(C40=Data!#REF!,Data!#REF!,(IF(C40=Data!#REF!,Data!#REF!,(IF(C40=Data!#REF!,Data!#REF!,(IF(C40=Data!#REF!,Data!G861,(IF(C40=Data!#REF!,Data!#REF!,(IF(C40=Data!#REF!,Data!#REF!,Data!#REF!)))))))))))))))&amp;IF(C40=Data!B197,Data!G197,(IF(C40=Data!#REF!,Data!#REF!,(IF(C40=Data!#REF!,Data!#REF!,(IF(C40=Data!#REF!,Data!#REF!,(IF(C40=Data!#REF!,Data!#REF!,Data!#REF!)))))))))</f>
        <v>#REF!</v>
      </c>
      <c r="P40" s="754"/>
      <c r="Q40" s="755"/>
      <c r="R40" s="630" t="s">
        <v>525</v>
      </c>
      <c r="S40" s="755"/>
      <c r="T40" s="755"/>
      <c r="U40" s="630"/>
      <c r="V40" s="634"/>
      <c r="W40" s="630"/>
      <c r="X40" s="350">
        <f>IF(E40="","",VLOOKUP(C40,Data!$B$5:$J$508,9,FALSE)*E40)</f>
        <v>0.84</v>
      </c>
      <c r="Y40" s="704"/>
      <c r="Z40" s="704"/>
      <c r="AA40" s="705"/>
      <c r="AB40" s="705"/>
      <c r="AC40" s="704"/>
      <c r="AD40" s="704"/>
      <c r="AE40" s="704"/>
    </row>
    <row r="41" spans="2:31" s="710" customFormat="1" ht="20" customHeight="1">
      <c r="B41" s="707" t="s">
        <v>1061</v>
      </c>
      <c r="C41" s="357" t="s">
        <v>612</v>
      </c>
      <c r="D41" s="346" t="str">
        <f>IF(E41="","",VLOOKUP(C41,Data!$B$5:$L$508,2,FALSE))</f>
        <v>ZX16730</v>
      </c>
      <c r="E41" s="715">
        <v>60</v>
      </c>
      <c r="F41" s="709"/>
      <c r="G41" s="712"/>
      <c r="H41" s="346">
        <f>IF(E41="","",VLOOKUP(C41,Data!$B$5:$L$508,11,FALSE))</f>
        <v>73.209999999999994</v>
      </c>
      <c r="I41" s="616">
        <f t="shared" si="2"/>
        <v>4392.5999999999995</v>
      </c>
      <c r="J41" s="471" t="str">
        <f>IF(E41="","",VLOOKUP(C41,Data!$B$5:$D$508,3,FALSE))</f>
        <v>C/T</v>
      </c>
      <c r="K41" s="347" t="str">
        <f>IF(E41="","",VLOOKUP(C41,Data!$B$5:$M$508,12,FALSE))</f>
        <v>Indonesia</v>
      </c>
      <c r="L41" s="348"/>
      <c r="M41" s="349">
        <f>IF(E41="","",VLOOKUP(C41,Data!$B$5:$E$508,4,FALSE)*E41)</f>
        <v>90</v>
      </c>
      <c r="N41" s="349">
        <f>IF(E41="","",VLOOKUP(C41,Data!$B$5:$F$508,5,FALSE)*E41)</f>
        <v>60</v>
      </c>
      <c r="O41" s="612" t="e">
        <f>IF(C41=Data!#REF!,Data!#REF!,(IF(C41=Data!#REF!,Data!#REF!,(IF(C41=Data!#REF!,Data!#REF!,(IF(C41=Data!B167,Data!G167,(IF(C41=Data!B170,Data!G170,(IF(C41=Data!#REF!,Data!#REF!,(IF(C41=Data!#REF!,Data!#REF!,(IF(C41=Data!#REF!,Data!#REF!,Data!#REF!)))))))))))))))&amp;IF(C41=Data!#REF!,Data!#REF!,(IF(C41=Data!#REF!,Data!#REF!,(IF(C41=Data!#REF!,Data!#REF!,(IF(C41=Data!#REF!,Data!#REF!,(IF(C41=Data!#REF!,Data!#REF!,(IF(C41=Data!#REF!,Data!G862,(IF(C41=Data!#REF!,Data!#REF!,(IF(C41=Data!#REF!,Data!#REF!,Data!#REF!)))))))))))))))&amp;IF(C41=Data!B198,Data!G198,(IF(C41=Data!#REF!,Data!#REF!,(IF(C41=Data!#REF!,Data!#REF!,(IF(C41=Data!#REF!,Data!#REF!,(IF(C41=Data!#REF!,Data!#REF!,Data!#REF!)))))))))</f>
        <v>#REF!</v>
      </c>
      <c r="P41" s="754"/>
      <c r="Q41" s="755"/>
      <c r="R41" s="630" t="s">
        <v>525</v>
      </c>
      <c r="S41" s="755"/>
      <c r="T41" s="755"/>
      <c r="U41" s="630"/>
      <c r="V41" s="634"/>
      <c r="W41" s="630"/>
      <c r="X41" s="350">
        <f>IF(E41="","",VLOOKUP(C41,Data!$B$5:$J$508,9,FALSE)*E41)</f>
        <v>0.56400000000000006</v>
      </c>
      <c r="Y41" s="704"/>
      <c r="Z41" s="704"/>
      <c r="AA41" s="705"/>
      <c r="AB41" s="705"/>
      <c r="AC41" s="704"/>
      <c r="AD41" s="704"/>
      <c r="AE41" s="704"/>
    </row>
    <row r="42" spans="2:31" s="710" customFormat="1" ht="20" customHeight="1">
      <c r="B42" s="707" t="s">
        <v>1062</v>
      </c>
      <c r="C42" s="357" t="s">
        <v>127</v>
      </c>
      <c r="D42" s="346" t="str">
        <f>IF(E42="","",VLOOKUP(C42,Data!$B$5:$L$508,2,FALSE))</f>
        <v>ZV88180</v>
      </c>
      <c r="E42" s="715">
        <v>120</v>
      </c>
      <c r="F42" s="709"/>
      <c r="G42" s="712"/>
      <c r="H42" s="346">
        <f>IF(E42="","",VLOOKUP(C42,Data!$B$5:$L$508,11,FALSE))</f>
        <v>44.63</v>
      </c>
      <c r="I42" s="616">
        <f t="shared" si="2"/>
        <v>5355.6</v>
      </c>
      <c r="J42" s="471" t="str">
        <f>IF(E42="","",VLOOKUP(C42,Data!$B$5:$D$508,3,FALSE))</f>
        <v>C/T</v>
      </c>
      <c r="K42" s="347" t="str">
        <f>IF(E42="","",VLOOKUP(C42,Data!$B$5:$M$508,12,FALSE))</f>
        <v>Indonesia</v>
      </c>
      <c r="L42" s="348"/>
      <c r="M42" s="349">
        <f>IF(E42="","",VLOOKUP(C42,Data!$B$5:$E$508,4,FALSE)*E42)</f>
        <v>1096.8000000000002</v>
      </c>
      <c r="N42" s="349">
        <f>IF(E42="","",VLOOKUP(C42,Data!$B$5:$F$508,5,FALSE)*E42)</f>
        <v>1056</v>
      </c>
      <c r="O42" s="612" t="e">
        <f>IF(C42=Data!#REF!,Data!#REF!,(IF(C42=Data!#REF!,Data!#REF!,(IF(C42=Data!#REF!,Data!#REF!,(IF(C42=Data!B168,Data!G168,(IF(C42=Data!B171,Data!G171,(IF(C42=Data!#REF!,Data!#REF!,(IF(C42=Data!#REF!,Data!#REF!,(IF(C42=Data!#REF!,Data!#REF!,Data!#REF!)))))))))))))))&amp;IF(C42=Data!#REF!,Data!#REF!,(IF(C42=Data!#REF!,Data!#REF!,(IF(C42=Data!#REF!,Data!#REF!,(IF(C42=Data!#REF!,Data!#REF!,(IF(C42=Data!#REF!,Data!#REF!,(IF(C42=Data!#REF!,Data!G863,(IF(C42=Data!#REF!,Data!#REF!,(IF(C42=Data!#REF!,Data!#REF!,Data!#REF!)))))))))))))))&amp;IF(C42=Data!B199,Data!G199,(IF(C42=Data!#REF!,Data!#REF!,(IF(C42=Data!#REF!,Data!#REF!,(IF(C42=Data!#REF!,Data!#REF!,(IF(C42=Data!#REF!,Data!#REF!,Data!#REF!)))))))))</f>
        <v>#REF!</v>
      </c>
      <c r="P42" s="754"/>
      <c r="Q42" s="755"/>
      <c r="R42" s="630" t="s">
        <v>525</v>
      </c>
      <c r="S42" s="755"/>
      <c r="T42" s="755"/>
      <c r="U42" s="630"/>
      <c r="V42" s="634"/>
      <c r="W42" s="630"/>
      <c r="X42" s="350">
        <f>IF(E42="","",VLOOKUP(C42,Data!$B$5:$J$508,9,FALSE)*E42)</f>
        <v>2.5920000000000001</v>
      </c>
      <c r="Y42" s="704"/>
      <c r="Z42" s="704"/>
      <c r="AB42" s="705"/>
      <c r="AC42" s="704"/>
      <c r="AD42" s="704"/>
      <c r="AE42" s="704"/>
    </row>
    <row r="43" spans="2:31" s="710" customFormat="1" ht="20" customHeight="1">
      <c r="B43" s="707" t="s">
        <v>1048</v>
      </c>
      <c r="C43" s="357" t="s">
        <v>130</v>
      </c>
      <c r="D43" s="346" t="str">
        <f>IF(E43="","",VLOOKUP(C43,Data!$B$5:$L$508,2,FALSE))</f>
        <v>ZV88210</v>
      </c>
      <c r="E43" s="715">
        <v>120</v>
      </c>
      <c r="F43" s="709"/>
      <c r="G43" s="712"/>
      <c r="H43" s="346">
        <f>IF(E43="","",VLOOKUP(C43,Data!$B$5:$L$508,11,FALSE))</f>
        <v>44.02</v>
      </c>
      <c r="I43" s="616">
        <f t="shared" si="2"/>
        <v>5282.4000000000005</v>
      </c>
      <c r="J43" s="471" t="str">
        <f>IF(E43="","",VLOOKUP(C43,Data!$B$5:$D$508,3,FALSE))</f>
        <v>C/T</v>
      </c>
      <c r="K43" s="347" t="str">
        <f>IF(E43="","",VLOOKUP(C43,Data!$B$5:$M$508,12,FALSE))</f>
        <v>Indonesia</v>
      </c>
      <c r="L43" s="348"/>
      <c r="M43" s="349">
        <f>IF(E43="","",VLOOKUP(C43,Data!$B$5:$E$508,4,FALSE)*E43)</f>
        <v>858</v>
      </c>
      <c r="N43" s="349">
        <f>IF(E43="","",VLOOKUP(C43,Data!$B$5:$F$508,5,FALSE)*E43)</f>
        <v>816</v>
      </c>
      <c r="O43" s="612" t="e">
        <f>IF(C43=Data!#REF!,Data!#REF!,(IF(C43=Data!#REF!,Data!#REF!,(IF(C43=Data!#REF!,Data!#REF!,(IF(C43=Data!B169,Data!G169,(IF(C43=Data!B172,Data!G172,(IF(C43=Data!#REF!,Data!#REF!,(IF(C43=Data!#REF!,Data!#REF!,(IF(C43=Data!#REF!,Data!#REF!,Data!#REF!)))))))))))))))&amp;IF(C43=Data!#REF!,Data!#REF!,(IF(C43=Data!#REF!,Data!#REF!,(IF(C43=Data!#REF!,Data!#REF!,(IF(C43=Data!#REF!,Data!#REF!,(IF(C43=Data!#REF!,Data!#REF!,(IF(C43=Data!#REF!,Data!G864,(IF(C43=Data!#REF!,Data!#REF!,(IF(C43=Data!#REF!,Data!#REF!,Data!#REF!)))))))))))))))&amp;IF(C43=Data!B200,Data!G200,(IF(C43=Data!#REF!,Data!#REF!,(IF(C43=Data!#REF!,Data!#REF!,(IF(C43=Data!#REF!,Data!#REF!,(IF(C43=Data!#REF!,Data!#REF!,Data!#REF!)))))))))</f>
        <v>#REF!</v>
      </c>
      <c r="P43" s="754"/>
      <c r="Q43" s="755"/>
      <c r="R43" s="630" t="s">
        <v>525</v>
      </c>
      <c r="S43" s="755"/>
      <c r="T43" s="755"/>
      <c r="U43" s="630"/>
      <c r="V43" s="634"/>
      <c r="W43" s="630"/>
      <c r="X43" s="350">
        <f>IF(E43="","",VLOOKUP(C43,Data!$B$5:$J$508,9,FALSE)*E43)</f>
        <v>2.5920000000000001</v>
      </c>
      <c r="Y43" s="704"/>
      <c r="Z43" s="704"/>
      <c r="AA43" s="705"/>
      <c r="AB43" s="705"/>
      <c r="AC43" s="704"/>
      <c r="AD43" s="704"/>
      <c r="AE43" s="704"/>
    </row>
    <row r="44" spans="2:31" s="710" customFormat="1" ht="20" customHeight="1">
      <c r="B44" s="707" t="s">
        <v>965</v>
      </c>
      <c r="C44" s="357" t="s">
        <v>133</v>
      </c>
      <c r="D44" s="346" t="str">
        <f>IF(E44="","",VLOOKUP(C44,Data!$B$5:$L$508,2,FALSE))</f>
        <v>ZV88250</v>
      </c>
      <c r="E44" s="715">
        <v>128</v>
      </c>
      <c r="F44" s="709"/>
      <c r="G44" s="712"/>
      <c r="H44" s="346">
        <f>IF(E44="","",VLOOKUP(C44,Data!$B$5:$L$508,11,FALSE))</f>
        <v>96.46</v>
      </c>
      <c r="I44" s="616">
        <f t="shared" si="2"/>
        <v>12346.88</v>
      </c>
      <c r="J44" s="471" t="str">
        <f>IF(E44="","",VLOOKUP(C44,Data!$B$5:$D$508,3,FALSE))</f>
        <v>C/T</v>
      </c>
      <c r="K44" s="347" t="str">
        <f>IF(E44="","",VLOOKUP(C44,Data!$B$5:$M$508,12,FALSE))</f>
        <v>Indonesia</v>
      </c>
      <c r="L44" s="348"/>
      <c r="M44" s="349">
        <f>IF(E44="","",VLOOKUP(C44,Data!$B$5:$E$508,4,FALSE)*E44)</f>
        <v>581.12</v>
      </c>
      <c r="N44" s="349">
        <f>IF(E44="","",VLOOKUP(C44,Data!$B$5:$F$508,5,FALSE)*E44)</f>
        <v>537.6</v>
      </c>
      <c r="O44" s="612" t="e">
        <f>IF(C44=Data!#REF!,Data!#REF!,(IF(C44=Data!#REF!,Data!#REF!,(IF(C44=Data!#REF!,Data!#REF!,(IF(C44=Data!B170,Data!G170,(IF(C44=Data!B173,Data!G173,(IF(C44=Data!#REF!,Data!#REF!,(IF(C44=Data!#REF!,Data!#REF!,(IF(C44=Data!#REF!,Data!#REF!,Data!#REF!)))))))))))))))&amp;IF(C44=Data!#REF!,Data!#REF!,(IF(C44=Data!#REF!,Data!#REF!,(IF(C44=Data!#REF!,Data!#REF!,(IF(C44=Data!#REF!,Data!#REF!,(IF(C44=Data!#REF!,Data!#REF!,(IF(C44=Data!#REF!,Data!G865,(IF(C44=Data!#REF!,Data!#REF!,(IF(C44=Data!#REF!,Data!#REF!,Data!#REF!)))))))))))))))&amp;IF(C44=Data!B201,Data!G201,(IF(C44=Data!#REF!,Data!#REF!,(IF(C44=Data!#REF!,Data!#REF!,(IF(C44=Data!#REF!,Data!#REF!,(IF(C44=Data!#REF!,Data!#REF!,Data!#REF!)))))))))</f>
        <v>#REF!</v>
      </c>
      <c r="P44" s="754"/>
      <c r="Q44" s="755"/>
      <c r="R44" s="630" t="s">
        <v>525</v>
      </c>
      <c r="S44" s="755"/>
      <c r="T44" s="755"/>
      <c r="U44" s="630"/>
      <c r="V44" s="634"/>
      <c r="W44" s="630"/>
      <c r="X44" s="350">
        <f>IF(E44="","",VLOOKUP(C44,Data!$B$5:$J$508,9,FALSE)*E44)</f>
        <v>1.6639999999999999</v>
      </c>
      <c r="Y44" s="704"/>
      <c r="Z44" s="704"/>
      <c r="AA44" s="705"/>
      <c r="AB44" s="705"/>
      <c r="AC44" s="704"/>
      <c r="AD44" s="704"/>
      <c r="AE44" s="704"/>
    </row>
    <row r="45" spans="2:31" s="710" customFormat="1" ht="20" customHeight="1">
      <c r="B45" s="707">
        <v>51</v>
      </c>
      <c r="C45" s="357" t="s">
        <v>135</v>
      </c>
      <c r="D45" s="346" t="str">
        <f>IF(E45="","",VLOOKUP(C45,Data!$B$5:$L$508,2,FALSE))</f>
        <v>ZV88270</v>
      </c>
      <c r="E45" s="715">
        <v>64</v>
      </c>
      <c r="F45" s="709"/>
      <c r="G45" s="712"/>
      <c r="H45" s="346">
        <f>IF(E45="","",VLOOKUP(C45,Data!$B$5:$L$508,11,FALSE))</f>
        <v>97.38</v>
      </c>
      <c r="I45" s="616">
        <f t="shared" si="0"/>
        <v>6232.32</v>
      </c>
      <c r="J45" s="471" t="str">
        <f>IF(E45="","",VLOOKUP(C45,Data!$B$5:$D$508,3,FALSE))</f>
        <v>C/T</v>
      </c>
      <c r="K45" s="347" t="str">
        <f>IF(E45="","",VLOOKUP(C45,Data!$B$5:$M$508,12,FALSE))</f>
        <v>Indonesia</v>
      </c>
      <c r="L45" s="348"/>
      <c r="M45" s="349">
        <f>IF(E45="","",VLOOKUP(C45,Data!$B$5:$E$508,4,FALSE)*E45)</f>
        <v>290.56</v>
      </c>
      <c r="N45" s="349">
        <f>IF(E45="","",VLOOKUP(C45,Data!$B$5:$F$508,5,FALSE)*E45)</f>
        <v>268.8</v>
      </c>
      <c r="O45" s="612" t="e">
        <f>IF(C45=Data!#REF!,Data!#REF!,(IF(C45=Data!#REF!,Data!#REF!,(IF(C45=Data!#REF!,Data!#REF!,(IF(C45=Data!B171,Data!G171,(IF(C45=Data!B174,Data!G174,(IF(C45=Data!#REF!,Data!#REF!,(IF(C45=Data!#REF!,Data!#REF!,(IF(C45=Data!#REF!,Data!#REF!,Data!#REF!)))))))))))))))&amp;IF(C45=Data!#REF!,Data!#REF!,(IF(C45=Data!#REF!,Data!#REF!,(IF(C45=Data!#REF!,Data!#REF!,(IF(C45=Data!#REF!,Data!#REF!,(IF(C45=Data!#REF!,Data!#REF!,(IF(C45=Data!#REF!,Data!G866,(IF(C45=Data!#REF!,Data!#REF!,(IF(C45=Data!#REF!,Data!#REF!,Data!#REF!)))))))))))))))&amp;IF(C45=Data!B202,Data!G202,(IF(C45=Data!#REF!,Data!#REF!,(IF(C45=Data!#REF!,Data!#REF!,(IF(C45=Data!#REF!,Data!#REF!,(IF(C45=Data!#REF!,Data!#REF!,Data!#REF!)))))))))</f>
        <v>#REF!</v>
      </c>
      <c r="P45" s="754"/>
      <c r="Q45" s="755"/>
      <c r="R45" s="630" t="s">
        <v>525</v>
      </c>
      <c r="S45" s="755"/>
      <c r="T45" s="755"/>
      <c r="U45" s="630"/>
      <c r="V45" s="634"/>
      <c r="W45" s="630"/>
      <c r="X45" s="350">
        <f>IF(E45="","",VLOOKUP(C45,Data!$B$5:$J$508,9,FALSE)*E45)</f>
        <v>0.83199999999999996</v>
      </c>
      <c r="Y45" s="704"/>
      <c r="Z45" s="704"/>
      <c r="AC45" s="704"/>
      <c r="AD45" s="704"/>
      <c r="AE45" s="704"/>
    </row>
    <row r="46" spans="2:31" s="710" customFormat="1" ht="20" customHeight="1">
      <c r="B46" s="707">
        <v>52</v>
      </c>
      <c r="C46" s="357" t="s">
        <v>137</v>
      </c>
      <c r="D46" s="346" t="str">
        <f>IF(E46="","",VLOOKUP(C46,Data!$B$5:$L$508,2,FALSE))</f>
        <v>ZV88290</v>
      </c>
      <c r="E46" s="715">
        <v>64</v>
      </c>
      <c r="F46" s="709"/>
      <c r="G46" s="712"/>
      <c r="H46" s="346">
        <f>IF(E46="","",VLOOKUP(C46,Data!$B$5:$L$508,11,FALSE))</f>
        <v>96.87</v>
      </c>
      <c r="I46" s="616">
        <f t="shared" si="0"/>
        <v>6199.68</v>
      </c>
      <c r="J46" s="471" t="str">
        <f>IF(E46="","",VLOOKUP(C46,Data!$B$5:$D$508,3,FALSE))</f>
        <v>C/T</v>
      </c>
      <c r="K46" s="347" t="str">
        <f>IF(E46="","",VLOOKUP(C46,Data!$B$5:$M$508,12,FALSE))</f>
        <v>Indonesia</v>
      </c>
      <c r="L46" s="348"/>
      <c r="M46" s="349">
        <f>IF(E46="","",VLOOKUP(C46,Data!$B$5:$E$508,4,FALSE)*E46)</f>
        <v>290.56</v>
      </c>
      <c r="N46" s="349">
        <f>IF(E46="","",VLOOKUP(C46,Data!$B$5:$F$508,5,FALSE)*E46)</f>
        <v>268.8</v>
      </c>
      <c r="O46" s="612" t="e">
        <f>IF(C46=Data!#REF!,Data!#REF!,(IF(C46=Data!#REF!,Data!#REF!,(IF(C46=Data!#REF!,Data!#REF!,(IF(C46=Data!B172,Data!G172,(IF(C46=Data!B175,Data!G175,(IF(C46=Data!#REF!,Data!#REF!,(IF(C46=Data!#REF!,Data!#REF!,(IF(C46=Data!#REF!,Data!#REF!,Data!#REF!)))))))))))))))&amp;IF(C46=Data!#REF!,Data!#REF!,(IF(C46=Data!#REF!,Data!#REF!,(IF(C46=Data!#REF!,Data!#REF!,(IF(C46=Data!#REF!,Data!#REF!,(IF(C46=Data!#REF!,Data!#REF!,(IF(C46=Data!#REF!,Data!G867,(IF(C46=Data!#REF!,Data!#REF!,(IF(C46=Data!#REF!,Data!#REF!,Data!#REF!)))))))))))))))&amp;IF(C46=Data!B203,Data!G203,(IF(C46=Data!#REF!,Data!#REF!,(IF(C46=Data!#REF!,Data!#REF!,(IF(C46=Data!#REF!,Data!#REF!,(IF(C46=Data!#REF!,Data!#REF!,Data!#REF!)))))))))</f>
        <v>#REF!</v>
      </c>
      <c r="P46" s="754"/>
      <c r="Q46" s="755"/>
      <c r="R46" s="630" t="s">
        <v>525</v>
      </c>
      <c r="S46" s="755"/>
      <c r="T46" s="755"/>
      <c r="U46" s="630"/>
      <c r="V46" s="634"/>
      <c r="W46" s="630"/>
      <c r="X46" s="350">
        <f>IF(E46="","",VLOOKUP(C46,Data!$B$5:$J$508,9,FALSE)*E46)</f>
        <v>0.83199999999999996</v>
      </c>
      <c r="Y46" s="704"/>
      <c r="Z46" s="704"/>
      <c r="AA46" s="705"/>
      <c r="AB46" s="705"/>
      <c r="AC46" s="704"/>
      <c r="AD46" s="704"/>
      <c r="AE46" s="704"/>
    </row>
    <row r="47" spans="2:31" s="710" customFormat="1" ht="20" customHeight="1">
      <c r="B47" s="707"/>
      <c r="C47" s="364" t="s">
        <v>1052</v>
      </c>
      <c r="D47" s="346" t="str">
        <f>IF(E47="","",VLOOKUP(C47,Data!$B$5:$L$508,2,FALSE))</f>
        <v/>
      </c>
      <c r="E47" s="715"/>
      <c r="F47" s="709"/>
      <c r="G47" s="712"/>
      <c r="H47" s="346" t="str">
        <f>IF(E47="","",VLOOKUP(C47,Data!$B$5:$L$508,11,FALSE))</f>
        <v/>
      </c>
      <c r="I47" s="616" t="str">
        <f t="shared" si="0"/>
        <v>-</v>
      </c>
      <c r="J47" s="471" t="str">
        <f>IF(E47="","",VLOOKUP(C47,Data!$B$5:$D$508,3,FALSE))</f>
        <v/>
      </c>
      <c r="K47" s="347" t="str">
        <f>IF(E47="","",VLOOKUP(C47,Data!$B$5:$M$508,12,FALSE))</f>
        <v/>
      </c>
      <c r="L47" s="348"/>
      <c r="M47" s="349" t="str">
        <f>IF(E47="","",VLOOKUP(C47,Data!$B$5:$E$508,4,FALSE)*E47)</f>
        <v/>
      </c>
      <c r="N47" s="349" t="str">
        <f>IF(E47="","",VLOOKUP(C47,Data!$B$5:$F$508,5,FALSE)*E47)</f>
        <v/>
      </c>
      <c r="O47" s="612" t="e">
        <f>IF(C47=Data!#REF!,Data!#REF!,(IF(C47=Data!#REF!,Data!#REF!,(IF(C47=Data!#REF!,Data!#REF!,(IF(C47=Data!B149,Data!G149,(IF(C47=Data!B152,Data!G152,(IF(C47=Data!#REF!,Data!#REF!,(IF(C47=Data!#REF!,Data!#REF!,(IF(C47=Data!#REF!,Data!#REF!,Data!#REF!)))))))))))))))&amp;IF(C47=Data!#REF!,Data!#REF!,(IF(C47=Data!#REF!,Data!#REF!,(IF(C47=Data!#REF!,Data!#REF!,(IF(C47=Data!#REF!,Data!#REF!,(IF(C47=Data!#REF!,Data!#REF!,(IF(C47=Data!#REF!,Data!G844,(IF(C47=Data!#REF!,Data!#REF!,(IF(C47=Data!#REF!,Data!#REF!,Data!#REF!)))))))))))))))&amp;IF(C47=Data!B180,Data!G180,(IF(C47=Data!#REF!,Data!#REF!,(IF(C47=Data!#REF!,Data!#REF!,(IF(C47=Data!#REF!,Data!#REF!,(IF(C47=Data!#REF!,Data!#REF!,Data!#REF!)))))))))</f>
        <v>#REF!</v>
      </c>
      <c r="P47" s="754"/>
      <c r="Q47" s="755"/>
      <c r="R47" s="630" t="s">
        <v>525</v>
      </c>
      <c r="S47" s="755"/>
      <c r="T47" s="755"/>
      <c r="U47" s="630"/>
      <c r="V47" s="634"/>
      <c r="W47" s="630"/>
      <c r="X47" s="350" t="str">
        <f>IF(E47="","",VLOOKUP(C47,Data!$B$5:$J$508,9,FALSE)*E47)</f>
        <v/>
      </c>
      <c r="Y47" s="704"/>
      <c r="Z47" s="704"/>
      <c r="AA47" s="705"/>
      <c r="AB47" s="705"/>
      <c r="AC47" s="704"/>
      <c r="AD47" s="704"/>
      <c r="AE47" s="704"/>
    </row>
    <row r="48" spans="2:31" s="710" customFormat="1" ht="20" customHeight="1">
      <c r="B48" s="707">
        <v>53</v>
      </c>
      <c r="C48" s="357" t="s">
        <v>348</v>
      </c>
      <c r="D48" s="346" t="str">
        <f>IF(E48="","",VLOOKUP(C48,Data!$B$5:$L$508,2,FALSE))</f>
        <v>WY72000</v>
      </c>
      <c r="E48" s="715">
        <v>20</v>
      </c>
      <c r="F48" s="709">
        <v>1</v>
      </c>
      <c r="G48" s="712"/>
      <c r="H48" s="346">
        <f>IF(E48="","",VLOOKUP(C48,Data!$B$5:$L$508,11,FALSE))</f>
        <v>128.13999999999999</v>
      </c>
      <c r="I48" s="616">
        <f t="shared" ref="I48:I50" si="3">IF(E48&gt;0,E48*H48,"-")</f>
        <v>2562.7999999999997</v>
      </c>
      <c r="J48" s="471" t="str">
        <f>IF(E48="","",VLOOKUP(C48,Data!$B$5:$D$508,3,FALSE))</f>
        <v>C/T</v>
      </c>
      <c r="K48" s="347" t="str">
        <f>IF(E48="","",VLOOKUP(C48,Data!$B$5:$M$508,12,FALSE))</f>
        <v>Indonesia</v>
      </c>
      <c r="L48" s="348"/>
      <c r="M48" s="349">
        <f>IF(E48="","",VLOOKUP(C48,Data!$B$5:$E$508,4,FALSE)*E48)</f>
        <v>132</v>
      </c>
      <c r="N48" s="349">
        <f>IF(E48="","",VLOOKUP(C48,Data!$B$5:$F$508,5,FALSE)*E48)</f>
        <v>130</v>
      </c>
      <c r="O48" s="612" t="e">
        <f>IF(C48=Data!#REF!,Data!#REF!,(IF(C48=Data!#REF!,Data!#REF!,(IF(C48=Data!#REF!,Data!#REF!,(IF(C48=Data!B139,Data!G139,(IF(C48=Data!B142,Data!G142,(IF(C48=Data!#REF!,Data!#REF!,(IF(C48=Data!#REF!,Data!#REF!,(IF(C48=Data!#REF!,Data!#REF!,Data!#REF!)))))))))))))))&amp;IF(C48=Data!#REF!,Data!#REF!,(IF(C48=Data!#REF!,Data!#REF!,(IF(C48=Data!#REF!,Data!#REF!,(IF(C48=Data!#REF!,Data!#REF!,(IF(C48=Data!#REF!,Data!#REF!,(IF(C48=Data!#REF!,Data!G834,(IF(C48=Data!#REF!,Data!#REF!,(IF(C48=Data!#REF!,Data!#REF!,Data!#REF!)))))))))))))))&amp;IF(C48=Data!B170,Data!G170,(IF(C48=Data!#REF!,Data!#REF!,(IF(C48=Data!#REF!,Data!#REF!,(IF(C48=Data!#REF!,Data!#REF!,(IF(C48=Data!#REF!,Data!#REF!,Data!#REF!)))))))))</f>
        <v>#REF!</v>
      </c>
      <c r="P48" s="754"/>
      <c r="Q48" s="755"/>
      <c r="R48" s="630" t="s">
        <v>525</v>
      </c>
      <c r="S48" s="755"/>
      <c r="T48" s="755"/>
      <c r="U48" s="630"/>
      <c r="V48" s="634"/>
      <c r="W48" s="630"/>
      <c r="X48" s="350">
        <f>IF(E48="","",VLOOKUP(C48,Data!$B$5:$J$508,9,FALSE)*E48)</f>
        <v>0.26838000000000001</v>
      </c>
      <c r="Y48" s="704"/>
      <c r="Z48" s="704"/>
      <c r="AA48" s="705"/>
      <c r="AB48" s="705"/>
      <c r="AC48" s="704"/>
      <c r="AD48" s="704"/>
      <c r="AE48" s="704"/>
    </row>
    <row r="49" spans="2:31" s="710" customFormat="1" ht="20" customHeight="1">
      <c r="B49" s="707">
        <v>54</v>
      </c>
      <c r="C49" s="357" t="s">
        <v>562</v>
      </c>
      <c r="D49" s="346" t="str">
        <f>IF(E49="","",VLOOKUP(C49,Data!$B$5:$L$508,2,FALSE))</f>
        <v>ZU47130</v>
      </c>
      <c r="E49" s="715">
        <v>280</v>
      </c>
      <c r="F49" s="709">
        <v>1</v>
      </c>
      <c r="G49" s="712"/>
      <c r="H49" s="346">
        <f>IF(E49="","",VLOOKUP(C49,Data!$B$5:$L$508,11,FALSE))</f>
        <v>10.77</v>
      </c>
      <c r="I49" s="616">
        <f t="shared" si="3"/>
        <v>3015.6</v>
      </c>
      <c r="J49" s="471" t="str">
        <f>IF(E49="","",VLOOKUP(C49,Data!$B$5:$D$508,3,FALSE))</f>
        <v>C/T</v>
      </c>
      <c r="K49" s="347" t="str">
        <f>IF(E49="","",VLOOKUP(C49,Data!$B$5:$M$508,12,FALSE))</f>
        <v>Indonesia</v>
      </c>
      <c r="L49" s="348"/>
      <c r="M49" s="349">
        <f>IF(E49="","",VLOOKUP(C49,Data!$B$5:$E$508,4,FALSE)*E49)</f>
        <v>170</v>
      </c>
      <c r="N49" s="349">
        <f>IF(E49="","",VLOOKUP(C49,Data!$B$5:$F$508,5,FALSE)*E49)</f>
        <v>160</v>
      </c>
      <c r="O49" s="612" t="e">
        <f>IF(C49=Data!#REF!,Data!#REF!,(IF(C49=Data!#REF!,Data!#REF!,(IF(C49=Data!#REF!,Data!#REF!,(IF(C49=Data!B140,Data!G140,(IF(C49=Data!B143,Data!G143,(IF(C49=Data!#REF!,Data!#REF!,(IF(C49=Data!#REF!,Data!#REF!,(IF(C49=Data!#REF!,Data!#REF!,Data!#REF!)))))))))))))))&amp;IF(C49=Data!#REF!,Data!#REF!,(IF(C49=Data!#REF!,Data!#REF!,(IF(C49=Data!#REF!,Data!#REF!,(IF(C49=Data!#REF!,Data!#REF!,(IF(C49=Data!#REF!,Data!#REF!,(IF(C49=Data!#REF!,Data!G835,(IF(C49=Data!#REF!,Data!#REF!,(IF(C49=Data!#REF!,Data!#REF!,Data!#REF!)))))))))))))))&amp;IF(C49=Data!B171,Data!G171,(IF(C49=Data!#REF!,Data!#REF!,(IF(C49=Data!#REF!,Data!#REF!,(IF(C49=Data!#REF!,Data!#REF!,(IF(C49=Data!#REF!,Data!#REF!,Data!#REF!)))))))))</f>
        <v>#REF!</v>
      </c>
      <c r="P49" s="754"/>
      <c r="Q49" s="755"/>
      <c r="R49" s="630" t="s">
        <v>525</v>
      </c>
      <c r="S49" s="755"/>
      <c r="T49" s="755"/>
      <c r="U49" s="630"/>
      <c r="V49" s="634"/>
      <c r="W49" s="630"/>
      <c r="X49" s="350">
        <f>IF(E49="","",VLOOKUP(C49,Data!$B$5:$J$508,9,FALSE)*E49)</f>
        <v>0.84</v>
      </c>
      <c r="Y49" s="704"/>
      <c r="Z49" s="704"/>
      <c r="AA49" s="705"/>
      <c r="AB49" s="705"/>
      <c r="AC49" s="704"/>
      <c r="AD49" s="704"/>
      <c r="AE49" s="704"/>
    </row>
    <row r="50" spans="2:31" s="710" customFormat="1" ht="20" customHeight="1">
      <c r="B50" s="707" t="s">
        <v>1017</v>
      </c>
      <c r="C50" s="357" t="s">
        <v>626</v>
      </c>
      <c r="D50" s="346" t="str">
        <f>IF(E50="","",VLOOKUP(C50,Data!$B$5:$L$508,2,FALSE))</f>
        <v>ZX16710</v>
      </c>
      <c r="E50" s="715">
        <v>10</v>
      </c>
      <c r="F50" s="709">
        <v>1</v>
      </c>
      <c r="G50" s="712"/>
      <c r="H50" s="346">
        <f>IF(E50="","",VLOOKUP(C50,Data!$B$5:$L$508,11,FALSE))</f>
        <v>128.37</v>
      </c>
      <c r="I50" s="616">
        <f t="shared" si="3"/>
        <v>1283.7</v>
      </c>
      <c r="J50" s="471" t="str">
        <f>IF(E50="","",VLOOKUP(C50,Data!$B$5:$D$508,3,FALSE))</f>
        <v>C/T</v>
      </c>
      <c r="K50" s="347" t="str">
        <f>IF(E50="","",VLOOKUP(C50,Data!$B$5:$M$508,12,FALSE))</f>
        <v>Indonesia</v>
      </c>
      <c r="L50" s="348"/>
      <c r="M50" s="349">
        <f>IF(E50="","",VLOOKUP(C50,Data!$B$5:$E$508,4,FALSE)*E50)</f>
        <v>30</v>
      </c>
      <c r="N50" s="349">
        <f>IF(E50="","",VLOOKUP(C50,Data!$B$5:$F$508,5,FALSE)*E50)</f>
        <v>20</v>
      </c>
      <c r="O50" s="612" t="e">
        <f>IF(C50=Data!#REF!,Data!#REF!,(IF(C50=Data!#REF!,Data!#REF!,(IF(C50=Data!#REF!,Data!#REF!,(IF(C50=Data!B142,Data!G142,(IF(C50=Data!B145,Data!G145,(IF(C50=Data!#REF!,Data!#REF!,(IF(C50=Data!#REF!,Data!#REF!,(IF(C50=Data!#REF!,Data!#REF!,Data!#REF!)))))))))))))))&amp;IF(C50=Data!#REF!,Data!#REF!,(IF(C50=Data!#REF!,Data!#REF!,(IF(C50=Data!#REF!,Data!#REF!,(IF(C50=Data!#REF!,Data!#REF!,(IF(C50=Data!#REF!,Data!#REF!,(IF(C50=Data!#REF!,Data!G837,(IF(C50=Data!#REF!,Data!#REF!,(IF(C50=Data!#REF!,Data!#REF!,Data!#REF!)))))))))))))))&amp;IF(C50=Data!B173,Data!G173,(IF(C50=Data!#REF!,Data!#REF!,(IF(C50=Data!#REF!,Data!#REF!,(IF(C50=Data!#REF!,Data!#REF!,(IF(C50=Data!#REF!,Data!#REF!,Data!#REF!)))))))))</f>
        <v>#REF!</v>
      </c>
      <c r="P50" s="754"/>
      <c r="Q50" s="755"/>
      <c r="R50" s="630" t="s">
        <v>525</v>
      </c>
      <c r="S50" s="755"/>
      <c r="T50" s="755"/>
      <c r="U50" s="630"/>
      <c r="V50" s="634"/>
      <c r="W50" s="630"/>
      <c r="X50" s="350">
        <f>IF(E50="","",VLOOKUP(C50,Data!$B$5:$J$508,9,FALSE)*E50)</f>
        <v>0.31</v>
      </c>
      <c r="Y50" s="704"/>
      <c r="Z50" s="704"/>
      <c r="AA50" s="705"/>
      <c r="AB50" s="705"/>
      <c r="AC50" s="704"/>
      <c r="AD50" s="704"/>
      <c r="AE50" s="704"/>
    </row>
    <row r="51" spans="2:31" s="710" customFormat="1" ht="20" customHeight="1">
      <c r="B51" s="707" t="s">
        <v>1063</v>
      </c>
      <c r="C51" s="357" t="s">
        <v>628</v>
      </c>
      <c r="D51" s="346" t="str">
        <f>IF(E51="","",VLOOKUP(C51,Data!$B$5:$L$508,2,FALSE))</f>
        <v>ZX39170</v>
      </c>
      <c r="E51" s="715">
        <v>10</v>
      </c>
      <c r="F51" s="709">
        <v>1</v>
      </c>
      <c r="G51" s="712"/>
      <c r="H51" s="346">
        <f>IF(E51="","",VLOOKUP(C51,Data!$B$5:$L$508,11,FALSE))</f>
        <v>128.04</v>
      </c>
      <c r="I51" s="616">
        <f t="shared" si="0"/>
        <v>1280.3999999999999</v>
      </c>
      <c r="J51" s="471" t="str">
        <f>IF(E51="","",VLOOKUP(C51,Data!$B$5:$D$508,3,FALSE))</f>
        <v>C/T</v>
      </c>
      <c r="K51" s="347" t="str">
        <f>IF(E51="","",VLOOKUP(C51,Data!$B$5:$M$508,12,FALSE))</f>
        <v>Indonesia</v>
      </c>
      <c r="L51" s="348"/>
      <c r="M51" s="349">
        <f>IF(E51="","",VLOOKUP(C51,Data!$B$5:$E$508,4,FALSE)*E51)</f>
        <v>30</v>
      </c>
      <c r="N51" s="349">
        <f>IF(E51="","",VLOOKUP(C51,Data!$B$5:$F$508,5,FALSE)*E51)</f>
        <v>20</v>
      </c>
      <c r="O51" s="612" t="e">
        <f>IF(C51=Data!#REF!,Data!#REF!,(IF(C51=Data!#REF!,Data!#REF!,(IF(C51=Data!#REF!,Data!#REF!,(IF(C51=Data!B143,Data!G143,(IF(C51=Data!B146,Data!G146,(IF(C51=Data!#REF!,Data!#REF!,(IF(C51=Data!#REF!,Data!#REF!,(IF(C51=Data!#REF!,Data!#REF!,Data!#REF!)))))))))))))))&amp;IF(C51=Data!#REF!,Data!#REF!,(IF(C51=Data!#REF!,Data!#REF!,(IF(C51=Data!#REF!,Data!#REF!,(IF(C51=Data!#REF!,Data!#REF!,(IF(C51=Data!#REF!,Data!#REF!,(IF(C51=Data!#REF!,Data!G838,(IF(C51=Data!#REF!,Data!#REF!,(IF(C51=Data!#REF!,Data!#REF!,Data!#REF!)))))))))))))))&amp;IF(C51=Data!B174,Data!G174,(IF(C51=Data!#REF!,Data!#REF!,(IF(C51=Data!#REF!,Data!#REF!,(IF(C51=Data!#REF!,Data!#REF!,(IF(C51=Data!#REF!,Data!#REF!,Data!#REF!)))))))))</f>
        <v>#REF!</v>
      </c>
      <c r="P51" s="754"/>
      <c r="Q51" s="755"/>
      <c r="R51" s="630" t="s">
        <v>525</v>
      </c>
      <c r="S51" s="755"/>
      <c r="T51" s="755"/>
      <c r="U51" s="630"/>
      <c r="V51" s="634"/>
      <c r="W51" s="630"/>
      <c r="X51" s="350">
        <f>IF(E51="","",VLOOKUP(C51,Data!$B$5:$J$508,9,FALSE)*E51)</f>
        <v>0.31</v>
      </c>
      <c r="Y51" s="704"/>
      <c r="Z51" s="704"/>
      <c r="AA51" s="705"/>
      <c r="AB51" s="705"/>
      <c r="AC51" s="704"/>
      <c r="AD51" s="704"/>
      <c r="AE51" s="704"/>
    </row>
    <row r="52" spans="2:31" s="710" customFormat="1" ht="20" customHeight="1">
      <c r="B52" s="707">
        <v>59</v>
      </c>
      <c r="C52" s="357" t="s">
        <v>618</v>
      </c>
      <c r="D52" s="346" t="str">
        <f>IF(E52="","",VLOOKUP(C52,Data!$B$5:$L$508,2,FALSE))</f>
        <v>ZV88010</v>
      </c>
      <c r="E52" s="715">
        <v>8</v>
      </c>
      <c r="F52" s="709"/>
      <c r="G52" s="712"/>
      <c r="H52" s="346">
        <f>IF(E52="","",VLOOKUP(C52,Data!$B$5:$L$508,11,FALSE))</f>
        <v>23.65</v>
      </c>
      <c r="I52" s="616">
        <f>IF(E52&gt;0,E52*H52,"-")</f>
        <v>189.2</v>
      </c>
      <c r="J52" s="471" t="str">
        <f>IF(E52="","",VLOOKUP(C52,Data!$B$5:$D$508,3,FALSE))</f>
        <v>C/T</v>
      </c>
      <c r="K52" s="347" t="str">
        <f>IF(E52="","",VLOOKUP(C52,Data!$B$5:$M$508,12,FALSE))</f>
        <v>Indonesia</v>
      </c>
      <c r="L52" s="348"/>
      <c r="M52" s="349">
        <f>IF(E52="","",VLOOKUP(C52,Data!$B$5:$E$508,4,FALSE)*E52)</f>
        <v>60.08</v>
      </c>
      <c r="N52" s="349">
        <f>IF(E52="","",VLOOKUP(C52,Data!$B$5:$F$508,5,FALSE)*E52)</f>
        <v>51.2</v>
      </c>
      <c r="O52" s="612" t="e">
        <f>IF(C52=Data!#REF!,Data!#REF!,(IF(C52=Data!#REF!,Data!#REF!,(IF(C52=Data!#REF!,Data!#REF!,(IF(C52=Data!B162,Data!G162,(IF(C52=Data!B165,Data!G165,(IF(C52=Data!#REF!,Data!#REF!,(IF(C52=Data!#REF!,Data!#REF!,(IF(C52=Data!#REF!,Data!#REF!,Data!#REF!)))))))))))))))&amp;IF(C52=Data!#REF!,Data!#REF!,(IF(C52=Data!#REF!,Data!#REF!,(IF(C52=Data!#REF!,Data!#REF!,(IF(C52=Data!#REF!,Data!#REF!,(IF(C52=Data!#REF!,Data!#REF!,(IF(C52=Data!#REF!,Data!G857,(IF(C52=Data!#REF!,Data!#REF!,(IF(C52=Data!#REF!,Data!#REF!,Data!#REF!)))))))))))))))&amp;IF(C52=Data!B193,Data!G193,(IF(C52=Data!#REF!,Data!#REF!,(IF(C52=Data!#REF!,Data!#REF!,(IF(C52=Data!#REF!,Data!#REF!,(IF(C52=Data!#REF!,Data!#REF!,Data!#REF!)))))))))</f>
        <v>#REF!</v>
      </c>
      <c r="P52" s="754"/>
      <c r="Q52" s="755"/>
      <c r="R52" s="630" t="s">
        <v>525</v>
      </c>
      <c r="S52" s="755"/>
      <c r="T52" s="755"/>
      <c r="U52" s="630"/>
      <c r="V52" s="634"/>
      <c r="W52" s="630"/>
      <c r="X52" s="350">
        <f>IF(E52="","",VLOOKUP(C52,Data!$B$5:$J$508,9,FALSE)*E52)</f>
        <v>0.242372</v>
      </c>
      <c r="Y52" s="704"/>
      <c r="Z52" s="704"/>
      <c r="AA52" s="705"/>
      <c r="AB52" s="705"/>
      <c r="AC52" s="704"/>
      <c r="AD52" s="704"/>
      <c r="AE52" s="704"/>
    </row>
    <row r="53" spans="2:31" s="710" customFormat="1" ht="20" customHeight="1">
      <c r="B53" s="707" t="s">
        <v>1064</v>
      </c>
      <c r="C53" s="357" t="s">
        <v>131</v>
      </c>
      <c r="D53" s="346" t="str">
        <f>IF(E53="","",VLOOKUP(C53,Data!$B$5:$L$508,2,FALSE))</f>
        <v>ZV88230</v>
      </c>
      <c r="E53" s="715">
        <v>126</v>
      </c>
      <c r="F53" s="709"/>
      <c r="G53" s="712"/>
      <c r="H53" s="346">
        <f>IF(E53="","",VLOOKUP(C53,Data!$B$5:$L$508,11,FALSE))</f>
        <v>38.19</v>
      </c>
      <c r="I53" s="616">
        <f t="shared" ref="I53" si="4">IF(E53&gt;0,E53*H53,"-")</f>
        <v>4811.9399999999996</v>
      </c>
      <c r="J53" s="471" t="str">
        <f>IF(E53="","",VLOOKUP(C53,Data!$B$5:$D$508,3,FALSE))</f>
        <v>C/T</v>
      </c>
      <c r="K53" s="347" t="str">
        <f>IF(E53="","",VLOOKUP(C53,Data!$B$5:$M$508,12,FALSE))</f>
        <v>Indonesia</v>
      </c>
      <c r="L53" s="348"/>
      <c r="M53" s="349">
        <f>IF(E53="","",VLOOKUP(C53,Data!$B$5:$E$508,4,FALSE)*E53)</f>
        <v>606.05999999999995</v>
      </c>
      <c r="N53" s="349">
        <f>IF(E53="","",VLOOKUP(C53,Data!$B$5:$F$508,5,FALSE)*E53)</f>
        <v>554.40000000000009</v>
      </c>
      <c r="O53" s="612" t="e">
        <f>IF(C53=Data!#REF!,Data!#REF!,(IF(C53=Data!#REF!,Data!#REF!,(IF(C53=Data!#REF!,Data!#REF!,(IF(C53=Data!B161,Data!G161,(IF(C53=Data!B164,Data!G164,(IF(C53=Data!#REF!,Data!#REF!,(IF(C53=Data!#REF!,Data!#REF!,(IF(C53=Data!#REF!,Data!#REF!,Data!#REF!)))))))))))))))&amp;IF(C53=Data!#REF!,Data!#REF!,(IF(C53=Data!#REF!,Data!#REF!,(IF(C53=Data!#REF!,Data!#REF!,(IF(C53=Data!#REF!,Data!#REF!,(IF(C53=Data!#REF!,Data!#REF!,(IF(C53=Data!#REF!,Data!G856,(IF(C53=Data!#REF!,Data!#REF!,(IF(C53=Data!#REF!,Data!#REF!,Data!#REF!)))))))))))))))&amp;IF(C53=Data!B192,Data!G192,(IF(C53=Data!#REF!,Data!#REF!,(IF(C53=Data!#REF!,Data!#REF!,(IF(C53=Data!#REF!,Data!#REF!,(IF(C53=Data!#REF!,Data!#REF!,Data!#REF!)))))))))</f>
        <v>#REF!</v>
      </c>
      <c r="P53" s="754"/>
      <c r="Q53" s="755"/>
      <c r="R53" s="630" t="s">
        <v>525</v>
      </c>
      <c r="S53" s="755"/>
      <c r="T53" s="755"/>
      <c r="U53" s="630"/>
      <c r="V53" s="634"/>
      <c r="W53" s="630"/>
      <c r="X53" s="350">
        <f>IF(E53="","",VLOOKUP(C53,Data!$B$5:$J$508,9,FALSE)*E53)</f>
        <v>1.4742</v>
      </c>
      <c r="Y53" s="704"/>
      <c r="Z53" s="704"/>
      <c r="AA53" s="705"/>
      <c r="AB53" s="705"/>
      <c r="AC53" s="704"/>
      <c r="AD53" s="704"/>
      <c r="AE53" s="704"/>
    </row>
    <row r="54" spans="2:31" s="710" customFormat="1" ht="20" customHeight="1">
      <c r="B54" s="707"/>
      <c r="C54" s="357"/>
      <c r="D54" s="346" t="str">
        <f>IF(E54="","",VLOOKUP(C54,Data!$B$5:$L$508,2,FALSE))</f>
        <v/>
      </c>
      <c r="E54" s="715"/>
      <c r="F54" s="709"/>
      <c r="G54" s="363"/>
      <c r="H54" s="346" t="str">
        <f>IF(E54="","",VLOOKUP(C54,Data!$B$5:$L$508,11,FALSE))</f>
        <v/>
      </c>
      <c r="I54" s="616" t="str">
        <f t="shared" si="0"/>
        <v>-</v>
      </c>
      <c r="J54" s="471" t="str">
        <f>IF(E54="","",VLOOKUP(C54,Data!$B$5:$D$508,3,FALSE))</f>
        <v/>
      </c>
      <c r="K54" s="347" t="str">
        <f>IF(E54="","",VLOOKUP(C54,Data!$B$5:$M$508,12,FALSE))</f>
        <v/>
      </c>
      <c r="L54" s="348"/>
      <c r="M54" s="349" t="str">
        <f>IF(E54="","",VLOOKUP(C54,Data!$B$5:$E$508,4,FALSE)*E54)</f>
        <v/>
      </c>
      <c r="N54" s="349" t="str">
        <f>IF(E54="","",VLOOKUP(C54,Data!$B$5:$F$508,5,FALSE)*E54)</f>
        <v/>
      </c>
      <c r="O54" s="612" t="e">
        <f>IF(C54=Data!#REF!,Data!#REF!,(IF(C54=Data!#REF!,Data!#REF!,(IF(C54=Data!#REF!,Data!#REF!,(IF(C54=Data!B146,Data!G146,(IF(C54=Data!B149,Data!G149,(IF(C54=Data!#REF!,Data!#REF!,(IF(C54=Data!#REF!,Data!#REF!,(IF(C54=Data!#REF!,Data!#REF!,Data!#REF!)))))))))))))))&amp;IF(C54=Data!#REF!,Data!#REF!,(IF(C54=Data!#REF!,Data!#REF!,(IF(C54=Data!#REF!,Data!#REF!,(IF(C54=Data!#REF!,Data!#REF!,(IF(C54=Data!#REF!,Data!#REF!,(IF(C54=Data!#REF!,Data!G841,(IF(C54=Data!#REF!,Data!#REF!,(IF(C54=Data!#REF!,Data!#REF!,Data!#REF!)))))))))))))))&amp;IF(C54=Data!B177,Data!G177,(IF(C54=Data!#REF!,Data!#REF!,(IF(C54=Data!#REF!,Data!#REF!,(IF(C54=Data!#REF!,Data!#REF!,(IF(C54=Data!#REF!,Data!#REF!,Data!#REF!)))))))))</f>
        <v>#REF!</v>
      </c>
      <c r="P54" s="754"/>
      <c r="Q54" s="755"/>
      <c r="R54" s="630" t="s">
        <v>525</v>
      </c>
      <c r="S54" s="755"/>
      <c r="T54" s="755"/>
      <c r="U54" s="630"/>
      <c r="V54" s="634"/>
      <c r="W54" s="630"/>
      <c r="X54" s="350" t="str">
        <f>IF(E54="","",VLOOKUP(C54,Data!$B$5:$J$508,9,FALSE)*E54)</f>
        <v/>
      </c>
      <c r="Y54" s="704"/>
      <c r="Z54" s="704"/>
      <c r="AA54" s="705"/>
      <c r="AB54" s="705"/>
      <c r="AC54" s="704"/>
      <c r="AD54" s="704"/>
      <c r="AE54" s="704"/>
    </row>
    <row r="55" spans="2:31" s="710" customFormat="1" ht="20" customHeight="1">
      <c r="B55" s="707"/>
      <c r="C55" s="653"/>
      <c r="D55" s="346" t="str">
        <f>IF(E55="","",VLOOKUP(C55,Data!$B$5:$L$508,2,FALSE))</f>
        <v/>
      </c>
      <c r="E55" s="715"/>
      <c r="F55" s="709"/>
      <c r="G55" s="712"/>
      <c r="H55" s="346" t="str">
        <f>IF(E55="","",VLOOKUP(C55,Data!$B$5:$L$508,11,FALSE))</f>
        <v/>
      </c>
      <c r="I55" s="616" t="str">
        <f t="shared" si="0"/>
        <v>-</v>
      </c>
      <c r="J55" s="471" t="str">
        <f>IF(E55="","",VLOOKUP(C55,Data!$B$5:$D$508,3,FALSE))</f>
        <v/>
      </c>
      <c r="K55" s="347" t="str">
        <f>IF(E55="","",VLOOKUP(C55,Data!$B$5:$M$508,12,FALSE))</f>
        <v/>
      </c>
      <c r="L55" s="348"/>
      <c r="M55" s="349" t="str">
        <f>IF(E55="","",VLOOKUP(C55,Data!$B$5:$E$508,4,FALSE)*E55)</f>
        <v/>
      </c>
      <c r="N55" s="349" t="str">
        <f>IF(E55="","",VLOOKUP(C55,Data!$B$5:$F$508,5,FALSE)*E55)</f>
        <v/>
      </c>
      <c r="O55" s="612" t="e">
        <f>IF(C55=Data!#REF!,Data!#REF!,(IF(C55=Data!#REF!,Data!#REF!,(IF(C55=Data!#REF!,Data!#REF!,(IF(C55=Data!B148,Data!G148,(IF(C55=Data!B151,Data!G151,(IF(C55=Data!#REF!,Data!#REF!,(IF(C55=Data!#REF!,Data!#REF!,(IF(C55=Data!#REF!,Data!#REF!,Data!#REF!)))))))))))))))&amp;IF(C55=Data!#REF!,Data!#REF!,(IF(C55=Data!#REF!,Data!#REF!,(IF(C55=Data!#REF!,Data!#REF!,(IF(C55=Data!#REF!,Data!#REF!,(IF(C55=Data!#REF!,Data!#REF!,(IF(C55=Data!#REF!,Data!G843,(IF(C55=Data!#REF!,Data!#REF!,(IF(C55=Data!#REF!,Data!#REF!,Data!#REF!)))))))))))))))&amp;IF(C55=Data!B179,Data!G179,(IF(C55=Data!#REF!,Data!#REF!,(IF(C55=Data!#REF!,Data!#REF!,(IF(C55=Data!#REF!,Data!#REF!,(IF(C55=Data!#REF!,Data!#REF!,Data!#REF!)))))))))</f>
        <v>#REF!</v>
      </c>
      <c r="P55" s="754"/>
      <c r="Q55" s="755"/>
      <c r="R55" s="630" t="s">
        <v>525</v>
      </c>
      <c r="S55" s="755"/>
      <c r="T55" s="755"/>
      <c r="U55" s="630"/>
      <c r="V55" s="634"/>
      <c r="W55" s="630"/>
      <c r="X55" s="350" t="str">
        <f>IF(E55="","",VLOOKUP(C55,Data!$B$5:$J$508,9,FALSE)*E55)</f>
        <v/>
      </c>
      <c r="Y55" s="704"/>
      <c r="Z55" s="704"/>
      <c r="AA55" s="705"/>
      <c r="AB55" s="705"/>
      <c r="AC55" s="704"/>
      <c r="AD55" s="704"/>
      <c r="AE55" s="704"/>
    </row>
    <row r="56" spans="2:31">
      <c r="B56" s="652"/>
      <c r="C56" s="653"/>
      <c r="D56" s="654"/>
      <c r="E56" s="359">
        <f>SUM(E18:E55)</f>
        <v>4175</v>
      </c>
      <c r="F56" s="359">
        <f>SUM(F18:F55)</f>
        <v>4</v>
      </c>
      <c r="G56" s="455"/>
      <c r="H56" s="361"/>
      <c r="I56" s="493">
        <f>SUM(I18:I55)</f>
        <v>130884.94000000002</v>
      </c>
      <c r="J56" s="361"/>
      <c r="K56" s="361"/>
      <c r="L56" s="361"/>
      <c r="M56" s="655">
        <f>SUM(M18:M55)</f>
        <v>9867.2899999999991</v>
      </c>
      <c r="N56" s="655">
        <f>SUM(N18:N55)</f>
        <v>9016.85</v>
      </c>
      <c r="O56" s="351" t="e">
        <f>SUM(O16:O55)</f>
        <v>#REF!</v>
      </c>
      <c r="P56" s="351"/>
      <c r="Q56" s="351">
        <f>SUM(Q16:Q55)</f>
        <v>0</v>
      </c>
      <c r="R56" s="351">
        <f>SUM(R16:R55)</f>
        <v>0</v>
      </c>
      <c r="S56" s="351"/>
      <c r="T56" s="351">
        <f>SUM(T16:T55)</f>
        <v>0</v>
      </c>
      <c r="U56" s="351">
        <f>SUM(U16:U55)</f>
        <v>0</v>
      </c>
      <c r="V56" s="351" t="e">
        <f>SUM(#REF!)</f>
        <v>#REF!</v>
      </c>
      <c r="W56" s="351">
        <f>SUM(W16:W55)</f>
        <v>0</v>
      </c>
      <c r="X56" s="354">
        <f>SUM(X18:X55)</f>
        <v>32.660992</v>
      </c>
    </row>
    <row r="57" spans="2:31">
      <c r="B57" s="656"/>
      <c r="C57" s="657"/>
      <c r="D57" s="641"/>
      <c r="E57" s="441"/>
      <c r="F57" s="658"/>
      <c r="G57" s="406"/>
      <c r="H57" s="177" t="s">
        <v>527</v>
      </c>
      <c r="I57" s="174"/>
      <c r="J57" s="439"/>
      <c r="K57" s="439"/>
      <c r="L57" s="439"/>
      <c r="M57" s="178"/>
      <c r="N57" s="174"/>
      <c r="O57" s="408"/>
      <c r="P57" s="407"/>
      <c r="Q57" s="407"/>
      <c r="R57" s="407"/>
      <c r="S57" s="407"/>
      <c r="T57" s="407"/>
      <c r="U57" s="407"/>
      <c r="V57" s="408"/>
      <c r="W57" s="408"/>
      <c r="X57" s="176"/>
    </row>
    <row r="58" spans="2:31">
      <c r="B58" s="387" t="s">
        <v>523</v>
      </c>
      <c r="C58" s="639"/>
      <c r="D58" s="659"/>
      <c r="E58" s="444" t="s">
        <v>528</v>
      </c>
      <c r="F58" s="444"/>
      <c r="G58" s="401"/>
      <c r="H58" s="80" t="s">
        <v>82</v>
      </c>
      <c r="I58" s="84"/>
      <c r="J58" s="417" t="s">
        <v>83</v>
      </c>
      <c r="K58" s="445"/>
      <c r="L58" s="169" t="s">
        <v>84</v>
      </c>
      <c r="M58" s="169"/>
      <c r="N58" s="1070" t="s">
        <v>85</v>
      </c>
      <c r="O58" s="1071"/>
      <c r="P58" s="1071"/>
      <c r="Q58" s="1071"/>
      <c r="R58" s="1071"/>
      <c r="S58" s="1071"/>
      <c r="T58" s="1071"/>
      <c r="U58" s="1071"/>
      <c r="V58" s="1071"/>
      <c r="W58" s="1071"/>
      <c r="X58" s="1072"/>
    </row>
    <row r="59" spans="2:31" ht="13">
      <c r="B59" s="394" t="s">
        <v>547</v>
      </c>
      <c r="D59" s="660"/>
      <c r="E59" s="381" t="s">
        <v>87</v>
      </c>
      <c r="H59" s="179"/>
      <c r="I59" s="180" t="s">
        <v>12</v>
      </c>
      <c r="J59" s="394" t="s">
        <v>88</v>
      </c>
      <c r="K59" s="446"/>
      <c r="L59" s="171" t="s">
        <v>89</v>
      </c>
      <c r="M59" s="171"/>
      <c r="N59" s="167"/>
      <c r="X59" s="172"/>
      <c r="AA59" s="704"/>
      <c r="AB59" s="704"/>
    </row>
    <row r="60" spans="2:31">
      <c r="B60" s="394" t="s">
        <v>561</v>
      </c>
      <c r="D60" s="641"/>
      <c r="H60" s="1073"/>
      <c r="I60" s="1074"/>
      <c r="J60" s="394"/>
      <c r="K60" s="446"/>
      <c r="L60" s="171" t="s">
        <v>93</v>
      </c>
      <c r="M60" s="171"/>
      <c r="N60" s="167"/>
      <c r="X60" s="172"/>
    </row>
    <row r="61" spans="2:31" ht="12.5">
      <c r="B61" s="406"/>
      <c r="C61" s="448"/>
      <c r="D61" s="661"/>
      <c r="E61" s="381" t="s">
        <v>94</v>
      </c>
      <c r="H61" s="179"/>
      <c r="I61" s="180"/>
      <c r="J61" s="394" t="s">
        <v>95</v>
      </c>
      <c r="K61" s="446"/>
      <c r="L61" s="171"/>
      <c r="M61" s="171"/>
      <c r="N61" s="167"/>
      <c r="X61" s="172"/>
      <c r="AA61" s="704"/>
      <c r="AB61" s="704"/>
    </row>
    <row r="62" spans="2:31" ht="13">
      <c r="B62" s="387" t="s">
        <v>96</v>
      </c>
      <c r="C62" s="444"/>
      <c r="D62" s="640"/>
      <c r="E62" s="381" t="s">
        <v>97</v>
      </c>
      <c r="H62" s="88" t="s">
        <v>98</v>
      </c>
      <c r="I62" s="85"/>
      <c r="J62" s="394" t="s">
        <v>88</v>
      </c>
      <c r="K62" s="446"/>
      <c r="L62" s="171" t="s">
        <v>99</v>
      </c>
      <c r="M62" s="171"/>
      <c r="N62" s="167"/>
      <c r="X62" s="172"/>
      <c r="AA62" s="704"/>
      <c r="AB62" s="704"/>
    </row>
    <row r="63" spans="2:31" ht="15.5">
      <c r="B63" s="729" t="s">
        <v>537</v>
      </c>
      <c r="D63" s="641"/>
      <c r="E63" s="381" t="s">
        <v>100</v>
      </c>
      <c r="H63" s="89"/>
      <c r="I63" s="181"/>
      <c r="J63" s="394" t="s">
        <v>101</v>
      </c>
      <c r="K63" s="446"/>
      <c r="L63" s="171" t="s">
        <v>524</v>
      </c>
      <c r="M63" s="171"/>
      <c r="N63" s="1075" t="s">
        <v>103</v>
      </c>
      <c r="O63" s="1076"/>
      <c r="P63" s="1076"/>
      <c r="Q63" s="1076"/>
      <c r="R63" s="1076"/>
      <c r="S63" s="1076"/>
      <c r="T63" s="1076"/>
      <c r="U63" s="1076"/>
      <c r="V63" s="1076"/>
      <c r="W63" s="1076"/>
      <c r="X63" s="1077"/>
      <c r="AA63" s="704"/>
      <c r="AB63" s="704"/>
    </row>
    <row r="64" spans="2:31">
      <c r="B64" s="406"/>
      <c r="C64" s="448"/>
      <c r="D64" s="644"/>
      <c r="E64" s="448"/>
      <c r="F64" s="448"/>
      <c r="G64" s="407"/>
      <c r="H64" s="1061" t="s">
        <v>1065</v>
      </c>
      <c r="I64" s="1078"/>
      <c r="J64" s="1061" t="s">
        <v>1073</v>
      </c>
      <c r="K64" s="1078"/>
      <c r="L64" s="448"/>
      <c r="M64" s="175"/>
      <c r="N64" s="1079" t="s">
        <v>105</v>
      </c>
      <c r="O64" s="1080"/>
      <c r="P64" s="1080"/>
      <c r="Q64" s="1080"/>
      <c r="R64" s="1080"/>
      <c r="S64" s="1080"/>
      <c r="T64" s="1080"/>
      <c r="U64" s="1080"/>
      <c r="V64" s="1080"/>
      <c r="W64" s="1080"/>
      <c r="X64" s="1081"/>
    </row>
    <row r="67" spans="2:28" ht="22.5" customHeight="1">
      <c r="B67" s="456" t="s">
        <v>922</v>
      </c>
      <c r="C67" s="497"/>
      <c r="D67" s="456" t="s">
        <v>580</v>
      </c>
      <c r="E67" s="663"/>
      <c r="F67" s="663"/>
      <c r="G67" s="454"/>
      <c r="H67" s="456" t="s">
        <v>916</v>
      </c>
      <c r="J67" s="456" t="s">
        <v>927</v>
      </c>
    </row>
    <row r="68" spans="2:28" s="163" customFormat="1" ht="22.5" customHeight="1">
      <c r="B68" s="456" t="s">
        <v>923</v>
      </c>
      <c r="C68" s="497"/>
      <c r="D68" s="456" t="s">
        <v>1070</v>
      </c>
      <c r="E68" s="663"/>
      <c r="F68" s="663"/>
      <c r="G68" s="454"/>
      <c r="H68" s="664" t="s">
        <v>917</v>
      </c>
      <c r="I68" s="497"/>
      <c r="J68" s="575" t="s">
        <v>927</v>
      </c>
      <c r="K68" s="704"/>
      <c r="L68" s="704"/>
      <c r="O68" s="704"/>
      <c r="P68" s="704"/>
      <c r="Q68" s="704"/>
      <c r="R68" s="704"/>
      <c r="S68" s="704"/>
      <c r="T68" s="704"/>
      <c r="U68" s="704"/>
      <c r="V68" s="704"/>
      <c r="W68" s="704"/>
      <c r="X68" s="164"/>
      <c r="Y68" s="704"/>
      <c r="Z68" s="704"/>
      <c r="AA68" s="705"/>
      <c r="AB68" s="679"/>
    </row>
    <row r="69" spans="2:28" s="163" customFormat="1" ht="22.5" customHeight="1">
      <c r="B69" s="456" t="s">
        <v>924</v>
      </c>
      <c r="C69" s="497"/>
      <c r="D69" s="456" t="s">
        <v>1071</v>
      </c>
      <c r="E69" s="663"/>
      <c r="F69" s="663"/>
      <c r="G69" s="454"/>
      <c r="H69" s="456" t="s">
        <v>918</v>
      </c>
      <c r="J69" s="456" t="s">
        <v>580</v>
      </c>
      <c r="K69" s="704"/>
      <c r="L69" s="704"/>
      <c r="O69" s="704"/>
      <c r="P69" s="704"/>
      <c r="Q69" s="704"/>
      <c r="R69" s="704"/>
      <c r="S69" s="704"/>
      <c r="T69" s="704"/>
      <c r="U69" s="704"/>
      <c r="V69" s="704"/>
      <c r="W69" s="704"/>
      <c r="X69" s="164"/>
      <c r="Y69" s="704"/>
      <c r="Z69" s="704"/>
      <c r="AA69" s="705"/>
      <c r="AB69" s="679"/>
    </row>
    <row r="70" spans="2:28" s="163" customFormat="1" ht="22.5" customHeight="1">
      <c r="B70" s="456" t="s">
        <v>925</v>
      </c>
      <c r="C70" s="497"/>
      <c r="D70" s="456" t="s">
        <v>580</v>
      </c>
      <c r="E70" s="663"/>
      <c r="F70" s="663"/>
      <c r="G70" s="454"/>
      <c r="H70" s="456" t="s">
        <v>919</v>
      </c>
      <c r="J70" s="456" t="s">
        <v>580</v>
      </c>
      <c r="K70" s="704"/>
      <c r="L70" s="704"/>
      <c r="O70" s="704"/>
      <c r="P70" s="704"/>
      <c r="Q70" s="704"/>
      <c r="R70" s="704"/>
      <c r="S70" s="704"/>
      <c r="T70" s="704"/>
      <c r="U70" s="704"/>
      <c r="V70" s="704"/>
      <c r="W70" s="704"/>
      <c r="X70" s="164"/>
      <c r="Y70" s="704"/>
      <c r="Z70" s="704"/>
      <c r="AA70" s="705"/>
      <c r="AB70" s="679"/>
    </row>
    <row r="71" spans="2:28" s="163" customFormat="1" ht="22.5" customHeight="1">
      <c r="B71" s="456" t="s">
        <v>926</v>
      </c>
      <c r="C71" s="497"/>
      <c r="D71" s="456" t="s">
        <v>580</v>
      </c>
      <c r="E71" s="663"/>
      <c r="F71" s="663"/>
      <c r="G71" s="454"/>
      <c r="H71" s="456" t="s">
        <v>921</v>
      </c>
      <c r="J71" s="456" t="s">
        <v>580</v>
      </c>
      <c r="K71" s="704"/>
      <c r="L71" s="704"/>
      <c r="O71" s="704"/>
      <c r="P71" s="704"/>
      <c r="Q71" s="704"/>
      <c r="R71" s="704"/>
      <c r="S71" s="704"/>
      <c r="T71" s="704"/>
      <c r="U71" s="704"/>
      <c r="V71" s="704"/>
      <c r="W71" s="704"/>
      <c r="X71" s="164"/>
      <c r="Y71" s="704"/>
      <c r="Z71" s="704"/>
      <c r="AA71" s="705"/>
      <c r="AB71" s="679"/>
    </row>
    <row r="72" spans="2:28">
      <c r="B72" s="665"/>
      <c r="D72" s="665"/>
      <c r="E72" s="665"/>
      <c r="F72" s="665"/>
      <c r="G72" s="326"/>
      <c r="H72" s="456" t="s">
        <v>920</v>
      </c>
      <c r="J72" s="456" t="s">
        <v>580</v>
      </c>
    </row>
    <row r="73" spans="2:28" s="163" customFormat="1">
      <c r="B73" s="704"/>
      <c r="C73" s="666" t="s">
        <v>189</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592</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593</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595</v>
      </c>
      <c r="D76" s="381"/>
      <c r="E76" s="381"/>
      <c r="F76" s="381"/>
      <c r="G76" s="704"/>
      <c r="J76" s="704"/>
      <c r="K76" s="704"/>
      <c r="L76" s="704"/>
      <c r="O76" s="704"/>
      <c r="P76" s="704"/>
      <c r="Q76" s="704"/>
      <c r="R76" s="704"/>
      <c r="S76" s="704"/>
      <c r="T76" s="704"/>
      <c r="U76" s="704"/>
      <c r="V76" s="704"/>
      <c r="W76" s="704"/>
      <c r="X76" s="164"/>
      <c r="Y76" s="704"/>
      <c r="Z76" s="704"/>
      <c r="AA76" s="705"/>
      <c r="AB76" s="679"/>
    </row>
    <row r="77" spans="2:28" s="163" customFormat="1">
      <c r="B77" s="704"/>
      <c r="C77" s="667" t="s">
        <v>594</v>
      </c>
      <c r="D77" s="381"/>
      <c r="E77" s="381"/>
      <c r="F77" s="381"/>
      <c r="G77" s="704"/>
      <c r="J77" s="704"/>
      <c r="K77" s="704"/>
      <c r="L77" s="704"/>
      <c r="O77" s="704"/>
      <c r="P77" s="704"/>
      <c r="Q77" s="704"/>
      <c r="R77" s="704"/>
      <c r="S77" s="704"/>
      <c r="T77" s="704"/>
      <c r="U77" s="704"/>
      <c r="V77" s="704"/>
      <c r="W77" s="704"/>
      <c r="X77" s="164"/>
      <c r="Y77" s="704"/>
      <c r="Z77" s="704"/>
      <c r="AA77" s="705"/>
      <c r="AB77" s="679"/>
    </row>
    <row r="78" spans="2:28" s="163" customFormat="1">
      <c r="B78" s="704"/>
      <c r="C78" s="667" t="s">
        <v>607</v>
      </c>
      <c r="D78" s="381"/>
      <c r="E78" s="381"/>
      <c r="F78" s="381"/>
      <c r="G78" s="704"/>
      <c r="J78" s="704"/>
      <c r="K78" s="704"/>
      <c r="L78" s="704"/>
      <c r="O78" s="704"/>
      <c r="P78" s="704"/>
      <c r="Q78" s="704"/>
      <c r="R78" s="704"/>
      <c r="S78" s="704"/>
      <c r="T78" s="704"/>
      <c r="U78" s="704"/>
      <c r="V78" s="704"/>
      <c r="W78" s="704"/>
      <c r="X78" s="164"/>
      <c r="Y78" s="704"/>
      <c r="Z78" s="704"/>
      <c r="AA78" s="705"/>
      <c r="AB78" s="679"/>
    </row>
    <row r="79" spans="2:28" s="163" customFormat="1">
      <c r="B79" s="704"/>
      <c r="C79" s="667" t="s">
        <v>606</v>
      </c>
      <c r="D79" s="381"/>
      <c r="E79" s="381"/>
      <c r="F79" s="381"/>
      <c r="G79" s="704"/>
      <c r="J79" s="704"/>
      <c r="K79" s="704"/>
      <c r="L79" s="704"/>
      <c r="O79" s="704"/>
      <c r="P79" s="704"/>
      <c r="Q79" s="704"/>
      <c r="R79" s="704"/>
      <c r="S79" s="704"/>
      <c r="T79" s="704"/>
      <c r="U79" s="704"/>
      <c r="V79" s="704"/>
      <c r="W79" s="704"/>
      <c r="X79" s="164"/>
      <c r="Y79" s="704"/>
      <c r="Z79" s="704"/>
      <c r="AA79" s="705"/>
      <c r="AB79" s="679"/>
    </row>
    <row r="80" spans="2:28" s="163" customFormat="1">
      <c r="B80" s="704"/>
      <c r="C80" s="667" t="s">
        <v>596</v>
      </c>
      <c r="D80" s="381"/>
      <c r="E80" s="381"/>
      <c r="F80" s="381"/>
      <c r="G80" s="704"/>
      <c r="J80" s="704"/>
      <c r="K80" s="704"/>
      <c r="L80" s="704"/>
      <c r="O80" s="704"/>
      <c r="P80" s="704"/>
      <c r="Q80" s="704"/>
      <c r="R80" s="704"/>
      <c r="S80" s="704"/>
      <c r="T80" s="704"/>
      <c r="U80" s="704"/>
      <c r="V80" s="704"/>
      <c r="W80" s="704"/>
      <c r="X80" s="164"/>
      <c r="Y80" s="704"/>
      <c r="Z80" s="704"/>
      <c r="AA80" s="705"/>
      <c r="AB80" s="679"/>
    </row>
    <row r="81" spans="2:28" s="163" customFormat="1">
      <c r="B81" s="704"/>
      <c r="C81" s="667" t="s">
        <v>597</v>
      </c>
      <c r="D81" s="381"/>
      <c r="E81" s="381"/>
      <c r="F81" s="381"/>
      <c r="G81" s="704"/>
      <c r="J81" s="704"/>
      <c r="K81" s="704"/>
      <c r="L81" s="704"/>
      <c r="O81" s="704"/>
      <c r="P81" s="704"/>
      <c r="Q81" s="704"/>
      <c r="R81" s="704"/>
      <c r="S81" s="704"/>
      <c r="T81" s="704"/>
      <c r="U81" s="704"/>
      <c r="V81" s="704"/>
      <c r="W81" s="704"/>
      <c r="X81" s="164"/>
      <c r="Y81" s="704"/>
      <c r="Z81" s="704"/>
      <c r="AA81" s="705"/>
      <c r="AB81" s="679"/>
    </row>
    <row r="82" spans="2:28" s="163" customFormat="1">
      <c r="B82" s="704"/>
      <c r="C82" s="667" t="s">
        <v>598</v>
      </c>
      <c r="D82" s="381"/>
      <c r="E82" s="381"/>
      <c r="F82" s="381"/>
      <c r="G82" s="704"/>
      <c r="J82" s="704"/>
      <c r="K82" s="704"/>
      <c r="L82" s="704"/>
      <c r="O82" s="704"/>
      <c r="P82" s="704"/>
      <c r="Q82" s="704"/>
      <c r="R82" s="704"/>
      <c r="S82" s="704"/>
      <c r="T82" s="704"/>
      <c r="U82" s="704"/>
      <c r="V82" s="704"/>
      <c r="W82" s="704"/>
      <c r="X82" s="164"/>
      <c r="Y82" s="704"/>
      <c r="Z82" s="704"/>
      <c r="AA82" s="705"/>
      <c r="AB82" s="679"/>
    </row>
    <row r="83" spans="2:28" s="163" customFormat="1">
      <c r="B83" s="704"/>
      <c r="C83" s="667" t="s">
        <v>599</v>
      </c>
      <c r="D83" s="381"/>
      <c r="E83" s="381"/>
      <c r="F83" s="381"/>
      <c r="G83" s="704"/>
      <c r="J83" s="704"/>
      <c r="K83" s="704"/>
      <c r="L83" s="704"/>
      <c r="O83" s="704"/>
      <c r="P83" s="704"/>
      <c r="Q83" s="704"/>
      <c r="R83" s="704"/>
      <c r="S83" s="704"/>
      <c r="T83" s="704"/>
      <c r="U83" s="704"/>
      <c r="V83" s="704"/>
      <c r="W83" s="704"/>
      <c r="X83" s="164"/>
      <c r="Y83" s="704"/>
      <c r="Z83" s="704"/>
      <c r="AA83" s="705"/>
      <c r="AB83" s="679"/>
    </row>
    <row r="84" spans="2:28">
      <c r="C84" s="667" t="s">
        <v>336</v>
      </c>
    </row>
    <row r="85" spans="2:28" s="665" customFormat="1">
      <c r="B85" s="704"/>
      <c r="C85" s="668" t="s">
        <v>348</v>
      </c>
      <c r="D85" s="666" t="s">
        <v>570</v>
      </c>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7" t="s">
        <v>14</v>
      </c>
      <c r="D86" s="381" t="s">
        <v>571</v>
      </c>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7" t="s">
        <v>10</v>
      </c>
      <c r="D87" s="381"/>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7" t="s">
        <v>602</v>
      </c>
      <c r="D88" s="381" t="s">
        <v>20</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7" t="s">
        <v>11</v>
      </c>
      <c r="D89" s="381"/>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7" t="s">
        <v>550</v>
      </c>
      <c r="D90" s="381"/>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7" t="s">
        <v>604</v>
      </c>
      <c r="D91" s="381"/>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7" t="s">
        <v>542</v>
      </c>
      <c r="D92" s="381"/>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7" t="s">
        <v>543</v>
      </c>
      <c r="D93" s="381"/>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8" t="s">
        <v>621</v>
      </c>
      <c r="D94" s="669" t="s">
        <v>166</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8" t="s">
        <v>622</v>
      </c>
      <c r="D95" s="669" t="s">
        <v>167</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8" t="s">
        <v>623</v>
      </c>
      <c r="D96" s="666" t="s">
        <v>168</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8" t="s">
        <v>624</v>
      </c>
      <c r="D97" s="666" t="s">
        <v>169</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8" t="s">
        <v>618</v>
      </c>
      <c r="D98" s="669" t="s">
        <v>170</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156</v>
      </c>
      <c r="D99" s="669" t="s">
        <v>171</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157</v>
      </c>
      <c r="D100" s="669" t="s">
        <v>172</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158</v>
      </c>
      <c r="D101" s="669" t="s">
        <v>173</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159</v>
      </c>
      <c r="D102" s="669" t="s">
        <v>174</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160</v>
      </c>
      <c r="D103" s="669" t="s">
        <v>175</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161</v>
      </c>
      <c r="D104" s="669" t="s">
        <v>176</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162</v>
      </c>
      <c r="D105" s="669" t="s">
        <v>177</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163</v>
      </c>
      <c r="D106" s="669" t="s">
        <v>178</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164</v>
      </c>
      <c r="D107" s="669" t="s">
        <v>179</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165</v>
      </c>
      <c r="D108" s="669" t="s">
        <v>180</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125</v>
      </c>
      <c r="D109" s="669" t="s">
        <v>140</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126</v>
      </c>
      <c r="D110" s="669" t="s">
        <v>141</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127</v>
      </c>
      <c r="D111" s="669" t="s">
        <v>142</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128</v>
      </c>
      <c r="D112" s="669" t="s">
        <v>143</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129</v>
      </c>
      <c r="D113" s="669" t="s">
        <v>144</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130</v>
      </c>
      <c r="D114" s="669" t="s">
        <v>145</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131</v>
      </c>
      <c r="D115" s="669" t="s">
        <v>146</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s="665" customFormat="1">
      <c r="B116" s="704"/>
      <c r="C116" s="669" t="s">
        <v>132</v>
      </c>
      <c r="D116" s="669" t="s">
        <v>147</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37" s="665" customFormat="1">
      <c r="B117" s="704"/>
      <c r="C117" s="669" t="s">
        <v>133</v>
      </c>
      <c r="D117" s="669" t="s">
        <v>148</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37" s="665" customFormat="1">
      <c r="B118" s="704"/>
      <c r="C118" s="669" t="s">
        <v>134</v>
      </c>
      <c r="D118" s="669" t="s">
        <v>149</v>
      </c>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680"/>
    </row>
    <row r="119" spans="2:37" s="665" customFormat="1">
      <c r="B119" s="704"/>
      <c r="C119" s="669" t="s">
        <v>135</v>
      </c>
      <c r="D119" s="669" t="s">
        <v>150</v>
      </c>
      <c r="E119" s="381"/>
      <c r="F119" s="381"/>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680"/>
    </row>
    <row r="120" spans="2:37" s="665" customFormat="1">
      <c r="B120" s="704"/>
      <c r="C120" s="669" t="s">
        <v>136</v>
      </c>
      <c r="D120" s="669" t="s">
        <v>151</v>
      </c>
      <c r="E120" s="381"/>
      <c r="F120" s="381"/>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680"/>
    </row>
    <row r="121" spans="2:37" s="665" customFormat="1">
      <c r="B121" s="704"/>
      <c r="C121" s="669" t="s">
        <v>137</v>
      </c>
      <c r="D121" s="669" t="s">
        <v>152</v>
      </c>
      <c r="E121" s="381"/>
      <c r="F121" s="381"/>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680"/>
    </row>
    <row r="122" spans="2:37" s="665" customFormat="1">
      <c r="B122" s="704"/>
      <c r="C122" s="669" t="s">
        <v>138</v>
      </c>
      <c r="D122" s="669" t="s">
        <v>153</v>
      </c>
      <c r="E122" s="381"/>
      <c r="F122" s="381"/>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680"/>
    </row>
    <row r="123" spans="2:37" s="665" customFormat="1">
      <c r="B123" s="704"/>
      <c r="C123" s="669" t="s">
        <v>139</v>
      </c>
      <c r="D123" s="669" t="s">
        <v>154</v>
      </c>
      <c r="E123" s="381"/>
      <c r="F123" s="381"/>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680"/>
    </row>
    <row r="124" spans="2:37" s="665" customFormat="1">
      <c r="B124" s="704"/>
      <c r="C124" s="669" t="s">
        <v>345</v>
      </c>
      <c r="D124" s="669" t="s">
        <v>346</v>
      </c>
      <c r="E124" s="381"/>
      <c r="F124" s="381"/>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680"/>
    </row>
    <row r="125" spans="2:37">
      <c r="C125" s="668" t="s">
        <v>562</v>
      </c>
      <c r="D125" s="666" t="s">
        <v>586</v>
      </c>
    </row>
    <row r="126" spans="2:37" s="381" customFormat="1">
      <c r="B126" s="704"/>
      <c r="C126" s="668" t="s">
        <v>11</v>
      </c>
      <c r="D126" s="666" t="s">
        <v>579</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row>
    <row r="127" spans="2:37" s="381" customFormat="1">
      <c r="B127" s="704"/>
      <c r="C127" s="668" t="s">
        <v>550</v>
      </c>
      <c r="D127" s="666" t="s">
        <v>603</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row>
    <row r="128" spans="2:37" s="381" customFormat="1">
      <c r="B128" s="704"/>
      <c r="C128" s="668" t="s">
        <v>626</v>
      </c>
      <c r="D128" s="666" t="s">
        <v>629</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68" t="s">
        <v>627</v>
      </c>
      <c r="D129" s="666" t="s">
        <v>630</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8" t="s">
        <v>628</v>
      </c>
      <c r="D130" s="666" t="s">
        <v>631</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8" t="s">
        <v>612</v>
      </c>
      <c r="D131" s="666" t="s">
        <v>613</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70" t="s">
        <v>853</v>
      </c>
      <c r="D132" s="671" t="s">
        <v>860</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66" t="s">
        <v>854</v>
      </c>
      <c r="D133" s="672" t="s">
        <v>861</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6" t="s">
        <v>855</v>
      </c>
      <c r="D134" s="672" t="s">
        <v>862</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66" t="s">
        <v>856</v>
      </c>
      <c r="D135" s="672" t="s">
        <v>863</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row r="136" spans="2:37" s="381" customFormat="1">
      <c r="B136" s="704"/>
      <c r="C136" s="666" t="s">
        <v>857</v>
      </c>
      <c r="D136" s="671" t="s">
        <v>864</v>
      </c>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705"/>
      <c r="AC136" s="704"/>
      <c r="AD136" s="704"/>
      <c r="AE136" s="704"/>
      <c r="AF136" s="704"/>
      <c r="AG136" s="704"/>
      <c r="AH136" s="704"/>
      <c r="AI136" s="704"/>
      <c r="AJ136" s="704"/>
      <c r="AK136" s="704"/>
    </row>
    <row r="137" spans="2:37" s="381" customFormat="1">
      <c r="B137" s="704"/>
      <c r="C137" s="670" t="s">
        <v>858</v>
      </c>
      <c r="D137" s="671" t="s">
        <v>865</v>
      </c>
      <c r="G137" s="704"/>
      <c r="H137" s="163"/>
      <c r="I137" s="163"/>
      <c r="J137" s="704"/>
      <c r="K137" s="704"/>
      <c r="L137" s="704"/>
      <c r="M137" s="163"/>
      <c r="N137" s="163"/>
      <c r="O137" s="704"/>
      <c r="P137" s="704"/>
      <c r="Q137" s="704"/>
      <c r="R137" s="704"/>
      <c r="S137" s="704"/>
      <c r="T137" s="704"/>
      <c r="U137" s="704"/>
      <c r="V137" s="704"/>
      <c r="W137" s="704"/>
      <c r="X137" s="164"/>
      <c r="Y137" s="704"/>
      <c r="Z137" s="704"/>
      <c r="AA137" s="705"/>
      <c r="AB137" s="705"/>
      <c r="AC137" s="704"/>
      <c r="AD137" s="704"/>
      <c r="AE137" s="704"/>
      <c r="AF137" s="704"/>
      <c r="AG137" s="704"/>
      <c r="AH137" s="704"/>
      <c r="AI137" s="704"/>
      <c r="AJ137" s="704"/>
      <c r="AK137" s="704"/>
    </row>
    <row r="138" spans="2:37" s="381" customFormat="1">
      <c r="B138" s="704"/>
      <c r="C138" s="670" t="s">
        <v>859</v>
      </c>
      <c r="D138" s="671" t="s">
        <v>866</v>
      </c>
      <c r="G138" s="704"/>
      <c r="H138" s="163"/>
      <c r="I138" s="163"/>
      <c r="J138" s="704"/>
      <c r="K138" s="704"/>
      <c r="L138" s="704"/>
      <c r="M138" s="163"/>
      <c r="N138" s="163"/>
      <c r="O138" s="704"/>
      <c r="P138" s="704"/>
      <c r="Q138" s="704"/>
      <c r="R138" s="704"/>
      <c r="S138" s="704"/>
      <c r="T138" s="704"/>
      <c r="U138" s="704"/>
      <c r="V138" s="704"/>
      <c r="W138" s="704"/>
      <c r="X138" s="164"/>
      <c r="Y138" s="704"/>
      <c r="Z138" s="704"/>
      <c r="AA138" s="705"/>
      <c r="AB138" s="705"/>
      <c r="AC138" s="704"/>
      <c r="AD138" s="704"/>
      <c r="AE138" s="704"/>
      <c r="AF138" s="704"/>
      <c r="AG138" s="704"/>
      <c r="AH138" s="704"/>
      <c r="AI138" s="704"/>
      <c r="AJ138" s="704"/>
      <c r="AK138" s="704"/>
    </row>
    <row r="139" spans="2:37" s="381" customFormat="1">
      <c r="B139" s="704"/>
      <c r="C139" s="666" t="s">
        <v>867</v>
      </c>
      <c r="D139" s="672" t="s">
        <v>868</v>
      </c>
      <c r="G139" s="704"/>
      <c r="H139" s="163"/>
      <c r="I139" s="163"/>
      <c r="J139" s="704"/>
      <c r="K139" s="704"/>
      <c r="L139" s="704"/>
      <c r="M139" s="163"/>
      <c r="N139" s="163"/>
      <c r="O139" s="704"/>
      <c r="P139" s="704"/>
      <c r="Q139" s="704"/>
      <c r="R139" s="704"/>
      <c r="S139" s="704"/>
      <c r="T139" s="704"/>
      <c r="U139" s="704"/>
      <c r="V139" s="704"/>
      <c r="W139" s="704"/>
      <c r="X139" s="164"/>
      <c r="Y139" s="704"/>
      <c r="Z139" s="704"/>
      <c r="AA139" s="705"/>
      <c r="AB139" s="705"/>
      <c r="AC139" s="704"/>
      <c r="AD139" s="704"/>
      <c r="AE139" s="704"/>
      <c r="AF139" s="704"/>
      <c r="AG139" s="704"/>
      <c r="AH139" s="704"/>
      <c r="AI139" s="704"/>
      <c r="AJ139" s="704"/>
      <c r="AK139" s="704"/>
    </row>
    <row r="140" spans="2:37" s="381" customFormat="1">
      <c r="B140" s="704"/>
      <c r="C140" s="668" t="s">
        <v>635</v>
      </c>
      <c r="D140" s="672" t="s">
        <v>636</v>
      </c>
      <c r="G140" s="704"/>
      <c r="H140" s="163"/>
      <c r="I140" s="163"/>
      <c r="J140" s="704"/>
      <c r="K140" s="704"/>
      <c r="L140" s="704"/>
      <c r="M140" s="163"/>
      <c r="N140" s="163"/>
      <c r="O140" s="704"/>
      <c r="P140" s="704"/>
      <c r="Q140" s="704"/>
      <c r="R140" s="704"/>
      <c r="S140" s="704"/>
      <c r="T140" s="704"/>
      <c r="U140" s="704"/>
      <c r="V140" s="704"/>
      <c r="W140" s="704"/>
      <c r="X140" s="164"/>
      <c r="Y140" s="704"/>
      <c r="Z140" s="704"/>
      <c r="AA140" s="705"/>
      <c r="AB140" s="705"/>
      <c r="AC140" s="704"/>
      <c r="AD140" s="704"/>
      <c r="AE140" s="704"/>
      <c r="AF140" s="704"/>
      <c r="AG140" s="704"/>
      <c r="AH140" s="704"/>
      <c r="AI140" s="704"/>
      <c r="AJ140" s="704"/>
      <c r="AK140" s="704"/>
    </row>
    <row r="141" spans="2:37" s="381" customFormat="1">
      <c r="B141" s="704"/>
      <c r="C141" s="668" t="s">
        <v>542</v>
      </c>
      <c r="D141" s="673" t="s">
        <v>573</v>
      </c>
      <c r="G141" s="704"/>
      <c r="H141" s="163"/>
      <c r="I141" s="163"/>
      <c r="J141" s="704"/>
      <c r="K141" s="704"/>
      <c r="L141" s="704"/>
      <c r="M141" s="163"/>
      <c r="N141" s="163"/>
      <c r="O141" s="704"/>
      <c r="P141" s="704"/>
      <c r="Q141" s="704"/>
      <c r="R141" s="704"/>
      <c r="S141" s="704"/>
      <c r="T141" s="704"/>
      <c r="U141" s="704"/>
      <c r="V141" s="704"/>
      <c r="W141" s="704"/>
      <c r="X141" s="164"/>
      <c r="Y141" s="704"/>
      <c r="Z141" s="704"/>
      <c r="AA141" s="705"/>
      <c r="AB141" s="705"/>
      <c r="AC141" s="704"/>
      <c r="AD141" s="704"/>
      <c r="AE141" s="704"/>
      <c r="AF141" s="704"/>
      <c r="AG141" s="704"/>
      <c r="AH141" s="704"/>
      <c r="AI141" s="704"/>
      <c r="AJ141" s="704"/>
      <c r="AK141" s="704"/>
    </row>
    <row r="142" spans="2:37" s="381" customFormat="1">
      <c r="B142" s="704"/>
      <c r="C142" s="668" t="s">
        <v>157</v>
      </c>
      <c r="D142" s="673" t="s">
        <v>172</v>
      </c>
      <c r="G142" s="704"/>
      <c r="H142" s="163"/>
      <c r="I142" s="163"/>
      <c r="J142" s="704"/>
      <c r="K142" s="704"/>
      <c r="L142" s="704"/>
      <c r="M142" s="163"/>
      <c r="N142" s="163"/>
      <c r="O142" s="704"/>
      <c r="P142" s="704"/>
      <c r="Q142" s="704"/>
      <c r="R142" s="704"/>
      <c r="S142" s="704"/>
      <c r="T142" s="704"/>
      <c r="U142" s="704"/>
      <c r="V142" s="704"/>
      <c r="W142" s="704"/>
      <c r="X142" s="164"/>
      <c r="Y142" s="704"/>
      <c r="Z142" s="704"/>
      <c r="AA142" s="705"/>
      <c r="AB142" s="705"/>
      <c r="AC142" s="704"/>
      <c r="AD142" s="704"/>
      <c r="AE142" s="704"/>
      <c r="AF142" s="704"/>
      <c r="AG142" s="704"/>
      <c r="AH142" s="704"/>
      <c r="AI142" s="704"/>
      <c r="AJ142" s="704"/>
      <c r="AK142" s="704"/>
    </row>
  </sheetData>
  <mergeCells count="6">
    <mergeCell ref="N58:X58"/>
    <mergeCell ref="H60:I60"/>
    <mergeCell ref="N63:X63"/>
    <mergeCell ref="H64:I64"/>
    <mergeCell ref="J64:K64"/>
    <mergeCell ref="N64:X64"/>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06CA8-9366-476D-BCE1-60491DE4706A}">
  <sheetPr>
    <pageSetUpPr fitToPage="1"/>
  </sheetPr>
  <dimension ref="B1:AK143"/>
  <sheetViews>
    <sheetView showGridLines="0" view="pageBreakPreview" topLeftCell="A21" zoomScale="70" zoomScaleNormal="55" zoomScaleSheetLayoutView="70" workbookViewId="0">
      <selection activeCell="L44" sqref="L44"/>
    </sheetView>
  </sheetViews>
  <sheetFormatPr defaultColWidth="9.1796875" defaultRowHeight="22.5"/>
  <cols>
    <col min="1" max="1" width="6"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760"/>
      <c r="K10" s="761"/>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1052</v>
      </c>
      <c r="D18" s="346" t="str">
        <f>IF(E18="","",VLOOKUP(C18,Data!$B$5:$L$508,2,FALSE))</f>
        <v/>
      </c>
      <c r="E18" s="715"/>
      <c r="F18" s="709"/>
      <c r="G18" s="363"/>
      <c r="H18" s="346" t="str">
        <f>IF(E18="","",VLOOKUP(C18,Data!$B$5:$L$508,11,FALSE))</f>
        <v/>
      </c>
      <c r="I18" s="616" t="str">
        <f t="shared" ref="I18:I55"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758"/>
      <c r="Q18" s="759"/>
      <c r="R18" s="630" t="s">
        <v>525</v>
      </c>
      <c r="S18" s="759"/>
      <c r="T18" s="759"/>
      <c r="U18" s="630"/>
      <c r="V18" s="634"/>
      <c r="W18" s="630"/>
      <c r="X18" s="350" t="str">
        <f>IF(E18="","",VLOOKUP(C18,Data!$B$5:$J$508,9,FALSE)*E18)</f>
        <v/>
      </c>
      <c r="Y18" s="704"/>
      <c r="Z18" s="704"/>
      <c r="AA18" s="705"/>
      <c r="AB18" s="705"/>
      <c r="AC18" s="704"/>
      <c r="AD18" s="704"/>
      <c r="AE18" s="704"/>
    </row>
    <row r="19" spans="2:31" s="710" customFormat="1" ht="20" customHeight="1">
      <c r="B19" s="707" t="s">
        <v>952</v>
      </c>
      <c r="C19" s="357" t="s">
        <v>14</v>
      </c>
      <c r="D19" s="346" t="str">
        <f>IF(E19="","",VLOOKUP(C19,Data!$B$5:$L$508,2,FALSE))</f>
        <v>ZA34830</v>
      </c>
      <c r="E19" s="715">
        <v>20</v>
      </c>
      <c r="F19" s="709"/>
      <c r="G19" s="378" t="s">
        <v>521</v>
      </c>
      <c r="H19" s="346">
        <f>IF(E19="","",VLOOKUP(C19,Data!$B$5:$L$508,11,FALSE))</f>
        <v>117.38</v>
      </c>
      <c r="I19" s="616">
        <f t="shared" si="0"/>
        <v>2347.6</v>
      </c>
      <c r="J19" s="471" t="str">
        <f>IF(E19="","",VLOOKUP(C19,Data!$B$5:$D$508,3,FALSE))</f>
        <v>C/T</v>
      </c>
      <c r="K19" s="347" t="str">
        <f>IF(E19="","",VLOOKUP(C19,Data!$B$5:$M$508,12,FALSE))</f>
        <v>Indonesia</v>
      </c>
      <c r="L19" s="348"/>
      <c r="M19" s="349">
        <f>IF(E19="","",VLOOKUP(C19,Data!$B$5:$E$508,4,FALSE)*E19)</f>
        <v>102</v>
      </c>
      <c r="N19" s="349">
        <f>IF(E19="","",VLOOKUP(C19,Data!$B$5:$F$508,5,FALSE)*E19)</f>
        <v>90</v>
      </c>
      <c r="O19" s="612" t="e">
        <f>IF(C19=Data!#REF!,Data!#REF!,(IF(C19=Data!#REF!,Data!#REF!,(IF(C19=Data!#REF!,Data!#REF!,(IF(C19=Data!B137,Data!G137,(IF(C19=Data!B140,Data!G140,(IF(C19=Data!#REF!,Data!#REF!,(IF(C19=Data!#REF!,Data!#REF!,(IF(C19=Data!#REF!,Data!#REF!,Data!#REF!)))))))))))))))&amp;IF(C19=Data!#REF!,Data!#REF!,(IF(C19=Data!#REF!,Data!#REF!,(IF(C19=Data!#REF!,Data!#REF!,(IF(C19=Data!#REF!,Data!#REF!,(IF(C19=Data!#REF!,Data!#REF!,(IF(C19=Data!#REF!,Data!G832,(IF(C19=Data!#REF!,Data!#REF!,(IF(C19=Data!#REF!,Data!#REF!,Data!#REF!)))))))))))))))&amp;IF(C19=Data!B168,Data!G168,(IF(C19=Data!#REF!,Data!#REF!,(IF(C19=Data!#REF!,Data!#REF!,(IF(C19=Data!#REF!,Data!#REF!,(IF(C19=Data!#REF!,Data!#REF!,Data!#REF!)))))))))</f>
        <v>#REF!</v>
      </c>
      <c r="P19" s="758"/>
      <c r="Q19" s="759"/>
      <c r="R19" s="630" t="s">
        <v>525</v>
      </c>
      <c r="S19" s="759"/>
      <c r="T19" s="759"/>
      <c r="U19" s="630"/>
      <c r="V19" s="634"/>
      <c r="W19" s="630"/>
      <c r="X19" s="350">
        <f>IF(E19="","",VLOOKUP(C19,Data!$B$5:$J$508,9,FALSE)*E19)</f>
        <v>1.1619999999999999</v>
      </c>
      <c r="Y19" s="704"/>
      <c r="Z19" s="704"/>
      <c r="AA19" s="705"/>
      <c r="AB19" s="705"/>
      <c r="AC19" s="704"/>
      <c r="AD19" s="704"/>
      <c r="AE19" s="704"/>
    </row>
    <row r="20" spans="2:31" s="710" customFormat="1" ht="20" customHeight="1">
      <c r="B20" s="707" t="s">
        <v>1043</v>
      </c>
      <c r="C20" s="357" t="s">
        <v>336</v>
      </c>
      <c r="D20" s="346" t="str">
        <f>IF(E20="","",VLOOKUP(C20,Data!$B$5:$L$508,2,FALSE))</f>
        <v>WY71980</v>
      </c>
      <c r="E20" s="715">
        <v>160</v>
      </c>
      <c r="F20" s="709">
        <v>8</v>
      </c>
      <c r="G20" s="363"/>
      <c r="H20" s="346">
        <f>IF(E20="","",VLOOKUP(C20,Data!$B$5:$L$508,11,FALSE))</f>
        <v>128.6</v>
      </c>
      <c r="I20" s="616">
        <f t="shared" si="0"/>
        <v>20576</v>
      </c>
      <c r="J20" s="471" t="str">
        <f>IF(E20="","",VLOOKUP(C20,Data!$B$5:$D$508,3,FALSE))</f>
        <v>C/T</v>
      </c>
      <c r="K20" s="347" t="str">
        <f>IF(E20="","",VLOOKUP(C20,Data!$B$5:$M$508,12,FALSE))</f>
        <v>Indonesia</v>
      </c>
      <c r="L20" s="348"/>
      <c r="M20" s="349">
        <f>IF(E20="","",VLOOKUP(C20,Data!$B$5:$E$508,4,FALSE)*E20)</f>
        <v>1056</v>
      </c>
      <c r="N20" s="349">
        <f>IF(E20="","",VLOOKUP(C20,Data!$B$5:$F$508,5,FALSE)*E20)</f>
        <v>1040</v>
      </c>
      <c r="O20" s="612" t="e">
        <f>IF(C20=Data!#REF!,Data!#REF!,(IF(C20=Data!#REF!,Data!#REF!,(IF(C20=Data!#REF!,Data!#REF!,(IF(C20=Data!B137,Data!G137,(IF(C20=Data!B140,Data!G140,(IF(C20=Data!#REF!,Data!#REF!,(IF(C20=Data!#REF!,Data!#REF!,(IF(C20=Data!#REF!,Data!#REF!,Data!#REF!)))))))))))))))&amp;IF(C20=Data!#REF!,Data!#REF!,(IF(C20=Data!#REF!,Data!#REF!,(IF(C20=Data!#REF!,Data!#REF!,(IF(C20=Data!#REF!,Data!#REF!,(IF(C20=Data!#REF!,Data!#REF!,(IF(C20=Data!#REF!,Data!G832,(IF(C20=Data!#REF!,Data!#REF!,(IF(C20=Data!#REF!,Data!#REF!,Data!#REF!)))))))))))))))&amp;IF(C20=Data!B168,Data!G168,(IF(C20=Data!#REF!,Data!#REF!,(IF(C20=Data!#REF!,Data!#REF!,(IF(C20=Data!#REF!,Data!#REF!,(IF(C20=Data!#REF!,Data!#REF!,Data!#REF!)))))))))</f>
        <v>#REF!</v>
      </c>
      <c r="P20" s="758"/>
      <c r="Q20" s="759"/>
      <c r="R20" s="630" t="s">
        <v>525</v>
      </c>
      <c r="S20" s="759"/>
      <c r="T20" s="759"/>
      <c r="U20" s="630"/>
      <c r="V20" s="634"/>
      <c r="W20" s="630"/>
      <c r="X20" s="350">
        <f>IF(E20="","",VLOOKUP(C20,Data!$B$5:$J$508,9,FALSE)*E20)</f>
        <v>2.1470400000000001</v>
      </c>
      <c r="Y20" s="704"/>
      <c r="Z20" s="704"/>
      <c r="AA20" s="705"/>
      <c r="AB20" s="705"/>
      <c r="AC20" s="704"/>
      <c r="AD20" s="704"/>
      <c r="AE20" s="704"/>
    </row>
    <row r="21" spans="2:31" s="710" customFormat="1" ht="20" customHeight="1">
      <c r="B21" s="707" t="s">
        <v>948</v>
      </c>
      <c r="C21" s="357" t="s">
        <v>592</v>
      </c>
      <c r="D21" s="346" t="str">
        <f>IF(E21="","",VLOOKUP(C21,Data!$B$5:$L$508,2,FALSE))</f>
        <v>WW08930</v>
      </c>
      <c r="E21" s="715">
        <v>250</v>
      </c>
      <c r="F21" s="709"/>
      <c r="G21" s="712" t="s">
        <v>522</v>
      </c>
      <c r="H21" s="346">
        <f>IF(E21="","",VLOOKUP(C21,Data!$B$5:$L$508,11,FALSE))</f>
        <v>24.7</v>
      </c>
      <c r="I21" s="616">
        <f t="shared" si="0"/>
        <v>6175</v>
      </c>
      <c r="J21" s="471" t="str">
        <f>IF(E21="","",VLOOKUP(C21,Data!$B$5:$D$508,3,FALSE))</f>
        <v>C/T</v>
      </c>
      <c r="K21" s="347" t="str">
        <f>IF(E21="","",VLOOKUP(C21,Data!$B$5:$M$508,12,FALSE))</f>
        <v>Indonesia</v>
      </c>
      <c r="L21" s="348"/>
      <c r="M21" s="349">
        <f>IF(E21="","",VLOOKUP(C21,Data!$B$5:$E$508,4,FALSE)*E21)</f>
        <v>550</v>
      </c>
      <c r="N21" s="349">
        <f>IF(E21="","",VLOOKUP(C21,Data!$B$5:$F$508,5,FALSE)*E21)</f>
        <v>250</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758"/>
      <c r="Q21" s="759"/>
      <c r="R21" s="630" t="s">
        <v>525</v>
      </c>
      <c r="S21" s="759"/>
      <c r="T21" s="759"/>
      <c r="U21" s="630"/>
      <c r="V21" s="634"/>
      <c r="W21" s="630"/>
      <c r="X21" s="350">
        <f>IF(E21="","",VLOOKUP(C21,Data!$B$5:$J$508,9,FALSE)*E21)</f>
        <v>0.85000000000000009</v>
      </c>
      <c r="Y21" s="704"/>
      <c r="Z21" s="704"/>
      <c r="AA21" s="705"/>
      <c r="AB21" s="705"/>
      <c r="AC21" s="704"/>
      <c r="AD21" s="704"/>
      <c r="AE21" s="704"/>
    </row>
    <row r="22" spans="2:31" s="710" customFormat="1" ht="20" customHeight="1">
      <c r="B22" s="707"/>
      <c r="C22" s="357" t="s">
        <v>593</v>
      </c>
      <c r="D22" s="346" t="str">
        <f>IF(E22="","",VLOOKUP(C22,Data!$B$5:$L$508,2,FALSE))</f>
        <v>WW08960</v>
      </c>
      <c r="E22" s="715">
        <v>250</v>
      </c>
      <c r="F22" s="709"/>
      <c r="G22" s="712"/>
      <c r="H22" s="346">
        <f>IF(E22="","",VLOOKUP(C22,Data!$B$5:$L$508,11,FALSE))</f>
        <v>24.7</v>
      </c>
      <c r="I22" s="616">
        <f t="shared" si="0"/>
        <v>6175</v>
      </c>
      <c r="J22" s="471" t="str">
        <f>IF(E22="","",VLOOKUP(C22,Data!$B$5:$D$508,3,FALSE))</f>
        <v>C/T</v>
      </c>
      <c r="K22" s="347" t="str">
        <f>IF(E22="","",VLOOKUP(C22,Data!$B$5:$M$508,12,FALSE))</f>
        <v>Indonesia</v>
      </c>
      <c r="L22" s="348"/>
      <c r="M22" s="349">
        <f>IF(E22="","",VLOOKUP(C22,Data!$B$5:$E$508,4,FALSE)*E22)</f>
        <v>0</v>
      </c>
      <c r="N22" s="349">
        <f>IF(E22="","",VLOOKUP(C22,Data!$B$5:$F$508,5,FALSE)*E22)</f>
        <v>250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758"/>
      <c r="Q22" s="759"/>
      <c r="R22" s="630" t="s">
        <v>525</v>
      </c>
      <c r="S22" s="759"/>
      <c r="T22" s="759"/>
      <c r="U22" s="630"/>
      <c r="V22" s="634"/>
      <c r="W22" s="630"/>
      <c r="X22" s="350">
        <f>IF(E22="","",VLOOKUP(C22,Data!$B$5:$J$508,9,FALSE)*E22)</f>
        <v>0.85000000000000009</v>
      </c>
      <c r="Y22" s="704"/>
      <c r="Z22" s="704"/>
      <c r="AA22" s="705"/>
      <c r="AB22" s="705"/>
      <c r="AC22" s="704"/>
      <c r="AD22" s="704"/>
      <c r="AE22" s="704"/>
    </row>
    <row r="23" spans="2:31" s="710" customFormat="1" ht="20" customHeight="1">
      <c r="B23" s="707" t="s">
        <v>958</v>
      </c>
      <c r="C23" s="357" t="s">
        <v>596</v>
      </c>
      <c r="D23" s="346" t="str">
        <f>IF(E23="","",VLOOKUP(C23,Data!$B$5:$L$508,2,FALSE))</f>
        <v>WW09120</v>
      </c>
      <c r="E23" s="715">
        <v>200</v>
      </c>
      <c r="F23" s="709"/>
      <c r="G23" s="378" t="s">
        <v>526</v>
      </c>
      <c r="H23" s="346">
        <f>IF(E23="","",VLOOKUP(C23,Data!$B$5:$L$508,11,FALSE))</f>
        <v>25.11</v>
      </c>
      <c r="I23" s="616">
        <f t="shared" si="0"/>
        <v>5022</v>
      </c>
      <c r="J23" s="471" t="str">
        <f>IF(E23="","",VLOOKUP(C23,Data!$B$5:$D$508,3,FALSE))</f>
        <v>C/T</v>
      </c>
      <c r="K23" s="347" t="str">
        <f>IF(E23="","",VLOOKUP(C23,Data!$B$5:$M$508,12,FALSE))</f>
        <v>Indonesia</v>
      </c>
      <c r="L23" s="348"/>
      <c r="M23" s="349">
        <f>IF(E23="","",VLOOKUP(C23,Data!$B$5:$E$508,4,FALSE)*E23)</f>
        <v>300</v>
      </c>
      <c r="N23" s="349">
        <f>IF(E23="","",VLOOKUP(C23,Data!$B$5:$F$508,5,FALSE)*E23)</f>
        <v>130</v>
      </c>
      <c r="O23" s="612" t="e">
        <f>IF(C23=Data!#REF!,Data!#REF!,(IF(C23=Data!#REF!,Data!#REF!,(IF(C23=Data!#REF!,Data!#REF!,(IF(C23=Data!B141,Data!G141,(IF(C23=Data!B144,Data!G144,(IF(C23=Data!#REF!,Data!#REF!,(IF(C23=Data!#REF!,Data!#REF!,(IF(C23=Data!#REF!,Data!#REF!,Data!#REF!)))))))))))))))&amp;IF(C23=Data!#REF!,Data!#REF!,(IF(C23=Data!#REF!,Data!#REF!,(IF(C23=Data!#REF!,Data!#REF!,(IF(C23=Data!#REF!,Data!#REF!,(IF(C23=Data!#REF!,Data!#REF!,(IF(C23=Data!#REF!,Data!G836,(IF(C23=Data!#REF!,Data!#REF!,(IF(C23=Data!#REF!,Data!#REF!,Data!#REF!)))))))))))))))&amp;IF(C23=Data!B172,Data!G172,(IF(C23=Data!#REF!,Data!#REF!,(IF(C23=Data!#REF!,Data!#REF!,(IF(C23=Data!#REF!,Data!#REF!,(IF(C23=Data!#REF!,Data!#REF!,Data!#REF!)))))))))</f>
        <v>#REF!</v>
      </c>
      <c r="P23" s="758"/>
      <c r="Q23" s="759"/>
      <c r="R23" s="630" t="s">
        <v>525</v>
      </c>
      <c r="S23" s="759"/>
      <c r="T23" s="759"/>
      <c r="U23" s="630"/>
      <c r="V23" s="634"/>
      <c r="W23" s="630"/>
      <c r="X23" s="350">
        <f>IF(E23="","",VLOOKUP(C23,Data!$B$5:$J$508,9,FALSE)*E23)</f>
        <v>0.78800000000000003</v>
      </c>
      <c r="Y23" s="704"/>
      <c r="Z23" s="704"/>
      <c r="AA23" s="705"/>
      <c r="AB23" s="705"/>
      <c r="AC23" s="704"/>
      <c r="AD23" s="704"/>
      <c r="AE23" s="704"/>
    </row>
    <row r="24" spans="2:31" s="710" customFormat="1" ht="20" customHeight="1">
      <c r="B24" s="707"/>
      <c r="C24" s="357" t="s">
        <v>597</v>
      </c>
      <c r="D24" s="346" t="str">
        <f>IF(E24="","",VLOOKUP(C24,Data!$B$5:$L$508,2,FALSE))</f>
        <v>WW09130</v>
      </c>
      <c r="E24" s="715">
        <v>200</v>
      </c>
      <c r="F24" s="709"/>
      <c r="G24" s="712"/>
      <c r="H24" s="346">
        <f>IF(E24="","",VLOOKUP(C24,Data!$B$5:$L$508,11,FALSE))</f>
        <v>25.11</v>
      </c>
      <c r="I24" s="616">
        <f t="shared" si="0"/>
        <v>5022</v>
      </c>
      <c r="J24" s="471" t="str">
        <f>IF(E24="","",VLOOKUP(C24,Data!$B$5:$D$508,3,FALSE))</f>
        <v>C/T</v>
      </c>
      <c r="K24" s="347" t="str">
        <f>IF(E24="","",VLOOKUP(C24,Data!$B$5:$M$508,12,FALSE))</f>
        <v>Indonesia</v>
      </c>
      <c r="L24" s="348"/>
      <c r="M24" s="349">
        <f>IF(E24="","",VLOOKUP(C24,Data!$B$5:$E$508,4,FALSE)*E24)</f>
        <v>0</v>
      </c>
      <c r="N24" s="349">
        <f>IF(E24="","",VLOOKUP(C24,Data!$B$5:$F$508,5,FALSE)*E24)</f>
        <v>130</v>
      </c>
      <c r="O24" s="612" t="e">
        <f>IF(C24=Data!#REF!,Data!#REF!,(IF(C24=Data!#REF!,Data!#REF!,(IF(C24=Data!#REF!,Data!#REF!,(IF(C24=Data!B142,Data!G142,(IF(C24=Data!B145,Data!G145,(IF(C24=Data!#REF!,Data!#REF!,(IF(C24=Data!#REF!,Data!#REF!,(IF(C24=Data!#REF!,Data!#REF!,Data!#REF!)))))))))))))))&amp;IF(C24=Data!#REF!,Data!#REF!,(IF(C24=Data!#REF!,Data!#REF!,(IF(C24=Data!#REF!,Data!#REF!,(IF(C24=Data!#REF!,Data!#REF!,(IF(C24=Data!#REF!,Data!#REF!,(IF(C24=Data!#REF!,Data!G837,(IF(C24=Data!#REF!,Data!#REF!,(IF(C24=Data!#REF!,Data!#REF!,Data!#REF!)))))))))))))))&amp;IF(C24=Data!B173,Data!G173,(IF(C24=Data!#REF!,Data!#REF!,(IF(C24=Data!#REF!,Data!#REF!,(IF(C24=Data!#REF!,Data!#REF!,(IF(C24=Data!#REF!,Data!#REF!,Data!#REF!)))))))))</f>
        <v>#REF!</v>
      </c>
      <c r="P24" s="758"/>
      <c r="Q24" s="759"/>
      <c r="R24" s="630" t="s">
        <v>525</v>
      </c>
      <c r="S24" s="759"/>
      <c r="T24" s="759"/>
      <c r="U24" s="630"/>
      <c r="V24" s="634"/>
      <c r="W24" s="630"/>
      <c r="X24" s="350">
        <f>IF(E24="","",VLOOKUP(C24,Data!$B$5:$J$508,9,FALSE)*E24)</f>
        <v>0.78800000000000003</v>
      </c>
      <c r="Y24" s="704"/>
      <c r="Z24" s="704"/>
      <c r="AA24" s="705"/>
      <c r="AB24" s="705"/>
      <c r="AC24" s="704"/>
      <c r="AD24" s="704"/>
      <c r="AE24" s="704"/>
    </row>
    <row r="25" spans="2:31" s="710" customFormat="1" ht="20" customHeight="1">
      <c r="B25" s="707">
        <v>20</v>
      </c>
      <c r="C25" s="357" t="s">
        <v>11</v>
      </c>
      <c r="D25" s="346" t="str">
        <f>IF(E25="","",VLOOKUP(C25,Data!$B$5:$L$508,2,FALSE))</f>
        <v>ZG74800</v>
      </c>
      <c r="E25" s="715">
        <v>150</v>
      </c>
      <c r="F25" s="709">
        <v>1</v>
      </c>
      <c r="G25" s="712"/>
      <c r="H25" s="346">
        <f>IF(E25="","",VLOOKUP(C25,Data!$B$5:$L$508,11,FALSE))</f>
        <v>13.71</v>
      </c>
      <c r="I25" s="616">
        <f t="shared" si="0"/>
        <v>2056.5</v>
      </c>
      <c r="J25" s="471" t="str">
        <f>IF(E25="","",VLOOKUP(C25,Data!$B$5:$D$508,3,FALSE))</f>
        <v>C/T</v>
      </c>
      <c r="K25" s="347" t="str">
        <f>IF(E25="","",VLOOKUP(C25,Data!$B$5:$M$508,12,FALSE))</f>
        <v>Indonesia</v>
      </c>
      <c r="L25" s="348"/>
      <c r="M25" s="349">
        <f>IF(E25="","",VLOOKUP(C25,Data!$B$5:$E$508,4,FALSE)*E25)</f>
        <v>325</v>
      </c>
      <c r="N25" s="349">
        <f>IF(E25="","",VLOOKUP(C25,Data!$B$5:$F$508,5,FALSE)*E25)</f>
        <v>300</v>
      </c>
      <c r="O25" s="612" t="e">
        <f>IF(C25=Data!#REF!,Data!#REF!,(IF(C25=Data!#REF!,Data!#REF!,(IF(C25=Data!#REF!,Data!#REF!,(IF(C25=Data!B143,Data!G143,(IF(C25=Data!B146,Data!G146,(IF(C25=Data!#REF!,Data!#REF!,(IF(C25=Data!#REF!,Data!#REF!,(IF(C25=Data!#REF!,Data!#REF!,Data!#REF!)))))))))))))))&amp;IF(C25=Data!#REF!,Data!#REF!,(IF(C25=Data!#REF!,Data!#REF!,(IF(C25=Data!#REF!,Data!#REF!,(IF(C25=Data!#REF!,Data!#REF!,(IF(C25=Data!#REF!,Data!#REF!,(IF(C25=Data!#REF!,Data!G838,(IF(C25=Data!#REF!,Data!#REF!,(IF(C25=Data!#REF!,Data!#REF!,Data!#REF!)))))))))))))))&amp;IF(C25=Data!B174,Data!G174,(IF(C25=Data!#REF!,Data!#REF!,(IF(C25=Data!#REF!,Data!#REF!,(IF(C25=Data!#REF!,Data!#REF!,(IF(C25=Data!#REF!,Data!#REF!,Data!#REF!)))))))))</f>
        <v>#REF!</v>
      </c>
      <c r="P25" s="758"/>
      <c r="Q25" s="759"/>
      <c r="R25" s="630" t="s">
        <v>525</v>
      </c>
      <c r="S25" s="759"/>
      <c r="T25" s="759"/>
      <c r="U25" s="630"/>
      <c r="V25" s="634"/>
      <c r="W25" s="630"/>
      <c r="X25" s="350">
        <f>IF(E25="","",VLOOKUP(C25,Data!$B$5:$J$508,9,FALSE)*E25)</f>
        <v>1.2</v>
      </c>
      <c r="Y25" s="704"/>
      <c r="Z25" s="704"/>
      <c r="AA25" s="705"/>
      <c r="AB25" s="705"/>
      <c r="AC25" s="704"/>
      <c r="AD25" s="704"/>
      <c r="AE25" s="704"/>
    </row>
    <row r="26" spans="2:31" s="710" customFormat="1" ht="20" customHeight="1">
      <c r="B26" s="707">
        <v>21</v>
      </c>
      <c r="C26" s="357" t="s">
        <v>550</v>
      </c>
      <c r="D26" s="346" t="str">
        <f>IF(E26="","",VLOOKUP(C26,Data!$B$5:$L$508,2,FALSE))</f>
        <v>ZG74810</v>
      </c>
      <c r="E26" s="715">
        <v>150</v>
      </c>
      <c r="F26" s="709">
        <v>1</v>
      </c>
      <c r="G26" s="712"/>
      <c r="H26" s="346">
        <f>IF(E26="","",VLOOKUP(C26,Data!$B$5:$L$508,11,FALSE))</f>
        <v>13.22</v>
      </c>
      <c r="I26" s="616">
        <f t="shared" si="0"/>
        <v>1983</v>
      </c>
      <c r="J26" s="471" t="str">
        <f>IF(E26="","",VLOOKUP(C26,Data!$B$5:$D$508,3,FALSE))</f>
        <v>C/T</v>
      </c>
      <c r="K26" s="347" t="str">
        <f>IF(E26="","",VLOOKUP(C26,Data!$B$5:$M$508,12,FALSE))</f>
        <v>Indonesia</v>
      </c>
      <c r="L26" s="348"/>
      <c r="M26" s="349">
        <f>IF(E26="","",VLOOKUP(C26,Data!$B$5:$E$508,4,FALSE)*E26)</f>
        <v>325</v>
      </c>
      <c r="N26" s="349">
        <f>IF(E26="","",VLOOKUP(C26,Data!$B$5:$F$508,5,FALSE)*E26)</f>
        <v>300</v>
      </c>
      <c r="O26" s="612" t="e">
        <f>IF(C26=Data!#REF!,Data!#REF!,(IF(C26=Data!#REF!,Data!#REF!,(IF(C26=Data!#REF!,Data!#REF!,(IF(C26=Data!B210,Data!G210,(IF(C26=Data!B213,Data!G213,(IF(C26=Data!#REF!,Data!#REF!,(IF(C26=Data!#REF!,Data!#REF!,(IF(C26=Data!#REF!,Data!#REF!,Data!#REF!)))))))))))))))&amp;IF(C26=Data!#REF!,Data!#REF!,(IF(C26=Data!#REF!,Data!#REF!,(IF(C26=Data!#REF!,Data!#REF!,(IF(C26=Data!#REF!,Data!#REF!,(IF(C26=Data!#REF!,Data!#REF!,(IF(C26=Data!#REF!,Data!G905,(IF(C26=Data!#REF!,Data!#REF!,(IF(C26=Data!#REF!,Data!#REF!,Data!#REF!)))))))))))))))&amp;IF(C26=Data!B241,Data!G241,(IF(C26=Data!#REF!,Data!#REF!,(IF(C26=Data!#REF!,Data!#REF!,(IF(C26=Data!#REF!,Data!#REF!,(IF(C26=Data!#REF!,Data!#REF!,Data!#REF!)))))))))</f>
        <v>#REF!</v>
      </c>
      <c r="P26" s="758"/>
      <c r="Q26" s="759"/>
      <c r="R26" s="630" t="s">
        <v>525</v>
      </c>
      <c r="S26" s="759"/>
      <c r="T26" s="759"/>
      <c r="U26" s="630"/>
      <c r="V26" s="634"/>
      <c r="W26" s="630"/>
      <c r="X26" s="350">
        <f>IF(E26="","",VLOOKUP(C26,Data!$B$5:$J$508,9,FALSE)*E26)</f>
        <v>1.2</v>
      </c>
      <c r="Y26" s="704"/>
      <c r="Z26" s="704"/>
      <c r="AA26" s="705"/>
      <c r="AB26" s="705"/>
      <c r="AC26" s="704"/>
      <c r="AD26" s="704"/>
      <c r="AE26" s="704"/>
    </row>
    <row r="27" spans="2:31" s="710" customFormat="1" ht="20" customHeight="1">
      <c r="B27" s="707">
        <v>22</v>
      </c>
      <c r="C27" s="357" t="s">
        <v>595</v>
      </c>
      <c r="D27" s="346" t="str">
        <f>IF(E27="","",VLOOKUP(C27,Data!$B$5:$L$508,2,FALSE))</f>
        <v>WW08990</v>
      </c>
      <c r="E27" s="715">
        <v>50</v>
      </c>
      <c r="F27" s="709"/>
      <c r="G27" s="712"/>
      <c r="H27" s="346">
        <f>IF(E27="","",VLOOKUP(C27,Data!$B$5:$L$508,11,FALSE))</f>
        <v>24.65</v>
      </c>
      <c r="I27" s="616">
        <f t="shared" si="0"/>
        <v>1232.5</v>
      </c>
      <c r="J27" s="471" t="str">
        <f>IF(E27="","",VLOOKUP(C27,Data!$B$5:$D$508,3,FALSE))</f>
        <v>C/T</v>
      </c>
      <c r="K27" s="347" t="str">
        <f>IF(E27="","",VLOOKUP(C27,Data!$B$5:$M$508,12,FALSE))</f>
        <v>Indonesia</v>
      </c>
      <c r="L27" s="348"/>
      <c r="M27" s="349">
        <f>IF(E27="","",VLOOKUP(C27,Data!$B$5:$E$508,4,FALSE)*E27)</f>
        <v>110.00000000000001</v>
      </c>
      <c r="N27" s="349">
        <f>IF(E27="","",VLOOKUP(C27,Data!$B$5:$F$508,5,FALSE)*E27)</f>
        <v>50</v>
      </c>
      <c r="O27" s="612" t="e">
        <f>IF(C27=Data!#REF!,Data!#REF!,(IF(C27=Data!#REF!,Data!#REF!,(IF(C27=Data!#REF!,Data!#REF!,(IF(C27=Data!B167,Data!G167,(IF(C27=Data!B170,Data!G170,(IF(C27=Data!#REF!,Data!#REF!,(IF(C27=Data!#REF!,Data!#REF!,(IF(C27=Data!#REF!,Data!#REF!,Data!#REF!)))))))))))))))&amp;IF(C27=Data!#REF!,Data!#REF!,(IF(C27=Data!#REF!,Data!#REF!,(IF(C27=Data!#REF!,Data!#REF!,(IF(C27=Data!#REF!,Data!#REF!,(IF(C27=Data!#REF!,Data!#REF!,(IF(C27=Data!#REF!,Data!G862,(IF(C27=Data!#REF!,Data!#REF!,(IF(C27=Data!#REF!,Data!#REF!,Data!#REF!)))))))))))))))&amp;IF(C27=Data!B198,Data!G198,(IF(C27=Data!#REF!,Data!#REF!,(IF(C27=Data!#REF!,Data!#REF!,(IF(C27=Data!#REF!,Data!#REF!,(IF(C27=Data!#REF!,Data!#REF!,Data!#REF!)))))))))</f>
        <v>#REF!</v>
      </c>
      <c r="P27" s="758"/>
      <c r="Q27" s="759"/>
      <c r="R27" s="630" t="s">
        <v>525</v>
      </c>
      <c r="S27" s="759"/>
      <c r="T27" s="759"/>
      <c r="U27" s="630"/>
      <c r="V27" s="634"/>
      <c r="W27" s="630"/>
      <c r="X27" s="350">
        <f>IF(E27="","",VLOOKUP(C27,Data!$B$5:$J$508,9,FALSE)*E27)</f>
        <v>0.17</v>
      </c>
      <c r="Y27" s="704"/>
      <c r="Z27" s="704"/>
      <c r="AA27" s="705"/>
      <c r="AB27" s="705"/>
      <c r="AC27" s="704"/>
      <c r="AD27" s="704"/>
      <c r="AE27" s="704"/>
    </row>
    <row r="28" spans="2:31" s="710" customFormat="1" ht="20" customHeight="1">
      <c r="B28" s="707"/>
      <c r="C28" s="357" t="s">
        <v>594</v>
      </c>
      <c r="D28" s="346" t="str">
        <f>IF(E28="","",VLOOKUP(C28,Data!$B$5:$L$508,2,FALSE))</f>
        <v>WW08970</v>
      </c>
      <c r="E28" s="715">
        <v>50</v>
      </c>
      <c r="F28" s="709"/>
      <c r="G28" s="712"/>
      <c r="H28" s="346">
        <f>IF(E28="","",VLOOKUP(C28,Data!$B$5:$L$508,11,FALSE))</f>
        <v>24.65</v>
      </c>
      <c r="I28" s="616">
        <f t="shared" si="0"/>
        <v>1232.5</v>
      </c>
      <c r="J28" s="471" t="str">
        <f>IF(E28="","",VLOOKUP(C28,Data!$B$5:$D$508,3,FALSE))</f>
        <v>C/T</v>
      </c>
      <c r="K28" s="347" t="str">
        <f>IF(E28="","",VLOOKUP(C28,Data!$B$5:$M$508,12,FALSE))</f>
        <v>Indonesia</v>
      </c>
      <c r="L28" s="348"/>
      <c r="M28" s="349">
        <f>IF(E28="","",VLOOKUP(C28,Data!$B$5:$E$508,4,FALSE)*E28)</f>
        <v>0</v>
      </c>
      <c r="N28" s="349">
        <f>IF(E28="","",VLOOKUP(C28,Data!$B$5:$F$508,5,FALSE)*E28)</f>
        <v>50</v>
      </c>
      <c r="O28" s="612" t="e">
        <f>IF(C28=Data!#REF!,Data!#REF!,(IF(C28=Data!#REF!,Data!#REF!,(IF(C28=Data!#REF!,Data!#REF!,(IF(C28=Data!B168,Data!G168,(IF(C28=Data!B171,Data!G171,(IF(C28=Data!#REF!,Data!#REF!,(IF(C28=Data!#REF!,Data!#REF!,(IF(C28=Data!#REF!,Data!#REF!,Data!#REF!)))))))))))))))&amp;IF(C28=Data!#REF!,Data!#REF!,(IF(C28=Data!#REF!,Data!#REF!,(IF(C28=Data!#REF!,Data!#REF!,(IF(C28=Data!#REF!,Data!#REF!,(IF(C28=Data!#REF!,Data!#REF!,(IF(C28=Data!#REF!,Data!G863,(IF(C28=Data!#REF!,Data!#REF!,(IF(C28=Data!#REF!,Data!#REF!,Data!#REF!)))))))))))))))&amp;IF(C28=Data!B199,Data!G199,(IF(C28=Data!#REF!,Data!#REF!,(IF(C28=Data!#REF!,Data!#REF!,(IF(C28=Data!#REF!,Data!#REF!,(IF(C28=Data!#REF!,Data!#REF!,Data!#REF!)))))))))</f>
        <v>#REF!</v>
      </c>
      <c r="P28" s="758"/>
      <c r="Q28" s="759"/>
      <c r="R28" s="630" t="s">
        <v>525</v>
      </c>
      <c r="S28" s="759"/>
      <c r="T28" s="759"/>
      <c r="U28" s="630"/>
      <c r="V28" s="634"/>
      <c r="W28" s="630"/>
      <c r="X28" s="350">
        <f>IF(E28="","",VLOOKUP(C28,Data!$B$5:$J$508,9,FALSE)*E28)</f>
        <v>0.17</v>
      </c>
      <c r="Y28" s="704"/>
      <c r="Z28" s="704"/>
      <c r="AA28" s="705"/>
      <c r="AB28" s="705"/>
      <c r="AC28" s="704"/>
      <c r="AD28" s="704"/>
      <c r="AE28" s="704"/>
    </row>
    <row r="29" spans="2:31" s="710" customFormat="1" ht="20" customHeight="1">
      <c r="B29" s="707" t="s">
        <v>1066</v>
      </c>
      <c r="C29" s="357" t="s">
        <v>612</v>
      </c>
      <c r="D29" s="346" t="str">
        <f>IF(E29="","",VLOOKUP(C29,Data!$B$5:$L$508,2,FALSE))</f>
        <v>ZX16730</v>
      </c>
      <c r="E29" s="715">
        <v>60</v>
      </c>
      <c r="F29" s="709">
        <v>3</v>
      </c>
      <c r="G29" s="712"/>
      <c r="H29" s="346">
        <f>IF(E29="","",VLOOKUP(C29,Data!$B$5:$L$508,11,FALSE))</f>
        <v>73.209999999999994</v>
      </c>
      <c r="I29" s="616">
        <f t="shared" si="0"/>
        <v>4392.5999999999995</v>
      </c>
      <c r="J29" s="471" t="str">
        <f>IF(E29="","",VLOOKUP(C29,Data!$B$5:$D$508,3,FALSE))</f>
        <v>C/T</v>
      </c>
      <c r="K29" s="347" t="str">
        <f>IF(E29="","",VLOOKUP(C29,Data!$B$5:$M$508,12,FALSE))</f>
        <v>Indonesia</v>
      </c>
      <c r="L29" s="348"/>
      <c r="M29" s="349">
        <f>IF(E29="","",VLOOKUP(C29,Data!$B$5:$E$508,4,FALSE)*E29)</f>
        <v>90</v>
      </c>
      <c r="N29" s="349">
        <f>IF(E29="","",VLOOKUP(C29,Data!$B$5:$F$508,5,FALSE)*E29)</f>
        <v>60</v>
      </c>
      <c r="O29" s="612" t="e">
        <f>IF(C29=Data!#REF!,Data!#REF!,(IF(C29=Data!#REF!,Data!#REF!,(IF(C29=Data!#REF!,Data!#REF!,(IF(C29=Data!B162,Data!G162,(IF(C29=Data!B165,Data!G165,(IF(C29=Data!#REF!,Data!#REF!,(IF(C29=Data!#REF!,Data!#REF!,(IF(C29=Data!#REF!,Data!#REF!,Data!#REF!)))))))))))))))&amp;IF(C29=Data!#REF!,Data!#REF!,(IF(C29=Data!#REF!,Data!#REF!,(IF(C29=Data!#REF!,Data!#REF!,(IF(C29=Data!#REF!,Data!#REF!,(IF(C29=Data!#REF!,Data!#REF!,(IF(C29=Data!#REF!,Data!G857,(IF(C29=Data!#REF!,Data!#REF!,(IF(C29=Data!#REF!,Data!#REF!,Data!#REF!)))))))))))))))&amp;IF(C29=Data!B193,Data!G193,(IF(C29=Data!#REF!,Data!#REF!,(IF(C29=Data!#REF!,Data!#REF!,(IF(C29=Data!#REF!,Data!#REF!,(IF(C29=Data!#REF!,Data!#REF!,Data!#REF!)))))))))</f>
        <v>#REF!</v>
      </c>
      <c r="P29" s="758"/>
      <c r="Q29" s="759"/>
      <c r="R29" s="630" t="s">
        <v>525</v>
      </c>
      <c r="S29" s="759"/>
      <c r="T29" s="759"/>
      <c r="U29" s="630"/>
      <c r="V29" s="634"/>
      <c r="W29" s="630"/>
      <c r="X29" s="350">
        <f>IF(E29="","",VLOOKUP(C29,Data!$B$5:$J$508,9,FALSE)*E29)</f>
        <v>0.56400000000000006</v>
      </c>
      <c r="Y29" s="704"/>
      <c r="Z29" s="704"/>
      <c r="AA29" s="705"/>
      <c r="AB29" s="705"/>
      <c r="AC29" s="704"/>
      <c r="AD29" s="704"/>
      <c r="AE29" s="704"/>
    </row>
    <row r="30" spans="2:31" s="710" customFormat="1" ht="20" customHeight="1">
      <c r="B30" s="707">
        <v>29</v>
      </c>
      <c r="C30" s="357" t="s">
        <v>635</v>
      </c>
      <c r="D30" s="346" t="str">
        <f>IF(E30="","",VLOOKUP(C30,Data!$B$5:$L$508,2,FALSE))</f>
        <v>VAH6640</v>
      </c>
      <c r="E30" s="715">
        <v>50</v>
      </c>
      <c r="F30" s="709"/>
      <c r="G30" s="712"/>
      <c r="H30" s="346">
        <f>IF(E30="","",VLOOKUP(C30,Data!$B$5:$L$508,11,FALSE))</f>
        <v>1.42</v>
      </c>
      <c r="I30" s="616">
        <f t="shared" si="0"/>
        <v>71</v>
      </c>
      <c r="J30" s="471" t="str">
        <f>IF(E30="","",VLOOKUP(C30,Data!$B$5:$D$508,3,FALSE))</f>
        <v>C/T</v>
      </c>
      <c r="K30" s="347" t="str">
        <f>IF(E30="","",VLOOKUP(C30,Data!$B$5:$M$508,12,FALSE))</f>
        <v>Indonesia</v>
      </c>
      <c r="L30" s="348"/>
      <c r="M30" s="349">
        <f>IF(E30="","",VLOOKUP(C30,Data!$B$5:$E$508,4,FALSE)*E30)</f>
        <v>175</v>
      </c>
      <c r="N30" s="349">
        <f>IF(E30="","",VLOOKUP(C30,Data!$B$5:$F$508,5,FALSE)*E30)</f>
        <v>79.5</v>
      </c>
      <c r="O30" s="612" t="e">
        <f>IF(C30=Data!#REF!,Data!#REF!,(IF(C30=Data!#REF!,Data!#REF!,(IF(C30=Data!#REF!,Data!#REF!,(IF(C30=Data!B163,Data!G163,(IF(C30=Data!B166,Data!G166,(IF(C30=Data!#REF!,Data!#REF!,(IF(C30=Data!#REF!,Data!#REF!,(IF(C30=Data!#REF!,Data!#REF!,Data!#REF!)))))))))))))))&amp;IF(C30=Data!#REF!,Data!#REF!,(IF(C30=Data!#REF!,Data!#REF!,(IF(C30=Data!#REF!,Data!#REF!,(IF(C30=Data!#REF!,Data!#REF!,(IF(C30=Data!#REF!,Data!#REF!,(IF(C30=Data!#REF!,Data!G858,(IF(C30=Data!#REF!,Data!#REF!,(IF(C30=Data!#REF!,Data!#REF!,Data!#REF!)))))))))))))))&amp;IF(C30=Data!B194,Data!G194,(IF(C30=Data!#REF!,Data!#REF!,(IF(C30=Data!#REF!,Data!#REF!,(IF(C30=Data!#REF!,Data!#REF!,(IF(C30=Data!#REF!,Data!#REF!,Data!#REF!)))))))))</f>
        <v>#REF!</v>
      </c>
      <c r="P30" s="758"/>
      <c r="Q30" s="759"/>
      <c r="R30" s="630" t="s">
        <v>525</v>
      </c>
      <c r="S30" s="759"/>
      <c r="T30" s="759"/>
      <c r="U30" s="630"/>
      <c r="V30" s="634"/>
      <c r="W30" s="630"/>
      <c r="X30" s="350">
        <f>IF(E30="","",VLOOKUP(C30,Data!$B$5:$J$508,9,FALSE)*E30)</f>
        <v>1.05</v>
      </c>
      <c r="Y30" s="704"/>
      <c r="Z30" s="704"/>
      <c r="AA30" s="705"/>
      <c r="AB30" s="705"/>
      <c r="AC30" s="704"/>
      <c r="AD30" s="704"/>
      <c r="AE30" s="704"/>
    </row>
    <row r="31" spans="2:31" s="710" customFormat="1" ht="20" customHeight="1">
      <c r="B31" s="707">
        <v>30</v>
      </c>
      <c r="C31" s="357" t="s">
        <v>622</v>
      </c>
      <c r="D31" s="346" t="str">
        <f>IF(E31="","",VLOOKUP(C31,Data!$B$5:$L$508,2,FALSE))</f>
        <v>ZV87980</v>
      </c>
      <c r="E31" s="715">
        <v>5</v>
      </c>
      <c r="F31" s="709"/>
      <c r="G31" s="712"/>
      <c r="H31" s="346">
        <f>IF(E31="","",VLOOKUP(C31,Data!$B$5:$L$508,11,FALSE))</f>
        <v>21.12</v>
      </c>
      <c r="I31" s="616">
        <f t="shared" si="0"/>
        <v>105.60000000000001</v>
      </c>
      <c r="J31" s="471" t="str">
        <f>IF(E31="","",VLOOKUP(C31,Data!$B$5:$D$508,3,FALSE))</f>
        <v>C/T</v>
      </c>
      <c r="K31" s="347" t="str">
        <f>IF(E31="","",VLOOKUP(C31,Data!$B$5:$M$508,12,FALSE))</f>
        <v>Indonesia</v>
      </c>
      <c r="L31" s="348"/>
      <c r="M31" s="349">
        <f>IF(E31="","",VLOOKUP(C31,Data!$B$5:$E$508,4,FALSE)*E31)</f>
        <v>51.75</v>
      </c>
      <c r="N31" s="349">
        <f>IF(E31="","",VLOOKUP(C31,Data!$B$5:$F$508,5,FALSE)*E31)</f>
        <v>41</v>
      </c>
      <c r="O31" s="612" t="e">
        <f>IF(C31=Data!#REF!,Data!#REF!,(IF(C31=Data!#REF!,Data!#REF!,(IF(C31=Data!#REF!,Data!#REF!,(IF(C31=Data!B164,Data!G164,(IF(C31=Data!B167,Data!G167,(IF(C31=Data!#REF!,Data!#REF!,(IF(C31=Data!#REF!,Data!#REF!,(IF(C31=Data!#REF!,Data!#REF!,Data!#REF!)))))))))))))))&amp;IF(C31=Data!#REF!,Data!#REF!,(IF(C31=Data!#REF!,Data!#REF!,(IF(C31=Data!#REF!,Data!#REF!,(IF(C31=Data!#REF!,Data!#REF!,(IF(C31=Data!#REF!,Data!#REF!,(IF(C31=Data!#REF!,Data!G859,(IF(C31=Data!#REF!,Data!#REF!,(IF(C31=Data!#REF!,Data!#REF!,Data!#REF!)))))))))))))))&amp;IF(C31=Data!B195,Data!G195,(IF(C31=Data!#REF!,Data!#REF!,(IF(C31=Data!#REF!,Data!#REF!,(IF(C31=Data!#REF!,Data!#REF!,(IF(C31=Data!#REF!,Data!#REF!,Data!#REF!)))))))))</f>
        <v>#REF!</v>
      </c>
      <c r="P31" s="758"/>
      <c r="Q31" s="759"/>
      <c r="R31" s="630" t="s">
        <v>525</v>
      </c>
      <c r="S31" s="759"/>
      <c r="T31" s="759"/>
      <c r="U31" s="630"/>
      <c r="V31" s="634"/>
      <c r="W31" s="630"/>
      <c r="X31" s="350">
        <f>IF(E31="","",VLOOKUP(C31,Data!$B$5:$J$508,9,FALSE)*E31)</f>
        <v>0.13465111111111111</v>
      </c>
      <c r="Y31" s="704"/>
      <c r="Z31" s="704"/>
      <c r="AA31" s="705"/>
      <c r="AB31" s="705"/>
      <c r="AC31" s="704"/>
      <c r="AD31" s="704"/>
      <c r="AE31" s="704"/>
    </row>
    <row r="32" spans="2:31" s="710" customFormat="1" ht="20" customHeight="1">
      <c r="B32" s="707">
        <v>31</v>
      </c>
      <c r="C32" s="357" t="s">
        <v>623</v>
      </c>
      <c r="D32" s="346" t="str">
        <f>IF(E32="","",VLOOKUP(C32,Data!$B$5:$L$508,2,FALSE))</f>
        <v>ZV87990</v>
      </c>
      <c r="E32" s="715">
        <v>3</v>
      </c>
      <c r="F32" s="709"/>
      <c r="G32" s="712"/>
      <c r="H32" s="346">
        <f>IF(E32="","",VLOOKUP(C32,Data!$B$5:$L$508,11,FALSE))</f>
        <v>7.67</v>
      </c>
      <c r="I32" s="616">
        <f t="shared" si="0"/>
        <v>23.009999999999998</v>
      </c>
      <c r="J32" s="471" t="str">
        <f>IF(E32="","",VLOOKUP(C32,Data!$B$5:$D$508,3,FALSE))</f>
        <v>C/T</v>
      </c>
      <c r="K32" s="347" t="str">
        <f>IF(E32="","",VLOOKUP(C32,Data!$B$5:$M$508,12,FALSE))</f>
        <v>Indonesia</v>
      </c>
      <c r="L32" s="348"/>
      <c r="M32" s="349">
        <f>IF(E32="","",VLOOKUP(C32,Data!$B$5:$E$508,4,FALSE)*E32)</f>
        <v>3.09</v>
      </c>
      <c r="N32" s="349">
        <f>IF(E32="","",VLOOKUP(C32,Data!$B$5:$F$508,5,FALSE)*E32)</f>
        <v>1.2000000000000002</v>
      </c>
      <c r="O32" s="612" t="e">
        <f>IF(C32=Data!#REF!,Data!#REF!,(IF(C32=Data!#REF!,Data!#REF!,(IF(C32=Data!#REF!,Data!#REF!,(IF(C32=Data!B165,Data!G165,(IF(C32=Data!B168,Data!G168,(IF(C32=Data!#REF!,Data!#REF!,(IF(C32=Data!#REF!,Data!#REF!,(IF(C32=Data!#REF!,Data!#REF!,Data!#REF!)))))))))))))))&amp;IF(C32=Data!#REF!,Data!#REF!,(IF(C32=Data!#REF!,Data!#REF!,(IF(C32=Data!#REF!,Data!#REF!,(IF(C32=Data!#REF!,Data!#REF!,(IF(C32=Data!#REF!,Data!#REF!,(IF(C32=Data!#REF!,Data!G860,(IF(C32=Data!#REF!,Data!#REF!,(IF(C32=Data!#REF!,Data!#REF!,Data!#REF!)))))))))))))))&amp;IF(C32=Data!B196,Data!G196,(IF(C32=Data!#REF!,Data!#REF!,(IF(C32=Data!#REF!,Data!#REF!,(IF(C32=Data!#REF!,Data!#REF!,(IF(C32=Data!#REF!,Data!#REF!,Data!#REF!)))))))))</f>
        <v>#REF!</v>
      </c>
      <c r="P32" s="758"/>
      <c r="Q32" s="759"/>
      <c r="R32" s="630" t="s">
        <v>525</v>
      </c>
      <c r="S32" s="759"/>
      <c r="T32" s="759"/>
      <c r="U32" s="630"/>
      <c r="V32" s="634"/>
      <c r="W32" s="630"/>
      <c r="X32" s="350">
        <f>IF(E32="","",VLOOKUP(C32,Data!$B$5:$J$508,9,FALSE)*E32)</f>
        <v>0.246</v>
      </c>
      <c r="Y32" s="704"/>
      <c r="Z32" s="704"/>
      <c r="AA32" s="705"/>
      <c r="AB32" s="705"/>
      <c r="AC32" s="704"/>
      <c r="AD32" s="704"/>
      <c r="AE32" s="704"/>
    </row>
    <row r="33" spans="2:31" s="710" customFormat="1" ht="20" customHeight="1">
      <c r="B33" s="707">
        <v>32</v>
      </c>
      <c r="C33" s="357" t="s">
        <v>624</v>
      </c>
      <c r="D33" s="346" t="str">
        <f>IF(E33="","",VLOOKUP(C33,Data!$B$5:$L$508,2,FALSE))</f>
        <v>ZV88000</v>
      </c>
      <c r="E33" s="715">
        <v>2</v>
      </c>
      <c r="F33" s="709"/>
      <c r="G33" s="712"/>
      <c r="H33" s="346">
        <f>IF(E33="","",VLOOKUP(C33,Data!$B$5:$L$508,11,FALSE))</f>
        <v>7.45</v>
      </c>
      <c r="I33" s="616">
        <f t="shared" si="0"/>
        <v>14.9</v>
      </c>
      <c r="J33" s="471" t="str">
        <f>IF(E33="","",VLOOKUP(C33,Data!$B$5:$D$508,3,FALSE))</f>
        <v>C/T</v>
      </c>
      <c r="K33" s="347" t="str">
        <f>IF(E33="","",VLOOKUP(C33,Data!$B$5:$M$508,12,FALSE))</f>
        <v>Indonesia</v>
      </c>
      <c r="L33" s="348"/>
      <c r="M33" s="349">
        <f>IF(E33="","",VLOOKUP(C33,Data!$B$5:$E$508,4,FALSE)*E33)</f>
        <v>2.2799999999999998</v>
      </c>
      <c r="N33" s="349">
        <f>IF(E33="","",VLOOKUP(C33,Data!$B$5:$F$508,5,FALSE)*E33)</f>
        <v>1.02</v>
      </c>
      <c r="O33" s="612" t="e">
        <f>IF(C33=Data!#REF!,Data!#REF!,(IF(C33=Data!#REF!,Data!#REF!,(IF(C33=Data!#REF!,Data!#REF!,(IF(C33=Data!B166,Data!G166,(IF(C33=Data!B169,Data!G169,(IF(C33=Data!#REF!,Data!#REF!,(IF(C33=Data!#REF!,Data!#REF!,(IF(C33=Data!#REF!,Data!#REF!,Data!#REF!)))))))))))))))&amp;IF(C33=Data!#REF!,Data!#REF!,(IF(C33=Data!#REF!,Data!#REF!,(IF(C33=Data!#REF!,Data!#REF!,(IF(C33=Data!#REF!,Data!#REF!,(IF(C33=Data!#REF!,Data!#REF!,(IF(C33=Data!#REF!,Data!G861,(IF(C33=Data!#REF!,Data!#REF!,(IF(C33=Data!#REF!,Data!#REF!,Data!#REF!)))))))))))))))&amp;IF(C33=Data!B197,Data!G197,(IF(C33=Data!#REF!,Data!#REF!,(IF(C33=Data!#REF!,Data!#REF!,(IF(C33=Data!#REF!,Data!#REF!,(IF(C33=Data!#REF!,Data!#REF!,Data!#REF!)))))))))</f>
        <v>#REF!</v>
      </c>
      <c r="P33" s="758"/>
      <c r="Q33" s="759"/>
      <c r="R33" s="630" t="s">
        <v>525</v>
      </c>
      <c r="S33" s="759"/>
      <c r="T33" s="759"/>
      <c r="U33" s="630"/>
      <c r="V33" s="634"/>
      <c r="W33" s="630"/>
      <c r="X33" s="350">
        <f>IF(E33="","",VLOOKUP(C33,Data!$B$5:$J$508,9,FALSE)*E33)</f>
        <v>0.16400000000000001</v>
      </c>
      <c r="Y33" s="704"/>
      <c r="Z33" s="704"/>
      <c r="AA33" s="705"/>
      <c r="AB33" s="705"/>
      <c r="AC33" s="704"/>
      <c r="AD33" s="704"/>
      <c r="AE33" s="704"/>
    </row>
    <row r="34" spans="2:31" s="710" customFormat="1" ht="20" customHeight="1">
      <c r="B34" s="707" t="s">
        <v>974</v>
      </c>
      <c r="C34" s="357" t="s">
        <v>158</v>
      </c>
      <c r="D34" s="346" t="str">
        <f>IF(E34="","",VLOOKUP(C34,Data!$B$5:$L$508,2,FALSE))</f>
        <v>ZV88080</v>
      </c>
      <c r="E34" s="715">
        <v>4</v>
      </c>
      <c r="F34" s="709"/>
      <c r="G34" s="712"/>
      <c r="H34" s="346">
        <f>IF(E34="","",VLOOKUP(C34,Data!$B$5:$L$508,11,FALSE))</f>
        <v>39.72</v>
      </c>
      <c r="I34" s="616">
        <f t="shared" si="0"/>
        <v>158.88</v>
      </c>
      <c r="J34" s="471" t="str">
        <f>IF(E34="","",VLOOKUP(C34,Data!$B$5:$D$508,3,FALSE))</f>
        <v>C/T</v>
      </c>
      <c r="K34" s="347" t="str">
        <f>IF(E34="","",VLOOKUP(C34,Data!$B$5:$M$508,12,FALSE))</f>
        <v>Indonesia</v>
      </c>
      <c r="L34" s="348"/>
      <c r="M34" s="349">
        <f>IF(E34="","",VLOOKUP(C34,Data!$B$5:$E$508,4,FALSE)*E34)</f>
        <v>20.2</v>
      </c>
      <c r="N34" s="349">
        <f>IF(E34="","",VLOOKUP(C34,Data!$B$5:$F$508,5,FALSE)*E34)</f>
        <v>15.2</v>
      </c>
      <c r="O34" s="612" t="e">
        <f>IF(C34=Data!#REF!,Data!#REF!,(IF(C34=Data!#REF!,Data!#REF!,(IF(C34=Data!#REF!,Data!#REF!,(IF(C34=Data!B168,Data!G168,(IF(C34=Data!B171,Data!G171,(IF(C34=Data!#REF!,Data!#REF!,(IF(C34=Data!#REF!,Data!#REF!,(IF(C34=Data!#REF!,Data!#REF!,Data!#REF!)))))))))))))))&amp;IF(C34=Data!#REF!,Data!#REF!,(IF(C34=Data!#REF!,Data!#REF!,(IF(C34=Data!#REF!,Data!#REF!,(IF(C34=Data!#REF!,Data!#REF!,(IF(C34=Data!#REF!,Data!#REF!,(IF(C34=Data!#REF!,Data!G863,(IF(C34=Data!#REF!,Data!#REF!,(IF(C34=Data!#REF!,Data!#REF!,Data!#REF!)))))))))))))))&amp;IF(C34=Data!B199,Data!G199,(IF(C34=Data!#REF!,Data!#REF!,(IF(C34=Data!#REF!,Data!#REF!,(IF(C34=Data!#REF!,Data!#REF!,(IF(C34=Data!#REF!,Data!#REF!,Data!#REF!)))))))))</f>
        <v>#REF!</v>
      </c>
      <c r="P34" s="758"/>
      <c r="Q34" s="759"/>
      <c r="R34" s="630" t="s">
        <v>525</v>
      </c>
      <c r="S34" s="759"/>
      <c r="T34" s="759"/>
      <c r="U34" s="630"/>
      <c r="V34" s="634"/>
      <c r="W34" s="630"/>
      <c r="X34" s="350">
        <f>IF(E34="","",VLOOKUP(C34,Data!$B$5:$J$508,9,FALSE)*E34)</f>
        <v>0.101752</v>
      </c>
      <c r="Y34" s="704"/>
      <c r="Z34" s="704"/>
      <c r="AA34" s="705"/>
      <c r="AB34" s="705"/>
      <c r="AC34" s="704"/>
      <c r="AD34" s="704"/>
      <c r="AE34" s="704"/>
    </row>
    <row r="35" spans="2:31" s="710" customFormat="1" ht="20" customHeight="1">
      <c r="B35" s="707">
        <v>35</v>
      </c>
      <c r="C35" s="357" t="s">
        <v>162</v>
      </c>
      <c r="D35" s="346" t="str">
        <f>IF(E35="","",VLOOKUP(C35,Data!$B$5:$L$508,2,FALSE))</f>
        <v>ZV88120</v>
      </c>
      <c r="E35" s="715">
        <v>2</v>
      </c>
      <c r="F35" s="709"/>
      <c r="G35" s="712"/>
      <c r="H35" s="346">
        <f>IF(E35="","",VLOOKUP(C35,Data!$B$5:$L$508,11,FALSE))</f>
        <v>38.46</v>
      </c>
      <c r="I35" s="616">
        <f t="shared" si="0"/>
        <v>76.92</v>
      </c>
      <c r="J35" s="471" t="str">
        <f>IF(E35="","",VLOOKUP(C35,Data!$B$5:$D$508,3,FALSE))</f>
        <v>C/T</v>
      </c>
      <c r="K35" s="347" t="str">
        <f>IF(E35="","",VLOOKUP(C35,Data!$B$5:$M$508,12,FALSE))</f>
        <v>Indonesia</v>
      </c>
      <c r="L35" s="348"/>
      <c r="M35" s="349">
        <f>IF(E35="","",VLOOKUP(C35,Data!$B$5:$E$508,4,FALSE)*E35)</f>
        <v>10.1</v>
      </c>
      <c r="N35" s="349">
        <f>IF(E35="","",VLOOKUP(C35,Data!$B$5:$F$508,5,FALSE)*E35)</f>
        <v>7.6</v>
      </c>
      <c r="O35" s="612" t="e">
        <f>IF(C35=Data!#REF!,Data!#REF!,(IF(C35=Data!#REF!,Data!#REF!,(IF(C35=Data!#REF!,Data!#REF!,(IF(C35=Data!B170,Data!G170,(IF(C35=Data!B173,Data!G173,(IF(C35=Data!#REF!,Data!#REF!,(IF(C35=Data!#REF!,Data!#REF!,(IF(C35=Data!#REF!,Data!#REF!,Data!#REF!)))))))))))))))&amp;IF(C35=Data!#REF!,Data!#REF!,(IF(C35=Data!#REF!,Data!#REF!,(IF(C35=Data!#REF!,Data!#REF!,(IF(C35=Data!#REF!,Data!#REF!,(IF(C35=Data!#REF!,Data!#REF!,(IF(C35=Data!#REF!,Data!G865,(IF(C35=Data!#REF!,Data!#REF!,(IF(C35=Data!#REF!,Data!#REF!,Data!#REF!)))))))))))))))&amp;IF(C35=Data!B201,Data!G201,(IF(C35=Data!#REF!,Data!#REF!,(IF(C35=Data!#REF!,Data!#REF!,(IF(C35=Data!#REF!,Data!#REF!,(IF(C35=Data!#REF!,Data!#REF!,Data!#REF!)))))))))</f>
        <v>#REF!</v>
      </c>
      <c r="P35" s="758"/>
      <c r="Q35" s="759"/>
      <c r="R35" s="630" t="s">
        <v>525</v>
      </c>
      <c r="S35" s="759"/>
      <c r="T35" s="759"/>
      <c r="U35" s="630"/>
      <c r="V35" s="634"/>
      <c r="W35" s="630"/>
      <c r="X35" s="350">
        <f>IF(E35="","",VLOOKUP(C35,Data!$B$5:$J$508,9,FALSE)*E35)</f>
        <v>5.0875999999999998E-2</v>
      </c>
      <c r="Y35" s="704"/>
      <c r="Z35" s="704"/>
      <c r="AA35" s="705"/>
      <c r="AB35" s="705"/>
      <c r="AC35" s="704"/>
      <c r="AD35" s="704"/>
      <c r="AE35" s="704"/>
    </row>
    <row r="36" spans="2:31" s="710" customFormat="1" ht="20" customHeight="1">
      <c r="B36" s="707" t="s">
        <v>1014</v>
      </c>
      <c r="C36" s="357" t="s">
        <v>127</v>
      </c>
      <c r="D36" s="346" t="str">
        <f>IF(E36="","",VLOOKUP(C36,Data!$B$5:$L$508,2,FALSE))</f>
        <v>ZV88180</v>
      </c>
      <c r="E36" s="715">
        <v>120</v>
      </c>
      <c r="F36" s="709"/>
      <c r="G36" s="712"/>
      <c r="H36" s="346">
        <f>IF(E36="","",VLOOKUP(C36,Data!$B$5:$L$508,11,FALSE))</f>
        <v>44.63</v>
      </c>
      <c r="I36" s="616">
        <f t="shared" si="0"/>
        <v>5355.6</v>
      </c>
      <c r="J36" s="471" t="str">
        <f>IF(E36="","",VLOOKUP(C36,Data!$B$5:$D$508,3,FALSE))</f>
        <v>C/T</v>
      </c>
      <c r="K36" s="347" t="str">
        <f>IF(E36="","",VLOOKUP(C36,Data!$B$5:$M$508,12,FALSE))</f>
        <v>Indonesia</v>
      </c>
      <c r="L36" s="348"/>
      <c r="M36" s="349">
        <f>IF(E36="","",VLOOKUP(C36,Data!$B$5:$E$508,4,FALSE)*E36)</f>
        <v>1096.8000000000002</v>
      </c>
      <c r="N36" s="349">
        <f>IF(E36="","",VLOOKUP(C36,Data!$B$5:$F$508,5,FALSE)*E36)</f>
        <v>1056</v>
      </c>
      <c r="O36" s="612" t="e">
        <f>IF(C36=Data!#REF!,Data!#REF!,(IF(C36=Data!#REF!,Data!#REF!,(IF(C36=Data!#REF!,Data!#REF!,(IF(C36=Data!B171,Data!G171,(IF(C36=Data!B174,Data!G174,(IF(C36=Data!#REF!,Data!#REF!,(IF(C36=Data!#REF!,Data!#REF!,(IF(C36=Data!#REF!,Data!#REF!,Data!#REF!)))))))))))))))&amp;IF(C36=Data!#REF!,Data!#REF!,(IF(C36=Data!#REF!,Data!#REF!,(IF(C36=Data!#REF!,Data!#REF!,(IF(C36=Data!#REF!,Data!#REF!,(IF(C36=Data!#REF!,Data!#REF!,(IF(C36=Data!#REF!,Data!G866,(IF(C36=Data!#REF!,Data!#REF!,(IF(C36=Data!#REF!,Data!#REF!,Data!#REF!)))))))))))))))&amp;IF(C36=Data!B202,Data!G202,(IF(C36=Data!#REF!,Data!#REF!,(IF(C36=Data!#REF!,Data!#REF!,(IF(C36=Data!#REF!,Data!#REF!,(IF(C36=Data!#REF!,Data!#REF!,Data!#REF!)))))))))</f>
        <v>#REF!</v>
      </c>
      <c r="P36" s="758"/>
      <c r="Q36" s="759"/>
      <c r="R36" s="630" t="s">
        <v>525</v>
      </c>
      <c r="S36" s="759"/>
      <c r="T36" s="759"/>
      <c r="U36" s="630"/>
      <c r="V36" s="634"/>
      <c r="W36" s="630"/>
      <c r="X36" s="350">
        <f>IF(E36="","",VLOOKUP(C36,Data!$B$5:$J$508,9,FALSE)*E36)</f>
        <v>2.5920000000000001</v>
      </c>
      <c r="Y36" s="704"/>
      <c r="Z36" s="704"/>
      <c r="AC36" s="704"/>
      <c r="AD36" s="704"/>
      <c r="AE36" s="704"/>
    </row>
    <row r="37" spans="2:31" s="710" customFormat="1" ht="20" customHeight="1">
      <c r="B37" s="707" t="s">
        <v>957</v>
      </c>
      <c r="C37" s="357" t="s">
        <v>128</v>
      </c>
      <c r="D37" s="346" t="str">
        <f>IF(E37="","",VLOOKUP(C37,Data!$B$5:$L$508,2,FALSE))</f>
        <v>ZV88190</v>
      </c>
      <c r="E37" s="715">
        <v>80</v>
      </c>
      <c r="F37" s="709"/>
      <c r="G37" s="712"/>
      <c r="H37" s="346">
        <f>IF(E37="","",VLOOKUP(C37,Data!$B$5:$L$508,11,FALSE))</f>
        <v>42.63</v>
      </c>
      <c r="I37" s="616">
        <f t="shared" si="0"/>
        <v>3410.4</v>
      </c>
      <c r="J37" s="471" t="str">
        <f>IF(E37="","",VLOOKUP(C37,Data!$B$5:$D$508,3,FALSE))</f>
        <v>C/T</v>
      </c>
      <c r="K37" s="347" t="str">
        <f>IF(E37="","",VLOOKUP(C37,Data!$B$5:$M$508,12,FALSE))</f>
        <v>Indonesia</v>
      </c>
      <c r="L37" s="348"/>
      <c r="M37" s="349">
        <f>IF(E37="","",VLOOKUP(C37,Data!$B$5:$E$508,4,FALSE)*E37)</f>
        <v>731.2</v>
      </c>
      <c r="N37" s="349">
        <f>IF(E37="","",VLOOKUP(C37,Data!$B$5:$F$508,5,FALSE)*E37)</f>
        <v>688</v>
      </c>
      <c r="O37" s="612" t="e">
        <f>IF(C37=Data!#REF!,Data!#REF!,(IF(C37=Data!#REF!,Data!#REF!,(IF(C37=Data!#REF!,Data!#REF!,(IF(C37=Data!B172,Data!G172,(IF(C37=Data!B175,Data!G175,(IF(C37=Data!#REF!,Data!#REF!,(IF(C37=Data!#REF!,Data!#REF!,(IF(C37=Data!#REF!,Data!#REF!,Data!#REF!)))))))))))))))&amp;IF(C37=Data!#REF!,Data!#REF!,(IF(C37=Data!#REF!,Data!#REF!,(IF(C37=Data!#REF!,Data!#REF!,(IF(C37=Data!#REF!,Data!#REF!,(IF(C37=Data!#REF!,Data!#REF!,(IF(C37=Data!#REF!,Data!G867,(IF(C37=Data!#REF!,Data!#REF!,(IF(C37=Data!#REF!,Data!#REF!,Data!#REF!)))))))))))))))&amp;IF(C37=Data!B203,Data!G203,(IF(C37=Data!#REF!,Data!#REF!,(IF(C37=Data!#REF!,Data!#REF!,(IF(C37=Data!#REF!,Data!#REF!,(IF(C37=Data!#REF!,Data!#REF!,Data!#REF!)))))))))</f>
        <v>#REF!</v>
      </c>
      <c r="P37" s="758"/>
      <c r="Q37" s="759"/>
      <c r="R37" s="630" t="s">
        <v>525</v>
      </c>
      <c r="S37" s="759"/>
      <c r="T37" s="759"/>
      <c r="U37" s="630"/>
      <c r="V37" s="634"/>
      <c r="W37" s="630"/>
      <c r="X37" s="350">
        <f>IF(E37="","",VLOOKUP(C37,Data!$B$5:$J$508,9,FALSE)*E37)</f>
        <v>1.7280000000000002</v>
      </c>
      <c r="Y37" s="704"/>
      <c r="Z37" s="704"/>
      <c r="AA37" s="705"/>
      <c r="AB37" s="705"/>
      <c r="AC37" s="704"/>
      <c r="AD37" s="704"/>
      <c r="AE37" s="704"/>
    </row>
    <row r="38" spans="2:31" s="710" customFormat="1" ht="20" customHeight="1">
      <c r="B38" s="707">
        <v>41</v>
      </c>
      <c r="C38" s="357" t="s">
        <v>130</v>
      </c>
      <c r="D38" s="346" t="str">
        <f>IF(E38="","",VLOOKUP(C38,Data!$B$5:$L$508,2,FALSE))</f>
        <v>ZV88210</v>
      </c>
      <c r="E38" s="715">
        <v>60</v>
      </c>
      <c r="F38" s="709">
        <v>1</v>
      </c>
      <c r="G38" s="712"/>
      <c r="H38" s="346">
        <f>IF(E38="","",VLOOKUP(C38,Data!$B$5:$L$508,11,FALSE))</f>
        <v>44.02</v>
      </c>
      <c r="I38" s="616">
        <f t="shared" si="0"/>
        <v>2641.2000000000003</v>
      </c>
      <c r="J38" s="471" t="str">
        <f>IF(E38="","",VLOOKUP(C38,Data!$B$5:$D$508,3,FALSE))</f>
        <v>C/T</v>
      </c>
      <c r="K38" s="347" t="str">
        <f>IF(E38="","",VLOOKUP(C38,Data!$B$5:$M$508,12,FALSE))</f>
        <v>Indonesia</v>
      </c>
      <c r="L38" s="348"/>
      <c r="M38" s="349">
        <f>IF(E38="","",VLOOKUP(C38,Data!$B$5:$E$508,4,FALSE)*E38)</f>
        <v>429</v>
      </c>
      <c r="N38" s="349">
        <f>IF(E38="","",VLOOKUP(C38,Data!$B$5:$F$508,5,FALSE)*E38)</f>
        <v>408</v>
      </c>
      <c r="O38" s="612" t="e">
        <f>IF(C38=Data!#REF!,Data!#REF!,(IF(C38=Data!#REF!,Data!#REF!,(IF(C38=Data!#REF!,Data!#REF!,(IF(C38=Data!B139,Data!G139,(IF(C38=Data!B142,Data!G142,(IF(C38=Data!#REF!,Data!#REF!,(IF(C38=Data!#REF!,Data!#REF!,(IF(C38=Data!#REF!,Data!#REF!,Data!#REF!)))))))))))))))&amp;IF(C38=Data!#REF!,Data!#REF!,(IF(C38=Data!#REF!,Data!#REF!,(IF(C38=Data!#REF!,Data!#REF!,(IF(C38=Data!#REF!,Data!#REF!,(IF(C38=Data!#REF!,Data!#REF!,(IF(C38=Data!#REF!,Data!G834,(IF(C38=Data!#REF!,Data!#REF!,(IF(C38=Data!#REF!,Data!#REF!,Data!#REF!)))))))))))))))&amp;IF(C38=Data!B170,Data!G170,(IF(C38=Data!#REF!,Data!#REF!,(IF(C38=Data!#REF!,Data!#REF!,(IF(C38=Data!#REF!,Data!#REF!,(IF(C38=Data!#REF!,Data!#REF!,Data!#REF!)))))))))</f>
        <v>#REF!</v>
      </c>
      <c r="P38" s="758"/>
      <c r="Q38" s="759"/>
      <c r="R38" s="630" t="s">
        <v>525</v>
      </c>
      <c r="S38" s="759"/>
      <c r="T38" s="759"/>
      <c r="U38" s="630"/>
      <c r="V38" s="634"/>
      <c r="W38" s="630"/>
      <c r="X38" s="350">
        <f>IF(E38="","",VLOOKUP(C38,Data!$B$5:$J$508,9,FALSE)*E38)</f>
        <v>1.296</v>
      </c>
      <c r="Y38" s="704"/>
      <c r="Z38" s="704"/>
      <c r="AA38" s="705"/>
      <c r="AB38" s="705"/>
      <c r="AC38" s="704"/>
      <c r="AD38" s="704"/>
      <c r="AE38" s="704"/>
    </row>
    <row r="39" spans="2:31" s="710" customFormat="1" ht="20" customHeight="1">
      <c r="B39" s="707" t="s">
        <v>1067</v>
      </c>
      <c r="C39" s="357" t="s">
        <v>131</v>
      </c>
      <c r="D39" s="346" t="str">
        <f>IF(E39="","",VLOOKUP(C39,Data!$B$5:$L$508,2,FALSE))</f>
        <v>ZV88230</v>
      </c>
      <c r="E39" s="715">
        <v>126</v>
      </c>
      <c r="F39" s="709"/>
      <c r="G39" s="712"/>
      <c r="H39" s="346">
        <f>IF(E39="","",VLOOKUP(C39,Data!$B$5:$L$508,11,FALSE))</f>
        <v>38.19</v>
      </c>
      <c r="I39" s="616">
        <f t="shared" si="0"/>
        <v>4811.9399999999996</v>
      </c>
      <c r="J39" s="471" t="str">
        <f>IF(E39="","",VLOOKUP(C39,Data!$B$5:$D$508,3,FALSE))</f>
        <v>C/T</v>
      </c>
      <c r="K39" s="347" t="str">
        <f>IF(E39="","",VLOOKUP(C39,Data!$B$5:$M$508,12,FALSE))</f>
        <v>Indonesia</v>
      </c>
      <c r="L39" s="348"/>
      <c r="M39" s="349">
        <f>IF(E39="","",VLOOKUP(C39,Data!$B$5:$E$508,4,FALSE)*E39)</f>
        <v>606.05999999999995</v>
      </c>
      <c r="N39" s="349">
        <f>IF(E39="","",VLOOKUP(C39,Data!$B$5:$F$508,5,FALSE)*E39)</f>
        <v>554.40000000000009</v>
      </c>
      <c r="O39" s="612" t="e">
        <f>IF(C39=Data!#REF!,Data!#REF!,(IF(C39=Data!#REF!,Data!#REF!,(IF(C39=Data!#REF!,Data!#REF!,(IF(C39=Data!B140,Data!G140,(IF(C39=Data!B143,Data!G143,(IF(C39=Data!#REF!,Data!#REF!,(IF(C39=Data!#REF!,Data!#REF!,(IF(C39=Data!#REF!,Data!#REF!,Data!#REF!)))))))))))))))&amp;IF(C39=Data!#REF!,Data!#REF!,(IF(C39=Data!#REF!,Data!#REF!,(IF(C39=Data!#REF!,Data!#REF!,(IF(C39=Data!#REF!,Data!#REF!,(IF(C39=Data!#REF!,Data!#REF!,(IF(C39=Data!#REF!,Data!G835,(IF(C39=Data!#REF!,Data!#REF!,(IF(C39=Data!#REF!,Data!#REF!,Data!#REF!)))))))))))))))&amp;IF(C39=Data!B171,Data!G171,(IF(C39=Data!#REF!,Data!#REF!,(IF(C39=Data!#REF!,Data!#REF!,(IF(C39=Data!#REF!,Data!#REF!,(IF(C39=Data!#REF!,Data!#REF!,Data!#REF!)))))))))</f>
        <v>#REF!</v>
      </c>
      <c r="P39" s="758"/>
      <c r="Q39" s="759"/>
      <c r="R39" s="630" t="s">
        <v>525</v>
      </c>
      <c r="S39" s="759"/>
      <c r="T39" s="759"/>
      <c r="U39" s="630"/>
      <c r="V39" s="634"/>
      <c r="W39" s="630"/>
      <c r="X39" s="350">
        <f>IF(E39="","",VLOOKUP(C39,Data!$B$5:$J$508,9,FALSE)*E39)</f>
        <v>1.4742</v>
      </c>
      <c r="Y39" s="704"/>
      <c r="Z39" s="704"/>
      <c r="AA39" s="705"/>
      <c r="AB39" s="705"/>
      <c r="AC39" s="704"/>
      <c r="AD39" s="704"/>
      <c r="AE39" s="704"/>
    </row>
    <row r="40" spans="2:31" s="710" customFormat="1" ht="20" customHeight="1">
      <c r="B40" s="707" t="s">
        <v>1068</v>
      </c>
      <c r="C40" s="357" t="s">
        <v>133</v>
      </c>
      <c r="D40" s="346" t="str">
        <f>IF(E40="","",VLOOKUP(C40,Data!$B$5:$L$508,2,FALSE))</f>
        <v>ZV88250</v>
      </c>
      <c r="E40" s="715">
        <v>128</v>
      </c>
      <c r="F40" s="709">
        <v>2</v>
      </c>
      <c r="G40" s="712"/>
      <c r="H40" s="346">
        <f>IF(E40="","",VLOOKUP(C40,Data!$B$5:$L$508,11,FALSE))</f>
        <v>96.46</v>
      </c>
      <c r="I40" s="616">
        <f t="shared" si="0"/>
        <v>12346.88</v>
      </c>
      <c r="J40" s="471" t="str">
        <f>IF(E40="","",VLOOKUP(C40,Data!$B$5:$D$508,3,FALSE))</f>
        <v>C/T</v>
      </c>
      <c r="K40" s="347" t="str">
        <f>IF(E40="","",VLOOKUP(C40,Data!$B$5:$M$508,12,FALSE))</f>
        <v>Indonesia</v>
      </c>
      <c r="L40" s="348"/>
      <c r="M40" s="349">
        <f>IF(E40="","",VLOOKUP(C40,Data!$B$5:$E$508,4,FALSE)*E40)</f>
        <v>581.12</v>
      </c>
      <c r="N40" s="349">
        <f>IF(E40="","",VLOOKUP(C40,Data!$B$5:$F$508,5,FALSE)*E40)</f>
        <v>537.6</v>
      </c>
      <c r="O40" s="612" t="e">
        <f>IF(C40=Data!#REF!,Data!#REF!,(IF(C40=Data!#REF!,Data!#REF!,(IF(C40=Data!#REF!,Data!#REF!,(IF(C40=Data!B143,Data!G143,(IF(C40=Data!B146,Data!G146,(IF(C40=Data!#REF!,Data!#REF!,(IF(C40=Data!#REF!,Data!#REF!,(IF(C40=Data!#REF!,Data!#REF!,Data!#REF!)))))))))))))))&amp;IF(C40=Data!#REF!,Data!#REF!,(IF(C40=Data!#REF!,Data!#REF!,(IF(C40=Data!#REF!,Data!#REF!,(IF(C40=Data!#REF!,Data!#REF!,(IF(C40=Data!#REF!,Data!#REF!,(IF(C40=Data!#REF!,Data!G838,(IF(C40=Data!#REF!,Data!#REF!,(IF(C40=Data!#REF!,Data!#REF!,Data!#REF!)))))))))))))))&amp;IF(C40=Data!B174,Data!G174,(IF(C40=Data!#REF!,Data!#REF!,(IF(C40=Data!#REF!,Data!#REF!,(IF(C40=Data!#REF!,Data!#REF!,(IF(C40=Data!#REF!,Data!#REF!,Data!#REF!)))))))))</f>
        <v>#REF!</v>
      </c>
      <c r="P40" s="758"/>
      <c r="Q40" s="759"/>
      <c r="R40" s="630" t="s">
        <v>525</v>
      </c>
      <c r="S40" s="759"/>
      <c r="T40" s="759"/>
      <c r="U40" s="630"/>
      <c r="V40" s="634"/>
      <c r="W40" s="630"/>
      <c r="X40" s="350">
        <f>IF(E40="","",VLOOKUP(C40,Data!$B$5:$J$508,9,FALSE)*E40)</f>
        <v>1.6639999999999999</v>
      </c>
      <c r="Y40" s="704"/>
      <c r="Z40" s="704"/>
      <c r="AA40" s="705"/>
      <c r="AB40" s="705"/>
      <c r="AC40" s="704"/>
      <c r="AD40" s="704"/>
      <c r="AE40" s="704"/>
    </row>
    <row r="41" spans="2:31" s="710" customFormat="1" ht="20" customHeight="1">
      <c r="B41" s="707">
        <v>50</v>
      </c>
      <c r="C41" s="357" t="s">
        <v>135</v>
      </c>
      <c r="D41" s="346" t="str">
        <f>IF(E41="","",VLOOKUP(C41,Data!$B$5:$L$508,2,FALSE))</f>
        <v>ZV88270</v>
      </c>
      <c r="E41" s="715">
        <v>64</v>
      </c>
      <c r="F41" s="709">
        <v>1</v>
      </c>
      <c r="G41" s="712"/>
      <c r="H41" s="346">
        <f>IF(E41="","",VLOOKUP(C41,Data!$B$5:$L$508,11,FALSE))</f>
        <v>97.38</v>
      </c>
      <c r="I41" s="616">
        <f>IF(E41&gt;0,E41*H41,"-")</f>
        <v>6232.32</v>
      </c>
      <c r="J41" s="471" t="str">
        <f>IF(E41="","",VLOOKUP(C41,Data!$B$5:$D$508,3,FALSE))</f>
        <v>C/T</v>
      </c>
      <c r="K41" s="347" t="str">
        <f>IF(E41="","",VLOOKUP(C41,Data!$B$5:$M$508,12,FALSE))</f>
        <v>Indonesia</v>
      </c>
      <c r="L41" s="348"/>
      <c r="M41" s="349">
        <f>IF(E41="","",VLOOKUP(C41,Data!$B$5:$E$508,4,FALSE)*E41)</f>
        <v>290.56</v>
      </c>
      <c r="N41" s="349">
        <f>IF(E41="","",VLOOKUP(C41,Data!$B$5:$F$508,5,FALSE)*E41)</f>
        <v>268.8</v>
      </c>
      <c r="O41" s="612" t="e">
        <f>IF(C41=Data!#REF!,Data!#REF!,(IF(C41=Data!#REF!,Data!#REF!,(IF(C41=Data!#REF!,Data!#REF!,(IF(C41=Data!B162,Data!G162,(IF(C41=Data!B165,Data!G165,(IF(C41=Data!#REF!,Data!#REF!,(IF(C41=Data!#REF!,Data!#REF!,(IF(C41=Data!#REF!,Data!#REF!,Data!#REF!)))))))))))))))&amp;IF(C41=Data!#REF!,Data!#REF!,(IF(C41=Data!#REF!,Data!#REF!,(IF(C41=Data!#REF!,Data!#REF!,(IF(C41=Data!#REF!,Data!#REF!,(IF(C41=Data!#REF!,Data!#REF!,(IF(C41=Data!#REF!,Data!G857,(IF(C41=Data!#REF!,Data!#REF!,(IF(C41=Data!#REF!,Data!#REF!,Data!#REF!)))))))))))))))&amp;IF(C41=Data!B193,Data!G193,(IF(C41=Data!#REF!,Data!#REF!,(IF(C41=Data!#REF!,Data!#REF!,(IF(C41=Data!#REF!,Data!#REF!,(IF(C41=Data!#REF!,Data!#REF!,Data!#REF!)))))))))</f>
        <v>#REF!</v>
      </c>
      <c r="P41" s="758"/>
      <c r="Q41" s="759"/>
      <c r="R41" s="630" t="s">
        <v>525</v>
      </c>
      <c r="S41" s="759"/>
      <c r="T41" s="759"/>
      <c r="U41" s="630"/>
      <c r="V41" s="634"/>
      <c r="W41" s="630"/>
      <c r="X41" s="350">
        <f>IF(E41="","",VLOOKUP(C41,Data!$B$5:$J$508,9,FALSE)*E41)</f>
        <v>0.83199999999999996</v>
      </c>
      <c r="Y41" s="704"/>
      <c r="Z41" s="704"/>
      <c r="AA41" s="705"/>
      <c r="AB41" s="705"/>
      <c r="AC41" s="704"/>
      <c r="AD41" s="704"/>
      <c r="AE41" s="704"/>
    </row>
    <row r="42" spans="2:31" s="710" customFormat="1" ht="20" customHeight="1">
      <c r="B42" s="707">
        <v>51</v>
      </c>
      <c r="C42" s="357" t="s">
        <v>137</v>
      </c>
      <c r="D42" s="346" t="str">
        <f>IF(E42="","",VLOOKUP(C42,Data!$B$5:$L$508,2,FALSE))</f>
        <v>ZV88290</v>
      </c>
      <c r="E42" s="715">
        <v>64</v>
      </c>
      <c r="F42" s="709">
        <v>1</v>
      </c>
      <c r="G42" s="712"/>
      <c r="H42" s="346">
        <f>IF(E42="","",VLOOKUP(C42,Data!$B$5:$L$508,11,FALSE))</f>
        <v>96.87</v>
      </c>
      <c r="I42" s="616">
        <f t="shared" ref="I42:I51" si="1">IF(E42&gt;0,E42*H42,"-")</f>
        <v>6199.68</v>
      </c>
      <c r="J42" s="471" t="str">
        <f>IF(E42="","",VLOOKUP(C42,Data!$B$5:$D$508,3,FALSE))</f>
        <v>C/T</v>
      </c>
      <c r="K42" s="347" t="str">
        <f>IF(E42="","",VLOOKUP(C42,Data!$B$5:$M$508,12,FALSE))</f>
        <v>Indonesia</v>
      </c>
      <c r="L42" s="348"/>
      <c r="M42" s="349">
        <f>IF(E42="","",VLOOKUP(C42,Data!$B$5:$E$508,4,FALSE)*E42)</f>
        <v>290.56</v>
      </c>
      <c r="N42" s="349">
        <f>IF(E42="","",VLOOKUP(C42,Data!$B$5:$F$508,5,FALSE)*E42)</f>
        <v>268.8</v>
      </c>
      <c r="O42" s="612" t="e">
        <f>IF(C42=Data!#REF!,Data!#REF!,(IF(C42=Data!#REF!,Data!#REF!,(IF(C42=Data!#REF!,Data!#REF!,(IF(C42=Data!B161,Data!G161,(IF(C42=Data!B164,Data!G164,(IF(C42=Data!#REF!,Data!#REF!,(IF(C42=Data!#REF!,Data!#REF!,(IF(C42=Data!#REF!,Data!#REF!,Data!#REF!)))))))))))))))&amp;IF(C42=Data!#REF!,Data!#REF!,(IF(C42=Data!#REF!,Data!#REF!,(IF(C42=Data!#REF!,Data!#REF!,(IF(C42=Data!#REF!,Data!#REF!,(IF(C42=Data!#REF!,Data!#REF!,(IF(C42=Data!#REF!,Data!G856,(IF(C42=Data!#REF!,Data!#REF!,(IF(C42=Data!#REF!,Data!#REF!,Data!#REF!)))))))))))))))&amp;IF(C42=Data!B192,Data!G192,(IF(C42=Data!#REF!,Data!#REF!,(IF(C42=Data!#REF!,Data!#REF!,(IF(C42=Data!#REF!,Data!#REF!,(IF(C42=Data!#REF!,Data!#REF!,Data!#REF!)))))))))</f>
        <v>#REF!</v>
      </c>
      <c r="P42" s="758"/>
      <c r="Q42" s="759"/>
      <c r="R42" s="630" t="s">
        <v>525</v>
      </c>
      <c r="S42" s="759"/>
      <c r="T42" s="759"/>
      <c r="U42" s="630"/>
      <c r="V42" s="634"/>
      <c r="W42" s="630"/>
      <c r="X42" s="350">
        <f>IF(E42="","",VLOOKUP(C42,Data!$B$5:$J$508,9,FALSE)*E42)</f>
        <v>0.83199999999999996</v>
      </c>
      <c r="Y42" s="704"/>
      <c r="Z42" s="704"/>
      <c r="AA42" s="705"/>
      <c r="AB42" s="705"/>
      <c r="AC42" s="704"/>
      <c r="AD42" s="704"/>
      <c r="AE42" s="704"/>
    </row>
    <row r="43" spans="2:31" s="710" customFormat="1" ht="20" customHeight="1">
      <c r="B43" s="707"/>
      <c r="C43" s="364" t="s">
        <v>1082</v>
      </c>
      <c r="D43" s="346" t="str">
        <f>IF(E43="","",VLOOKUP(C43,Data!$B$5:$L$508,2,FALSE))</f>
        <v/>
      </c>
      <c r="E43" s="715"/>
      <c r="F43" s="709"/>
      <c r="G43" s="363"/>
      <c r="H43" s="346" t="str">
        <f>IF(E43="","",VLOOKUP(C43,Data!$B$5:$L$508,11,FALSE))</f>
        <v/>
      </c>
      <c r="I43" s="616" t="str">
        <f t="shared" si="1"/>
        <v>-</v>
      </c>
      <c r="J43" s="471" t="str">
        <f>IF(E43="","",VLOOKUP(C43,Data!$B$5:$D$508,3,FALSE))</f>
        <v/>
      </c>
      <c r="K43" s="347" t="str">
        <f>IF(E43="","",VLOOKUP(C43,Data!$B$5:$M$508,12,FALSE))</f>
        <v/>
      </c>
      <c r="L43" s="348"/>
      <c r="M43" s="349" t="str">
        <f>IF(E43="","",VLOOKUP(C43,Data!$B$5:$E$508,4,FALSE)*E43)</f>
        <v/>
      </c>
      <c r="N43" s="349" t="str">
        <f>IF(E43="","",VLOOKUP(C43,Data!$B$5:$F$508,5,FALSE)*E43)</f>
        <v/>
      </c>
      <c r="O43" s="612" t="e">
        <f>IF(C43=Data!#REF!,Data!#REF!,(IF(C43=Data!#REF!,Data!#REF!,(IF(C43=Data!#REF!,Data!#REF!,(IF(C43=Data!B213,Data!G213,(IF(C43=Data!B216,Data!G216,(IF(C43=Data!#REF!,Data!#REF!,(IF(C43=Data!#REF!,Data!#REF!,(IF(C43=Data!#REF!,Data!#REF!,Data!#REF!)))))))))))))))&amp;IF(C43=Data!#REF!,Data!#REF!,(IF(C43=Data!#REF!,Data!#REF!,(IF(C43=Data!#REF!,Data!#REF!,(IF(C43=Data!#REF!,Data!#REF!,(IF(C43=Data!#REF!,Data!#REF!,(IF(C43=Data!#REF!,Data!G908,(IF(C43=Data!#REF!,Data!#REF!,(IF(C43=Data!#REF!,Data!#REF!,Data!#REF!)))))))))))))))&amp;IF(C43=Data!B244,Data!G244,(IF(C43=Data!#REF!,Data!#REF!,(IF(C43=Data!#REF!,Data!#REF!,(IF(C43=Data!#REF!,Data!#REF!,(IF(C43=Data!#REF!,Data!#REF!,Data!#REF!)))))))))</f>
        <v>#REF!</v>
      </c>
      <c r="P43" s="762"/>
      <c r="Q43" s="763"/>
      <c r="R43" s="630" t="s">
        <v>525</v>
      </c>
      <c r="S43" s="763"/>
      <c r="T43" s="763"/>
      <c r="U43" s="630"/>
      <c r="V43" s="634"/>
      <c r="W43" s="630"/>
      <c r="X43" s="350" t="str">
        <f>IF(E43="","",VLOOKUP(C43,Data!$B$5:$J$508,9,FALSE)*E43)</f>
        <v/>
      </c>
      <c r="Y43" s="704"/>
      <c r="Z43" s="704"/>
      <c r="AA43" s="705"/>
      <c r="AB43" s="705"/>
      <c r="AC43" s="704"/>
      <c r="AD43" s="704"/>
      <c r="AE43" s="704"/>
    </row>
    <row r="44" spans="2:31" s="710" customFormat="1" ht="20" customHeight="1">
      <c r="B44" s="635">
        <v>52</v>
      </c>
      <c r="C44" s="357" t="s">
        <v>160</v>
      </c>
      <c r="D44" s="346" t="str">
        <f>IF(E44="","",VLOOKUP(C44,Data!$B$5:$L$508,2,FALSE))</f>
        <v>ZV88100</v>
      </c>
      <c r="E44" s="715">
        <v>2</v>
      </c>
      <c r="F44" s="709"/>
      <c r="G44" s="363"/>
      <c r="H44" s="346">
        <f>IF(E44="","",VLOOKUP(C44,Data!$B$5:$L$508,11,FALSE))</f>
        <v>37.14</v>
      </c>
      <c r="I44" s="616">
        <f t="shared" si="1"/>
        <v>74.28</v>
      </c>
      <c r="J44" s="471" t="str">
        <f>IF(E44="","",VLOOKUP(C44,Data!$B$5:$D$508,3,FALSE))</f>
        <v>C/T</v>
      </c>
      <c r="K44" s="347" t="str">
        <f>IF(E44="","",VLOOKUP(C44,Data!$B$5:$M$508,12,FALSE))</f>
        <v>Indonesia</v>
      </c>
      <c r="L44" s="348"/>
      <c r="M44" s="349">
        <f>IF(E44="","",VLOOKUP(C44,Data!$B$5:$E$508,4,FALSE)*E44)</f>
        <v>9</v>
      </c>
      <c r="N44" s="349">
        <f>IF(E44="","",VLOOKUP(C44,Data!$B$5:$F$508,5,FALSE)*E44)</f>
        <v>8</v>
      </c>
      <c r="O44" s="612" t="e">
        <f>IF(C44=Data!#REF!,Data!#REF!,(IF(C44=Data!#REF!,Data!#REF!,(IF(C44=Data!#REF!,Data!#REF!,(IF(C44=Data!B137,Data!G137,(IF(C44=Data!B140,Data!G140,(IF(C44=Data!#REF!,Data!#REF!,(IF(C44=Data!#REF!,Data!#REF!,(IF(C44=Data!#REF!,Data!#REF!,Data!#REF!)))))))))))))))&amp;IF(C44=Data!#REF!,Data!#REF!,(IF(C44=Data!#REF!,Data!#REF!,(IF(C44=Data!#REF!,Data!#REF!,(IF(C44=Data!#REF!,Data!#REF!,(IF(C44=Data!#REF!,Data!#REF!,(IF(C44=Data!#REF!,Data!G832,(IF(C44=Data!#REF!,Data!#REF!,(IF(C44=Data!#REF!,Data!#REF!,Data!#REF!)))))))))))))))&amp;IF(C44=Data!B168,Data!G168,(IF(C44=Data!#REF!,Data!#REF!,(IF(C44=Data!#REF!,Data!#REF!,(IF(C44=Data!#REF!,Data!#REF!,(IF(C44=Data!#REF!,Data!#REF!,Data!#REF!)))))))))</f>
        <v>#REF!</v>
      </c>
      <c r="P44" s="762"/>
      <c r="Q44" s="763"/>
      <c r="R44" s="630" t="s">
        <v>525</v>
      </c>
      <c r="S44" s="763"/>
      <c r="T44" s="763"/>
      <c r="U44" s="630"/>
      <c r="V44" s="634"/>
      <c r="W44" s="630"/>
      <c r="X44" s="350">
        <f>IF(E44="","",VLOOKUP(C44,Data!$B$5:$J$508,9,FALSE)*E44)</f>
        <v>5.0875999999999998E-2</v>
      </c>
      <c r="Y44" s="704"/>
      <c r="Z44" s="704"/>
      <c r="AA44" s="705"/>
      <c r="AB44" s="705"/>
      <c r="AC44" s="704"/>
      <c r="AD44" s="704"/>
      <c r="AE44" s="704"/>
    </row>
    <row r="45" spans="2:31" s="710" customFormat="1" ht="20" customHeight="1">
      <c r="B45" s="635" t="s">
        <v>1076</v>
      </c>
      <c r="C45" s="357" t="s">
        <v>127</v>
      </c>
      <c r="D45" s="346" t="str">
        <f>IF(E45="","",VLOOKUP(C45,Data!$B$5:$L$508,2,FALSE))</f>
        <v>ZV88180</v>
      </c>
      <c r="E45" s="715">
        <v>240</v>
      </c>
      <c r="F45" s="709">
        <v>6</v>
      </c>
      <c r="G45" s="363"/>
      <c r="H45" s="346">
        <f>IF(E45="","",VLOOKUP(C45,Data!$B$5:$L$508,11,FALSE))</f>
        <v>44.63</v>
      </c>
      <c r="I45" s="616">
        <f t="shared" si="1"/>
        <v>10711.2</v>
      </c>
      <c r="J45" s="471" t="str">
        <f>IF(E45="","",VLOOKUP(C45,Data!$B$5:$D$508,3,FALSE))</f>
        <v>C/T</v>
      </c>
      <c r="K45" s="347" t="str">
        <f>IF(E45="","",VLOOKUP(C45,Data!$B$5:$M$508,12,FALSE))</f>
        <v>Indonesia</v>
      </c>
      <c r="L45" s="348"/>
      <c r="M45" s="349">
        <f>IF(E45="","",VLOOKUP(C45,Data!$B$5:$E$508,4,FALSE)*E45)</f>
        <v>2193.6000000000004</v>
      </c>
      <c r="N45" s="349">
        <f>IF(E45="","",VLOOKUP(C45,Data!$B$5:$F$508,5,FALSE)*E45)</f>
        <v>2112</v>
      </c>
      <c r="O45" s="612" t="e">
        <f>IF(C45=Data!#REF!,Data!#REF!,(IF(C45=Data!#REF!,Data!#REF!,(IF(C45=Data!#REF!,Data!#REF!,(IF(C45=Data!B138,Data!G138,(IF(C45=Data!B141,Data!G141,(IF(C45=Data!#REF!,Data!#REF!,(IF(C45=Data!#REF!,Data!#REF!,(IF(C45=Data!#REF!,Data!#REF!,Data!#REF!)))))))))))))))&amp;IF(C45=Data!#REF!,Data!#REF!,(IF(C45=Data!#REF!,Data!#REF!,(IF(C45=Data!#REF!,Data!#REF!,(IF(C45=Data!#REF!,Data!#REF!,(IF(C45=Data!#REF!,Data!#REF!,(IF(C45=Data!#REF!,Data!G833,(IF(C45=Data!#REF!,Data!#REF!,(IF(C45=Data!#REF!,Data!#REF!,Data!#REF!)))))))))))))))&amp;IF(C45=Data!B169,Data!G169,(IF(C45=Data!#REF!,Data!#REF!,(IF(C45=Data!#REF!,Data!#REF!,(IF(C45=Data!#REF!,Data!#REF!,(IF(C45=Data!#REF!,Data!#REF!,Data!#REF!)))))))))</f>
        <v>#REF!</v>
      </c>
      <c r="P45" s="762"/>
      <c r="Q45" s="763"/>
      <c r="R45" s="630" t="s">
        <v>525</v>
      </c>
      <c r="S45" s="763"/>
      <c r="T45" s="763"/>
      <c r="U45" s="630"/>
      <c r="V45" s="634"/>
      <c r="W45" s="630"/>
      <c r="X45" s="350">
        <f>IF(E45="","",VLOOKUP(C45,Data!$B$5:$J$508,9,FALSE)*E45)</f>
        <v>5.1840000000000002</v>
      </c>
      <c r="Y45" s="704"/>
      <c r="Z45" s="704"/>
      <c r="AA45" s="705"/>
      <c r="AB45" s="705"/>
      <c r="AC45" s="704"/>
      <c r="AD45" s="704"/>
      <c r="AE45" s="704"/>
    </row>
    <row r="46" spans="2:31" s="710" customFormat="1" ht="20" customHeight="1">
      <c r="B46" s="635" t="s">
        <v>1077</v>
      </c>
      <c r="C46" s="357" t="s">
        <v>128</v>
      </c>
      <c r="D46" s="346" t="str">
        <f>IF(E46="","",VLOOKUP(C46,Data!$B$5:$L$508,2,FALSE))</f>
        <v>ZV88190</v>
      </c>
      <c r="E46" s="715">
        <v>80</v>
      </c>
      <c r="F46" s="709">
        <v>2</v>
      </c>
      <c r="G46" s="363"/>
      <c r="H46" s="346">
        <f>IF(E46="","",VLOOKUP(C46,Data!$B$5:$L$508,11,FALSE))</f>
        <v>42.63</v>
      </c>
      <c r="I46" s="616">
        <f t="shared" si="1"/>
        <v>3410.4</v>
      </c>
      <c r="J46" s="471" t="str">
        <f>IF(E46="","",VLOOKUP(C46,Data!$B$5:$D$508,3,FALSE))</f>
        <v>C/T</v>
      </c>
      <c r="K46" s="347" t="str">
        <f>IF(E46="","",VLOOKUP(C46,Data!$B$5:$M$508,12,FALSE))</f>
        <v>Indonesia</v>
      </c>
      <c r="L46" s="348"/>
      <c r="M46" s="349">
        <f>IF(E46="","",VLOOKUP(C46,Data!$B$5:$E$508,4,FALSE)*E46)</f>
        <v>731.2</v>
      </c>
      <c r="N46" s="349">
        <f>IF(E46="","",VLOOKUP(C46,Data!$B$5:$F$508,5,FALSE)*E46)</f>
        <v>688</v>
      </c>
      <c r="O46" s="612" t="e">
        <f>IF(C46=Data!#REF!,Data!#REF!,(IF(C46=Data!#REF!,Data!#REF!,(IF(C46=Data!#REF!,Data!#REF!,(IF(C46=Data!B139,Data!G139,(IF(C46=Data!B142,Data!G142,(IF(C46=Data!#REF!,Data!#REF!,(IF(C46=Data!#REF!,Data!#REF!,(IF(C46=Data!#REF!,Data!#REF!,Data!#REF!)))))))))))))))&amp;IF(C46=Data!#REF!,Data!#REF!,(IF(C46=Data!#REF!,Data!#REF!,(IF(C46=Data!#REF!,Data!#REF!,(IF(C46=Data!#REF!,Data!#REF!,(IF(C46=Data!#REF!,Data!#REF!,(IF(C46=Data!#REF!,Data!G834,(IF(C46=Data!#REF!,Data!#REF!,(IF(C46=Data!#REF!,Data!#REF!,Data!#REF!)))))))))))))))&amp;IF(C46=Data!B170,Data!G170,(IF(C46=Data!#REF!,Data!#REF!,(IF(C46=Data!#REF!,Data!#REF!,(IF(C46=Data!#REF!,Data!#REF!,(IF(C46=Data!#REF!,Data!#REF!,Data!#REF!)))))))))</f>
        <v>#REF!</v>
      </c>
      <c r="P46" s="762"/>
      <c r="Q46" s="763"/>
      <c r="R46" s="630" t="s">
        <v>525</v>
      </c>
      <c r="S46" s="763"/>
      <c r="T46" s="763"/>
      <c r="U46" s="630"/>
      <c r="V46" s="634"/>
      <c r="W46" s="630"/>
      <c r="X46" s="350">
        <f>IF(E46="","",VLOOKUP(C46,Data!$B$5:$J$508,9,FALSE)*E46)</f>
        <v>1.7280000000000002</v>
      </c>
      <c r="Y46" s="704"/>
      <c r="Z46" s="704"/>
      <c r="AA46" s="705"/>
      <c r="AB46" s="705"/>
      <c r="AC46" s="704"/>
      <c r="AD46" s="704"/>
      <c r="AE46" s="704"/>
    </row>
    <row r="47" spans="2:31" s="710" customFormat="1" ht="20" customHeight="1">
      <c r="B47" s="635" t="s">
        <v>1078</v>
      </c>
      <c r="C47" s="357" t="s">
        <v>130</v>
      </c>
      <c r="D47" s="346" t="str">
        <f>IF(E47="","",VLOOKUP(C47,Data!$B$5:$L$508,2,FALSE))</f>
        <v>ZV88210</v>
      </c>
      <c r="E47" s="715">
        <v>240</v>
      </c>
      <c r="F47" s="709">
        <v>4</v>
      </c>
      <c r="G47" s="363"/>
      <c r="H47" s="346">
        <f>IF(E47="","",VLOOKUP(C47,Data!$B$5:$L$508,11,FALSE))</f>
        <v>44.02</v>
      </c>
      <c r="I47" s="616">
        <f t="shared" si="1"/>
        <v>10564.800000000001</v>
      </c>
      <c r="J47" s="471" t="str">
        <f>IF(E47="","",VLOOKUP(C47,Data!$B$5:$D$508,3,FALSE))</f>
        <v>C/T</v>
      </c>
      <c r="K47" s="347" t="str">
        <f>IF(E47="","",VLOOKUP(C47,Data!$B$5:$M$508,12,FALSE))</f>
        <v>Indonesia</v>
      </c>
      <c r="L47" s="348"/>
      <c r="M47" s="349">
        <f>IF(E47="","",VLOOKUP(C47,Data!$B$5:$E$508,4,FALSE)*E47)</f>
        <v>1716</v>
      </c>
      <c r="N47" s="349">
        <f>IF(E47="","",VLOOKUP(C47,Data!$B$5:$F$508,5,FALSE)*E47)</f>
        <v>1632</v>
      </c>
      <c r="O47" s="612" t="e">
        <f>IF(C47=Data!#REF!,Data!#REF!,(IF(C47=Data!#REF!,Data!#REF!,(IF(C47=Data!#REF!,Data!#REF!,(IF(C47=Data!B140,Data!G140,(IF(C47=Data!B143,Data!G143,(IF(C47=Data!#REF!,Data!#REF!,(IF(C47=Data!#REF!,Data!#REF!,(IF(C47=Data!#REF!,Data!#REF!,Data!#REF!)))))))))))))))&amp;IF(C47=Data!#REF!,Data!#REF!,(IF(C47=Data!#REF!,Data!#REF!,(IF(C47=Data!#REF!,Data!#REF!,(IF(C47=Data!#REF!,Data!#REF!,(IF(C47=Data!#REF!,Data!#REF!,(IF(C47=Data!#REF!,Data!G835,(IF(C47=Data!#REF!,Data!#REF!,(IF(C47=Data!#REF!,Data!#REF!,Data!#REF!)))))))))))))))&amp;IF(C47=Data!B171,Data!G171,(IF(C47=Data!#REF!,Data!#REF!,(IF(C47=Data!#REF!,Data!#REF!,(IF(C47=Data!#REF!,Data!#REF!,(IF(C47=Data!#REF!,Data!#REF!,Data!#REF!)))))))))</f>
        <v>#REF!</v>
      </c>
      <c r="P47" s="762"/>
      <c r="Q47" s="763"/>
      <c r="R47" s="630" t="s">
        <v>525</v>
      </c>
      <c r="S47" s="763"/>
      <c r="T47" s="763"/>
      <c r="U47" s="630"/>
      <c r="V47" s="634"/>
      <c r="W47" s="630"/>
      <c r="X47" s="350">
        <f>IF(E47="","",VLOOKUP(C47,Data!$B$5:$J$508,9,FALSE)*E47)</f>
        <v>5.1840000000000002</v>
      </c>
      <c r="Y47" s="704"/>
      <c r="Z47" s="704"/>
      <c r="AA47" s="705"/>
      <c r="AB47" s="705"/>
      <c r="AC47" s="704"/>
      <c r="AD47" s="704"/>
      <c r="AE47" s="704"/>
    </row>
    <row r="48" spans="2:31" s="710" customFormat="1" ht="20" customHeight="1">
      <c r="B48" s="635" t="s">
        <v>1079</v>
      </c>
      <c r="C48" s="357" t="s">
        <v>131</v>
      </c>
      <c r="D48" s="346" t="str">
        <f>IF(E48="","",VLOOKUP(C48,Data!$B$5:$L$508,2,FALSE))</f>
        <v>ZV88230</v>
      </c>
      <c r="E48" s="715">
        <v>147</v>
      </c>
      <c r="F48" s="709"/>
      <c r="G48" s="363"/>
      <c r="H48" s="346">
        <f>IF(E48="","",VLOOKUP(C48,Data!$B$5:$L$508,11,FALSE))</f>
        <v>38.19</v>
      </c>
      <c r="I48" s="616">
        <f t="shared" si="1"/>
        <v>5613.9299999999994</v>
      </c>
      <c r="J48" s="471" t="str">
        <f>IF(E48="","",VLOOKUP(C48,Data!$B$5:$D$508,3,FALSE))</f>
        <v>C/T</v>
      </c>
      <c r="K48" s="347" t="str">
        <f>IF(E48="","",VLOOKUP(C48,Data!$B$5:$M$508,12,FALSE))</f>
        <v>Indonesia</v>
      </c>
      <c r="L48" s="348"/>
      <c r="M48" s="349">
        <f>IF(E48="","",VLOOKUP(C48,Data!$B$5:$E$508,4,FALSE)*E48)</f>
        <v>707.06999999999994</v>
      </c>
      <c r="N48" s="349">
        <f>IF(E48="","",VLOOKUP(C48,Data!$B$5:$F$508,5,FALSE)*E48)</f>
        <v>646.80000000000007</v>
      </c>
      <c r="O48" s="612" t="e">
        <f>IF(C48=Data!#REF!,Data!#REF!,(IF(C48=Data!#REF!,Data!#REF!,(IF(C48=Data!#REF!,Data!#REF!,(IF(C48=Data!B141,Data!G141,(IF(C48=Data!B144,Data!G144,(IF(C48=Data!#REF!,Data!#REF!,(IF(C48=Data!#REF!,Data!#REF!,(IF(C48=Data!#REF!,Data!#REF!,Data!#REF!)))))))))))))))&amp;IF(C48=Data!#REF!,Data!#REF!,(IF(C48=Data!#REF!,Data!#REF!,(IF(C48=Data!#REF!,Data!#REF!,(IF(C48=Data!#REF!,Data!#REF!,(IF(C48=Data!#REF!,Data!#REF!,(IF(C48=Data!#REF!,Data!G836,(IF(C48=Data!#REF!,Data!#REF!,(IF(C48=Data!#REF!,Data!#REF!,Data!#REF!)))))))))))))))&amp;IF(C48=Data!B172,Data!G172,(IF(C48=Data!#REF!,Data!#REF!,(IF(C48=Data!#REF!,Data!#REF!,(IF(C48=Data!#REF!,Data!#REF!,(IF(C48=Data!#REF!,Data!#REF!,Data!#REF!)))))))))</f>
        <v>#REF!</v>
      </c>
      <c r="P48" s="762"/>
      <c r="Q48" s="763"/>
      <c r="R48" s="630" t="s">
        <v>525</v>
      </c>
      <c r="S48" s="763"/>
      <c r="T48" s="763"/>
      <c r="U48" s="630"/>
      <c r="V48" s="634"/>
      <c r="W48" s="630"/>
      <c r="X48" s="350">
        <f>IF(E48="","",VLOOKUP(C48,Data!$B$5:$J$508,9,FALSE)*E48)</f>
        <v>1.7199</v>
      </c>
      <c r="Y48" s="704"/>
      <c r="Z48" s="704"/>
      <c r="AA48" s="705"/>
      <c r="AB48" s="705"/>
      <c r="AC48" s="704"/>
      <c r="AD48" s="704"/>
      <c r="AE48" s="704"/>
    </row>
    <row r="49" spans="2:31" s="710" customFormat="1" ht="20" customHeight="1">
      <c r="B49" s="635" t="s">
        <v>1080</v>
      </c>
      <c r="C49" s="357" t="s">
        <v>132</v>
      </c>
      <c r="D49" s="346" t="str">
        <f>IF(E49="","",VLOOKUP(C49,Data!$B$5:$L$508,2,FALSE))</f>
        <v>ZV88240</v>
      </c>
      <c r="E49" s="715">
        <v>126</v>
      </c>
      <c r="F49" s="709"/>
      <c r="G49" s="363"/>
      <c r="H49" s="346">
        <f>IF(E49="","",VLOOKUP(C49,Data!$B$5:$L$508,11,FALSE))</f>
        <v>31.06</v>
      </c>
      <c r="I49" s="616">
        <f t="shared" si="1"/>
        <v>3913.56</v>
      </c>
      <c r="J49" s="471" t="str">
        <f>IF(E49="","",VLOOKUP(C49,Data!$B$5:$D$508,3,FALSE))</f>
        <v>C/T</v>
      </c>
      <c r="K49" s="347" t="str">
        <f>IF(E49="","",VLOOKUP(C49,Data!$B$5:$M$508,12,FALSE))</f>
        <v>Indonesia</v>
      </c>
      <c r="L49" s="348"/>
      <c r="M49" s="349">
        <f>IF(E49="","",VLOOKUP(C49,Data!$B$5:$E$508,4,FALSE)*E49)</f>
        <v>630</v>
      </c>
      <c r="N49" s="349">
        <f>IF(E49="","",VLOOKUP(C49,Data!$B$5:$F$508,5,FALSE)*E49)</f>
        <v>579.59999999999991</v>
      </c>
      <c r="O49" s="612" t="e">
        <f>IF(C49=Data!#REF!,Data!#REF!,(IF(C49=Data!#REF!,Data!#REF!,(IF(C49=Data!#REF!,Data!#REF!,(IF(C49=Data!B142,Data!G142,(IF(C49=Data!B145,Data!G145,(IF(C49=Data!#REF!,Data!#REF!,(IF(C49=Data!#REF!,Data!#REF!,(IF(C49=Data!#REF!,Data!#REF!,Data!#REF!)))))))))))))))&amp;IF(C49=Data!#REF!,Data!#REF!,(IF(C49=Data!#REF!,Data!#REF!,(IF(C49=Data!#REF!,Data!#REF!,(IF(C49=Data!#REF!,Data!#REF!,(IF(C49=Data!#REF!,Data!#REF!,(IF(C49=Data!#REF!,Data!G837,(IF(C49=Data!#REF!,Data!#REF!,(IF(C49=Data!#REF!,Data!#REF!,Data!#REF!)))))))))))))))&amp;IF(C49=Data!B173,Data!G173,(IF(C49=Data!#REF!,Data!#REF!,(IF(C49=Data!#REF!,Data!#REF!,(IF(C49=Data!#REF!,Data!#REF!,(IF(C49=Data!#REF!,Data!#REF!,Data!#REF!)))))))))</f>
        <v>#REF!</v>
      </c>
      <c r="P49" s="762"/>
      <c r="Q49" s="763"/>
      <c r="R49" s="630" t="s">
        <v>525</v>
      </c>
      <c r="S49" s="763"/>
      <c r="T49" s="763"/>
      <c r="U49" s="630"/>
      <c r="V49" s="634"/>
      <c r="W49" s="630"/>
      <c r="X49" s="350">
        <f>IF(E49="","",VLOOKUP(C49,Data!$B$5:$J$508,9,FALSE)*E49)</f>
        <v>1.4490000000000001</v>
      </c>
      <c r="Y49" s="704"/>
      <c r="Z49" s="704"/>
      <c r="AA49" s="705"/>
      <c r="AB49" s="705"/>
      <c r="AC49" s="704"/>
      <c r="AD49" s="704"/>
      <c r="AE49" s="704"/>
    </row>
    <row r="50" spans="2:31" s="710" customFormat="1" ht="20" customHeight="1">
      <c r="B50" s="635" t="s">
        <v>1081</v>
      </c>
      <c r="C50" s="357" t="s">
        <v>133</v>
      </c>
      <c r="D50" s="346" t="str">
        <f>IF(E50="","",VLOOKUP(C50,Data!$B$5:$L$508,2,FALSE))</f>
        <v>ZV88250</v>
      </c>
      <c r="E50" s="715">
        <v>256</v>
      </c>
      <c r="F50" s="709">
        <v>4</v>
      </c>
      <c r="G50" s="363"/>
      <c r="H50" s="346">
        <f>IF(E50="","",VLOOKUP(C50,Data!$B$5:$L$508,11,FALSE))</f>
        <v>96.46</v>
      </c>
      <c r="I50" s="616">
        <f t="shared" si="1"/>
        <v>24693.759999999998</v>
      </c>
      <c r="J50" s="471" t="str">
        <f>IF(E50="","",VLOOKUP(C50,Data!$B$5:$D$508,3,FALSE))</f>
        <v>C/T</v>
      </c>
      <c r="K50" s="347" t="str">
        <f>IF(E50="","",VLOOKUP(C50,Data!$B$5:$M$508,12,FALSE))</f>
        <v>Indonesia</v>
      </c>
      <c r="L50" s="348"/>
      <c r="M50" s="349">
        <f>IF(E50="","",VLOOKUP(C50,Data!$B$5:$E$508,4,FALSE)*E50)</f>
        <v>1162.24</v>
      </c>
      <c r="N50" s="349">
        <f>IF(E50="","",VLOOKUP(C50,Data!$B$5:$F$508,5,FALSE)*E50)</f>
        <v>1075.2</v>
      </c>
      <c r="O50" s="612" t="e">
        <f>IF(C50=Data!#REF!,Data!#REF!,(IF(C50=Data!#REF!,Data!#REF!,(IF(C50=Data!#REF!,Data!#REF!,(IF(C50=Data!B143,Data!G143,(IF(C50=Data!B146,Data!G146,(IF(C50=Data!#REF!,Data!#REF!,(IF(C50=Data!#REF!,Data!#REF!,(IF(C50=Data!#REF!,Data!#REF!,Data!#REF!)))))))))))))))&amp;IF(C50=Data!#REF!,Data!#REF!,(IF(C50=Data!#REF!,Data!#REF!,(IF(C50=Data!#REF!,Data!#REF!,(IF(C50=Data!#REF!,Data!#REF!,(IF(C50=Data!#REF!,Data!#REF!,(IF(C50=Data!#REF!,Data!G838,(IF(C50=Data!#REF!,Data!#REF!,(IF(C50=Data!#REF!,Data!#REF!,Data!#REF!)))))))))))))))&amp;IF(C50=Data!B174,Data!G174,(IF(C50=Data!#REF!,Data!#REF!,(IF(C50=Data!#REF!,Data!#REF!,(IF(C50=Data!#REF!,Data!#REF!,(IF(C50=Data!#REF!,Data!#REF!,Data!#REF!)))))))))</f>
        <v>#REF!</v>
      </c>
      <c r="P50" s="762"/>
      <c r="Q50" s="763"/>
      <c r="R50" s="630" t="s">
        <v>525</v>
      </c>
      <c r="S50" s="763"/>
      <c r="T50" s="763"/>
      <c r="U50" s="630"/>
      <c r="V50" s="634"/>
      <c r="W50" s="630"/>
      <c r="X50" s="350">
        <f>IF(E50="","",VLOOKUP(C50,Data!$B$5:$J$508,9,FALSE)*E50)</f>
        <v>3.3279999999999998</v>
      </c>
      <c r="Y50" s="704"/>
      <c r="Z50" s="704"/>
      <c r="AA50" s="705"/>
      <c r="AB50" s="705"/>
      <c r="AC50" s="704"/>
      <c r="AD50" s="704"/>
      <c r="AE50" s="704"/>
    </row>
    <row r="51" spans="2:31" s="710" customFormat="1" ht="20" customHeight="1">
      <c r="B51" s="635">
        <v>82</v>
      </c>
      <c r="C51" s="357" t="s">
        <v>135</v>
      </c>
      <c r="D51" s="346" t="str">
        <f>IF(E51="","",VLOOKUP(C51,Data!$B$5:$L$508,2,FALSE))</f>
        <v>ZV88270</v>
      </c>
      <c r="E51" s="715">
        <v>64</v>
      </c>
      <c r="F51" s="709">
        <v>1</v>
      </c>
      <c r="G51" s="363"/>
      <c r="H51" s="346">
        <f>IF(E51="","",VLOOKUP(C51,Data!$B$5:$L$508,11,FALSE))</f>
        <v>97.38</v>
      </c>
      <c r="I51" s="616">
        <f t="shared" si="1"/>
        <v>6232.32</v>
      </c>
      <c r="J51" s="471" t="str">
        <f>IF(E51="","",VLOOKUP(C51,Data!$B$5:$D$508,3,FALSE))</f>
        <v>C/T</v>
      </c>
      <c r="K51" s="347" t="str">
        <f>IF(E51="","",VLOOKUP(C51,Data!$B$5:$M$508,12,FALSE))</f>
        <v>Indonesia</v>
      </c>
      <c r="L51" s="348"/>
      <c r="M51" s="349">
        <f>IF(E51="","",VLOOKUP(C51,Data!$B$5:$E$508,4,FALSE)*E51)</f>
        <v>290.56</v>
      </c>
      <c r="N51" s="349">
        <f>IF(E51="","",VLOOKUP(C51,Data!$B$5:$F$508,5,FALSE)*E51)</f>
        <v>268.8</v>
      </c>
      <c r="O51" s="612" t="e">
        <f>IF(C51=Data!#REF!,Data!#REF!,(IF(C51=Data!#REF!,Data!#REF!,(IF(C51=Data!#REF!,Data!#REF!,(IF(C51=Data!B145,Data!G145,(IF(C51=Data!B148,Data!G148,(IF(C51=Data!#REF!,Data!#REF!,(IF(C51=Data!#REF!,Data!#REF!,(IF(C51=Data!#REF!,Data!#REF!,Data!#REF!)))))))))))))))&amp;IF(C51=Data!#REF!,Data!#REF!,(IF(C51=Data!#REF!,Data!#REF!,(IF(C51=Data!#REF!,Data!#REF!,(IF(C51=Data!#REF!,Data!#REF!,(IF(C51=Data!#REF!,Data!#REF!,(IF(C51=Data!#REF!,Data!G840,(IF(C51=Data!#REF!,Data!#REF!,(IF(C51=Data!#REF!,Data!#REF!,Data!#REF!)))))))))))))))&amp;IF(C51=Data!B176,Data!G176,(IF(C51=Data!#REF!,Data!#REF!,(IF(C51=Data!#REF!,Data!#REF!,(IF(C51=Data!#REF!,Data!#REF!,(IF(C51=Data!#REF!,Data!#REF!,Data!#REF!)))))))))</f>
        <v>#REF!</v>
      </c>
      <c r="P51" s="762"/>
      <c r="Q51" s="763"/>
      <c r="R51" s="630" t="s">
        <v>525</v>
      </c>
      <c r="S51" s="763"/>
      <c r="T51" s="763"/>
      <c r="U51" s="630"/>
      <c r="V51" s="634"/>
      <c r="W51" s="630"/>
      <c r="X51" s="350">
        <f>IF(E51="","",VLOOKUP(C51,Data!$B$5:$J$508,9,FALSE)*E51)</f>
        <v>0.83199999999999996</v>
      </c>
      <c r="Y51" s="704"/>
      <c r="Z51" s="704"/>
      <c r="AA51" s="705"/>
      <c r="AB51" s="705"/>
      <c r="AC51" s="704"/>
      <c r="AD51" s="704"/>
      <c r="AE51" s="704"/>
    </row>
    <row r="52" spans="2:31" s="710" customFormat="1" ht="20" customHeight="1">
      <c r="B52" s="635">
        <v>83</v>
      </c>
      <c r="C52" s="357" t="s">
        <v>137</v>
      </c>
      <c r="D52" s="346" t="str">
        <f>IF(E52="","",VLOOKUP(C52,Data!$B$5:$L$508,2,FALSE))</f>
        <v>ZV88290</v>
      </c>
      <c r="E52" s="715">
        <v>64</v>
      </c>
      <c r="F52" s="709">
        <v>1</v>
      </c>
      <c r="G52" s="363"/>
      <c r="H52" s="346">
        <f>IF(E52="","",VLOOKUP(C52,Data!$B$5:$L$508,11,FALSE))</f>
        <v>96.87</v>
      </c>
      <c r="I52" s="616">
        <f t="shared" si="0"/>
        <v>6199.68</v>
      </c>
      <c r="J52" s="471" t="str">
        <f>IF(E52="","",VLOOKUP(C52,Data!$B$5:$D$508,3,FALSE))</f>
        <v>C/T</v>
      </c>
      <c r="K52" s="347" t="str">
        <f>IF(E52="","",VLOOKUP(C52,Data!$B$5:$M$508,12,FALSE))</f>
        <v>Indonesia</v>
      </c>
      <c r="L52" s="348"/>
      <c r="M52" s="349">
        <f>IF(E52="","",VLOOKUP(C52,Data!$B$5:$E$508,4,FALSE)*E52)</f>
        <v>290.56</v>
      </c>
      <c r="N52" s="349">
        <f>IF(E52="","",VLOOKUP(C52,Data!$B$5:$F$508,5,FALSE)*E52)</f>
        <v>268.8</v>
      </c>
      <c r="O52" s="612" t="e">
        <f>IF(C52=Data!#REF!,Data!#REF!,(IF(C52=Data!#REF!,Data!#REF!,(IF(C52=Data!#REF!,Data!#REF!,(IF(C52=Data!B146,Data!G146,(IF(C52=Data!B149,Data!G149,(IF(C52=Data!#REF!,Data!#REF!,(IF(C52=Data!#REF!,Data!#REF!,(IF(C52=Data!#REF!,Data!#REF!,Data!#REF!)))))))))))))))&amp;IF(C52=Data!#REF!,Data!#REF!,(IF(C52=Data!#REF!,Data!#REF!,(IF(C52=Data!#REF!,Data!#REF!,(IF(C52=Data!#REF!,Data!#REF!,(IF(C52=Data!#REF!,Data!#REF!,(IF(C52=Data!#REF!,Data!G841,(IF(C52=Data!#REF!,Data!#REF!,(IF(C52=Data!#REF!,Data!#REF!,Data!#REF!)))))))))))))))&amp;IF(C52=Data!B177,Data!G177,(IF(C52=Data!#REF!,Data!#REF!,(IF(C52=Data!#REF!,Data!#REF!,(IF(C52=Data!#REF!,Data!#REF!,(IF(C52=Data!#REF!,Data!#REF!,Data!#REF!)))))))))</f>
        <v>#REF!</v>
      </c>
      <c r="P52" s="758"/>
      <c r="Q52" s="759"/>
      <c r="R52" s="630" t="s">
        <v>525</v>
      </c>
      <c r="S52" s="759"/>
      <c r="T52" s="759"/>
      <c r="U52" s="630"/>
      <c r="V52" s="634"/>
      <c r="W52" s="630"/>
      <c r="X52" s="350">
        <f>IF(E52="","",VLOOKUP(C52,Data!$B$5:$J$508,9,FALSE)*E52)</f>
        <v>0.83199999999999996</v>
      </c>
      <c r="Y52" s="704"/>
      <c r="Z52" s="704"/>
      <c r="AA52" s="705"/>
      <c r="AB52" s="705"/>
      <c r="AC52" s="704"/>
      <c r="AD52" s="704"/>
      <c r="AE52" s="704"/>
    </row>
    <row r="53" spans="2:31" s="710" customFormat="1" ht="20" customHeight="1">
      <c r="B53" s="635">
        <v>84</v>
      </c>
      <c r="C53" s="357" t="s">
        <v>138</v>
      </c>
      <c r="D53" s="346" t="str">
        <f>IF(E53="","",VLOOKUP(C53,Data!$B$5:$L$508,2,FALSE))</f>
        <v>ZV88300</v>
      </c>
      <c r="E53" s="715">
        <v>64</v>
      </c>
      <c r="F53" s="709">
        <v>1</v>
      </c>
      <c r="G53" s="712"/>
      <c r="H53" s="346">
        <f>IF(E53="","",VLOOKUP(C53,Data!$B$5:$L$508,11,FALSE))</f>
        <v>96.87</v>
      </c>
      <c r="I53" s="616">
        <f t="shared" ref="I53:I54" si="2">IF(E53&gt;0,E53*H53,"-")</f>
        <v>6199.68</v>
      </c>
      <c r="J53" s="471" t="str">
        <f>IF(E53="","",VLOOKUP(C53,Data!$B$5:$D$508,3,FALSE))</f>
        <v>C/T</v>
      </c>
      <c r="K53" s="347" t="str">
        <f>IF(E53="","",VLOOKUP(C53,Data!$B$5:$M$508,12,FALSE))</f>
        <v>Indonesia</v>
      </c>
      <c r="L53" s="348"/>
      <c r="M53" s="349">
        <f>IF(E53="","",VLOOKUP(C53,Data!$B$5:$E$508,4,FALSE)*E53)</f>
        <v>290.56</v>
      </c>
      <c r="N53" s="349">
        <f>IF(E53="","",VLOOKUP(C53,Data!$B$5:$F$508,5,FALSE)*E53)</f>
        <v>268.8</v>
      </c>
      <c r="O53" s="612" t="e">
        <f>IF(C53=Data!#REF!,Data!#REF!,(IF(C53=Data!#REF!,Data!#REF!,(IF(C53=Data!#REF!,Data!#REF!,(IF(C53=Data!B147,Data!G147,(IF(C53=Data!B150,Data!G150,(IF(C53=Data!#REF!,Data!#REF!,(IF(C53=Data!#REF!,Data!#REF!,(IF(C53=Data!#REF!,Data!#REF!,Data!#REF!)))))))))))))))&amp;IF(C53=Data!#REF!,Data!#REF!,(IF(C53=Data!#REF!,Data!#REF!,(IF(C53=Data!#REF!,Data!#REF!,(IF(C53=Data!#REF!,Data!#REF!,(IF(C53=Data!#REF!,Data!#REF!,(IF(C53=Data!#REF!,Data!G842,(IF(C53=Data!#REF!,Data!#REF!,(IF(C53=Data!#REF!,Data!#REF!,Data!#REF!)))))))))))))))&amp;IF(C53=Data!B178,Data!G178,(IF(C53=Data!#REF!,Data!#REF!,(IF(C53=Data!#REF!,Data!#REF!,(IF(C53=Data!#REF!,Data!#REF!,(IF(C53=Data!#REF!,Data!#REF!,Data!#REF!)))))))))</f>
        <v>#REF!</v>
      </c>
      <c r="P53" s="762"/>
      <c r="Q53" s="763"/>
      <c r="R53" s="630" t="s">
        <v>525</v>
      </c>
      <c r="S53" s="763"/>
      <c r="T53" s="763"/>
      <c r="U53" s="630"/>
      <c r="V53" s="634"/>
      <c r="W53" s="630"/>
      <c r="X53" s="350">
        <f>IF(E53="","",VLOOKUP(C53,Data!$B$5:$J$508,9,FALSE)*E53)</f>
        <v>0.83199999999999996</v>
      </c>
      <c r="Y53" s="704"/>
      <c r="Z53" s="704"/>
      <c r="AA53" s="705"/>
      <c r="AB53" s="705"/>
      <c r="AC53" s="704"/>
      <c r="AD53" s="704"/>
      <c r="AE53" s="704"/>
    </row>
    <row r="54" spans="2:31" s="710" customFormat="1" ht="20" customHeight="1">
      <c r="B54" s="635" t="s">
        <v>1085</v>
      </c>
      <c r="C54" s="357" t="s">
        <v>612</v>
      </c>
      <c r="D54" s="346" t="str">
        <f>IF(E54="","",VLOOKUP(C54,Data!$B$5:$L$508,2,FALSE))</f>
        <v>ZX16730</v>
      </c>
      <c r="E54" s="715">
        <v>60</v>
      </c>
      <c r="F54" s="709">
        <v>3</v>
      </c>
      <c r="G54" s="712"/>
      <c r="H54" s="346">
        <f>IF(E54="","",VLOOKUP(C54,Data!$B$5:$L$508,11,FALSE))</f>
        <v>73.209999999999994</v>
      </c>
      <c r="I54" s="616">
        <f t="shared" si="2"/>
        <v>4392.5999999999995</v>
      </c>
      <c r="J54" s="471" t="str">
        <f>IF(E54="","",VLOOKUP(C54,Data!$B$5:$D$508,3,FALSE))</f>
        <v>C/T</v>
      </c>
      <c r="K54" s="347" t="str">
        <f>IF(E54="","",VLOOKUP(C54,Data!$B$5:$M$508,12,FALSE))</f>
        <v>Indonesia</v>
      </c>
      <c r="L54" s="348"/>
      <c r="M54" s="349">
        <f>IF(E54="","",VLOOKUP(C54,Data!$B$5:$E$508,4,FALSE)*E54)</f>
        <v>90</v>
      </c>
      <c r="N54" s="349">
        <f>IF(E54="","",VLOOKUP(C54,Data!$B$5:$F$508,5,FALSE)*E54)</f>
        <v>60</v>
      </c>
      <c r="O54" s="612" t="e">
        <f>IF(C54=Data!#REF!,Data!#REF!,(IF(C54=Data!#REF!,Data!#REF!,(IF(C54=Data!#REF!,Data!#REF!,(IF(C54=Data!B147,Data!G147,(IF(C54=Data!B150,Data!G150,(IF(C54=Data!#REF!,Data!#REF!,(IF(C54=Data!#REF!,Data!#REF!,(IF(C54=Data!#REF!,Data!#REF!,Data!#REF!)))))))))))))))&amp;IF(C54=Data!#REF!,Data!#REF!,(IF(C54=Data!#REF!,Data!#REF!,(IF(C54=Data!#REF!,Data!#REF!,(IF(C54=Data!#REF!,Data!#REF!,(IF(C54=Data!#REF!,Data!#REF!,(IF(C54=Data!#REF!,Data!G842,(IF(C54=Data!#REF!,Data!#REF!,(IF(C54=Data!#REF!,Data!#REF!,Data!#REF!)))))))))))))))&amp;IF(C54=Data!B178,Data!G178,(IF(C54=Data!#REF!,Data!#REF!,(IF(C54=Data!#REF!,Data!#REF!,(IF(C54=Data!#REF!,Data!#REF!,(IF(C54=Data!#REF!,Data!#REF!,Data!#REF!)))))))))</f>
        <v>#REF!</v>
      </c>
      <c r="P54" s="762"/>
      <c r="Q54" s="763"/>
      <c r="R54" s="630" t="s">
        <v>525</v>
      </c>
      <c r="S54" s="763"/>
      <c r="T54" s="763"/>
      <c r="U54" s="630"/>
      <c r="V54" s="634"/>
      <c r="W54" s="630"/>
      <c r="X54" s="350">
        <f>IF(E54="","",VLOOKUP(C54,Data!$B$5:$J$508,9,FALSE)*E54)</f>
        <v>0.56400000000000006</v>
      </c>
      <c r="Y54" s="704"/>
      <c r="Z54" s="704"/>
      <c r="AA54" s="705"/>
      <c r="AB54" s="705"/>
      <c r="AC54" s="704"/>
      <c r="AD54" s="704"/>
      <c r="AE54" s="704"/>
    </row>
    <row r="55" spans="2:31" s="710" customFormat="1" ht="6.5" customHeight="1">
      <c r="B55" s="637"/>
      <c r="C55" s="653"/>
      <c r="D55" s="346" t="str">
        <f>IF(E55="","",VLOOKUP(C55,Data!$B$5:$L$508,2,FALSE))</f>
        <v/>
      </c>
      <c r="E55" s="715"/>
      <c r="F55" s="709"/>
      <c r="G55" s="712"/>
      <c r="H55" s="346" t="str">
        <f>IF(E55="","",VLOOKUP(C55,Data!$B$5:$L$508,11,FALSE))</f>
        <v/>
      </c>
      <c r="I55" s="616" t="str">
        <f t="shared" si="0"/>
        <v>-</v>
      </c>
      <c r="J55" s="471" t="str">
        <f>IF(E55="","",VLOOKUP(C55,Data!$B$5:$D$508,3,FALSE))</f>
        <v/>
      </c>
      <c r="K55" s="347" t="str">
        <f>IF(E55="","",VLOOKUP(C55,Data!$B$5:$M$508,12,FALSE))</f>
        <v/>
      </c>
      <c r="L55" s="348"/>
      <c r="M55" s="349" t="str">
        <f>IF(E55="","",VLOOKUP(C55,Data!$B$5:$E$508,4,FALSE)*E55)</f>
        <v/>
      </c>
      <c r="N55" s="349" t="str">
        <f>IF(E55="","",VLOOKUP(C55,Data!$B$5:$F$508,5,FALSE)*E55)</f>
        <v/>
      </c>
      <c r="O55" s="612" t="e">
        <f>IF(C55=Data!#REF!,Data!#REF!,(IF(C55=Data!#REF!,Data!#REF!,(IF(C55=Data!#REF!,Data!#REF!,(IF(C55=Data!B148,Data!G148,(IF(C55=Data!B151,Data!G151,(IF(C55=Data!#REF!,Data!#REF!,(IF(C55=Data!#REF!,Data!#REF!,(IF(C55=Data!#REF!,Data!#REF!,Data!#REF!)))))))))))))))&amp;IF(C55=Data!#REF!,Data!#REF!,(IF(C55=Data!#REF!,Data!#REF!,(IF(C55=Data!#REF!,Data!#REF!,(IF(C55=Data!#REF!,Data!#REF!,(IF(C55=Data!#REF!,Data!#REF!,(IF(C55=Data!#REF!,Data!G843,(IF(C55=Data!#REF!,Data!#REF!,(IF(C55=Data!#REF!,Data!#REF!,Data!#REF!)))))))))))))))&amp;IF(C55=Data!B179,Data!G179,(IF(C55=Data!#REF!,Data!#REF!,(IF(C55=Data!#REF!,Data!#REF!,(IF(C55=Data!#REF!,Data!#REF!,(IF(C55=Data!#REF!,Data!#REF!,Data!#REF!)))))))))</f>
        <v>#REF!</v>
      </c>
      <c r="P55" s="758"/>
      <c r="Q55" s="759"/>
      <c r="R55" s="630" t="s">
        <v>525</v>
      </c>
      <c r="S55" s="759"/>
      <c r="T55" s="759"/>
      <c r="U55" s="630"/>
      <c r="V55" s="634"/>
      <c r="W55" s="630"/>
      <c r="X55" s="350" t="str">
        <f>IF(E55="","",VLOOKUP(C55,Data!$B$5:$J$508,9,FALSE)*E55)</f>
        <v/>
      </c>
      <c r="Y55" s="704"/>
      <c r="Z55" s="704"/>
      <c r="AA55" s="705"/>
      <c r="AB55" s="705"/>
      <c r="AC55" s="704"/>
      <c r="AD55" s="704"/>
      <c r="AE55" s="704"/>
    </row>
    <row r="56" spans="2:31">
      <c r="B56" s="637"/>
      <c r="C56" s="653"/>
      <c r="D56" s="654"/>
      <c r="E56" s="359">
        <f>SUM(E18:E55)</f>
        <v>3591</v>
      </c>
      <c r="F56" s="359">
        <f>SUM(F18:F55)</f>
        <v>40</v>
      </c>
      <c r="G56" s="455"/>
      <c r="H56" s="361"/>
      <c r="I56" s="493">
        <f>SUM(I18:I55)</f>
        <v>179669.24</v>
      </c>
      <c r="J56" s="361"/>
      <c r="K56" s="361"/>
      <c r="L56" s="361"/>
      <c r="M56" s="655">
        <f>SUM(M18:M55)</f>
        <v>15256.509999999998</v>
      </c>
      <c r="N56" s="655">
        <f>SUM(N18:N55)</f>
        <v>14185.119999999999</v>
      </c>
      <c r="O56" s="351" t="e">
        <f>SUM(O16:O55)</f>
        <v>#REF!</v>
      </c>
      <c r="P56" s="351"/>
      <c r="Q56" s="351">
        <f>SUM(Q16:Q55)</f>
        <v>0</v>
      </c>
      <c r="R56" s="351">
        <f>SUM(R16:R55)</f>
        <v>0</v>
      </c>
      <c r="S56" s="351"/>
      <c r="T56" s="351">
        <f>SUM(T16:T55)</f>
        <v>0</v>
      </c>
      <c r="U56" s="351">
        <f>SUM(U16:U55)</f>
        <v>0</v>
      </c>
      <c r="V56" s="351" t="e">
        <f>SUM(#REF!)</f>
        <v>#REF!</v>
      </c>
      <c r="W56" s="351">
        <f>SUM(W16:W55)</f>
        <v>0</v>
      </c>
      <c r="X56" s="354">
        <f>SUM(X18:X55)</f>
        <v>43.758295111111124</v>
      </c>
    </row>
    <row r="57" spans="2:31">
      <c r="B57" s="656"/>
      <c r="C57" s="657"/>
      <c r="D57" s="641"/>
      <c r="E57" s="441"/>
      <c r="F57" s="658"/>
      <c r="G57" s="406"/>
      <c r="H57" s="177" t="s">
        <v>527</v>
      </c>
      <c r="I57" s="174"/>
      <c r="J57" s="439"/>
      <c r="K57" s="439"/>
      <c r="L57" s="439"/>
      <c r="M57" s="178"/>
      <c r="N57" s="174"/>
      <c r="O57" s="408"/>
      <c r="P57" s="407"/>
      <c r="Q57" s="407"/>
      <c r="R57" s="407"/>
      <c r="S57" s="407"/>
      <c r="T57" s="407"/>
      <c r="U57" s="407"/>
      <c r="V57" s="408"/>
      <c r="W57" s="408"/>
      <c r="X57" s="176"/>
    </row>
    <row r="58" spans="2:31">
      <c r="B58" s="387" t="s">
        <v>523</v>
      </c>
      <c r="C58" s="639"/>
      <c r="D58" s="659"/>
      <c r="E58" s="444" t="s">
        <v>528</v>
      </c>
      <c r="F58" s="444"/>
      <c r="G58" s="401"/>
      <c r="H58" s="80" t="s">
        <v>82</v>
      </c>
      <c r="I58" s="84"/>
      <c r="J58" s="417" t="s">
        <v>83</v>
      </c>
      <c r="K58" s="445"/>
      <c r="L58" s="169" t="s">
        <v>84</v>
      </c>
      <c r="M58" s="169"/>
      <c r="N58" s="1070" t="s">
        <v>85</v>
      </c>
      <c r="O58" s="1071"/>
      <c r="P58" s="1071"/>
      <c r="Q58" s="1071"/>
      <c r="R58" s="1071"/>
      <c r="S58" s="1071"/>
      <c r="T58" s="1071"/>
      <c r="U58" s="1071"/>
      <c r="V58" s="1071"/>
      <c r="W58" s="1071"/>
      <c r="X58" s="1072"/>
    </row>
    <row r="59" spans="2:31" ht="13">
      <c r="B59" s="394" t="s">
        <v>547</v>
      </c>
      <c r="D59" s="660"/>
      <c r="E59" s="381" t="s">
        <v>87</v>
      </c>
      <c r="H59" s="179"/>
      <c r="I59" s="180" t="s">
        <v>12</v>
      </c>
      <c r="J59" s="394" t="s">
        <v>88</v>
      </c>
      <c r="K59" s="446"/>
      <c r="L59" s="171" t="s">
        <v>89</v>
      </c>
      <c r="M59" s="171"/>
      <c r="N59" s="167"/>
      <c r="X59" s="172"/>
      <c r="AA59" s="704"/>
      <c r="AB59" s="704"/>
    </row>
    <row r="60" spans="2:31">
      <c r="B60" s="394" t="s">
        <v>561</v>
      </c>
      <c r="D60" s="641"/>
      <c r="H60" s="1073"/>
      <c r="I60" s="1074"/>
      <c r="J60" s="394"/>
      <c r="K60" s="446"/>
      <c r="L60" s="171" t="s">
        <v>93</v>
      </c>
      <c r="M60" s="171"/>
      <c r="N60" s="167"/>
      <c r="X60" s="172"/>
    </row>
    <row r="61" spans="2:31" ht="12.5">
      <c r="B61" s="406"/>
      <c r="C61" s="448"/>
      <c r="D61" s="661"/>
      <c r="E61" s="381" t="s">
        <v>94</v>
      </c>
      <c r="H61" s="179"/>
      <c r="I61" s="180"/>
      <c r="J61" s="394" t="s">
        <v>95</v>
      </c>
      <c r="K61" s="446"/>
      <c r="L61" s="171"/>
      <c r="M61" s="171"/>
      <c r="N61" s="167"/>
      <c r="X61" s="172"/>
      <c r="AA61" s="704"/>
      <c r="AB61" s="704"/>
    </row>
    <row r="62" spans="2:31" ht="13">
      <c r="B62" s="387" t="s">
        <v>96</v>
      </c>
      <c r="C62" s="444"/>
      <c r="D62" s="640"/>
      <c r="E62" s="381" t="s">
        <v>97</v>
      </c>
      <c r="H62" s="88" t="s">
        <v>98</v>
      </c>
      <c r="I62" s="85"/>
      <c r="J62" s="394" t="s">
        <v>88</v>
      </c>
      <c r="K62" s="446"/>
      <c r="L62" s="171" t="s">
        <v>99</v>
      </c>
      <c r="M62" s="171"/>
      <c r="N62" s="167"/>
      <c r="X62" s="172"/>
      <c r="AA62" s="704"/>
      <c r="AB62" s="704"/>
    </row>
    <row r="63" spans="2:31" ht="15.5">
      <c r="B63" s="729" t="s">
        <v>537</v>
      </c>
      <c r="D63" s="641"/>
      <c r="E63" s="381" t="s">
        <v>100</v>
      </c>
      <c r="H63" s="89"/>
      <c r="I63" s="181"/>
      <c r="J63" s="394" t="s">
        <v>101</v>
      </c>
      <c r="K63" s="446"/>
      <c r="L63" s="171" t="s">
        <v>524</v>
      </c>
      <c r="M63" s="171"/>
      <c r="N63" s="1075" t="s">
        <v>103</v>
      </c>
      <c r="O63" s="1076"/>
      <c r="P63" s="1076"/>
      <c r="Q63" s="1076"/>
      <c r="R63" s="1076"/>
      <c r="S63" s="1076"/>
      <c r="T63" s="1076"/>
      <c r="U63" s="1076"/>
      <c r="V63" s="1076"/>
      <c r="W63" s="1076"/>
      <c r="X63" s="1077"/>
      <c r="AA63" s="704"/>
      <c r="AB63" s="704"/>
    </row>
    <row r="64" spans="2:31">
      <c r="B64" s="406"/>
      <c r="C64" s="448"/>
      <c r="D64" s="644"/>
      <c r="E64" s="448"/>
      <c r="F64" s="448"/>
      <c r="G64" s="407"/>
      <c r="H64" s="1061" t="s">
        <v>1075</v>
      </c>
      <c r="I64" s="1078"/>
      <c r="J64" s="1061" t="s">
        <v>1074</v>
      </c>
      <c r="K64" s="1078"/>
      <c r="L64" s="448"/>
      <c r="M64" s="175"/>
      <c r="N64" s="1079" t="s">
        <v>105</v>
      </c>
      <c r="O64" s="1080"/>
      <c r="P64" s="1080"/>
      <c r="Q64" s="1080"/>
      <c r="R64" s="1080"/>
      <c r="S64" s="1080"/>
      <c r="T64" s="1080"/>
      <c r="U64" s="1080"/>
      <c r="V64" s="1080"/>
      <c r="W64" s="1080"/>
      <c r="X64" s="1081"/>
    </row>
    <row r="68" spans="2:28" ht="22.5" customHeight="1">
      <c r="B68" s="456" t="s">
        <v>922</v>
      </c>
      <c r="C68" s="497"/>
      <c r="D68" s="456" t="s">
        <v>580</v>
      </c>
      <c r="E68" s="663"/>
      <c r="F68" s="663"/>
      <c r="G68" s="454"/>
      <c r="H68" s="456" t="s">
        <v>916</v>
      </c>
      <c r="J68" s="456" t="s">
        <v>927</v>
      </c>
    </row>
    <row r="69" spans="2:28" s="163" customFormat="1" ht="22.5" customHeight="1">
      <c r="B69" s="456" t="s">
        <v>923</v>
      </c>
      <c r="C69" s="497"/>
      <c r="D69" s="456" t="s">
        <v>1083</v>
      </c>
      <c r="E69" s="663"/>
      <c r="F69" s="663"/>
      <c r="G69" s="454"/>
      <c r="H69" s="664" t="s">
        <v>917</v>
      </c>
      <c r="I69" s="497"/>
      <c r="J69" s="575" t="s">
        <v>927</v>
      </c>
      <c r="K69" s="704"/>
      <c r="L69" s="704"/>
      <c r="O69" s="704"/>
      <c r="P69" s="704"/>
      <c r="Q69" s="704"/>
      <c r="R69" s="704"/>
      <c r="S69" s="704"/>
      <c r="T69" s="704"/>
      <c r="U69" s="704"/>
      <c r="V69" s="704"/>
      <c r="W69" s="704"/>
      <c r="X69" s="164"/>
      <c r="Y69" s="704"/>
      <c r="Z69" s="704"/>
      <c r="AA69" s="705"/>
      <c r="AB69" s="679"/>
    </row>
    <row r="70" spans="2:28" s="163" customFormat="1" ht="22.5" customHeight="1">
      <c r="B70" s="456" t="s">
        <v>924</v>
      </c>
      <c r="C70" s="497"/>
      <c r="D70" s="456" t="s">
        <v>1084</v>
      </c>
      <c r="E70" s="663"/>
      <c r="F70" s="663"/>
      <c r="G70" s="454"/>
      <c r="H70" s="456" t="s">
        <v>918</v>
      </c>
      <c r="J70" s="456" t="s">
        <v>580</v>
      </c>
      <c r="K70" s="704"/>
      <c r="L70" s="704"/>
      <c r="O70" s="704"/>
      <c r="P70" s="704"/>
      <c r="Q70" s="704"/>
      <c r="R70" s="704"/>
      <c r="S70" s="704"/>
      <c r="T70" s="704"/>
      <c r="U70" s="704"/>
      <c r="V70" s="704"/>
      <c r="W70" s="704"/>
      <c r="X70" s="164"/>
      <c r="Y70" s="704"/>
      <c r="Z70" s="704"/>
      <c r="AA70" s="705"/>
      <c r="AB70" s="679"/>
    </row>
    <row r="71" spans="2:28" s="163" customFormat="1" ht="22.5" customHeight="1">
      <c r="B71" s="456" t="s">
        <v>925</v>
      </c>
      <c r="C71" s="497"/>
      <c r="D71" s="456" t="s">
        <v>580</v>
      </c>
      <c r="E71" s="663"/>
      <c r="F71" s="663"/>
      <c r="G71" s="454"/>
      <c r="H71" s="456" t="s">
        <v>919</v>
      </c>
      <c r="J71" s="456" t="s">
        <v>580</v>
      </c>
      <c r="K71" s="704"/>
      <c r="L71" s="704"/>
      <c r="O71" s="704"/>
      <c r="P71" s="704"/>
      <c r="Q71" s="704"/>
      <c r="R71" s="704"/>
      <c r="S71" s="704"/>
      <c r="T71" s="704"/>
      <c r="U71" s="704"/>
      <c r="V71" s="704"/>
      <c r="W71" s="704"/>
      <c r="X71" s="164"/>
      <c r="Y71" s="704"/>
      <c r="Z71" s="704"/>
      <c r="AA71" s="705"/>
      <c r="AB71" s="679"/>
    </row>
    <row r="72" spans="2:28" s="163" customFormat="1" ht="22.5" customHeight="1">
      <c r="B72" s="456" t="s">
        <v>926</v>
      </c>
      <c r="C72" s="497"/>
      <c r="D72" s="456" t="s">
        <v>580</v>
      </c>
      <c r="E72" s="663"/>
      <c r="F72" s="663"/>
      <c r="G72" s="454"/>
      <c r="H72" s="456" t="s">
        <v>921</v>
      </c>
      <c r="J72" s="456" t="s">
        <v>580</v>
      </c>
      <c r="K72" s="704"/>
      <c r="L72" s="704"/>
      <c r="O72" s="704"/>
      <c r="P72" s="704"/>
      <c r="Q72" s="704"/>
      <c r="R72" s="704"/>
      <c r="S72" s="704"/>
      <c r="T72" s="704"/>
      <c r="U72" s="704"/>
      <c r="V72" s="704"/>
      <c r="W72" s="704"/>
      <c r="X72" s="164"/>
      <c r="Y72" s="704"/>
      <c r="Z72" s="704"/>
      <c r="AA72" s="705"/>
      <c r="AB72" s="679"/>
    </row>
    <row r="73" spans="2:28">
      <c r="B73" s="665"/>
      <c r="D73" s="665"/>
      <c r="E73" s="665"/>
      <c r="F73" s="665"/>
      <c r="G73" s="326"/>
      <c r="H73" s="456" t="s">
        <v>920</v>
      </c>
      <c r="J73" s="456" t="s">
        <v>580</v>
      </c>
    </row>
    <row r="74" spans="2:28" s="163" customFormat="1">
      <c r="B74" s="704"/>
      <c r="C74" s="666" t="s">
        <v>189</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592</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593</v>
      </c>
      <c r="D76" s="381"/>
      <c r="E76" s="381"/>
      <c r="F76" s="381"/>
      <c r="G76" s="704"/>
      <c r="J76" s="704"/>
      <c r="K76" s="704"/>
      <c r="L76" s="704"/>
      <c r="O76" s="704"/>
      <c r="P76" s="704"/>
      <c r="Q76" s="704"/>
      <c r="R76" s="704"/>
      <c r="S76" s="704"/>
      <c r="T76" s="704"/>
      <c r="U76" s="704"/>
      <c r="V76" s="704"/>
      <c r="W76" s="704"/>
      <c r="X76" s="164"/>
      <c r="Y76" s="704"/>
      <c r="Z76" s="704"/>
      <c r="AA76" s="705"/>
      <c r="AB76" s="679"/>
    </row>
    <row r="77" spans="2:28" s="163" customFormat="1">
      <c r="B77" s="704"/>
      <c r="C77" s="667" t="s">
        <v>595</v>
      </c>
      <c r="D77" s="381"/>
      <c r="E77" s="381"/>
      <c r="F77" s="381"/>
      <c r="G77" s="704"/>
      <c r="J77" s="704"/>
      <c r="K77" s="704"/>
      <c r="L77" s="704"/>
      <c r="O77" s="704"/>
      <c r="P77" s="704"/>
      <c r="Q77" s="704"/>
      <c r="R77" s="704"/>
      <c r="S77" s="704"/>
      <c r="T77" s="704"/>
      <c r="U77" s="704"/>
      <c r="V77" s="704"/>
      <c r="W77" s="704"/>
      <c r="X77" s="164"/>
      <c r="Y77" s="704"/>
      <c r="Z77" s="704"/>
      <c r="AA77" s="705"/>
      <c r="AB77" s="679"/>
    </row>
    <row r="78" spans="2:28" s="163" customFormat="1">
      <c r="B78" s="704"/>
      <c r="C78" s="667" t="s">
        <v>594</v>
      </c>
      <c r="D78" s="381"/>
      <c r="E78" s="381"/>
      <c r="F78" s="381"/>
      <c r="G78" s="704"/>
      <c r="J78" s="704"/>
      <c r="K78" s="704"/>
      <c r="L78" s="704"/>
      <c r="O78" s="704"/>
      <c r="P78" s="704"/>
      <c r="Q78" s="704"/>
      <c r="R78" s="704"/>
      <c r="S78" s="704"/>
      <c r="T78" s="704"/>
      <c r="U78" s="704"/>
      <c r="V78" s="704"/>
      <c r="W78" s="704"/>
      <c r="X78" s="164"/>
      <c r="Y78" s="704"/>
      <c r="Z78" s="704"/>
      <c r="AA78" s="705"/>
      <c r="AB78" s="679"/>
    </row>
    <row r="79" spans="2:28" s="163" customFormat="1">
      <c r="B79" s="704"/>
      <c r="C79" s="667" t="s">
        <v>607</v>
      </c>
      <c r="D79" s="381"/>
      <c r="E79" s="381"/>
      <c r="F79" s="381"/>
      <c r="G79" s="704"/>
      <c r="J79" s="704"/>
      <c r="K79" s="704"/>
      <c r="L79" s="704"/>
      <c r="O79" s="704"/>
      <c r="P79" s="704"/>
      <c r="Q79" s="704"/>
      <c r="R79" s="704"/>
      <c r="S79" s="704"/>
      <c r="T79" s="704"/>
      <c r="U79" s="704"/>
      <c r="V79" s="704"/>
      <c r="W79" s="704"/>
      <c r="X79" s="164"/>
      <c r="Y79" s="704"/>
      <c r="Z79" s="704"/>
      <c r="AA79" s="705"/>
      <c r="AB79" s="679"/>
    </row>
    <row r="80" spans="2:28" s="163" customFormat="1">
      <c r="B80" s="704"/>
      <c r="C80" s="667" t="s">
        <v>606</v>
      </c>
      <c r="D80" s="381"/>
      <c r="E80" s="381"/>
      <c r="F80" s="381"/>
      <c r="G80" s="704"/>
      <c r="J80" s="704"/>
      <c r="K80" s="704"/>
      <c r="L80" s="704"/>
      <c r="O80" s="704"/>
      <c r="P80" s="704"/>
      <c r="Q80" s="704"/>
      <c r="R80" s="704"/>
      <c r="S80" s="704"/>
      <c r="T80" s="704"/>
      <c r="U80" s="704"/>
      <c r="V80" s="704"/>
      <c r="W80" s="704"/>
      <c r="X80" s="164"/>
      <c r="Y80" s="704"/>
      <c r="Z80" s="704"/>
      <c r="AA80" s="705"/>
      <c r="AB80" s="679"/>
    </row>
    <row r="81" spans="2:28" s="163" customFormat="1">
      <c r="B81" s="704"/>
      <c r="C81" s="667" t="s">
        <v>596</v>
      </c>
      <c r="D81" s="381"/>
      <c r="E81" s="381"/>
      <c r="F81" s="381"/>
      <c r="G81" s="704"/>
      <c r="J81" s="704"/>
      <c r="K81" s="704"/>
      <c r="L81" s="704"/>
      <c r="O81" s="704"/>
      <c r="P81" s="704"/>
      <c r="Q81" s="704"/>
      <c r="R81" s="704"/>
      <c r="S81" s="704"/>
      <c r="T81" s="704"/>
      <c r="U81" s="704"/>
      <c r="V81" s="704"/>
      <c r="W81" s="704"/>
      <c r="X81" s="164"/>
      <c r="Y81" s="704"/>
      <c r="Z81" s="704"/>
      <c r="AA81" s="705"/>
      <c r="AB81" s="679"/>
    </row>
    <row r="82" spans="2:28" s="163" customFormat="1">
      <c r="B82" s="704"/>
      <c r="C82" s="667" t="s">
        <v>597</v>
      </c>
      <c r="D82" s="381"/>
      <c r="E82" s="381"/>
      <c r="F82" s="381"/>
      <c r="G82" s="704"/>
      <c r="J82" s="704"/>
      <c r="K82" s="704"/>
      <c r="L82" s="704"/>
      <c r="O82" s="704"/>
      <c r="P82" s="704"/>
      <c r="Q82" s="704"/>
      <c r="R82" s="704"/>
      <c r="S82" s="704"/>
      <c r="T82" s="704"/>
      <c r="U82" s="704"/>
      <c r="V82" s="704"/>
      <c r="W82" s="704"/>
      <c r="X82" s="164"/>
      <c r="Y82" s="704"/>
      <c r="Z82" s="704"/>
      <c r="AA82" s="705"/>
      <c r="AB82" s="679"/>
    </row>
    <row r="83" spans="2:28" s="163" customFormat="1">
      <c r="B83" s="704"/>
      <c r="C83" s="667" t="s">
        <v>598</v>
      </c>
      <c r="D83" s="381"/>
      <c r="E83" s="381"/>
      <c r="F83" s="381"/>
      <c r="G83" s="704"/>
      <c r="J83" s="704"/>
      <c r="K83" s="704"/>
      <c r="L83" s="704"/>
      <c r="O83" s="704"/>
      <c r="P83" s="704"/>
      <c r="Q83" s="704"/>
      <c r="R83" s="704"/>
      <c r="S83" s="704"/>
      <c r="T83" s="704"/>
      <c r="U83" s="704"/>
      <c r="V83" s="704"/>
      <c r="W83" s="704"/>
      <c r="X83" s="164"/>
      <c r="Y83" s="704"/>
      <c r="Z83" s="704"/>
      <c r="AA83" s="705"/>
      <c r="AB83" s="679"/>
    </row>
    <row r="84" spans="2:28" s="163" customFormat="1">
      <c r="B84" s="704"/>
      <c r="C84" s="667" t="s">
        <v>599</v>
      </c>
      <c r="D84" s="381"/>
      <c r="E84" s="381"/>
      <c r="F84" s="381"/>
      <c r="G84" s="704"/>
      <c r="J84" s="704"/>
      <c r="K84" s="704"/>
      <c r="L84" s="704"/>
      <c r="O84" s="704"/>
      <c r="P84" s="704"/>
      <c r="Q84" s="704"/>
      <c r="R84" s="704"/>
      <c r="S84" s="704"/>
      <c r="T84" s="704"/>
      <c r="U84" s="704"/>
      <c r="V84" s="704"/>
      <c r="W84" s="704"/>
      <c r="X84" s="164"/>
      <c r="Y84" s="704"/>
      <c r="Z84" s="704"/>
      <c r="AA84" s="705"/>
      <c r="AB84" s="679"/>
    </row>
    <row r="85" spans="2:28">
      <c r="C85" s="667" t="s">
        <v>336</v>
      </c>
    </row>
    <row r="86" spans="2:28" s="665" customFormat="1">
      <c r="B86" s="704"/>
      <c r="C86" s="668" t="s">
        <v>348</v>
      </c>
      <c r="D86" s="666" t="s">
        <v>570</v>
      </c>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7" t="s">
        <v>14</v>
      </c>
      <c r="D87" s="381" t="s">
        <v>571</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7" t="s">
        <v>10</v>
      </c>
      <c r="D88" s="381"/>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7" t="s">
        <v>602</v>
      </c>
      <c r="D89" s="381" t="s">
        <v>20</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7" t="s">
        <v>11</v>
      </c>
      <c r="D90" s="381"/>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7" t="s">
        <v>550</v>
      </c>
      <c r="D91" s="381"/>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7" t="s">
        <v>604</v>
      </c>
      <c r="D92" s="381"/>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7" t="s">
        <v>542</v>
      </c>
      <c r="D93" s="381"/>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7" t="s">
        <v>543</v>
      </c>
      <c r="D94" s="381"/>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8" t="s">
        <v>621</v>
      </c>
      <c r="D95" s="669" t="s">
        <v>166</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8" t="s">
        <v>622</v>
      </c>
      <c r="D96" s="669" t="s">
        <v>167</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8" t="s">
        <v>623</v>
      </c>
      <c r="D97" s="666" t="s">
        <v>168</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8" t="s">
        <v>624</v>
      </c>
      <c r="D98" s="666" t="s">
        <v>169</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8" t="s">
        <v>618</v>
      </c>
      <c r="D99" s="669" t="s">
        <v>170</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156</v>
      </c>
      <c r="D100" s="669" t="s">
        <v>171</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157</v>
      </c>
      <c r="D101" s="669" t="s">
        <v>172</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158</v>
      </c>
      <c r="D102" s="669" t="s">
        <v>173</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159</v>
      </c>
      <c r="D103" s="669" t="s">
        <v>174</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160</v>
      </c>
      <c r="D104" s="669" t="s">
        <v>175</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161</v>
      </c>
      <c r="D105" s="669" t="s">
        <v>176</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162</v>
      </c>
      <c r="D106" s="669" t="s">
        <v>177</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163</v>
      </c>
      <c r="D107" s="669" t="s">
        <v>178</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164</v>
      </c>
      <c r="D108" s="669" t="s">
        <v>179</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165</v>
      </c>
      <c r="D109" s="669" t="s">
        <v>180</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125</v>
      </c>
      <c r="D110" s="669" t="s">
        <v>140</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126</v>
      </c>
      <c r="D111" s="669" t="s">
        <v>141</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127</v>
      </c>
      <c r="D112" s="669" t="s">
        <v>142</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28" s="665" customFormat="1">
      <c r="B113" s="704"/>
      <c r="C113" s="669" t="s">
        <v>128</v>
      </c>
      <c r="D113" s="669" t="s">
        <v>143</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28" s="665" customFormat="1">
      <c r="B114" s="704"/>
      <c r="C114" s="669" t="s">
        <v>129</v>
      </c>
      <c r="D114" s="669" t="s">
        <v>144</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28" s="665" customFormat="1">
      <c r="B115" s="704"/>
      <c r="C115" s="669" t="s">
        <v>130</v>
      </c>
      <c r="D115" s="669" t="s">
        <v>145</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28" s="665" customFormat="1">
      <c r="B116" s="704"/>
      <c r="C116" s="669" t="s">
        <v>131</v>
      </c>
      <c r="D116" s="669" t="s">
        <v>146</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28" s="665" customFormat="1">
      <c r="B117" s="704"/>
      <c r="C117" s="669" t="s">
        <v>132</v>
      </c>
      <c r="D117" s="669" t="s">
        <v>147</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28" s="665" customFormat="1">
      <c r="B118" s="704"/>
      <c r="C118" s="669" t="s">
        <v>133</v>
      </c>
      <c r="D118" s="669" t="s">
        <v>148</v>
      </c>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680"/>
    </row>
    <row r="119" spans="2:28" s="665" customFormat="1">
      <c r="B119" s="704"/>
      <c r="C119" s="669" t="s">
        <v>134</v>
      </c>
      <c r="D119" s="669" t="s">
        <v>149</v>
      </c>
      <c r="E119" s="381"/>
      <c r="F119" s="381"/>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680"/>
    </row>
    <row r="120" spans="2:28" s="665" customFormat="1">
      <c r="B120" s="704"/>
      <c r="C120" s="669" t="s">
        <v>135</v>
      </c>
      <c r="D120" s="669" t="s">
        <v>150</v>
      </c>
      <c r="E120" s="381"/>
      <c r="F120" s="381"/>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680"/>
    </row>
    <row r="121" spans="2:28" s="665" customFormat="1">
      <c r="B121" s="704"/>
      <c r="C121" s="669" t="s">
        <v>136</v>
      </c>
      <c r="D121" s="669" t="s">
        <v>151</v>
      </c>
      <c r="E121" s="381"/>
      <c r="F121" s="381"/>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680"/>
    </row>
    <row r="122" spans="2:28" s="665" customFormat="1">
      <c r="B122" s="704"/>
      <c r="C122" s="669" t="s">
        <v>137</v>
      </c>
      <c r="D122" s="669" t="s">
        <v>152</v>
      </c>
      <c r="E122" s="381"/>
      <c r="F122" s="381"/>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680"/>
    </row>
    <row r="123" spans="2:28" s="665" customFormat="1">
      <c r="B123" s="704"/>
      <c r="C123" s="669" t="s">
        <v>138</v>
      </c>
      <c r="D123" s="669" t="s">
        <v>153</v>
      </c>
      <c r="E123" s="381"/>
      <c r="F123" s="381"/>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680"/>
    </row>
    <row r="124" spans="2:28" s="665" customFormat="1">
      <c r="B124" s="704"/>
      <c r="C124" s="669" t="s">
        <v>139</v>
      </c>
      <c r="D124" s="669" t="s">
        <v>154</v>
      </c>
      <c r="E124" s="381"/>
      <c r="F124" s="381"/>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680"/>
    </row>
    <row r="125" spans="2:28" s="665" customFormat="1">
      <c r="B125" s="704"/>
      <c r="C125" s="669" t="s">
        <v>345</v>
      </c>
      <c r="D125" s="669" t="s">
        <v>346</v>
      </c>
      <c r="E125" s="381"/>
      <c r="F125" s="381"/>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680"/>
    </row>
    <row r="126" spans="2:28">
      <c r="C126" s="668" t="s">
        <v>562</v>
      </c>
      <c r="D126" s="666" t="s">
        <v>586</v>
      </c>
    </row>
    <row r="127" spans="2:28" s="381" customFormat="1">
      <c r="B127" s="704"/>
      <c r="C127" s="668" t="s">
        <v>11</v>
      </c>
      <c r="D127" s="666" t="s">
        <v>579</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row>
    <row r="128" spans="2:28" s="381" customFormat="1">
      <c r="B128" s="704"/>
      <c r="C128" s="668" t="s">
        <v>550</v>
      </c>
      <c r="D128" s="666" t="s">
        <v>603</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row>
    <row r="129" spans="2:37" s="381" customFormat="1">
      <c r="B129" s="704"/>
      <c r="C129" s="668" t="s">
        <v>626</v>
      </c>
      <c r="D129" s="666" t="s">
        <v>629</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8" t="s">
        <v>627</v>
      </c>
      <c r="D130" s="666" t="s">
        <v>630</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8" t="s">
        <v>628</v>
      </c>
      <c r="D131" s="666" t="s">
        <v>631</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68" t="s">
        <v>612</v>
      </c>
      <c r="D132" s="666" t="s">
        <v>613</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70" t="s">
        <v>853</v>
      </c>
      <c r="D133" s="671" t="s">
        <v>860</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6" t="s">
        <v>854</v>
      </c>
      <c r="D134" s="672" t="s">
        <v>861</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66" t="s">
        <v>855</v>
      </c>
      <c r="D135" s="672" t="s">
        <v>862</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row r="136" spans="2:37" s="381" customFormat="1">
      <c r="B136" s="704"/>
      <c r="C136" s="666" t="s">
        <v>856</v>
      </c>
      <c r="D136" s="672" t="s">
        <v>863</v>
      </c>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705"/>
      <c r="AC136" s="704"/>
      <c r="AD136" s="704"/>
      <c r="AE136" s="704"/>
      <c r="AF136" s="704"/>
      <c r="AG136" s="704"/>
      <c r="AH136" s="704"/>
      <c r="AI136" s="704"/>
      <c r="AJ136" s="704"/>
      <c r="AK136" s="704"/>
    </row>
    <row r="137" spans="2:37" s="381" customFormat="1">
      <c r="B137" s="704"/>
      <c r="C137" s="666" t="s">
        <v>857</v>
      </c>
      <c r="D137" s="671" t="s">
        <v>864</v>
      </c>
      <c r="G137" s="704"/>
      <c r="H137" s="163"/>
      <c r="I137" s="163"/>
      <c r="J137" s="704"/>
      <c r="K137" s="704"/>
      <c r="L137" s="704"/>
      <c r="M137" s="163"/>
      <c r="N137" s="163"/>
      <c r="O137" s="704"/>
      <c r="P137" s="704"/>
      <c r="Q137" s="704"/>
      <c r="R137" s="704"/>
      <c r="S137" s="704"/>
      <c r="T137" s="704"/>
      <c r="U137" s="704"/>
      <c r="V137" s="704"/>
      <c r="W137" s="704"/>
      <c r="X137" s="164"/>
      <c r="Y137" s="704"/>
      <c r="Z137" s="704"/>
      <c r="AA137" s="705"/>
      <c r="AB137" s="705"/>
      <c r="AC137" s="704"/>
      <c r="AD137" s="704"/>
      <c r="AE137" s="704"/>
      <c r="AF137" s="704"/>
      <c r="AG137" s="704"/>
      <c r="AH137" s="704"/>
      <c r="AI137" s="704"/>
      <c r="AJ137" s="704"/>
      <c r="AK137" s="704"/>
    </row>
    <row r="138" spans="2:37" s="381" customFormat="1">
      <c r="B138" s="704"/>
      <c r="C138" s="670" t="s">
        <v>858</v>
      </c>
      <c r="D138" s="671" t="s">
        <v>865</v>
      </c>
      <c r="G138" s="704"/>
      <c r="H138" s="163"/>
      <c r="I138" s="163"/>
      <c r="J138" s="704"/>
      <c r="K138" s="704"/>
      <c r="L138" s="704"/>
      <c r="M138" s="163"/>
      <c r="N138" s="163"/>
      <c r="O138" s="704"/>
      <c r="P138" s="704"/>
      <c r="Q138" s="704"/>
      <c r="R138" s="704"/>
      <c r="S138" s="704"/>
      <c r="T138" s="704"/>
      <c r="U138" s="704"/>
      <c r="V138" s="704"/>
      <c r="W138" s="704"/>
      <c r="X138" s="164"/>
      <c r="Y138" s="704"/>
      <c r="Z138" s="704"/>
      <c r="AA138" s="705"/>
      <c r="AB138" s="705"/>
      <c r="AC138" s="704"/>
      <c r="AD138" s="704"/>
      <c r="AE138" s="704"/>
      <c r="AF138" s="704"/>
      <c r="AG138" s="704"/>
      <c r="AH138" s="704"/>
      <c r="AI138" s="704"/>
      <c r="AJ138" s="704"/>
      <c r="AK138" s="704"/>
    </row>
    <row r="139" spans="2:37" s="381" customFormat="1">
      <c r="B139" s="704"/>
      <c r="C139" s="670" t="s">
        <v>859</v>
      </c>
      <c r="D139" s="671" t="s">
        <v>866</v>
      </c>
      <c r="G139" s="704"/>
      <c r="H139" s="163"/>
      <c r="I139" s="163"/>
      <c r="J139" s="704"/>
      <c r="K139" s="704"/>
      <c r="L139" s="704"/>
      <c r="M139" s="163"/>
      <c r="N139" s="163"/>
      <c r="O139" s="704"/>
      <c r="P139" s="704"/>
      <c r="Q139" s="704"/>
      <c r="R139" s="704"/>
      <c r="S139" s="704"/>
      <c r="T139" s="704"/>
      <c r="U139" s="704"/>
      <c r="V139" s="704"/>
      <c r="W139" s="704"/>
      <c r="X139" s="164"/>
      <c r="Y139" s="704"/>
      <c r="Z139" s="704"/>
      <c r="AA139" s="705"/>
      <c r="AB139" s="705"/>
      <c r="AC139" s="704"/>
      <c r="AD139" s="704"/>
      <c r="AE139" s="704"/>
      <c r="AF139" s="704"/>
      <c r="AG139" s="704"/>
      <c r="AH139" s="704"/>
      <c r="AI139" s="704"/>
      <c r="AJ139" s="704"/>
      <c r="AK139" s="704"/>
    </row>
    <row r="140" spans="2:37" s="381" customFormat="1">
      <c r="B140" s="704"/>
      <c r="C140" s="666" t="s">
        <v>867</v>
      </c>
      <c r="D140" s="672" t="s">
        <v>868</v>
      </c>
      <c r="G140" s="704"/>
      <c r="H140" s="163"/>
      <c r="I140" s="163"/>
      <c r="J140" s="704"/>
      <c r="K140" s="704"/>
      <c r="L140" s="704"/>
      <c r="M140" s="163"/>
      <c r="N140" s="163"/>
      <c r="O140" s="704"/>
      <c r="P140" s="704"/>
      <c r="Q140" s="704"/>
      <c r="R140" s="704"/>
      <c r="S140" s="704"/>
      <c r="T140" s="704"/>
      <c r="U140" s="704"/>
      <c r="V140" s="704"/>
      <c r="W140" s="704"/>
      <c r="X140" s="164"/>
      <c r="Y140" s="704"/>
      <c r="Z140" s="704"/>
      <c r="AA140" s="705"/>
      <c r="AB140" s="705"/>
      <c r="AC140" s="704"/>
      <c r="AD140" s="704"/>
      <c r="AE140" s="704"/>
      <c r="AF140" s="704"/>
      <c r="AG140" s="704"/>
      <c r="AH140" s="704"/>
      <c r="AI140" s="704"/>
      <c r="AJ140" s="704"/>
      <c r="AK140" s="704"/>
    </row>
    <row r="141" spans="2:37" s="381" customFormat="1">
      <c r="B141" s="704"/>
      <c r="C141" s="668" t="s">
        <v>635</v>
      </c>
      <c r="D141" s="672" t="s">
        <v>636</v>
      </c>
      <c r="G141" s="704"/>
      <c r="H141" s="163"/>
      <c r="I141" s="163"/>
      <c r="J141" s="704"/>
      <c r="K141" s="704"/>
      <c r="L141" s="704"/>
      <c r="M141" s="163"/>
      <c r="N141" s="163"/>
      <c r="O141" s="704"/>
      <c r="P141" s="704"/>
      <c r="Q141" s="704"/>
      <c r="R141" s="704"/>
      <c r="S141" s="704"/>
      <c r="T141" s="704"/>
      <c r="U141" s="704"/>
      <c r="V141" s="704"/>
      <c r="W141" s="704"/>
      <c r="X141" s="164"/>
      <c r="Y141" s="704"/>
      <c r="Z141" s="704"/>
      <c r="AA141" s="705"/>
      <c r="AB141" s="705"/>
      <c r="AC141" s="704"/>
      <c r="AD141" s="704"/>
      <c r="AE141" s="704"/>
      <c r="AF141" s="704"/>
      <c r="AG141" s="704"/>
      <c r="AH141" s="704"/>
      <c r="AI141" s="704"/>
      <c r="AJ141" s="704"/>
      <c r="AK141" s="704"/>
    </row>
    <row r="142" spans="2:37" s="381" customFormat="1">
      <c r="B142" s="704"/>
      <c r="C142" s="668" t="s">
        <v>542</v>
      </c>
      <c r="D142" s="673" t="s">
        <v>573</v>
      </c>
      <c r="G142" s="704"/>
      <c r="H142" s="163"/>
      <c r="I142" s="163"/>
      <c r="J142" s="704"/>
      <c r="K142" s="704"/>
      <c r="L142" s="704"/>
      <c r="M142" s="163"/>
      <c r="N142" s="163"/>
      <c r="O142" s="704"/>
      <c r="P142" s="704"/>
      <c r="Q142" s="704"/>
      <c r="R142" s="704"/>
      <c r="S142" s="704"/>
      <c r="T142" s="704"/>
      <c r="U142" s="704"/>
      <c r="V142" s="704"/>
      <c r="W142" s="704"/>
      <c r="X142" s="164"/>
      <c r="Y142" s="704"/>
      <c r="Z142" s="704"/>
      <c r="AA142" s="705"/>
      <c r="AB142" s="705"/>
      <c r="AC142" s="704"/>
      <c r="AD142" s="704"/>
      <c r="AE142" s="704"/>
      <c r="AF142" s="704"/>
      <c r="AG142" s="704"/>
      <c r="AH142" s="704"/>
      <c r="AI142" s="704"/>
      <c r="AJ142" s="704"/>
      <c r="AK142" s="704"/>
    </row>
    <row r="143" spans="2:37" s="381" customFormat="1">
      <c r="B143" s="704"/>
      <c r="C143" s="668" t="s">
        <v>157</v>
      </c>
      <c r="D143" s="673" t="s">
        <v>172</v>
      </c>
      <c r="G143" s="704"/>
      <c r="H143" s="163"/>
      <c r="I143" s="163"/>
      <c r="J143" s="704"/>
      <c r="K143" s="704"/>
      <c r="L143" s="704"/>
      <c r="M143" s="163"/>
      <c r="N143" s="163"/>
      <c r="O143" s="704"/>
      <c r="P143" s="704"/>
      <c r="Q143" s="704"/>
      <c r="R143" s="704"/>
      <c r="S143" s="704"/>
      <c r="T143" s="704"/>
      <c r="U143" s="704"/>
      <c r="V143" s="704"/>
      <c r="W143" s="704"/>
      <c r="X143" s="164"/>
      <c r="Y143" s="704"/>
      <c r="Z143" s="704"/>
      <c r="AA143" s="705"/>
      <c r="AB143" s="705"/>
      <c r="AC143" s="704"/>
      <c r="AD143" s="704"/>
      <c r="AE143" s="704"/>
      <c r="AF143" s="704"/>
      <c r="AG143" s="704"/>
      <c r="AH143" s="704"/>
      <c r="AI143" s="704"/>
      <c r="AJ143" s="704"/>
      <c r="AK143" s="704"/>
    </row>
  </sheetData>
  <mergeCells count="6">
    <mergeCell ref="N58:X58"/>
    <mergeCell ref="H60:I60"/>
    <mergeCell ref="N63:X63"/>
    <mergeCell ref="H64:I64"/>
    <mergeCell ref="J64:K64"/>
    <mergeCell ref="N64:X64"/>
  </mergeCells>
  <printOptions horizontalCentered="1"/>
  <pageMargins left="0.19685039370078741" right="0" top="0.15748031496062992" bottom="0.23622047244094491" header="0.15748031496062992" footer="0.15748031496062992"/>
  <pageSetup paperSize="9" scale="58" firstPageNumber="4294963191" fitToHeight="2" orientation="landscape" r:id="rId1"/>
  <headerFooter alignWithMargins="0">
    <oddHeader>&amp;R&amp;"Calibri"&amp;10&amp;K000000 Confidential&amp;1#_x000D_</oddHead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1CD05-BB9A-4778-940D-DC303FB7BF5B}">
  <sheetPr>
    <pageSetUpPr fitToPage="1"/>
  </sheetPr>
  <dimension ref="A1:AJ112"/>
  <sheetViews>
    <sheetView showGridLines="0" zoomScale="55" zoomScaleNormal="55" zoomScaleSheetLayoutView="70" workbookViewId="0">
      <selection activeCell="L44" sqref="L44"/>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767"/>
      <c r="J10" s="768"/>
      <c r="K10" s="769"/>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764" t="s">
        <v>520</v>
      </c>
      <c r="P15" s="765"/>
      <c r="Q15" s="765"/>
      <c r="R15" s="765"/>
      <c r="S15" s="765"/>
      <c r="T15" s="765"/>
      <c r="U15" s="766"/>
      <c r="V15" s="766"/>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707"/>
      <c r="C18" s="364" t="s">
        <v>1082</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772"/>
      <c r="P18" s="773"/>
      <c r="Q18" s="630" t="s">
        <v>525</v>
      </c>
      <c r="R18" s="773"/>
      <c r="S18" s="773"/>
      <c r="T18" s="630"/>
      <c r="U18" s="634"/>
      <c r="V18" s="630"/>
      <c r="W18" s="350" t="str">
        <f>IF(E18="","",VLOOKUP(C18,Data!$B$5:$J$508,9,FALSE)*E18)</f>
        <v/>
      </c>
    </row>
    <row r="19" spans="1:35" s="465" customFormat="1" ht="20" customHeight="1">
      <c r="A19" s="456"/>
      <c r="B19" s="550" t="s">
        <v>1089</v>
      </c>
      <c r="C19" s="551" t="s">
        <v>189</v>
      </c>
      <c r="D19" s="335" t="str">
        <f>IF(E19="","",VLOOKUP(C19,Data!$B$5:$L$508,2,FALSE))</f>
        <v>ZW26710</v>
      </c>
      <c r="E19" s="552">
        <v>126</v>
      </c>
      <c r="F19" s="712" t="s">
        <v>521</v>
      </c>
      <c r="G19" s="335">
        <f>IF(E19="","",VLOOKUP(C19,Data!$B$5:$L$508,11,FALSE))</f>
        <v>124.63</v>
      </c>
      <c r="H19" s="336">
        <f t="shared" si="0"/>
        <v>15703.38</v>
      </c>
      <c r="I19" s="375" t="str">
        <f>IF(E19="","",VLOOKUP(C19,Data!$B$5:$D$508,3,FALSE))</f>
        <v>C/T</v>
      </c>
      <c r="J19" s="375" t="str">
        <f>IF(E19="","",VLOOKUP(C19,Data!$B$5:$M$508,12,FALSE))</f>
        <v>Indonesia</v>
      </c>
      <c r="K19" s="337"/>
      <c r="L19" s="338">
        <f>IF(E19="","",VLOOKUP(C19,Data!$B$5:$E$508,4,FALSE)*E19)</f>
        <v>1008</v>
      </c>
      <c r="M19" s="338">
        <f>IF(E19="","",VLOOKUP(C19,Data!$B$5:$F$508,5,FALSE)*E19)</f>
        <v>957.59999999999991</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5.67</v>
      </c>
    </row>
    <row r="20" spans="1:35" ht="20" customHeight="1">
      <c r="A20" s="382"/>
      <c r="B20" s="553"/>
      <c r="C20" s="364"/>
      <c r="D20" s="319" t="str">
        <f>IF(E20="","",VLOOKUP(C20,Data!$B$5:$L$508,2,FALSE))</f>
        <v/>
      </c>
      <c r="E20" s="555"/>
      <c r="F20" s="363"/>
      <c r="G20" s="319" t="str">
        <f>IF(E20="","",VLOOKUP(C20,Data!$B$5:$L$508,11,FALSE))</f>
        <v/>
      </c>
      <c r="H20" s="770"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771" t="s">
        <v>525</v>
      </c>
      <c r="R20" s="474"/>
      <c r="S20" s="474"/>
      <c r="T20" s="771"/>
      <c r="U20" s="475"/>
      <c r="V20" s="771"/>
      <c r="W20" s="322" t="str">
        <f>IF(E20="","",VLOOKUP(C20,Data!$B$5:$J$508,9,FALSE)*E20)</f>
        <v/>
      </c>
    </row>
    <row r="21" spans="1:35" s="465" customFormat="1" ht="20" customHeight="1">
      <c r="A21" s="456"/>
      <c r="B21" s="550"/>
      <c r="C21" s="551"/>
      <c r="D21" s="335" t="str">
        <f>IF(E21="","",VLOOKUP(C21,Data!$B$5:$L$508,2,FALSE))</f>
        <v/>
      </c>
      <c r="E21" s="552"/>
      <c r="F21" s="378" t="s">
        <v>522</v>
      </c>
      <c r="G21" s="335" t="str">
        <f>IF(E21="","",VLOOKUP(C21,Data!$B$5:$L$508,11,FALSE))</f>
        <v/>
      </c>
      <c r="H21" s="336" t="str">
        <f t="shared" si="0"/>
        <v>-</v>
      </c>
      <c r="I21" s="375" t="str">
        <f>IF(E21="","",VLOOKUP(C21,Data!$B$5:$D$508,3,FALSE))</f>
        <v/>
      </c>
      <c r="J21" s="375" t="str">
        <f>IF(E21="","",VLOOKUP(C21,Data!$B$5:$M$508,12,FALSE))</f>
        <v/>
      </c>
      <c r="K21" s="337"/>
      <c r="L21" s="338" t="str">
        <f>IF(E21="","",VLOOKUP(C21,Data!$B$5:$E$508,4,FALSE)*E21)</f>
        <v/>
      </c>
      <c r="M21" s="338" t="str">
        <f>IF(E21="","",VLOOKUP(C21,Data!$B$5:$F$508,5,FALSE)*E21)</f>
        <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t="str">
        <f>IF(E21="","",VLOOKUP(C21,Data!$B$5:$J$508,9,FALSE)*E21)</f>
        <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712" t="s">
        <v>526</v>
      </c>
      <c r="G23" s="319" t="str">
        <f>IF(E23="","",VLOOKUP(C23,Data!$B$5:$L$508,11,FALSE))</f>
        <v/>
      </c>
      <c r="H23" s="770"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771"/>
      <c r="W23" s="322" t="str">
        <f>IF(E23="","",VLOOKUP(C23,Data!$B$5:$J$508,9,FALSE)*E23)</f>
        <v/>
      </c>
    </row>
    <row r="24" spans="1:35" ht="20" customHeight="1">
      <c r="A24" s="382"/>
      <c r="B24" s="553"/>
      <c r="C24" s="557"/>
      <c r="D24" s="319" t="str">
        <f>IF(E24="","",VLOOKUP(C24,Data!$B$5:$L$508,2,FALSE))</f>
        <v/>
      </c>
      <c r="E24" s="555"/>
      <c r="F24" s="712"/>
      <c r="G24" s="319" t="str">
        <f>IF(E24="","",VLOOKUP(C24,Data!$B$5:$L$508,11,FALSE))</f>
        <v/>
      </c>
      <c r="H24" s="770"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771"/>
      <c r="W24" s="322" t="str">
        <f>IF(E24="","",VLOOKUP(C24,Data!$B$5:$J$508,9,FALSE)*E24)</f>
        <v/>
      </c>
    </row>
    <row r="25" spans="1:35" ht="20" customHeight="1">
      <c r="A25" s="382"/>
      <c r="B25" s="553"/>
      <c r="C25" s="557"/>
      <c r="D25" s="319" t="str">
        <f>IF(E25="","",VLOOKUP(C25,Data!$B$5:$L$508,2,FALSE))</f>
        <v/>
      </c>
      <c r="E25" s="555"/>
      <c r="F25" s="366"/>
      <c r="G25" s="319" t="str">
        <f>IF(E25="","",VLOOKUP(C25,Data!$B$5:$L$508,11,FALSE))</f>
        <v/>
      </c>
      <c r="H25" s="770"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771"/>
      <c r="R25" s="474"/>
      <c r="S25" s="474"/>
      <c r="T25" s="771"/>
      <c r="U25" s="475"/>
      <c r="V25" s="771"/>
      <c r="W25" s="322" t="str">
        <f>IF(E25="","",VLOOKUP(C25,Data!$B$5:$J$508,9,FALSE)*E25)</f>
        <v/>
      </c>
    </row>
    <row r="26" spans="1:35" ht="20" customHeight="1">
      <c r="A26" s="382"/>
      <c r="B26" s="553"/>
      <c r="C26" s="554"/>
      <c r="D26" s="319" t="str">
        <f>IF(E26="","",VLOOKUP(C26,Data!$B$5:$L$508,2,FALSE))</f>
        <v/>
      </c>
      <c r="E26" s="555"/>
      <c r="F26" s="366"/>
      <c r="G26" s="319" t="str">
        <f>IF(E26="","",VLOOKUP(C26,Data!$B$5:$L$508,11,FALSE))</f>
        <v/>
      </c>
      <c r="H26" s="770"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771"/>
      <c r="R26" s="474"/>
      <c r="S26" s="474"/>
      <c r="T26" s="771"/>
      <c r="U26" s="475"/>
      <c r="V26" s="771"/>
      <c r="W26" s="322" t="str">
        <f>IF(E26="","",VLOOKUP(C26,Data!$B$5:$J$508,9,FALSE)*E26)</f>
        <v/>
      </c>
    </row>
    <row r="27" spans="1:35" ht="32.5">
      <c r="A27" s="382"/>
      <c r="B27" s="553"/>
      <c r="C27" s="677"/>
      <c r="D27" s="319" t="str">
        <f>IF(E27="","",VLOOKUP(C27,Data!$B$5:$L$508,2,FALSE))</f>
        <v/>
      </c>
      <c r="E27" s="555"/>
      <c r="F27" s="366"/>
      <c r="G27" s="319" t="str">
        <f>IF(E27="","",VLOOKUP(C27,Data!$B$5:$L$508,11,FALSE))</f>
        <v/>
      </c>
      <c r="H27" s="770"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771"/>
      <c r="W27" s="322" t="str">
        <f>IF(E27="","",VLOOKUP(C27,Data!$B$5:$J$508,9,FALSE)*E27)</f>
        <v/>
      </c>
    </row>
    <row r="28" spans="1:35" s="465" customFormat="1" ht="20.25" customHeight="1">
      <c r="B28" s="559"/>
      <c r="C28" s="675"/>
      <c r="D28" s="674"/>
      <c r="E28" s="340">
        <f>SUM(E18:E27)</f>
        <v>126</v>
      </c>
      <c r="F28" s="340">
        <f>SUM(F18:F27)</f>
        <v>0</v>
      </c>
      <c r="G28" s="341"/>
      <c r="H28" s="341">
        <f>SUM(H18:H27)</f>
        <v>15703.38</v>
      </c>
      <c r="I28" s="562"/>
      <c r="J28" s="562"/>
      <c r="K28" s="562"/>
      <c r="L28" s="563">
        <f>SUM(L18:L27)</f>
        <v>1008</v>
      </c>
      <c r="M28" s="563">
        <f>SUM(M18:M27)</f>
        <v>957.59999999999991</v>
      </c>
      <c r="N28" s="341" t="e">
        <f>SUM(N16:N27)</f>
        <v>#REF!</v>
      </c>
      <c r="O28" s="341"/>
      <c r="P28" s="341">
        <f>SUM(P16:P27)</f>
        <v>0</v>
      </c>
      <c r="Q28" s="341">
        <f>SUM(Q16:Q27)</f>
        <v>0</v>
      </c>
      <c r="R28" s="341"/>
      <c r="S28" s="341">
        <f>SUM(S16:S27)</f>
        <v>0</v>
      </c>
      <c r="T28" s="341">
        <f>SUM(T16:T27)</f>
        <v>0</v>
      </c>
      <c r="U28" s="341" t="e">
        <f>SUM(#REF!)</f>
        <v>#REF!</v>
      </c>
      <c r="V28" s="341">
        <f>SUM(V16:V27)</f>
        <v>0</v>
      </c>
      <c r="W28" s="342">
        <f>SUM(W18:W27)</f>
        <v>5.67</v>
      </c>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c r="AA31" s="429">
        <f>857-873</f>
        <v>-16</v>
      </c>
    </row>
    <row r="32" spans="1:35">
      <c r="B32" s="394" t="s">
        <v>561</v>
      </c>
      <c r="C32" s="381"/>
      <c r="D32" s="641"/>
      <c r="E32" s="381"/>
      <c r="G32" s="1056"/>
      <c r="H32" s="1057"/>
      <c r="I32" s="430"/>
      <c r="J32" s="572"/>
      <c r="K32" s="307" t="s">
        <v>93</v>
      </c>
      <c r="L32" s="307"/>
      <c r="M32" s="304"/>
      <c r="W32" s="308"/>
    </row>
    <row r="33" spans="2:28">
      <c r="B33" s="406"/>
      <c r="C33" s="448"/>
      <c r="D33" s="661"/>
      <c r="E33" s="381" t="s">
        <v>94</v>
      </c>
      <c r="G33" s="507"/>
      <c r="H33" s="508"/>
      <c r="I33" s="430" t="s">
        <v>95</v>
      </c>
      <c r="J33" s="572"/>
      <c r="K33" s="307"/>
      <c r="L33" s="307"/>
      <c r="M33" s="304"/>
      <c r="W33" s="308"/>
    </row>
    <row r="34" spans="2:28">
      <c r="B34" s="387" t="s">
        <v>96</v>
      </c>
      <c r="C34" s="444"/>
      <c r="D34" s="640"/>
      <c r="E34" s="381" t="s">
        <v>97</v>
      </c>
      <c r="G34" s="317" t="s">
        <v>98</v>
      </c>
      <c r="H34" s="509"/>
      <c r="I34" s="430" t="s">
        <v>88</v>
      </c>
      <c r="J34" s="572"/>
      <c r="K34" s="307" t="s">
        <v>99</v>
      </c>
      <c r="L34" s="307"/>
      <c r="M34" s="304"/>
      <c r="W34" s="308"/>
    </row>
    <row r="35" spans="2:28">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8">
      <c r="B36" s="406"/>
      <c r="C36" s="448"/>
      <c r="D36" s="644"/>
      <c r="E36" s="448"/>
      <c r="F36" s="535"/>
      <c r="G36" s="1061" t="s">
        <v>1075</v>
      </c>
      <c r="H36" s="1078"/>
      <c r="I36" s="1061" t="s">
        <v>1090</v>
      </c>
      <c r="J36" s="1078"/>
      <c r="K36" s="574"/>
      <c r="L36" s="311"/>
      <c r="M36" s="1064" t="s">
        <v>105</v>
      </c>
      <c r="N36" s="1065"/>
      <c r="O36" s="1065"/>
      <c r="P36" s="1065"/>
      <c r="Q36" s="1065"/>
      <c r="R36" s="1065"/>
      <c r="S36" s="1065"/>
      <c r="T36" s="1065"/>
      <c r="U36" s="1065"/>
      <c r="V36" s="1065"/>
      <c r="W36" s="1066"/>
      <c r="Z36" s="429">
        <v>110</v>
      </c>
      <c r="AA36" s="429">
        <v>65</v>
      </c>
      <c r="AB36" s="429">
        <v>55</v>
      </c>
    </row>
    <row r="37" spans="2:28">
      <c r="B37" s="704"/>
      <c r="C37" s="381"/>
      <c r="D37" s="381"/>
      <c r="E37" s="381"/>
    </row>
    <row r="38" spans="2:28">
      <c r="B38" s="704"/>
      <c r="C38" s="381"/>
      <c r="D38" s="381"/>
      <c r="E38" s="381"/>
    </row>
    <row r="39" spans="2:28" ht="27.75" customHeight="1">
      <c r="B39" s="704"/>
      <c r="C39" s="381"/>
      <c r="D39" s="381"/>
      <c r="E39" s="381"/>
    </row>
    <row r="40" spans="2:28" s="578" customFormat="1" ht="22.5" customHeight="1">
      <c r="B40" s="456" t="s">
        <v>600</v>
      </c>
      <c r="C40" s="381"/>
      <c r="D40" s="381"/>
      <c r="E40" s="381"/>
      <c r="H40" s="510" t="s">
        <v>916</v>
      </c>
      <c r="I40" s="575"/>
      <c r="J40" s="575" t="s">
        <v>927</v>
      </c>
      <c r="L40" s="289"/>
      <c r="M40" s="289"/>
      <c r="W40" s="376"/>
    </row>
    <row r="41" spans="2:28" s="289" customFormat="1" ht="22.5" customHeight="1">
      <c r="B41" s="456" t="s">
        <v>615</v>
      </c>
      <c r="C41" s="497"/>
      <c r="D41" s="456"/>
      <c r="E41" s="663"/>
      <c r="F41" s="578"/>
      <c r="G41" s="578"/>
      <c r="H41" s="510" t="s">
        <v>917</v>
      </c>
      <c r="I41" s="575"/>
      <c r="J41" s="575" t="s">
        <v>927</v>
      </c>
      <c r="K41" s="578"/>
      <c r="N41" s="578"/>
      <c r="O41" s="578"/>
      <c r="P41" s="578"/>
      <c r="Q41" s="578"/>
      <c r="R41" s="578"/>
      <c r="S41" s="578"/>
      <c r="T41" s="578"/>
      <c r="U41" s="578"/>
      <c r="V41" s="578"/>
      <c r="W41" s="376"/>
      <c r="X41" s="578"/>
      <c r="Y41" s="578"/>
      <c r="Z41" s="578"/>
    </row>
    <row r="42" spans="2:28" s="289" customFormat="1" ht="22.5" customHeight="1">
      <c r="B42" s="456" t="s">
        <v>914</v>
      </c>
      <c r="C42" s="497"/>
      <c r="D42" s="456"/>
      <c r="E42" s="663"/>
      <c r="F42" s="578"/>
      <c r="H42" s="510" t="s">
        <v>918</v>
      </c>
      <c r="I42" s="575"/>
      <c r="J42" s="575" t="s">
        <v>580</v>
      </c>
      <c r="K42" s="578"/>
      <c r="N42" s="578"/>
      <c r="O42" s="578"/>
      <c r="P42" s="578"/>
      <c r="Q42" s="578"/>
      <c r="R42" s="578"/>
      <c r="S42" s="578"/>
      <c r="T42" s="578"/>
      <c r="U42" s="578"/>
      <c r="V42" s="578"/>
      <c r="W42" s="376"/>
      <c r="X42" s="578"/>
      <c r="Y42" s="578"/>
      <c r="Z42" s="578"/>
    </row>
    <row r="43" spans="2:28" s="289" customFormat="1" ht="22.5" customHeight="1">
      <c r="B43" s="456" t="s">
        <v>913</v>
      </c>
      <c r="C43" s="497"/>
      <c r="D43" s="456"/>
      <c r="E43" s="663"/>
      <c r="F43" s="578"/>
      <c r="H43" s="510" t="s">
        <v>919</v>
      </c>
      <c r="I43" s="575"/>
      <c r="J43" s="575" t="s">
        <v>580</v>
      </c>
      <c r="K43" s="578"/>
      <c r="N43" s="578"/>
      <c r="O43" s="578"/>
      <c r="P43" s="578"/>
      <c r="Q43" s="578"/>
      <c r="R43" s="578"/>
      <c r="S43" s="578"/>
      <c r="T43" s="578"/>
      <c r="U43" s="578"/>
      <c r="V43" s="578"/>
      <c r="W43" s="376"/>
      <c r="X43" s="578"/>
      <c r="Y43" s="578"/>
      <c r="Z43" s="578"/>
    </row>
    <row r="44" spans="2:28" s="289" customFormat="1" ht="22.5" customHeight="1">
      <c r="B44" s="456" t="s">
        <v>546</v>
      </c>
      <c r="C44" s="497"/>
      <c r="D44" s="456"/>
      <c r="E44" s="663"/>
      <c r="F44" s="578"/>
      <c r="H44" s="510" t="s">
        <v>921</v>
      </c>
      <c r="I44" s="575"/>
      <c r="J44" s="575" t="s">
        <v>580</v>
      </c>
      <c r="K44" s="578"/>
      <c r="N44" s="578"/>
      <c r="O44" s="578"/>
      <c r="P44" s="578"/>
      <c r="Q44" s="578"/>
      <c r="R44" s="578"/>
      <c r="S44" s="578"/>
      <c r="T44" s="578"/>
      <c r="U44" s="578"/>
      <c r="V44" s="578"/>
      <c r="W44" s="376"/>
      <c r="X44" s="578"/>
      <c r="Y44" s="578"/>
      <c r="Z44" s="578"/>
    </row>
    <row r="45" spans="2:28" ht="25">
      <c r="B45" s="456"/>
      <c r="C45" s="497"/>
      <c r="D45" s="456"/>
      <c r="E45" s="663"/>
      <c r="H45" s="510" t="s">
        <v>920</v>
      </c>
      <c r="I45" s="382"/>
      <c r="J45" s="575" t="s">
        <v>580</v>
      </c>
    </row>
    <row r="46" spans="2:28"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8"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8"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M30:W30"/>
    <mergeCell ref="G32:H32"/>
    <mergeCell ref="M35:W35"/>
    <mergeCell ref="G36:H36"/>
    <mergeCell ref="I36:J36"/>
    <mergeCell ref="M36:W36"/>
    <mergeCell ref="O27:U27"/>
    <mergeCell ref="O19:U19"/>
    <mergeCell ref="O21:U21"/>
    <mergeCell ref="O22:T22"/>
    <mergeCell ref="O23:T23"/>
    <mergeCell ref="O24:T24"/>
  </mergeCells>
  <printOptions horizontalCentered="1"/>
  <pageMargins left="0.2" right="0" top="0.15748031496062992" bottom="0.15748031496062992" header="0.15748031496062992" footer="0.15748031496062992"/>
  <pageSetup paperSize="9" scale="61" firstPageNumber="4294963191" fitToHeight="2" orientation="landscape" r:id="rId1"/>
  <headerFooter alignWithMargins="0">
    <oddHeader>&amp;R&amp;"Calibri"&amp;10&amp;K000000 Confidential&amp;1#_x000D_</oddHead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DA06F-CE48-4315-8534-4FE49F8B18F2}">
  <sheetPr>
    <pageSetUpPr fitToPage="1"/>
  </sheetPr>
  <dimension ref="B1:AK123"/>
  <sheetViews>
    <sheetView showGridLines="0" topLeftCell="A10" zoomScale="60" zoomScaleNormal="60" zoomScaleSheetLayoutView="70" workbookViewId="0">
      <selection activeCell="L44" sqref="L44"/>
    </sheetView>
  </sheetViews>
  <sheetFormatPr defaultColWidth="9.1796875" defaultRowHeight="22.5"/>
  <cols>
    <col min="1" max="1" width="2.453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774"/>
      <c r="K10" s="775"/>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1082</v>
      </c>
      <c r="D18" s="346" t="str">
        <f>IF(E18="","",VLOOKUP(C18,Data!$B$5:$L$508,2,FALSE))</f>
        <v/>
      </c>
      <c r="E18" s="715"/>
      <c r="F18" s="709"/>
      <c r="G18" s="363"/>
      <c r="H18" s="346" t="str">
        <f>IF(E18="","",VLOOKUP(C18,Data!$B$5:$L$508,11,FALSE))</f>
        <v/>
      </c>
      <c r="I18" s="616" t="str">
        <f t="shared" ref="I18:I35"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772"/>
      <c r="Q18" s="773"/>
      <c r="R18" s="630" t="s">
        <v>525</v>
      </c>
      <c r="S18" s="773"/>
      <c r="T18" s="773"/>
      <c r="U18" s="630"/>
      <c r="V18" s="634"/>
      <c r="W18" s="630"/>
      <c r="X18" s="350" t="str">
        <f>IF(E18="","",VLOOKUP(C18,Data!$B$5:$J$508,9,FALSE)*E18)</f>
        <v/>
      </c>
      <c r="Y18" s="704"/>
      <c r="Z18" s="704"/>
      <c r="AA18" s="705"/>
      <c r="AB18" s="705"/>
      <c r="AC18" s="704"/>
      <c r="AD18" s="704"/>
      <c r="AE18" s="704"/>
    </row>
    <row r="19" spans="2:31" s="710" customFormat="1" ht="20" customHeight="1">
      <c r="B19" s="707">
        <v>1</v>
      </c>
      <c r="C19" s="357" t="s">
        <v>602</v>
      </c>
      <c r="D19" s="346" t="str">
        <f>IF(E19="","",VLOOKUP(C19,Data!$B$5:$L$508,2,FALSE))</f>
        <v>ZA34840</v>
      </c>
      <c r="E19" s="715">
        <v>50</v>
      </c>
      <c r="F19" s="709"/>
      <c r="G19" s="378"/>
      <c r="H19" s="346">
        <f>IF(E19="","",VLOOKUP(C19,Data!$B$5:$L$508,11,FALSE))</f>
        <v>35.08</v>
      </c>
      <c r="I19" s="616">
        <f t="shared" si="0"/>
        <v>1754</v>
      </c>
      <c r="J19" s="471" t="str">
        <f>IF(E19="","",VLOOKUP(C19,Data!$B$5:$D$508,3,FALSE))</f>
        <v>C/T</v>
      </c>
      <c r="K19" s="347" t="str">
        <f>IF(E19="","",VLOOKUP(C19,Data!$B$5:$M$508,12,FALSE))</f>
        <v>Indonesia</v>
      </c>
      <c r="L19" s="348"/>
      <c r="M19" s="349">
        <f>IF(E19="","",VLOOKUP(C19,Data!$B$5:$E$508,4,FALSE)*E19)</f>
        <v>56.000000000000007</v>
      </c>
      <c r="N19" s="349">
        <f>IF(E19="","",VLOOKUP(C19,Data!$B$5:$F$508,5,FALSE)*E19)</f>
        <v>55.000000000000007</v>
      </c>
      <c r="O19" s="612" t="e">
        <f>IF(C19=Data!#REF!,Data!#REF!,(IF(C19=Data!#REF!,Data!#REF!,(IF(C19=Data!#REF!,Data!#REF!,(IF(C19=Data!B137,Data!G137,(IF(C19=Data!B140,Data!G140,(IF(C19=Data!#REF!,Data!#REF!,(IF(C19=Data!#REF!,Data!#REF!,(IF(C19=Data!#REF!,Data!#REF!,Data!#REF!)))))))))))))))&amp;IF(C19=Data!#REF!,Data!#REF!,(IF(C19=Data!#REF!,Data!#REF!,(IF(C19=Data!#REF!,Data!#REF!,(IF(C19=Data!#REF!,Data!#REF!,(IF(C19=Data!#REF!,Data!#REF!,(IF(C19=Data!#REF!,Data!G832,(IF(C19=Data!#REF!,Data!#REF!,(IF(C19=Data!#REF!,Data!#REF!,Data!#REF!)))))))))))))))&amp;IF(C19=Data!B168,Data!G168,(IF(C19=Data!#REF!,Data!#REF!,(IF(C19=Data!#REF!,Data!#REF!,(IF(C19=Data!#REF!,Data!#REF!,(IF(C19=Data!#REF!,Data!#REF!,Data!#REF!)))))))))</f>
        <v>#REF!</v>
      </c>
      <c r="P19" s="772"/>
      <c r="Q19" s="773"/>
      <c r="R19" s="630" t="s">
        <v>525</v>
      </c>
      <c r="S19" s="773"/>
      <c r="T19" s="773"/>
      <c r="U19" s="630"/>
      <c r="V19" s="634"/>
      <c r="W19" s="630"/>
      <c r="X19" s="350">
        <f>IF(E19="","",VLOOKUP(C19,Data!$B$5:$J$508,9,FALSE)*E19)</f>
        <v>0.182</v>
      </c>
      <c r="Y19" s="704"/>
      <c r="Z19" s="704"/>
      <c r="AA19" s="705"/>
      <c r="AB19" s="705"/>
      <c r="AC19" s="704"/>
      <c r="AD19" s="704"/>
      <c r="AE19" s="704"/>
    </row>
    <row r="20" spans="2:31" s="710" customFormat="1" ht="20" customHeight="1">
      <c r="B20" s="707" t="s">
        <v>947</v>
      </c>
      <c r="C20" s="357" t="s">
        <v>14</v>
      </c>
      <c r="D20" s="346" t="str">
        <f>IF(E20="","",VLOOKUP(C20,Data!$B$5:$L$508,2,FALSE))</f>
        <v>ZA34830</v>
      </c>
      <c r="E20" s="715">
        <v>40</v>
      </c>
      <c r="F20" s="709"/>
      <c r="G20" s="363"/>
      <c r="H20" s="346">
        <f>IF(E20="","",VLOOKUP(C20,Data!$B$5:$L$508,11,FALSE))</f>
        <v>117.38</v>
      </c>
      <c r="I20" s="616">
        <f t="shared" si="0"/>
        <v>4695.2</v>
      </c>
      <c r="J20" s="471" t="str">
        <f>IF(E20="","",VLOOKUP(C20,Data!$B$5:$D$508,3,FALSE))</f>
        <v>C/T</v>
      </c>
      <c r="K20" s="347" t="str">
        <f>IF(E20="","",VLOOKUP(C20,Data!$B$5:$M$508,12,FALSE))</f>
        <v>Indonesia</v>
      </c>
      <c r="L20" s="348"/>
      <c r="M20" s="349">
        <f>IF(E20="","",VLOOKUP(C20,Data!$B$5:$E$508,4,FALSE)*E20)</f>
        <v>204</v>
      </c>
      <c r="N20" s="349">
        <f>IF(E20="","",VLOOKUP(C20,Data!$B$5:$F$508,5,FALSE)*E20)</f>
        <v>180</v>
      </c>
      <c r="O20" s="612" t="e">
        <f>IF(C20=Data!#REF!,Data!#REF!,(IF(C20=Data!#REF!,Data!#REF!,(IF(C20=Data!#REF!,Data!#REF!,(IF(C20=Data!B137,Data!G137,(IF(C20=Data!B140,Data!G140,(IF(C20=Data!#REF!,Data!#REF!,(IF(C20=Data!#REF!,Data!#REF!,(IF(C20=Data!#REF!,Data!#REF!,Data!#REF!)))))))))))))))&amp;IF(C20=Data!#REF!,Data!#REF!,(IF(C20=Data!#REF!,Data!#REF!,(IF(C20=Data!#REF!,Data!#REF!,(IF(C20=Data!#REF!,Data!#REF!,(IF(C20=Data!#REF!,Data!#REF!,(IF(C20=Data!#REF!,Data!G832,(IF(C20=Data!#REF!,Data!#REF!,(IF(C20=Data!#REF!,Data!#REF!,Data!#REF!)))))))))))))))&amp;IF(C20=Data!B168,Data!G168,(IF(C20=Data!#REF!,Data!#REF!,(IF(C20=Data!#REF!,Data!#REF!,(IF(C20=Data!#REF!,Data!#REF!,(IF(C20=Data!#REF!,Data!#REF!,Data!#REF!)))))))))</f>
        <v>#REF!</v>
      </c>
      <c r="P20" s="772"/>
      <c r="Q20" s="773"/>
      <c r="R20" s="630" t="s">
        <v>525</v>
      </c>
      <c r="S20" s="773"/>
      <c r="T20" s="773"/>
      <c r="U20" s="630"/>
      <c r="V20" s="634"/>
      <c r="W20" s="630"/>
      <c r="X20" s="350">
        <f>IF(E20="","",VLOOKUP(C20,Data!$B$5:$J$508,9,FALSE)*E20)</f>
        <v>2.3239999999999998</v>
      </c>
      <c r="Y20" s="704"/>
      <c r="Z20" s="704"/>
      <c r="AA20" s="705"/>
      <c r="AB20" s="705"/>
      <c r="AC20" s="704"/>
      <c r="AD20" s="704"/>
      <c r="AE20" s="704"/>
    </row>
    <row r="21" spans="2:31" s="710" customFormat="1" ht="20" customHeight="1">
      <c r="B21" s="707">
        <v>6</v>
      </c>
      <c r="C21" s="357" t="s">
        <v>10</v>
      </c>
      <c r="D21" s="346" t="str">
        <f>IF(E21="","",VLOOKUP(C21,Data!$B$5:$L$508,2,FALSE))</f>
        <v>ZF36340</v>
      </c>
      <c r="E21" s="715">
        <v>10</v>
      </c>
      <c r="F21" s="709"/>
      <c r="G21" s="712"/>
      <c r="H21" s="346">
        <f>IF(E21="","",VLOOKUP(C21,Data!$B$5:$L$508,11,FALSE))</f>
        <v>114.9</v>
      </c>
      <c r="I21" s="616">
        <f t="shared" si="0"/>
        <v>1149</v>
      </c>
      <c r="J21" s="471" t="str">
        <f>IF(E21="","",VLOOKUP(C21,Data!$B$5:$D$508,3,FALSE))</f>
        <v>C/T</v>
      </c>
      <c r="K21" s="347" t="str">
        <f>IF(E21="","",VLOOKUP(C21,Data!$B$5:$M$508,12,FALSE))</f>
        <v>Indonesia</v>
      </c>
      <c r="L21" s="348"/>
      <c r="M21" s="349">
        <f>IF(E21="","",VLOOKUP(C21,Data!$B$5:$E$508,4,FALSE)*E21)</f>
        <v>51</v>
      </c>
      <c r="N21" s="349">
        <f>IF(E21="","",VLOOKUP(C21,Data!$B$5:$F$508,5,FALSE)*E21)</f>
        <v>45</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772"/>
      <c r="Q21" s="773"/>
      <c r="R21" s="630" t="s">
        <v>525</v>
      </c>
      <c r="S21" s="773"/>
      <c r="T21" s="773"/>
      <c r="U21" s="630"/>
      <c r="V21" s="634"/>
      <c r="W21" s="630"/>
      <c r="X21" s="350">
        <f>IF(E21="","",VLOOKUP(C21,Data!$B$5:$J$508,9,FALSE)*E21)</f>
        <v>0.58099999999999996</v>
      </c>
      <c r="Y21" s="704"/>
      <c r="Z21" s="704"/>
      <c r="AA21" s="705"/>
      <c r="AB21" s="705"/>
      <c r="AC21" s="704"/>
      <c r="AD21" s="704"/>
      <c r="AE21" s="704"/>
    </row>
    <row r="22" spans="2:31" s="710" customFormat="1" ht="20" customHeight="1">
      <c r="B22" s="707" t="s">
        <v>1086</v>
      </c>
      <c r="C22" s="357" t="s">
        <v>336</v>
      </c>
      <c r="D22" s="346" t="str">
        <f>IF(E22="","",VLOOKUP(C22,Data!$B$5:$L$508,2,FALSE))</f>
        <v>WY71980</v>
      </c>
      <c r="E22" s="715">
        <v>160</v>
      </c>
      <c r="F22" s="709">
        <v>8</v>
      </c>
      <c r="G22" s="712"/>
      <c r="H22" s="346">
        <f>IF(E22="","",VLOOKUP(C22,Data!$B$5:$L$508,11,FALSE))</f>
        <v>128.6</v>
      </c>
      <c r="I22" s="616">
        <f t="shared" si="0"/>
        <v>20576</v>
      </c>
      <c r="J22" s="471" t="str">
        <f>IF(E22="","",VLOOKUP(C22,Data!$B$5:$D$508,3,FALSE))</f>
        <v>C/T</v>
      </c>
      <c r="K22" s="347" t="str">
        <f>IF(E22="","",VLOOKUP(C22,Data!$B$5:$M$508,12,FALSE))</f>
        <v>Indonesia</v>
      </c>
      <c r="L22" s="348"/>
      <c r="M22" s="349">
        <f>IF(E22="","",VLOOKUP(C22,Data!$B$5:$E$508,4,FALSE)*E22)</f>
        <v>1056</v>
      </c>
      <c r="N22" s="349">
        <f>IF(E22="","",VLOOKUP(C22,Data!$B$5:$F$508,5,FALSE)*E22)</f>
        <v>1040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772"/>
      <c r="Q22" s="773"/>
      <c r="R22" s="630" t="s">
        <v>525</v>
      </c>
      <c r="S22" s="773"/>
      <c r="T22" s="773"/>
      <c r="U22" s="630"/>
      <c r="V22" s="634"/>
      <c r="W22" s="630"/>
      <c r="X22" s="350">
        <f>IF(E22="","",VLOOKUP(C22,Data!$B$5:$J$508,9,FALSE)*E22)</f>
        <v>2.1470400000000001</v>
      </c>
      <c r="Y22" s="704"/>
      <c r="Z22" s="704"/>
      <c r="AA22" s="705"/>
      <c r="AB22" s="705"/>
      <c r="AC22" s="704"/>
      <c r="AD22" s="704"/>
      <c r="AE22" s="704"/>
    </row>
    <row r="23" spans="2:31" s="710" customFormat="1" ht="20" customHeight="1">
      <c r="B23" s="707" t="s">
        <v>953</v>
      </c>
      <c r="C23" s="357" t="s">
        <v>592</v>
      </c>
      <c r="D23" s="346" t="str">
        <f>IF(E23="","",VLOOKUP(C23,Data!$B$5:$L$508,2,FALSE))</f>
        <v>WW08930</v>
      </c>
      <c r="E23" s="715">
        <v>300</v>
      </c>
      <c r="F23" s="709"/>
      <c r="G23" s="378"/>
      <c r="H23" s="346">
        <f>IF(E23="","",VLOOKUP(C23,Data!$B$5:$L$508,11,FALSE))</f>
        <v>24.7</v>
      </c>
      <c r="I23" s="616">
        <f t="shared" si="0"/>
        <v>7410</v>
      </c>
      <c r="J23" s="471" t="str">
        <f>IF(E23="","",VLOOKUP(C23,Data!$B$5:$D$508,3,FALSE))</f>
        <v>C/T</v>
      </c>
      <c r="K23" s="347" t="str">
        <f>IF(E23="","",VLOOKUP(C23,Data!$B$5:$M$508,12,FALSE))</f>
        <v>Indonesia</v>
      </c>
      <c r="L23" s="348"/>
      <c r="M23" s="349">
        <f>IF(E23="","",VLOOKUP(C23,Data!$B$5:$E$508,4,FALSE)*E23)</f>
        <v>660</v>
      </c>
      <c r="N23" s="349">
        <f>IF(E23="","",VLOOKUP(C23,Data!$B$5:$F$508,5,FALSE)*E23)</f>
        <v>300</v>
      </c>
      <c r="O23" s="612" t="e">
        <f>IF(C23=Data!#REF!,Data!#REF!,(IF(C23=Data!#REF!,Data!#REF!,(IF(C23=Data!#REF!,Data!#REF!,(IF(C23=Data!B141,Data!G141,(IF(C23=Data!B144,Data!G144,(IF(C23=Data!#REF!,Data!#REF!,(IF(C23=Data!#REF!,Data!#REF!,(IF(C23=Data!#REF!,Data!#REF!,Data!#REF!)))))))))))))))&amp;IF(C23=Data!#REF!,Data!#REF!,(IF(C23=Data!#REF!,Data!#REF!,(IF(C23=Data!#REF!,Data!#REF!,(IF(C23=Data!#REF!,Data!#REF!,(IF(C23=Data!#REF!,Data!#REF!,(IF(C23=Data!#REF!,Data!G836,(IF(C23=Data!#REF!,Data!#REF!,(IF(C23=Data!#REF!,Data!#REF!,Data!#REF!)))))))))))))))&amp;IF(C23=Data!B172,Data!G172,(IF(C23=Data!#REF!,Data!#REF!,(IF(C23=Data!#REF!,Data!#REF!,(IF(C23=Data!#REF!,Data!#REF!,(IF(C23=Data!#REF!,Data!#REF!,Data!#REF!)))))))))</f>
        <v>#REF!</v>
      </c>
      <c r="P23" s="772"/>
      <c r="Q23" s="773"/>
      <c r="R23" s="630" t="s">
        <v>525</v>
      </c>
      <c r="S23" s="773"/>
      <c r="T23" s="773"/>
      <c r="U23" s="630"/>
      <c r="V23" s="634"/>
      <c r="W23" s="630"/>
      <c r="X23" s="350">
        <f>IF(E23="","",VLOOKUP(C23,Data!$B$5:$J$508,9,FALSE)*E23)</f>
        <v>1.02</v>
      </c>
      <c r="Y23" s="704"/>
      <c r="Z23" s="704"/>
      <c r="AA23" s="705"/>
      <c r="AB23" s="705"/>
      <c r="AC23" s="704"/>
      <c r="AD23" s="704"/>
      <c r="AE23" s="704"/>
    </row>
    <row r="24" spans="2:31" s="710" customFormat="1" ht="20" customHeight="1">
      <c r="B24" s="707"/>
      <c r="C24" s="357" t="s">
        <v>593</v>
      </c>
      <c r="D24" s="346" t="str">
        <f>IF(E24="","",VLOOKUP(C24,Data!$B$5:$L$508,2,FALSE))</f>
        <v>WW08960</v>
      </c>
      <c r="E24" s="715">
        <v>300</v>
      </c>
      <c r="F24" s="709"/>
      <c r="G24" s="712"/>
      <c r="H24" s="346">
        <f>IF(E24="","",VLOOKUP(C24,Data!$B$5:$L$508,11,FALSE))</f>
        <v>24.7</v>
      </c>
      <c r="I24" s="616">
        <f t="shared" si="0"/>
        <v>7410</v>
      </c>
      <c r="J24" s="471" t="str">
        <f>IF(E24="","",VLOOKUP(C24,Data!$B$5:$D$508,3,FALSE))</f>
        <v>C/T</v>
      </c>
      <c r="K24" s="347" t="str">
        <f>IF(E24="","",VLOOKUP(C24,Data!$B$5:$M$508,12,FALSE))</f>
        <v>Indonesia</v>
      </c>
      <c r="L24" s="348"/>
      <c r="M24" s="349">
        <f>IF(E24="","",VLOOKUP(C24,Data!$B$5:$E$508,4,FALSE)*E24)</f>
        <v>0</v>
      </c>
      <c r="N24" s="349">
        <f>IF(E24="","",VLOOKUP(C24,Data!$B$5:$F$508,5,FALSE)*E24)</f>
        <v>300</v>
      </c>
      <c r="O24" s="612" t="e">
        <f>IF(C24=Data!#REF!,Data!#REF!,(IF(C24=Data!#REF!,Data!#REF!,(IF(C24=Data!#REF!,Data!#REF!,(IF(C24=Data!B142,Data!G142,(IF(C24=Data!B145,Data!G145,(IF(C24=Data!#REF!,Data!#REF!,(IF(C24=Data!#REF!,Data!#REF!,(IF(C24=Data!#REF!,Data!#REF!,Data!#REF!)))))))))))))))&amp;IF(C24=Data!#REF!,Data!#REF!,(IF(C24=Data!#REF!,Data!#REF!,(IF(C24=Data!#REF!,Data!#REF!,(IF(C24=Data!#REF!,Data!#REF!,(IF(C24=Data!#REF!,Data!#REF!,(IF(C24=Data!#REF!,Data!G837,(IF(C24=Data!#REF!,Data!#REF!,(IF(C24=Data!#REF!,Data!#REF!,Data!#REF!)))))))))))))))&amp;IF(C24=Data!B173,Data!G173,(IF(C24=Data!#REF!,Data!#REF!,(IF(C24=Data!#REF!,Data!#REF!,(IF(C24=Data!#REF!,Data!#REF!,(IF(C24=Data!#REF!,Data!#REF!,Data!#REF!)))))))))</f>
        <v>#REF!</v>
      </c>
      <c r="P24" s="772"/>
      <c r="Q24" s="773"/>
      <c r="R24" s="630" t="s">
        <v>525</v>
      </c>
      <c r="S24" s="773"/>
      <c r="T24" s="773"/>
      <c r="U24" s="630"/>
      <c r="V24" s="634"/>
      <c r="W24" s="630"/>
      <c r="X24" s="350">
        <f>IF(E24="","",VLOOKUP(C24,Data!$B$5:$J$508,9,FALSE)*E24)</f>
        <v>1.02</v>
      </c>
      <c r="Y24" s="704"/>
      <c r="Z24" s="704"/>
      <c r="AA24" s="705"/>
      <c r="AB24" s="705"/>
      <c r="AC24" s="704"/>
      <c r="AD24" s="704"/>
      <c r="AE24" s="704"/>
    </row>
    <row r="25" spans="2:31" s="710" customFormat="1" ht="20" customHeight="1">
      <c r="B25" s="707" t="s">
        <v>1087</v>
      </c>
      <c r="C25" s="357" t="s">
        <v>596</v>
      </c>
      <c r="D25" s="346" t="str">
        <f>IF(E25="","",VLOOKUP(C25,Data!$B$5:$L$508,2,FALSE))</f>
        <v>WW09120</v>
      </c>
      <c r="E25" s="715">
        <v>250</v>
      </c>
      <c r="F25" s="709"/>
      <c r="G25" s="712"/>
      <c r="H25" s="346">
        <f>IF(E25="","",VLOOKUP(C25,Data!$B$5:$L$508,11,FALSE))</f>
        <v>25.11</v>
      </c>
      <c r="I25" s="616">
        <f t="shared" si="0"/>
        <v>6277.5</v>
      </c>
      <c r="J25" s="471" t="str">
        <f>IF(E25="","",VLOOKUP(C25,Data!$B$5:$D$508,3,FALSE))</f>
        <v>C/T</v>
      </c>
      <c r="K25" s="347" t="str">
        <f>IF(E25="","",VLOOKUP(C25,Data!$B$5:$M$508,12,FALSE))</f>
        <v>Indonesia</v>
      </c>
      <c r="L25" s="348"/>
      <c r="M25" s="349">
        <f>IF(E25="","",VLOOKUP(C25,Data!$B$5:$E$508,4,FALSE)*E25)</f>
        <v>375</v>
      </c>
      <c r="N25" s="349">
        <f>IF(E25="","",VLOOKUP(C25,Data!$B$5:$F$508,5,FALSE)*E25)</f>
        <v>162.5</v>
      </c>
      <c r="O25" s="612" t="e">
        <f>IF(C25=Data!#REF!,Data!#REF!,(IF(C25=Data!#REF!,Data!#REF!,(IF(C25=Data!#REF!,Data!#REF!,(IF(C25=Data!B143,Data!G143,(IF(C25=Data!B146,Data!G146,(IF(C25=Data!#REF!,Data!#REF!,(IF(C25=Data!#REF!,Data!#REF!,(IF(C25=Data!#REF!,Data!#REF!,Data!#REF!)))))))))))))))&amp;IF(C25=Data!#REF!,Data!#REF!,(IF(C25=Data!#REF!,Data!#REF!,(IF(C25=Data!#REF!,Data!#REF!,(IF(C25=Data!#REF!,Data!#REF!,(IF(C25=Data!#REF!,Data!#REF!,(IF(C25=Data!#REF!,Data!G838,(IF(C25=Data!#REF!,Data!#REF!,(IF(C25=Data!#REF!,Data!#REF!,Data!#REF!)))))))))))))))&amp;IF(C25=Data!B174,Data!G174,(IF(C25=Data!#REF!,Data!#REF!,(IF(C25=Data!#REF!,Data!#REF!,(IF(C25=Data!#REF!,Data!#REF!,(IF(C25=Data!#REF!,Data!#REF!,Data!#REF!)))))))))</f>
        <v>#REF!</v>
      </c>
      <c r="P25" s="772"/>
      <c r="Q25" s="773"/>
      <c r="R25" s="630" t="s">
        <v>525</v>
      </c>
      <c r="S25" s="773"/>
      <c r="T25" s="773"/>
      <c r="U25" s="630"/>
      <c r="V25" s="634"/>
      <c r="W25" s="630"/>
      <c r="X25" s="350">
        <f>IF(E25="","",VLOOKUP(C25,Data!$B$5:$J$508,9,FALSE)*E25)</f>
        <v>0.98499999999999999</v>
      </c>
      <c r="Y25" s="704"/>
      <c r="Z25" s="704"/>
      <c r="AA25" s="705"/>
      <c r="AB25" s="705"/>
      <c r="AC25" s="704"/>
      <c r="AD25" s="704"/>
      <c r="AE25" s="704"/>
    </row>
    <row r="26" spans="2:31" s="710" customFormat="1" ht="20" customHeight="1">
      <c r="B26" s="707"/>
      <c r="C26" s="357" t="s">
        <v>597</v>
      </c>
      <c r="D26" s="346" t="str">
        <f>IF(E26="","",VLOOKUP(C26,Data!$B$5:$L$508,2,FALSE))</f>
        <v>WW09130</v>
      </c>
      <c r="E26" s="715">
        <v>250</v>
      </c>
      <c r="F26" s="709"/>
      <c r="G26" s="712"/>
      <c r="H26" s="346">
        <f>IF(E26="","",VLOOKUP(C26,Data!$B$5:$L$508,11,FALSE))</f>
        <v>25.11</v>
      </c>
      <c r="I26" s="616">
        <f t="shared" si="0"/>
        <v>6277.5</v>
      </c>
      <c r="J26" s="471" t="str">
        <f>IF(E26="","",VLOOKUP(C26,Data!$B$5:$D$508,3,FALSE))</f>
        <v>C/T</v>
      </c>
      <c r="K26" s="347" t="str">
        <f>IF(E26="","",VLOOKUP(C26,Data!$B$5:$M$508,12,FALSE))</f>
        <v>Indonesia</v>
      </c>
      <c r="L26" s="348"/>
      <c r="M26" s="349">
        <f>IF(E26="","",VLOOKUP(C26,Data!$B$5:$E$508,4,FALSE)*E26)</f>
        <v>0</v>
      </c>
      <c r="N26" s="349">
        <f>IF(E26="","",VLOOKUP(C26,Data!$B$5:$F$508,5,FALSE)*E26)</f>
        <v>162.5</v>
      </c>
      <c r="O26" s="612" t="e">
        <f>IF(C26=Data!#REF!,Data!#REF!,(IF(C26=Data!#REF!,Data!#REF!,(IF(C26=Data!#REF!,Data!#REF!,(IF(C26=Data!B210,Data!G210,(IF(C26=Data!B213,Data!G213,(IF(C26=Data!#REF!,Data!#REF!,(IF(C26=Data!#REF!,Data!#REF!,(IF(C26=Data!#REF!,Data!#REF!,Data!#REF!)))))))))))))))&amp;IF(C26=Data!#REF!,Data!#REF!,(IF(C26=Data!#REF!,Data!#REF!,(IF(C26=Data!#REF!,Data!#REF!,(IF(C26=Data!#REF!,Data!#REF!,(IF(C26=Data!#REF!,Data!#REF!,(IF(C26=Data!#REF!,Data!G905,(IF(C26=Data!#REF!,Data!#REF!,(IF(C26=Data!#REF!,Data!#REF!,Data!#REF!)))))))))))))))&amp;IF(C26=Data!B241,Data!G241,(IF(C26=Data!#REF!,Data!#REF!,(IF(C26=Data!#REF!,Data!#REF!,(IF(C26=Data!#REF!,Data!#REF!,(IF(C26=Data!#REF!,Data!#REF!,Data!#REF!)))))))))</f>
        <v>#REF!</v>
      </c>
      <c r="P26" s="772"/>
      <c r="Q26" s="773"/>
      <c r="R26" s="630" t="s">
        <v>525</v>
      </c>
      <c r="S26" s="773"/>
      <c r="T26" s="773"/>
      <c r="U26" s="630"/>
      <c r="V26" s="634"/>
      <c r="W26" s="630"/>
      <c r="X26" s="350">
        <f>IF(E26="","",VLOOKUP(C26,Data!$B$5:$J$508,9,FALSE)*E26)</f>
        <v>0.98499999999999999</v>
      </c>
      <c r="Y26" s="704"/>
      <c r="Z26" s="704"/>
      <c r="AA26" s="705"/>
      <c r="AB26" s="705"/>
      <c r="AC26" s="704"/>
      <c r="AD26" s="704"/>
      <c r="AE26" s="704"/>
    </row>
    <row r="27" spans="2:31" s="710" customFormat="1" ht="20" customHeight="1">
      <c r="B27" s="707">
        <v>26</v>
      </c>
      <c r="C27" s="357" t="s">
        <v>11</v>
      </c>
      <c r="D27" s="346" t="str">
        <f>IF(E27="","",VLOOKUP(C27,Data!$B$5:$L$508,2,FALSE))</f>
        <v>ZG74800</v>
      </c>
      <c r="E27" s="715">
        <v>150</v>
      </c>
      <c r="F27" s="709">
        <v>1</v>
      </c>
      <c r="G27" s="712"/>
      <c r="H27" s="346">
        <f>IF(E27="","",VLOOKUP(C27,Data!$B$5:$L$508,11,FALSE))</f>
        <v>13.71</v>
      </c>
      <c r="I27" s="616">
        <f t="shared" si="0"/>
        <v>2056.5</v>
      </c>
      <c r="J27" s="471" t="str">
        <f>IF(E27="","",VLOOKUP(C27,Data!$B$5:$D$508,3,FALSE))</f>
        <v>C/T</v>
      </c>
      <c r="K27" s="347" t="str">
        <f>IF(E27="","",VLOOKUP(C27,Data!$B$5:$M$508,12,FALSE))</f>
        <v>Indonesia</v>
      </c>
      <c r="L27" s="348"/>
      <c r="M27" s="349">
        <f>IF(E27="","",VLOOKUP(C27,Data!$B$5:$E$508,4,FALSE)*E27)</f>
        <v>325</v>
      </c>
      <c r="N27" s="349">
        <f>IF(E27="","",VLOOKUP(C27,Data!$B$5:$F$508,5,FALSE)*E27)</f>
        <v>300</v>
      </c>
      <c r="O27" s="612" t="e">
        <f>IF(C27=Data!#REF!,Data!#REF!,(IF(C27=Data!#REF!,Data!#REF!,(IF(C27=Data!#REF!,Data!#REF!,(IF(C27=Data!B167,Data!G167,(IF(C27=Data!B170,Data!G170,(IF(C27=Data!#REF!,Data!#REF!,(IF(C27=Data!#REF!,Data!#REF!,(IF(C27=Data!#REF!,Data!#REF!,Data!#REF!)))))))))))))))&amp;IF(C27=Data!#REF!,Data!#REF!,(IF(C27=Data!#REF!,Data!#REF!,(IF(C27=Data!#REF!,Data!#REF!,(IF(C27=Data!#REF!,Data!#REF!,(IF(C27=Data!#REF!,Data!#REF!,(IF(C27=Data!#REF!,Data!G862,(IF(C27=Data!#REF!,Data!#REF!,(IF(C27=Data!#REF!,Data!#REF!,Data!#REF!)))))))))))))))&amp;IF(C27=Data!B198,Data!G198,(IF(C27=Data!#REF!,Data!#REF!,(IF(C27=Data!#REF!,Data!#REF!,(IF(C27=Data!#REF!,Data!#REF!,(IF(C27=Data!#REF!,Data!#REF!,Data!#REF!)))))))))</f>
        <v>#REF!</v>
      </c>
      <c r="P27" s="772"/>
      <c r="Q27" s="773"/>
      <c r="R27" s="630" t="s">
        <v>525</v>
      </c>
      <c r="S27" s="773"/>
      <c r="T27" s="773"/>
      <c r="U27" s="630"/>
      <c r="V27" s="634"/>
      <c r="W27" s="630"/>
      <c r="X27" s="350">
        <f>IF(E27="","",VLOOKUP(C27,Data!$B$5:$J$508,9,FALSE)*E27)</f>
        <v>1.2</v>
      </c>
      <c r="Y27" s="704"/>
      <c r="Z27" s="704"/>
      <c r="AA27" s="705"/>
      <c r="AB27" s="705"/>
      <c r="AC27" s="704"/>
      <c r="AD27" s="704"/>
      <c r="AE27" s="704"/>
    </row>
    <row r="28" spans="2:31" s="710" customFormat="1" ht="20" customHeight="1">
      <c r="B28" s="707">
        <v>27</v>
      </c>
      <c r="C28" s="357" t="s">
        <v>550</v>
      </c>
      <c r="D28" s="346" t="str">
        <f>IF(E28="","",VLOOKUP(C28,Data!$B$5:$L$508,2,FALSE))</f>
        <v>ZG74810</v>
      </c>
      <c r="E28" s="715">
        <v>150</v>
      </c>
      <c r="F28" s="709">
        <v>1</v>
      </c>
      <c r="G28" s="712"/>
      <c r="H28" s="346">
        <f>IF(E28="","",VLOOKUP(C28,Data!$B$5:$L$508,11,FALSE))</f>
        <v>13.22</v>
      </c>
      <c r="I28" s="616">
        <f t="shared" si="0"/>
        <v>1983</v>
      </c>
      <c r="J28" s="471" t="str">
        <f>IF(E28="","",VLOOKUP(C28,Data!$B$5:$D$508,3,FALSE))</f>
        <v>C/T</v>
      </c>
      <c r="K28" s="347" t="str">
        <f>IF(E28="","",VLOOKUP(C28,Data!$B$5:$M$508,12,FALSE))</f>
        <v>Indonesia</v>
      </c>
      <c r="L28" s="348"/>
      <c r="M28" s="349">
        <f>IF(E28="","",VLOOKUP(C28,Data!$B$5:$E$508,4,FALSE)*E28)</f>
        <v>325</v>
      </c>
      <c r="N28" s="349">
        <f>IF(E28="","",VLOOKUP(C28,Data!$B$5:$F$508,5,FALSE)*E28)</f>
        <v>300</v>
      </c>
      <c r="O28" s="612" t="e">
        <f>IF(C28=Data!#REF!,Data!#REF!,(IF(C28=Data!#REF!,Data!#REF!,(IF(C28=Data!#REF!,Data!#REF!,(IF(C28=Data!B168,Data!G168,(IF(C28=Data!B171,Data!G171,(IF(C28=Data!#REF!,Data!#REF!,(IF(C28=Data!#REF!,Data!#REF!,(IF(C28=Data!#REF!,Data!#REF!,Data!#REF!)))))))))))))))&amp;IF(C28=Data!#REF!,Data!#REF!,(IF(C28=Data!#REF!,Data!#REF!,(IF(C28=Data!#REF!,Data!#REF!,(IF(C28=Data!#REF!,Data!#REF!,(IF(C28=Data!#REF!,Data!#REF!,(IF(C28=Data!#REF!,Data!G863,(IF(C28=Data!#REF!,Data!#REF!,(IF(C28=Data!#REF!,Data!#REF!,Data!#REF!)))))))))))))))&amp;IF(C28=Data!B199,Data!G199,(IF(C28=Data!#REF!,Data!#REF!,(IF(C28=Data!#REF!,Data!#REF!,(IF(C28=Data!#REF!,Data!#REF!,(IF(C28=Data!#REF!,Data!#REF!,Data!#REF!)))))))))</f>
        <v>#REF!</v>
      </c>
      <c r="P28" s="772"/>
      <c r="Q28" s="773"/>
      <c r="R28" s="630" t="s">
        <v>525</v>
      </c>
      <c r="S28" s="773"/>
      <c r="T28" s="773"/>
      <c r="U28" s="630"/>
      <c r="V28" s="634"/>
      <c r="W28" s="630"/>
      <c r="X28" s="350">
        <f>IF(E28="","",VLOOKUP(C28,Data!$B$5:$J$508,9,FALSE)*E28)</f>
        <v>1.2</v>
      </c>
      <c r="Y28" s="704"/>
      <c r="Z28" s="704"/>
      <c r="AA28" s="705"/>
      <c r="AB28" s="705"/>
      <c r="AC28" s="704"/>
      <c r="AD28" s="704"/>
      <c r="AE28" s="704"/>
    </row>
    <row r="29" spans="2:31" s="710" customFormat="1" ht="20" customHeight="1">
      <c r="B29" s="707">
        <v>28</v>
      </c>
      <c r="C29" s="357" t="s">
        <v>595</v>
      </c>
      <c r="D29" s="346" t="str">
        <f>IF(E29="","",VLOOKUP(C29,Data!$B$5:$L$508,2,FALSE))</f>
        <v>WW08990</v>
      </c>
      <c r="E29" s="715">
        <v>50</v>
      </c>
      <c r="F29" s="709"/>
      <c r="G29" s="712"/>
      <c r="H29" s="346">
        <f>IF(E29="","",VLOOKUP(C29,Data!$B$5:$L$508,11,FALSE))</f>
        <v>24.65</v>
      </c>
      <c r="I29" s="616">
        <f t="shared" si="0"/>
        <v>1232.5</v>
      </c>
      <c r="J29" s="471" t="str">
        <f>IF(E29="","",VLOOKUP(C29,Data!$B$5:$D$508,3,FALSE))</f>
        <v>C/T</v>
      </c>
      <c r="K29" s="347" t="str">
        <f>IF(E29="","",VLOOKUP(C29,Data!$B$5:$M$508,12,FALSE))</f>
        <v>Indonesia</v>
      </c>
      <c r="L29" s="348"/>
      <c r="M29" s="349">
        <f>IF(E29="","",VLOOKUP(C29,Data!$B$5:$E$508,4,FALSE)*E29)</f>
        <v>110.00000000000001</v>
      </c>
      <c r="N29" s="349">
        <f>IF(E29="","",VLOOKUP(C29,Data!$B$5:$F$508,5,FALSE)*E29)</f>
        <v>50</v>
      </c>
      <c r="O29" s="612" t="e">
        <f>IF(C29=Data!#REF!,Data!#REF!,(IF(C29=Data!#REF!,Data!#REF!,(IF(C29=Data!#REF!,Data!#REF!,(IF(C29=Data!B162,Data!G162,(IF(C29=Data!B165,Data!G165,(IF(C29=Data!#REF!,Data!#REF!,(IF(C29=Data!#REF!,Data!#REF!,(IF(C29=Data!#REF!,Data!#REF!,Data!#REF!)))))))))))))))&amp;IF(C29=Data!#REF!,Data!#REF!,(IF(C29=Data!#REF!,Data!#REF!,(IF(C29=Data!#REF!,Data!#REF!,(IF(C29=Data!#REF!,Data!#REF!,(IF(C29=Data!#REF!,Data!#REF!,(IF(C29=Data!#REF!,Data!G857,(IF(C29=Data!#REF!,Data!#REF!,(IF(C29=Data!#REF!,Data!#REF!,Data!#REF!)))))))))))))))&amp;IF(C29=Data!B193,Data!G193,(IF(C29=Data!#REF!,Data!#REF!,(IF(C29=Data!#REF!,Data!#REF!,(IF(C29=Data!#REF!,Data!#REF!,(IF(C29=Data!#REF!,Data!#REF!,Data!#REF!)))))))))</f>
        <v>#REF!</v>
      </c>
      <c r="P29" s="772"/>
      <c r="Q29" s="773"/>
      <c r="R29" s="630" t="s">
        <v>525</v>
      </c>
      <c r="S29" s="773"/>
      <c r="T29" s="773"/>
      <c r="U29" s="630"/>
      <c r="V29" s="634"/>
      <c r="W29" s="630"/>
      <c r="X29" s="350">
        <f>IF(E29="","",VLOOKUP(C29,Data!$B$5:$J$508,9,FALSE)*E29)</f>
        <v>0.17</v>
      </c>
      <c r="Y29" s="704"/>
      <c r="Z29" s="704"/>
      <c r="AA29" s="705"/>
      <c r="AB29" s="705"/>
      <c r="AC29" s="704"/>
      <c r="AD29" s="704"/>
      <c r="AE29" s="704"/>
    </row>
    <row r="30" spans="2:31" s="710" customFormat="1" ht="20" customHeight="1">
      <c r="B30" s="707"/>
      <c r="C30" s="357" t="s">
        <v>594</v>
      </c>
      <c r="D30" s="346" t="str">
        <f>IF(E30="","",VLOOKUP(C30,Data!$B$5:$L$508,2,FALSE))</f>
        <v>WW08970</v>
      </c>
      <c r="E30" s="715">
        <v>50</v>
      </c>
      <c r="F30" s="709"/>
      <c r="G30" s="712"/>
      <c r="H30" s="346">
        <f>IF(E30="","",VLOOKUP(C30,Data!$B$5:$L$508,11,FALSE))</f>
        <v>24.65</v>
      </c>
      <c r="I30" s="616">
        <f t="shared" si="0"/>
        <v>1232.5</v>
      </c>
      <c r="J30" s="471" t="str">
        <f>IF(E30="","",VLOOKUP(C30,Data!$B$5:$D$508,3,FALSE))</f>
        <v>C/T</v>
      </c>
      <c r="K30" s="347" t="str">
        <f>IF(E30="","",VLOOKUP(C30,Data!$B$5:$M$508,12,FALSE))</f>
        <v>Indonesia</v>
      </c>
      <c r="L30" s="348"/>
      <c r="M30" s="349">
        <f>IF(E30="","",VLOOKUP(C30,Data!$B$5:$E$508,4,FALSE)*E30)</f>
        <v>0</v>
      </c>
      <c r="N30" s="349">
        <f>IF(E30="","",VLOOKUP(C30,Data!$B$5:$F$508,5,FALSE)*E30)</f>
        <v>50</v>
      </c>
      <c r="O30" s="612" t="e">
        <f>IF(C30=Data!#REF!,Data!#REF!,(IF(C30=Data!#REF!,Data!#REF!,(IF(C30=Data!#REF!,Data!#REF!,(IF(C30=Data!B163,Data!G163,(IF(C30=Data!B166,Data!G166,(IF(C30=Data!#REF!,Data!#REF!,(IF(C30=Data!#REF!,Data!#REF!,(IF(C30=Data!#REF!,Data!#REF!,Data!#REF!)))))))))))))))&amp;IF(C30=Data!#REF!,Data!#REF!,(IF(C30=Data!#REF!,Data!#REF!,(IF(C30=Data!#REF!,Data!#REF!,(IF(C30=Data!#REF!,Data!#REF!,(IF(C30=Data!#REF!,Data!#REF!,(IF(C30=Data!#REF!,Data!G858,(IF(C30=Data!#REF!,Data!#REF!,(IF(C30=Data!#REF!,Data!#REF!,Data!#REF!)))))))))))))))&amp;IF(C30=Data!B194,Data!G194,(IF(C30=Data!#REF!,Data!#REF!,(IF(C30=Data!#REF!,Data!#REF!,(IF(C30=Data!#REF!,Data!#REF!,(IF(C30=Data!#REF!,Data!#REF!,Data!#REF!)))))))))</f>
        <v>#REF!</v>
      </c>
      <c r="P30" s="772"/>
      <c r="Q30" s="773"/>
      <c r="R30" s="630" t="s">
        <v>525</v>
      </c>
      <c r="S30" s="773"/>
      <c r="T30" s="773"/>
      <c r="U30" s="630"/>
      <c r="V30" s="634"/>
      <c r="W30" s="630"/>
      <c r="X30" s="350">
        <f>IF(E30="","",VLOOKUP(C30,Data!$B$5:$J$508,9,FALSE)*E30)</f>
        <v>0.17</v>
      </c>
      <c r="Y30" s="704"/>
      <c r="Z30" s="704"/>
      <c r="AA30" s="705"/>
      <c r="AB30" s="705"/>
      <c r="AC30" s="704"/>
      <c r="AD30" s="704"/>
      <c r="AE30" s="704"/>
    </row>
    <row r="31" spans="2:31" s="710" customFormat="1" ht="20" customHeight="1">
      <c r="B31" s="707" t="s">
        <v>1088</v>
      </c>
      <c r="C31" s="357" t="s">
        <v>542</v>
      </c>
      <c r="D31" s="346" t="str">
        <f>IF(E31="","",VLOOKUP(C31,Data!$B$5:$L$508,2,FALSE))</f>
        <v>ZJ41300</v>
      </c>
      <c r="E31" s="715">
        <v>300</v>
      </c>
      <c r="F31" s="709"/>
      <c r="G31" s="712"/>
      <c r="H31" s="346">
        <f>IF(E31="","",VLOOKUP(C31,Data!$B$5:$L$508,11,FALSE))</f>
        <v>10.1</v>
      </c>
      <c r="I31" s="616">
        <f t="shared" si="0"/>
        <v>3030</v>
      </c>
      <c r="J31" s="471" t="str">
        <f>IF(E31="","",VLOOKUP(C31,Data!$B$5:$D$508,3,FALSE))</f>
        <v>C/T</v>
      </c>
      <c r="K31" s="347" t="str">
        <f>IF(E31="","",VLOOKUP(C31,Data!$B$5:$M$508,12,FALSE))</f>
        <v>Indonesia</v>
      </c>
      <c r="L31" s="348"/>
      <c r="M31" s="349">
        <f>IF(E31="","",VLOOKUP(C31,Data!$B$5:$E$508,4,FALSE)*E31)</f>
        <v>225</v>
      </c>
      <c r="N31" s="349">
        <f>IF(E31="","",VLOOKUP(C31,Data!$B$5:$F$508,5,FALSE)*E31)</f>
        <v>210</v>
      </c>
      <c r="O31" s="612" t="e">
        <f>IF(C31=Data!#REF!,Data!#REF!,(IF(C31=Data!#REF!,Data!#REF!,(IF(C31=Data!#REF!,Data!#REF!,(IF(C31=Data!B164,Data!G164,(IF(C31=Data!B167,Data!G167,(IF(C31=Data!#REF!,Data!#REF!,(IF(C31=Data!#REF!,Data!#REF!,(IF(C31=Data!#REF!,Data!#REF!,Data!#REF!)))))))))))))))&amp;IF(C31=Data!#REF!,Data!#REF!,(IF(C31=Data!#REF!,Data!#REF!,(IF(C31=Data!#REF!,Data!#REF!,(IF(C31=Data!#REF!,Data!#REF!,(IF(C31=Data!#REF!,Data!#REF!,(IF(C31=Data!#REF!,Data!G859,(IF(C31=Data!#REF!,Data!#REF!,(IF(C31=Data!#REF!,Data!#REF!,Data!#REF!)))))))))))))))&amp;IF(C31=Data!B195,Data!G195,(IF(C31=Data!#REF!,Data!#REF!,(IF(C31=Data!#REF!,Data!#REF!,(IF(C31=Data!#REF!,Data!#REF!,(IF(C31=Data!#REF!,Data!#REF!,Data!#REF!)))))))))</f>
        <v>#REF!</v>
      </c>
      <c r="P31" s="772"/>
      <c r="Q31" s="773"/>
      <c r="R31" s="630" t="s">
        <v>525</v>
      </c>
      <c r="S31" s="773"/>
      <c r="T31" s="773"/>
      <c r="U31" s="630"/>
      <c r="V31" s="634"/>
      <c r="W31" s="630"/>
      <c r="X31" s="350">
        <f>IF(E31="","",VLOOKUP(C31,Data!$B$5:$J$508,9,FALSE)*E31)</f>
        <v>2.1</v>
      </c>
      <c r="Y31" s="704"/>
      <c r="Z31" s="704"/>
      <c r="AA31" s="705"/>
      <c r="AB31" s="705"/>
      <c r="AC31" s="704"/>
      <c r="AD31" s="704"/>
      <c r="AE31" s="704"/>
    </row>
    <row r="32" spans="2:31" s="710" customFormat="1" ht="20" customHeight="1">
      <c r="B32" s="707">
        <v>32</v>
      </c>
      <c r="C32" s="357" t="s">
        <v>618</v>
      </c>
      <c r="D32" s="346" t="str">
        <f>IF(E32="","",VLOOKUP(C32,Data!$B$5:$L$508,2,FALSE))</f>
        <v>ZV88010</v>
      </c>
      <c r="E32" s="715">
        <v>8</v>
      </c>
      <c r="F32" s="709"/>
      <c r="G32" s="712"/>
      <c r="H32" s="346">
        <f>IF(E32="","",VLOOKUP(C32,Data!$B$5:$L$508,11,FALSE))</f>
        <v>23.65</v>
      </c>
      <c r="I32" s="616">
        <f t="shared" si="0"/>
        <v>189.2</v>
      </c>
      <c r="J32" s="471" t="str">
        <f>IF(E32="","",VLOOKUP(C32,Data!$B$5:$D$508,3,FALSE))</f>
        <v>C/T</v>
      </c>
      <c r="K32" s="347" t="str">
        <f>IF(E32="","",VLOOKUP(C32,Data!$B$5:$M$508,12,FALSE))</f>
        <v>Indonesia</v>
      </c>
      <c r="L32" s="348"/>
      <c r="M32" s="349">
        <f>IF(E32="","",VLOOKUP(C32,Data!$B$5:$E$508,4,FALSE)*E32)</f>
        <v>60.08</v>
      </c>
      <c r="N32" s="349">
        <f>IF(E32="","",VLOOKUP(C32,Data!$B$5:$F$508,5,FALSE)*E32)</f>
        <v>51.2</v>
      </c>
      <c r="O32" s="612" t="e">
        <f>IF(C32=Data!#REF!,Data!#REF!,(IF(C32=Data!#REF!,Data!#REF!,(IF(C32=Data!#REF!,Data!#REF!,(IF(C32=Data!B166,Data!G166,(IF(C32=Data!B169,Data!G169,(IF(C32=Data!#REF!,Data!#REF!,(IF(C32=Data!#REF!,Data!#REF!,(IF(C32=Data!#REF!,Data!#REF!,Data!#REF!)))))))))))))))&amp;IF(C32=Data!#REF!,Data!#REF!,(IF(C32=Data!#REF!,Data!#REF!,(IF(C32=Data!#REF!,Data!#REF!,(IF(C32=Data!#REF!,Data!#REF!,(IF(C32=Data!#REF!,Data!#REF!,(IF(C32=Data!#REF!,Data!G861,(IF(C32=Data!#REF!,Data!#REF!,(IF(C32=Data!#REF!,Data!#REF!,Data!#REF!)))))))))))))))&amp;IF(C32=Data!B197,Data!G197,(IF(C32=Data!#REF!,Data!#REF!,(IF(C32=Data!#REF!,Data!#REF!,(IF(C32=Data!#REF!,Data!#REF!,(IF(C32=Data!#REF!,Data!#REF!,Data!#REF!)))))))))</f>
        <v>#REF!</v>
      </c>
      <c r="P32" s="772"/>
      <c r="Q32" s="773"/>
      <c r="R32" s="630" t="s">
        <v>525</v>
      </c>
      <c r="S32" s="773"/>
      <c r="T32" s="773"/>
      <c r="U32" s="630"/>
      <c r="V32" s="634"/>
      <c r="W32" s="630"/>
      <c r="X32" s="350">
        <f>IF(E32="","",VLOOKUP(C32,Data!$B$5:$J$508,9,FALSE)*E32)</f>
        <v>0.242372</v>
      </c>
      <c r="Y32" s="704"/>
      <c r="Z32" s="704"/>
      <c r="AA32" s="705"/>
      <c r="AB32" s="705"/>
      <c r="AC32" s="704"/>
      <c r="AD32" s="704"/>
      <c r="AE32" s="704"/>
    </row>
    <row r="33" spans="2:31" s="710" customFormat="1" ht="20" customHeight="1">
      <c r="B33" s="707">
        <v>33</v>
      </c>
      <c r="C33" s="357" t="s">
        <v>136</v>
      </c>
      <c r="D33" s="346" t="str">
        <f>IF(E33="","",VLOOKUP(C33,Data!$B$5:$L$508,2,FALSE))</f>
        <v>ZV88280</v>
      </c>
      <c r="E33" s="715">
        <v>64</v>
      </c>
      <c r="F33" s="709">
        <v>1</v>
      </c>
      <c r="G33" s="712"/>
      <c r="H33" s="346">
        <f>IF(E33="","",VLOOKUP(C33,Data!$B$5:$L$508,11,FALSE))</f>
        <v>95.06</v>
      </c>
      <c r="I33" s="616">
        <f t="shared" si="0"/>
        <v>6083.84</v>
      </c>
      <c r="J33" s="471" t="str">
        <f>IF(E33="","",VLOOKUP(C33,Data!$B$5:$D$508,3,FALSE))</f>
        <v>C/T</v>
      </c>
      <c r="K33" s="347" t="str">
        <f>IF(E33="","",VLOOKUP(C33,Data!$B$5:$M$508,12,FALSE))</f>
        <v>Indonesia</v>
      </c>
      <c r="L33" s="348"/>
      <c r="M33" s="349">
        <f>IF(E33="","",VLOOKUP(C33,Data!$B$5:$E$508,4,FALSE)*E33)</f>
        <v>290.56</v>
      </c>
      <c r="N33" s="349">
        <f>IF(E33="","",VLOOKUP(C33,Data!$B$5:$F$508,5,FALSE)*E33)</f>
        <v>268.8</v>
      </c>
      <c r="O33" s="612" t="e">
        <f>IF(C33=Data!#REF!,Data!#REF!,(IF(C33=Data!#REF!,Data!#REF!,(IF(C33=Data!#REF!,Data!#REF!,(IF(C33=Data!B168,Data!G168,(IF(C33=Data!B171,Data!G171,(IF(C33=Data!#REF!,Data!#REF!,(IF(C33=Data!#REF!,Data!#REF!,(IF(C33=Data!#REF!,Data!#REF!,Data!#REF!)))))))))))))))&amp;IF(C33=Data!#REF!,Data!#REF!,(IF(C33=Data!#REF!,Data!#REF!,(IF(C33=Data!#REF!,Data!#REF!,(IF(C33=Data!#REF!,Data!#REF!,(IF(C33=Data!#REF!,Data!#REF!,(IF(C33=Data!#REF!,Data!G863,(IF(C33=Data!#REF!,Data!#REF!,(IF(C33=Data!#REF!,Data!#REF!,Data!#REF!)))))))))))))))&amp;IF(C33=Data!B199,Data!G199,(IF(C33=Data!#REF!,Data!#REF!,(IF(C33=Data!#REF!,Data!#REF!,(IF(C33=Data!#REF!,Data!#REF!,(IF(C33=Data!#REF!,Data!#REF!,Data!#REF!)))))))))</f>
        <v>#REF!</v>
      </c>
      <c r="P33" s="772"/>
      <c r="Q33" s="773"/>
      <c r="R33" s="630" t="s">
        <v>525</v>
      </c>
      <c r="S33" s="773"/>
      <c r="T33" s="773"/>
      <c r="U33" s="630"/>
      <c r="V33" s="634"/>
      <c r="W33" s="630"/>
      <c r="X33" s="350">
        <f>IF(E33="","",VLOOKUP(C33,Data!$B$5:$J$508,9,FALSE)*E33)</f>
        <v>0.83199999999999996</v>
      </c>
      <c r="Y33" s="704"/>
      <c r="Z33" s="704"/>
      <c r="AA33" s="705"/>
      <c r="AB33" s="705"/>
      <c r="AC33" s="704"/>
      <c r="AD33" s="704"/>
      <c r="AE33" s="704"/>
    </row>
    <row r="34" spans="2:31" s="710" customFormat="1" ht="20" customHeight="1">
      <c r="B34" s="635"/>
      <c r="C34" s="357"/>
      <c r="D34" s="346" t="str">
        <f>IF(E34="","",VLOOKUP(C34,Data!$B$5:$L$508,2,FALSE))</f>
        <v/>
      </c>
      <c r="E34" s="715"/>
      <c r="F34" s="709"/>
      <c r="G34" s="712"/>
      <c r="H34" s="346" t="str">
        <f>IF(E34="","",VLOOKUP(C34,Data!$B$5:$L$508,11,FALSE))</f>
        <v/>
      </c>
      <c r="I34" s="616" t="str">
        <f t="shared" si="0"/>
        <v>-</v>
      </c>
      <c r="J34" s="471" t="str">
        <f>IF(E34="","",VLOOKUP(C34,Data!$B$5:$D$508,3,FALSE))</f>
        <v/>
      </c>
      <c r="K34" s="347" t="str">
        <f>IF(E34="","",VLOOKUP(C34,Data!$B$5:$M$508,12,FALSE))</f>
        <v/>
      </c>
      <c r="L34" s="348"/>
      <c r="M34" s="349" t="str">
        <f>IF(E34="","",VLOOKUP(C34,Data!$B$5:$E$508,4,FALSE)*E34)</f>
        <v/>
      </c>
      <c r="N34" s="349" t="str">
        <f>IF(E34="","",VLOOKUP(C34,Data!$B$5:$F$508,5,FALSE)*E34)</f>
        <v/>
      </c>
      <c r="O34" s="612" t="e">
        <f>IF(C34=Data!#REF!,Data!#REF!,(IF(C34=Data!#REF!,Data!#REF!,(IF(C34=Data!#REF!,Data!#REF!,(IF(C34=Data!B147,Data!G147,(IF(C34=Data!B150,Data!G150,(IF(C34=Data!#REF!,Data!#REF!,(IF(C34=Data!#REF!,Data!#REF!,(IF(C34=Data!#REF!,Data!#REF!,Data!#REF!)))))))))))))))&amp;IF(C34=Data!#REF!,Data!#REF!,(IF(C34=Data!#REF!,Data!#REF!,(IF(C34=Data!#REF!,Data!#REF!,(IF(C34=Data!#REF!,Data!#REF!,(IF(C34=Data!#REF!,Data!#REF!,(IF(C34=Data!#REF!,Data!G842,(IF(C34=Data!#REF!,Data!#REF!,(IF(C34=Data!#REF!,Data!#REF!,Data!#REF!)))))))))))))))&amp;IF(C34=Data!B178,Data!G178,(IF(C34=Data!#REF!,Data!#REF!,(IF(C34=Data!#REF!,Data!#REF!,(IF(C34=Data!#REF!,Data!#REF!,(IF(C34=Data!#REF!,Data!#REF!,Data!#REF!)))))))))</f>
        <v>#REF!</v>
      </c>
      <c r="P34" s="772"/>
      <c r="Q34" s="773"/>
      <c r="R34" s="630" t="s">
        <v>525</v>
      </c>
      <c r="S34" s="773"/>
      <c r="T34" s="773"/>
      <c r="U34" s="630"/>
      <c r="V34" s="634"/>
      <c r="W34" s="630"/>
      <c r="X34" s="350" t="str">
        <f>IF(E34="","",VLOOKUP(C34,Data!$B$5:$J$508,9,FALSE)*E34)</f>
        <v/>
      </c>
      <c r="Y34" s="704"/>
      <c r="Z34" s="704"/>
      <c r="AA34" s="705"/>
      <c r="AB34" s="705"/>
      <c r="AC34" s="704"/>
      <c r="AD34" s="704"/>
      <c r="AE34" s="704"/>
    </row>
    <row r="35" spans="2:31" s="710" customFormat="1" ht="22" customHeight="1">
      <c r="B35" s="637"/>
      <c r="C35" s="653"/>
      <c r="D35" s="346" t="str">
        <f>IF(E35="","",VLOOKUP(C35,Data!$B$5:$L$508,2,FALSE))</f>
        <v/>
      </c>
      <c r="E35" s="715"/>
      <c r="F35" s="709"/>
      <c r="G35" s="712"/>
      <c r="H35" s="346" t="str">
        <f>IF(E35="","",VLOOKUP(C35,Data!$B$5:$L$508,11,FALSE))</f>
        <v/>
      </c>
      <c r="I35" s="616" t="str">
        <f t="shared" si="0"/>
        <v>-</v>
      </c>
      <c r="J35" s="471" t="str">
        <f>IF(E35="","",VLOOKUP(C35,Data!$B$5:$D$508,3,FALSE))</f>
        <v/>
      </c>
      <c r="K35" s="347" t="str">
        <f>IF(E35="","",VLOOKUP(C35,Data!$B$5:$M$508,12,FALSE))</f>
        <v/>
      </c>
      <c r="L35" s="348"/>
      <c r="M35" s="349" t="str">
        <f>IF(E35="","",VLOOKUP(C35,Data!$B$5:$E$508,4,FALSE)*E35)</f>
        <v/>
      </c>
      <c r="N35" s="349" t="str">
        <f>IF(E35="","",VLOOKUP(C35,Data!$B$5:$F$508,5,FALSE)*E35)</f>
        <v/>
      </c>
      <c r="O35" s="612" t="e">
        <f>IF(C35=Data!#REF!,Data!#REF!,(IF(C35=Data!#REF!,Data!#REF!,(IF(C35=Data!#REF!,Data!#REF!,(IF(C35=Data!B148,Data!G148,(IF(C35=Data!B151,Data!G151,(IF(C35=Data!#REF!,Data!#REF!,(IF(C35=Data!#REF!,Data!#REF!,(IF(C35=Data!#REF!,Data!#REF!,Data!#REF!)))))))))))))))&amp;IF(C35=Data!#REF!,Data!#REF!,(IF(C35=Data!#REF!,Data!#REF!,(IF(C35=Data!#REF!,Data!#REF!,(IF(C35=Data!#REF!,Data!#REF!,(IF(C35=Data!#REF!,Data!#REF!,(IF(C35=Data!#REF!,Data!G843,(IF(C35=Data!#REF!,Data!#REF!,(IF(C35=Data!#REF!,Data!#REF!,Data!#REF!)))))))))))))))&amp;IF(C35=Data!B179,Data!G179,(IF(C35=Data!#REF!,Data!#REF!,(IF(C35=Data!#REF!,Data!#REF!,(IF(C35=Data!#REF!,Data!#REF!,(IF(C35=Data!#REF!,Data!#REF!,Data!#REF!)))))))))</f>
        <v>#REF!</v>
      </c>
      <c r="P35" s="772"/>
      <c r="Q35" s="773"/>
      <c r="R35" s="630" t="s">
        <v>525</v>
      </c>
      <c r="S35" s="773"/>
      <c r="T35" s="773"/>
      <c r="U35" s="630"/>
      <c r="V35" s="634"/>
      <c r="W35" s="630"/>
      <c r="X35" s="350" t="str">
        <f>IF(E35="","",VLOOKUP(C35,Data!$B$5:$J$508,9,FALSE)*E35)</f>
        <v/>
      </c>
      <c r="Y35" s="704"/>
      <c r="Z35" s="704"/>
      <c r="AA35" s="705"/>
      <c r="AB35" s="705"/>
      <c r="AC35" s="704"/>
      <c r="AD35" s="704"/>
      <c r="AE35" s="704"/>
    </row>
    <row r="36" spans="2:31">
      <c r="B36" s="637"/>
      <c r="C36" s="653"/>
      <c r="D36" s="654"/>
      <c r="E36" s="359">
        <f>SUM(E18:E35)</f>
        <v>2132</v>
      </c>
      <c r="F36" s="359">
        <f>SUM(F18:F35)</f>
        <v>11</v>
      </c>
      <c r="G36" s="455"/>
      <c r="H36" s="361"/>
      <c r="I36" s="493">
        <f>SUM(I18:I35)</f>
        <v>71356.739999999991</v>
      </c>
      <c r="J36" s="361"/>
      <c r="K36" s="361"/>
      <c r="L36" s="361"/>
      <c r="M36" s="655">
        <f>SUM(M18:M35)</f>
        <v>3737.64</v>
      </c>
      <c r="N36" s="655">
        <f>SUM(N18:N35)</f>
        <v>3475</v>
      </c>
      <c r="O36" s="351" t="e">
        <f>SUM(O16:O35)</f>
        <v>#REF!</v>
      </c>
      <c r="P36" s="351"/>
      <c r="Q36" s="351">
        <f>SUM(Q16:Q35)</f>
        <v>0</v>
      </c>
      <c r="R36" s="351">
        <f>SUM(R16:R35)</f>
        <v>0</v>
      </c>
      <c r="S36" s="351"/>
      <c r="T36" s="351">
        <f>SUM(T16:T35)</f>
        <v>0</v>
      </c>
      <c r="U36" s="351">
        <f>SUM(U16:U35)</f>
        <v>0</v>
      </c>
      <c r="V36" s="351" t="e">
        <f>SUM(#REF!)</f>
        <v>#REF!</v>
      </c>
      <c r="W36" s="351">
        <f>SUM(W16:W35)</f>
        <v>0</v>
      </c>
      <c r="X36" s="354">
        <f>SUM(X18:X35)</f>
        <v>15.158411999999997</v>
      </c>
    </row>
    <row r="37" spans="2:31">
      <c r="B37" s="656"/>
      <c r="C37" s="657"/>
      <c r="D37" s="641"/>
      <c r="E37" s="441"/>
      <c r="F37" s="658"/>
      <c r="G37" s="406"/>
      <c r="H37" s="177" t="s">
        <v>527</v>
      </c>
      <c r="I37" s="174"/>
      <c r="J37" s="439"/>
      <c r="K37" s="439"/>
      <c r="L37" s="439"/>
      <c r="M37" s="178"/>
      <c r="N37" s="174"/>
      <c r="O37" s="408"/>
      <c r="P37" s="407"/>
      <c r="Q37" s="407"/>
      <c r="R37" s="407"/>
      <c r="S37" s="407"/>
      <c r="T37" s="407"/>
      <c r="U37" s="407"/>
      <c r="V37" s="408"/>
      <c r="W37" s="408"/>
      <c r="X37" s="176"/>
    </row>
    <row r="38" spans="2:31">
      <c r="B38" s="387" t="s">
        <v>523</v>
      </c>
      <c r="C38" s="639"/>
      <c r="D38" s="659"/>
      <c r="E38" s="444" t="s">
        <v>528</v>
      </c>
      <c r="F38" s="444"/>
      <c r="G38" s="401"/>
      <c r="H38" s="80" t="s">
        <v>82</v>
      </c>
      <c r="I38" s="84"/>
      <c r="J38" s="417" t="s">
        <v>83</v>
      </c>
      <c r="K38" s="445"/>
      <c r="L38" s="169" t="s">
        <v>84</v>
      </c>
      <c r="M38" s="169"/>
      <c r="N38" s="1070" t="s">
        <v>85</v>
      </c>
      <c r="O38" s="1071"/>
      <c r="P38" s="1071"/>
      <c r="Q38" s="1071"/>
      <c r="R38" s="1071"/>
      <c r="S38" s="1071"/>
      <c r="T38" s="1071"/>
      <c r="U38" s="1071"/>
      <c r="V38" s="1071"/>
      <c r="W38" s="1071"/>
      <c r="X38" s="1072"/>
    </row>
    <row r="39" spans="2:31" ht="13">
      <c r="B39" s="394" t="s">
        <v>547</v>
      </c>
      <c r="D39" s="660"/>
      <c r="E39" s="381" t="s">
        <v>87</v>
      </c>
      <c r="H39" s="179"/>
      <c r="I39" s="180" t="s">
        <v>12</v>
      </c>
      <c r="J39" s="394" t="s">
        <v>88</v>
      </c>
      <c r="K39" s="446"/>
      <c r="L39" s="171" t="s">
        <v>89</v>
      </c>
      <c r="M39" s="171"/>
      <c r="N39" s="167"/>
      <c r="X39" s="172"/>
      <c r="AA39" s="704"/>
      <c r="AB39" s="704"/>
    </row>
    <row r="40" spans="2:31">
      <c r="B40" s="394" t="s">
        <v>561</v>
      </c>
      <c r="D40" s="641"/>
      <c r="H40" s="1073"/>
      <c r="I40" s="1074"/>
      <c r="J40" s="394"/>
      <c r="K40" s="446"/>
      <c r="L40" s="171" t="s">
        <v>93</v>
      </c>
      <c r="M40" s="171"/>
      <c r="N40" s="167"/>
      <c r="X40" s="172"/>
    </row>
    <row r="41" spans="2:31" ht="12.5">
      <c r="B41" s="406"/>
      <c r="C41" s="448"/>
      <c r="D41" s="661"/>
      <c r="E41" s="381" t="s">
        <v>94</v>
      </c>
      <c r="H41" s="179"/>
      <c r="I41" s="180"/>
      <c r="J41" s="394" t="s">
        <v>95</v>
      </c>
      <c r="K41" s="446"/>
      <c r="L41" s="171"/>
      <c r="M41" s="171"/>
      <c r="N41" s="167"/>
      <c r="X41" s="172"/>
      <c r="AA41" s="704"/>
      <c r="AB41" s="704"/>
    </row>
    <row r="42" spans="2:31" ht="13">
      <c r="B42" s="387" t="s">
        <v>96</v>
      </c>
      <c r="C42" s="444"/>
      <c r="D42" s="640"/>
      <c r="E42" s="381" t="s">
        <v>97</v>
      </c>
      <c r="H42" s="88" t="s">
        <v>98</v>
      </c>
      <c r="I42" s="85"/>
      <c r="J42" s="394" t="s">
        <v>88</v>
      </c>
      <c r="K42" s="446"/>
      <c r="L42" s="171" t="s">
        <v>99</v>
      </c>
      <c r="M42" s="171"/>
      <c r="N42" s="167"/>
      <c r="X42" s="172"/>
      <c r="AA42" s="704"/>
      <c r="AB42" s="704"/>
    </row>
    <row r="43" spans="2:31" ht="15.5">
      <c r="B43" s="729" t="s">
        <v>537</v>
      </c>
      <c r="D43" s="641"/>
      <c r="E43" s="381" t="s">
        <v>100</v>
      </c>
      <c r="H43" s="89"/>
      <c r="I43" s="181"/>
      <c r="J43" s="394" t="s">
        <v>101</v>
      </c>
      <c r="K43" s="446"/>
      <c r="L43" s="171" t="s">
        <v>524</v>
      </c>
      <c r="M43" s="171"/>
      <c r="N43" s="1075" t="s">
        <v>103</v>
      </c>
      <c r="O43" s="1076"/>
      <c r="P43" s="1076"/>
      <c r="Q43" s="1076"/>
      <c r="R43" s="1076"/>
      <c r="S43" s="1076"/>
      <c r="T43" s="1076"/>
      <c r="U43" s="1076"/>
      <c r="V43" s="1076"/>
      <c r="W43" s="1076"/>
      <c r="X43" s="1077"/>
      <c r="AA43" s="704"/>
      <c r="AB43" s="704"/>
    </row>
    <row r="44" spans="2:31">
      <c r="B44" s="406"/>
      <c r="C44" s="448"/>
      <c r="D44" s="644"/>
      <c r="E44" s="448"/>
      <c r="F44" s="448"/>
      <c r="G44" s="407"/>
      <c r="H44" s="1061" t="s">
        <v>1075</v>
      </c>
      <c r="I44" s="1078"/>
      <c r="J44" s="1061" t="s">
        <v>1090</v>
      </c>
      <c r="K44" s="1078"/>
      <c r="L44" s="448"/>
      <c r="M44" s="175"/>
      <c r="N44" s="1079" t="s">
        <v>105</v>
      </c>
      <c r="O44" s="1080"/>
      <c r="P44" s="1080"/>
      <c r="Q44" s="1080"/>
      <c r="R44" s="1080"/>
      <c r="S44" s="1080"/>
      <c r="T44" s="1080"/>
      <c r="U44" s="1080"/>
      <c r="V44" s="1080"/>
      <c r="W44" s="1080"/>
      <c r="X44" s="1081"/>
    </row>
    <row r="48" spans="2:31" ht="22.5" customHeight="1">
      <c r="B48" s="456" t="s">
        <v>922</v>
      </c>
      <c r="C48" s="497"/>
      <c r="D48" s="456" t="s">
        <v>580</v>
      </c>
      <c r="E48" s="663"/>
      <c r="F48" s="663"/>
      <c r="G48" s="454"/>
      <c r="H48" s="456" t="s">
        <v>916</v>
      </c>
      <c r="J48" s="456" t="s">
        <v>927</v>
      </c>
    </row>
    <row r="49" spans="2:28" s="163" customFormat="1" ht="22.5" customHeight="1">
      <c r="B49" s="456" t="s">
        <v>923</v>
      </c>
      <c r="C49" s="497"/>
      <c r="D49" s="456" t="s">
        <v>927</v>
      </c>
      <c r="E49" s="663"/>
      <c r="F49" s="663"/>
      <c r="G49" s="454"/>
      <c r="H49" s="664" t="s">
        <v>917</v>
      </c>
      <c r="I49" s="497"/>
      <c r="J49" s="575" t="s">
        <v>927</v>
      </c>
      <c r="K49" s="704"/>
      <c r="L49" s="704"/>
      <c r="O49" s="704"/>
      <c r="P49" s="704"/>
      <c r="Q49" s="704"/>
      <c r="R49" s="704"/>
      <c r="S49" s="704"/>
      <c r="T49" s="704"/>
      <c r="U49" s="704"/>
      <c r="V49" s="704"/>
      <c r="W49" s="704"/>
      <c r="X49" s="164"/>
      <c r="Y49" s="704"/>
      <c r="Z49" s="704"/>
      <c r="AA49" s="705"/>
      <c r="AB49" s="679"/>
    </row>
    <row r="50" spans="2:28" s="163" customFormat="1" ht="22.5" customHeight="1">
      <c r="B50" s="456" t="s">
        <v>924</v>
      </c>
      <c r="C50" s="497"/>
      <c r="D50" s="456" t="s">
        <v>927</v>
      </c>
      <c r="E50" s="663"/>
      <c r="F50" s="663"/>
      <c r="G50" s="454"/>
      <c r="H50" s="456" t="s">
        <v>918</v>
      </c>
      <c r="J50" s="456" t="s">
        <v>580</v>
      </c>
      <c r="K50" s="704"/>
      <c r="L50" s="704"/>
      <c r="O50" s="704"/>
      <c r="P50" s="704"/>
      <c r="Q50" s="704"/>
      <c r="R50" s="704"/>
      <c r="S50" s="704"/>
      <c r="T50" s="704"/>
      <c r="U50" s="704"/>
      <c r="V50" s="704"/>
      <c r="W50" s="704"/>
      <c r="X50" s="164"/>
      <c r="Y50" s="704"/>
      <c r="Z50" s="704"/>
      <c r="AA50" s="705"/>
      <c r="AB50" s="679"/>
    </row>
    <row r="51" spans="2:28" s="163" customFormat="1" ht="22.5" customHeight="1">
      <c r="B51" s="456" t="s">
        <v>925</v>
      </c>
      <c r="C51" s="497"/>
      <c r="D51" s="456" t="s">
        <v>580</v>
      </c>
      <c r="E51" s="663"/>
      <c r="F51" s="663"/>
      <c r="G51" s="454"/>
      <c r="H51" s="456" t="s">
        <v>919</v>
      </c>
      <c r="J51" s="456" t="s">
        <v>580</v>
      </c>
      <c r="K51" s="704"/>
      <c r="L51" s="704"/>
      <c r="O51" s="704"/>
      <c r="P51" s="704"/>
      <c r="Q51" s="704"/>
      <c r="R51" s="704"/>
      <c r="S51" s="704"/>
      <c r="T51" s="704"/>
      <c r="U51" s="704"/>
      <c r="V51" s="704"/>
      <c r="W51" s="704"/>
      <c r="X51" s="164"/>
      <c r="Y51" s="704"/>
      <c r="Z51" s="704"/>
      <c r="AA51" s="705"/>
      <c r="AB51" s="679"/>
    </row>
    <row r="52" spans="2:28" s="163" customFormat="1" ht="22.5" customHeight="1">
      <c r="B52" s="456" t="s">
        <v>926</v>
      </c>
      <c r="C52" s="497"/>
      <c r="D52" s="456" t="s">
        <v>580</v>
      </c>
      <c r="E52" s="663"/>
      <c r="F52" s="663"/>
      <c r="G52" s="454"/>
      <c r="H52" s="456" t="s">
        <v>921</v>
      </c>
      <c r="J52" s="456" t="s">
        <v>580</v>
      </c>
      <c r="K52" s="704"/>
      <c r="L52" s="704"/>
      <c r="O52" s="704"/>
      <c r="P52" s="704"/>
      <c r="Q52" s="704"/>
      <c r="R52" s="704"/>
      <c r="S52" s="704"/>
      <c r="T52" s="704"/>
      <c r="U52" s="704"/>
      <c r="V52" s="704"/>
      <c r="W52" s="704"/>
      <c r="X52" s="164"/>
      <c r="Y52" s="704"/>
      <c r="Z52" s="704"/>
      <c r="AA52" s="705"/>
      <c r="AB52" s="679"/>
    </row>
    <row r="53" spans="2:28">
      <c r="B53" s="665"/>
      <c r="D53" s="665"/>
      <c r="E53" s="665"/>
      <c r="F53" s="665"/>
      <c r="G53" s="326"/>
      <c r="H53" s="456" t="s">
        <v>920</v>
      </c>
      <c r="J53" s="456" t="s">
        <v>580</v>
      </c>
    </row>
    <row r="54" spans="2:28" s="163" customFormat="1">
      <c r="B54" s="704"/>
      <c r="C54" s="666" t="s">
        <v>189</v>
      </c>
      <c r="D54" s="381"/>
      <c r="E54" s="381"/>
      <c r="F54" s="381"/>
      <c r="G54" s="704"/>
      <c r="J54" s="704"/>
      <c r="K54" s="704"/>
      <c r="L54" s="704"/>
      <c r="O54" s="704"/>
      <c r="P54" s="704"/>
      <c r="Q54" s="704"/>
      <c r="R54" s="704"/>
      <c r="S54" s="704"/>
      <c r="T54" s="704"/>
      <c r="U54" s="704"/>
      <c r="V54" s="704"/>
      <c r="W54" s="704"/>
      <c r="X54" s="164"/>
      <c r="Y54" s="704"/>
      <c r="Z54" s="704"/>
      <c r="AA54" s="705"/>
      <c r="AB54" s="679"/>
    </row>
    <row r="55" spans="2:28" s="163" customFormat="1">
      <c r="B55" s="704"/>
      <c r="C55" s="667" t="s">
        <v>592</v>
      </c>
      <c r="D55" s="381"/>
      <c r="E55" s="381"/>
      <c r="F55" s="381"/>
      <c r="G55" s="704"/>
      <c r="J55" s="704"/>
      <c r="K55" s="704"/>
      <c r="L55" s="704"/>
      <c r="O55" s="704"/>
      <c r="P55" s="704"/>
      <c r="Q55" s="704"/>
      <c r="R55" s="704"/>
      <c r="S55" s="704"/>
      <c r="T55" s="704"/>
      <c r="U55" s="704"/>
      <c r="V55" s="704"/>
      <c r="W55" s="704"/>
      <c r="X55" s="164"/>
      <c r="Y55" s="704"/>
      <c r="Z55" s="704"/>
      <c r="AA55" s="705"/>
      <c r="AB55" s="679"/>
    </row>
    <row r="56" spans="2:28" s="163" customFormat="1">
      <c r="B56" s="704"/>
      <c r="C56" s="667" t="s">
        <v>593</v>
      </c>
      <c r="D56" s="381"/>
      <c r="E56" s="381"/>
      <c r="F56" s="381"/>
      <c r="G56" s="704"/>
      <c r="J56" s="704"/>
      <c r="K56" s="704"/>
      <c r="L56" s="704"/>
      <c r="O56" s="704"/>
      <c r="P56" s="704"/>
      <c r="Q56" s="704"/>
      <c r="R56" s="704"/>
      <c r="S56" s="704"/>
      <c r="T56" s="704"/>
      <c r="U56" s="704"/>
      <c r="V56" s="704"/>
      <c r="W56" s="704"/>
      <c r="X56" s="164"/>
      <c r="Y56" s="704"/>
      <c r="Z56" s="704"/>
      <c r="AA56" s="705"/>
      <c r="AB56" s="679"/>
    </row>
    <row r="57" spans="2:28" s="163" customFormat="1">
      <c r="B57" s="704"/>
      <c r="C57" s="667" t="s">
        <v>595</v>
      </c>
      <c r="D57" s="381"/>
      <c r="E57" s="381"/>
      <c r="F57" s="381"/>
      <c r="G57" s="704"/>
      <c r="J57" s="704"/>
      <c r="K57" s="704"/>
      <c r="L57" s="704"/>
      <c r="O57" s="704"/>
      <c r="P57" s="704"/>
      <c r="Q57" s="704"/>
      <c r="R57" s="704"/>
      <c r="S57" s="704"/>
      <c r="T57" s="704"/>
      <c r="U57" s="704"/>
      <c r="V57" s="704"/>
      <c r="W57" s="704"/>
      <c r="X57" s="164"/>
      <c r="Y57" s="704"/>
      <c r="Z57" s="704"/>
      <c r="AA57" s="705"/>
      <c r="AB57" s="679"/>
    </row>
    <row r="58" spans="2:28" s="163" customFormat="1">
      <c r="B58" s="704"/>
      <c r="C58" s="667" t="s">
        <v>594</v>
      </c>
      <c r="D58" s="381"/>
      <c r="E58" s="381"/>
      <c r="F58" s="381"/>
      <c r="G58" s="704"/>
      <c r="J58" s="704"/>
      <c r="K58" s="704"/>
      <c r="L58" s="704"/>
      <c r="O58" s="704"/>
      <c r="P58" s="704"/>
      <c r="Q58" s="704"/>
      <c r="R58" s="704"/>
      <c r="S58" s="704"/>
      <c r="T58" s="704"/>
      <c r="U58" s="704"/>
      <c r="V58" s="704"/>
      <c r="W58" s="704"/>
      <c r="X58" s="164"/>
      <c r="Y58" s="704"/>
      <c r="Z58" s="704"/>
      <c r="AA58" s="705"/>
      <c r="AB58" s="679"/>
    </row>
    <row r="59" spans="2:28" s="163" customFormat="1">
      <c r="B59" s="704"/>
      <c r="C59" s="667" t="s">
        <v>607</v>
      </c>
      <c r="D59" s="381"/>
      <c r="E59" s="381"/>
      <c r="F59" s="381"/>
      <c r="G59" s="704"/>
      <c r="J59" s="704"/>
      <c r="K59" s="704"/>
      <c r="L59" s="704"/>
      <c r="O59" s="704"/>
      <c r="P59" s="704"/>
      <c r="Q59" s="704"/>
      <c r="R59" s="704"/>
      <c r="S59" s="704"/>
      <c r="T59" s="704"/>
      <c r="U59" s="704"/>
      <c r="V59" s="704"/>
      <c r="W59" s="704"/>
      <c r="X59" s="164"/>
      <c r="Y59" s="704"/>
      <c r="Z59" s="704"/>
      <c r="AA59" s="705"/>
      <c r="AB59" s="679"/>
    </row>
    <row r="60" spans="2:28" s="163" customFormat="1">
      <c r="B60" s="704"/>
      <c r="C60" s="667" t="s">
        <v>606</v>
      </c>
      <c r="D60" s="381"/>
      <c r="E60" s="381"/>
      <c r="F60" s="381"/>
      <c r="G60" s="704"/>
      <c r="J60" s="704"/>
      <c r="K60" s="704"/>
      <c r="L60" s="704"/>
      <c r="O60" s="704"/>
      <c r="P60" s="704"/>
      <c r="Q60" s="704"/>
      <c r="R60" s="704"/>
      <c r="S60" s="704"/>
      <c r="T60" s="704"/>
      <c r="U60" s="704"/>
      <c r="V60" s="704"/>
      <c r="W60" s="704"/>
      <c r="X60" s="164"/>
      <c r="Y60" s="704"/>
      <c r="Z60" s="704"/>
      <c r="AA60" s="705"/>
      <c r="AB60" s="679"/>
    </row>
    <row r="61" spans="2:28" s="163" customFormat="1">
      <c r="B61" s="704"/>
      <c r="C61" s="667" t="s">
        <v>596</v>
      </c>
      <c r="D61" s="381"/>
      <c r="E61" s="381"/>
      <c r="F61" s="381"/>
      <c r="G61" s="704"/>
      <c r="J61" s="704"/>
      <c r="K61" s="704"/>
      <c r="L61" s="704"/>
      <c r="O61" s="704"/>
      <c r="P61" s="704"/>
      <c r="Q61" s="704"/>
      <c r="R61" s="704"/>
      <c r="S61" s="704"/>
      <c r="T61" s="704"/>
      <c r="U61" s="704"/>
      <c r="V61" s="704"/>
      <c r="W61" s="704"/>
      <c r="X61" s="164"/>
      <c r="Y61" s="704"/>
      <c r="Z61" s="704"/>
      <c r="AA61" s="705"/>
      <c r="AB61" s="679"/>
    </row>
    <row r="62" spans="2:28" s="163" customFormat="1">
      <c r="B62" s="704"/>
      <c r="C62" s="667" t="s">
        <v>597</v>
      </c>
      <c r="D62" s="381"/>
      <c r="E62" s="381"/>
      <c r="F62" s="381"/>
      <c r="G62" s="704"/>
      <c r="J62" s="704"/>
      <c r="K62" s="704"/>
      <c r="L62" s="704"/>
      <c r="O62" s="704"/>
      <c r="P62" s="704"/>
      <c r="Q62" s="704"/>
      <c r="R62" s="704"/>
      <c r="S62" s="704"/>
      <c r="T62" s="704"/>
      <c r="U62" s="704"/>
      <c r="V62" s="704"/>
      <c r="W62" s="704"/>
      <c r="X62" s="164"/>
      <c r="Y62" s="704"/>
      <c r="Z62" s="704"/>
      <c r="AA62" s="705"/>
      <c r="AB62" s="679"/>
    </row>
    <row r="63" spans="2:28" s="163" customFormat="1">
      <c r="B63" s="704"/>
      <c r="C63" s="667" t="s">
        <v>598</v>
      </c>
      <c r="D63" s="381"/>
      <c r="E63" s="381"/>
      <c r="F63" s="381"/>
      <c r="G63" s="704"/>
      <c r="J63" s="704"/>
      <c r="K63" s="704"/>
      <c r="L63" s="704"/>
      <c r="O63" s="704"/>
      <c r="P63" s="704"/>
      <c r="Q63" s="704"/>
      <c r="R63" s="704"/>
      <c r="S63" s="704"/>
      <c r="T63" s="704"/>
      <c r="U63" s="704"/>
      <c r="V63" s="704"/>
      <c r="W63" s="704"/>
      <c r="X63" s="164"/>
      <c r="Y63" s="704"/>
      <c r="Z63" s="704"/>
      <c r="AA63" s="705"/>
      <c r="AB63" s="679"/>
    </row>
    <row r="64" spans="2:28" s="163" customFormat="1">
      <c r="B64" s="704"/>
      <c r="C64" s="667" t="s">
        <v>599</v>
      </c>
      <c r="D64" s="381"/>
      <c r="E64" s="381"/>
      <c r="F64" s="381"/>
      <c r="G64" s="704"/>
      <c r="J64" s="704"/>
      <c r="K64" s="704"/>
      <c r="L64" s="704"/>
      <c r="O64" s="704"/>
      <c r="P64" s="704"/>
      <c r="Q64" s="704"/>
      <c r="R64" s="704"/>
      <c r="S64" s="704"/>
      <c r="T64" s="704"/>
      <c r="U64" s="704"/>
      <c r="V64" s="704"/>
      <c r="W64" s="704"/>
      <c r="X64" s="164"/>
      <c r="Y64" s="704"/>
      <c r="Z64" s="704"/>
      <c r="AA64" s="705"/>
      <c r="AB64" s="679"/>
    </row>
    <row r="65" spans="2:28">
      <c r="C65" s="667" t="s">
        <v>336</v>
      </c>
    </row>
    <row r="66" spans="2:28" s="665" customFormat="1">
      <c r="B66" s="704"/>
      <c r="C66" s="668" t="s">
        <v>348</v>
      </c>
      <c r="D66" s="666" t="s">
        <v>570</v>
      </c>
      <c r="E66" s="381"/>
      <c r="F66" s="381"/>
      <c r="G66" s="704"/>
      <c r="H66" s="163"/>
      <c r="I66" s="163"/>
      <c r="J66" s="704"/>
      <c r="K66" s="704"/>
      <c r="L66" s="704"/>
      <c r="M66" s="163"/>
      <c r="N66" s="163"/>
      <c r="O66" s="704"/>
      <c r="P66" s="704"/>
      <c r="Q66" s="704"/>
      <c r="R66" s="704"/>
      <c r="S66" s="704"/>
      <c r="T66" s="704"/>
      <c r="U66" s="704"/>
      <c r="V66" s="704"/>
      <c r="W66" s="704"/>
      <c r="X66" s="164"/>
      <c r="Y66" s="704"/>
      <c r="Z66" s="704"/>
      <c r="AA66" s="705"/>
      <c r="AB66" s="680"/>
    </row>
    <row r="67" spans="2:28" s="665" customFormat="1">
      <c r="B67" s="704"/>
      <c r="C67" s="667" t="s">
        <v>14</v>
      </c>
      <c r="D67" s="381" t="s">
        <v>571</v>
      </c>
      <c r="E67" s="381"/>
      <c r="F67" s="381"/>
      <c r="G67" s="704"/>
      <c r="H67" s="163"/>
      <c r="I67" s="163"/>
      <c r="J67" s="704"/>
      <c r="K67" s="704"/>
      <c r="L67" s="704"/>
      <c r="M67" s="163"/>
      <c r="N67" s="163"/>
      <c r="O67" s="704"/>
      <c r="P67" s="704"/>
      <c r="Q67" s="704"/>
      <c r="R67" s="704"/>
      <c r="S67" s="704"/>
      <c r="T67" s="704"/>
      <c r="U67" s="704"/>
      <c r="V67" s="704"/>
      <c r="W67" s="704"/>
      <c r="X67" s="164"/>
      <c r="Y67" s="704"/>
      <c r="Z67" s="704"/>
      <c r="AA67" s="705"/>
      <c r="AB67" s="680"/>
    </row>
    <row r="68" spans="2:28" s="665" customFormat="1">
      <c r="B68" s="704"/>
      <c r="C68" s="667" t="s">
        <v>10</v>
      </c>
      <c r="D68" s="381"/>
      <c r="E68" s="381"/>
      <c r="F68" s="381"/>
      <c r="G68" s="704"/>
      <c r="H68" s="163"/>
      <c r="I68" s="163"/>
      <c r="J68" s="704"/>
      <c r="K68" s="704"/>
      <c r="L68" s="704"/>
      <c r="M68" s="163"/>
      <c r="N68" s="163"/>
      <c r="O68" s="704"/>
      <c r="P68" s="704"/>
      <c r="Q68" s="704"/>
      <c r="R68" s="704"/>
      <c r="S68" s="704"/>
      <c r="T68" s="704"/>
      <c r="U68" s="704"/>
      <c r="V68" s="704"/>
      <c r="W68" s="704"/>
      <c r="X68" s="164"/>
      <c r="Y68" s="704"/>
      <c r="Z68" s="704"/>
      <c r="AA68" s="705"/>
      <c r="AB68" s="680"/>
    </row>
    <row r="69" spans="2:28" s="665" customFormat="1">
      <c r="B69" s="704"/>
      <c r="C69" s="667" t="s">
        <v>602</v>
      </c>
      <c r="D69" s="381" t="s">
        <v>20</v>
      </c>
      <c r="E69" s="381"/>
      <c r="F69" s="381"/>
      <c r="G69" s="704"/>
      <c r="H69" s="163"/>
      <c r="I69" s="163"/>
      <c r="J69" s="704"/>
      <c r="K69" s="704"/>
      <c r="L69" s="704"/>
      <c r="M69" s="163"/>
      <c r="N69" s="163"/>
      <c r="O69" s="704"/>
      <c r="P69" s="704"/>
      <c r="Q69" s="704"/>
      <c r="R69" s="704"/>
      <c r="S69" s="704"/>
      <c r="T69" s="704"/>
      <c r="U69" s="704"/>
      <c r="V69" s="704"/>
      <c r="W69" s="704"/>
      <c r="X69" s="164"/>
      <c r="Y69" s="704"/>
      <c r="Z69" s="704"/>
      <c r="AA69" s="705"/>
      <c r="AB69" s="680"/>
    </row>
    <row r="70" spans="2:28" s="665" customFormat="1">
      <c r="B70" s="704"/>
      <c r="C70" s="667" t="s">
        <v>11</v>
      </c>
      <c r="D70" s="381"/>
      <c r="E70" s="381"/>
      <c r="F70" s="381"/>
      <c r="G70" s="704"/>
      <c r="H70" s="163"/>
      <c r="I70" s="163"/>
      <c r="J70" s="704"/>
      <c r="K70" s="704"/>
      <c r="L70" s="704"/>
      <c r="M70" s="163"/>
      <c r="N70" s="163"/>
      <c r="O70" s="704"/>
      <c r="P70" s="704"/>
      <c r="Q70" s="704"/>
      <c r="R70" s="704"/>
      <c r="S70" s="704"/>
      <c r="T70" s="704"/>
      <c r="U70" s="704"/>
      <c r="V70" s="704"/>
      <c r="W70" s="704"/>
      <c r="X70" s="164"/>
      <c r="Y70" s="704"/>
      <c r="Z70" s="704"/>
      <c r="AA70" s="705"/>
      <c r="AB70" s="680"/>
    </row>
    <row r="71" spans="2:28" s="665" customFormat="1">
      <c r="B71" s="704"/>
      <c r="C71" s="667" t="s">
        <v>550</v>
      </c>
      <c r="D71" s="381"/>
      <c r="E71" s="381"/>
      <c r="F71" s="381"/>
      <c r="G71" s="704"/>
      <c r="H71" s="163"/>
      <c r="I71" s="163"/>
      <c r="J71" s="704"/>
      <c r="K71" s="704"/>
      <c r="L71" s="704"/>
      <c r="M71" s="163"/>
      <c r="N71" s="163"/>
      <c r="O71" s="704"/>
      <c r="P71" s="704"/>
      <c r="Q71" s="704"/>
      <c r="R71" s="704"/>
      <c r="S71" s="704"/>
      <c r="T71" s="704"/>
      <c r="U71" s="704"/>
      <c r="V71" s="704"/>
      <c r="W71" s="704"/>
      <c r="X71" s="164"/>
      <c r="Y71" s="704"/>
      <c r="Z71" s="704"/>
      <c r="AA71" s="705"/>
      <c r="AB71" s="680"/>
    </row>
    <row r="72" spans="2:28" s="665" customFormat="1">
      <c r="B72" s="704"/>
      <c r="C72" s="667" t="s">
        <v>604</v>
      </c>
      <c r="D72" s="381"/>
      <c r="E72" s="381"/>
      <c r="F72" s="381"/>
      <c r="G72" s="704"/>
      <c r="H72" s="163"/>
      <c r="I72" s="163"/>
      <c r="J72" s="704"/>
      <c r="K72" s="704"/>
      <c r="L72" s="704"/>
      <c r="M72" s="163"/>
      <c r="N72" s="163"/>
      <c r="O72" s="704"/>
      <c r="P72" s="704"/>
      <c r="Q72" s="704"/>
      <c r="R72" s="704"/>
      <c r="S72" s="704"/>
      <c r="T72" s="704"/>
      <c r="U72" s="704"/>
      <c r="V72" s="704"/>
      <c r="W72" s="704"/>
      <c r="X72" s="164"/>
      <c r="Y72" s="704"/>
      <c r="Z72" s="704"/>
      <c r="AA72" s="705"/>
      <c r="AB72" s="680"/>
    </row>
    <row r="73" spans="2:28" s="665" customFormat="1">
      <c r="B73" s="704"/>
      <c r="C73" s="667" t="s">
        <v>542</v>
      </c>
      <c r="D73" s="381"/>
      <c r="E73" s="381"/>
      <c r="F73" s="381"/>
      <c r="G73" s="704"/>
      <c r="H73" s="163"/>
      <c r="I73" s="163"/>
      <c r="J73" s="704"/>
      <c r="K73" s="704"/>
      <c r="L73" s="704"/>
      <c r="M73" s="163"/>
      <c r="N73" s="163"/>
      <c r="O73" s="704"/>
      <c r="P73" s="704"/>
      <c r="Q73" s="704"/>
      <c r="R73" s="704"/>
      <c r="S73" s="704"/>
      <c r="T73" s="704"/>
      <c r="U73" s="704"/>
      <c r="V73" s="704"/>
      <c r="W73" s="704"/>
      <c r="X73" s="164"/>
      <c r="Y73" s="704"/>
      <c r="Z73" s="704"/>
      <c r="AA73" s="705"/>
      <c r="AB73" s="680"/>
    </row>
    <row r="74" spans="2:28" s="665" customFormat="1">
      <c r="B74" s="704"/>
      <c r="C74" s="667" t="s">
        <v>543</v>
      </c>
      <c r="D74" s="381"/>
      <c r="E74" s="381"/>
      <c r="F74" s="381"/>
      <c r="G74" s="704"/>
      <c r="H74" s="163"/>
      <c r="I74" s="163"/>
      <c r="J74" s="704"/>
      <c r="K74" s="704"/>
      <c r="L74" s="704"/>
      <c r="M74" s="163"/>
      <c r="N74" s="163"/>
      <c r="O74" s="704"/>
      <c r="P74" s="704"/>
      <c r="Q74" s="704"/>
      <c r="R74" s="704"/>
      <c r="S74" s="704"/>
      <c r="T74" s="704"/>
      <c r="U74" s="704"/>
      <c r="V74" s="704"/>
      <c r="W74" s="704"/>
      <c r="X74" s="164"/>
      <c r="Y74" s="704"/>
      <c r="Z74" s="704"/>
      <c r="AA74" s="705"/>
      <c r="AB74" s="680"/>
    </row>
    <row r="75" spans="2:28" s="665" customFormat="1">
      <c r="B75" s="704"/>
      <c r="C75" s="668" t="s">
        <v>621</v>
      </c>
      <c r="D75" s="669" t="s">
        <v>166</v>
      </c>
      <c r="E75" s="381"/>
      <c r="F75" s="381"/>
      <c r="G75" s="704"/>
      <c r="H75" s="163"/>
      <c r="I75" s="163"/>
      <c r="J75" s="704"/>
      <c r="K75" s="704"/>
      <c r="L75" s="704"/>
      <c r="M75" s="163"/>
      <c r="N75" s="163"/>
      <c r="O75" s="704"/>
      <c r="P75" s="704"/>
      <c r="Q75" s="704"/>
      <c r="R75" s="704"/>
      <c r="S75" s="704"/>
      <c r="T75" s="704"/>
      <c r="U75" s="704"/>
      <c r="V75" s="704"/>
      <c r="W75" s="704"/>
      <c r="X75" s="164"/>
      <c r="Y75" s="704"/>
      <c r="Z75" s="704"/>
      <c r="AA75" s="705"/>
      <c r="AB75" s="680"/>
    </row>
    <row r="76" spans="2:28" s="665" customFormat="1">
      <c r="B76" s="704"/>
      <c r="C76" s="668" t="s">
        <v>622</v>
      </c>
      <c r="D76" s="669" t="s">
        <v>167</v>
      </c>
      <c r="E76" s="381"/>
      <c r="F76" s="381"/>
      <c r="G76" s="704"/>
      <c r="H76" s="163"/>
      <c r="I76" s="163"/>
      <c r="J76" s="704"/>
      <c r="K76" s="704"/>
      <c r="L76" s="704"/>
      <c r="M76" s="163"/>
      <c r="N76" s="163"/>
      <c r="O76" s="704"/>
      <c r="P76" s="704"/>
      <c r="Q76" s="704"/>
      <c r="R76" s="704"/>
      <c r="S76" s="704"/>
      <c r="T76" s="704"/>
      <c r="U76" s="704"/>
      <c r="V76" s="704"/>
      <c r="W76" s="704"/>
      <c r="X76" s="164"/>
      <c r="Y76" s="704"/>
      <c r="Z76" s="704"/>
      <c r="AA76" s="705"/>
      <c r="AB76" s="680"/>
    </row>
    <row r="77" spans="2:28" s="665" customFormat="1">
      <c r="B77" s="704"/>
      <c r="C77" s="668" t="s">
        <v>623</v>
      </c>
      <c r="D77" s="666" t="s">
        <v>168</v>
      </c>
      <c r="E77" s="381"/>
      <c r="F77" s="381"/>
      <c r="G77" s="704"/>
      <c r="H77" s="163"/>
      <c r="I77" s="163"/>
      <c r="J77" s="704"/>
      <c r="K77" s="704"/>
      <c r="L77" s="704"/>
      <c r="M77" s="163"/>
      <c r="N77" s="163"/>
      <c r="O77" s="704"/>
      <c r="P77" s="704"/>
      <c r="Q77" s="704"/>
      <c r="R77" s="704"/>
      <c r="S77" s="704"/>
      <c r="T77" s="704"/>
      <c r="U77" s="704"/>
      <c r="V77" s="704"/>
      <c r="W77" s="704"/>
      <c r="X77" s="164"/>
      <c r="Y77" s="704"/>
      <c r="Z77" s="704"/>
      <c r="AA77" s="705"/>
      <c r="AB77" s="680"/>
    </row>
    <row r="78" spans="2:28" s="665" customFormat="1">
      <c r="B78" s="704"/>
      <c r="C78" s="668" t="s">
        <v>624</v>
      </c>
      <c r="D78" s="666" t="s">
        <v>169</v>
      </c>
      <c r="E78" s="381"/>
      <c r="F78" s="381"/>
      <c r="G78" s="704"/>
      <c r="H78" s="163"/>
      <c r="I78" s="163"/>
      <c r="J78" s="704"/>
      <c r="K78" s="704"/>
      <c r="L78" s="704"/>
      <c r="M78" s="163"/>
      <c r="N78" s="163"/>
      <c r="O78" s="704"/>
      <c r="P78" s="704"/>
      <c r="Q78" s="704"/>
      <c r="R78" s="704"/>
      <c r="S78" s="704"/>
      <c r="T78" s="704"/>
      <c r="U78" s="704"/>
      <c r="V78" s="704"/>
      <c r="W78" s="704"/>
      <c r="X78" s="164"/>
      <c r="Y78" s="704"/>
      <c r="Z78" s="704"/>
      <c r="AA78" s="705"/>
      <c r="AB78" s="680"/>
    </row>
    <row r="79" spans="2:28" s="665" customFormat="1">
      <c r="B79" s="704"/>
      <c r="C79" s="668" t="s">
        <v>618</v>
      </c>
      <c r="D79" s="669" t="s">
        <v>170</v>
      </c>
      <c r="E79" s="381"/>
      <c r="F79" s="381"/>
      <c r="G79" s="704"/>
      <c r="H79" s="163"/>
      <c r="I79" s="163"/>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669" t="s">
        <v>156</v>
      </c>
      <c r="D80" s="669" t="s">
        <v>171</v>
      </c>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9" t="s">
        <v>157</v>
      </c>
      <c r="D81" s="669" t="s">
        <v>172</v>
      </c>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9" t="s">
        <v>158</v>
      </c>
      <c r="D82" s="669" t="s">
        <v>173</v>
      </c>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9" t="s">
        <v>159</v>
      </c>
      <c r="D83" s="669" t="s">
        <v>174</v>
      </c>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9" t="s">
        <v>160</v>
      </c>
      <c r="D84" s="669" t="s">
        <v>175</v>
      </c>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9" t="s">
        <v>161</v>
      </c>
      <c r="D85" s="669" t="s">
        <v>176</v>
      </c>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9" t="s">
        <v>162</v>
      </c>
      <c r="D86" s="669" t="s">
        <v>177</v>
      </c>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9" t="s">
        <v>163</v>
      </c>
      <c r="D87" s="669" t="s">
        <v>178</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9" t="s">
        <v>164</v>
      </c>
      <c r="D88" s="669" t="s">
        <v>179</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9" t="s">
        <v>165</v>
      </c>
      <c r="D89" s="669" t="s">
        <v>180</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9" t="s">
        <v>125</v>
      </c>
      <c r="D90" s="669" t="s">
        <v>140</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9" t="s">
        <v>126</v>
      </c>
      <c r="D91" s="669" t="s">
        <v>141</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9" t="s">
        <v>127</v>
      </c>
      <c r="D92" s="669" t="s">
        <v>142</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9" t="s">
        <v>128</v>
      </c>
      <c r="D93" s="669" t="s">
        <v>143</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129</v>
      </c>
      <c r="D94" s="669" t="s">
        <v>144</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130</v>
      </c>
      <c r="D95" s="669" t="s">
        <v>145</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131</v>
      </c>
      <c r="D96" s="669" t="s">
        <v>146</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37" s="665" customFormat="1">
      <c r="B97" s="704"/>
      <c r="C97" s="669" t="s">
        <v>132</v>
      </c>
      <c r="D97" s="669" t="s">
        <v>147</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37" s="665" customFormat="1">
      <c r="B98" s="704"/>
      <c r="C98" s="669" t="s">
        <v>133</v>
      </c>
      <c r="D98" s="669" t="s">
        <v>148</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37" s="665" customFormat="1">
      <c r="B99" s="704"/>
      <c r="C99" s="669" t="s">
        <v>134</v>
      </c>
      <c r="D99" s="669" t="s">
        <v>149</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37" s="665" customFormat="1">
      <c r="B100" s="704"/>
      <c r="C100" s="669" t="s">
        <v>135</v>
      </c>
      <c r="D100" s="669" t="s">
        <v>150</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37" s="665" customFormat="1">
      <c r="B101" s="704"/>
      <c r="C101" s="669" t="s">
        <v>136</v>
      </c>
      <c r="D101" s="669" t="s">
        <v>151</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37" s="665" customFormat="1">
      <c r="B102" s="704"/>
      <c r="C102" s="669" t="s">
        <v>137</v>
      </c>
      <c r="D102" s="669" t="s">
        <v>152</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37" s="665" customFormat="1">
      <c r="B103" s="704"/>
      <c r="C103" s="669" t="s">
        <v>138</v>
      </c>
      <c r="D103" s="669" t="s">
        <v>153</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37" s="665" customFormat="1">
      <c r="B104" s="704"/>
      <c r="C104" s="669" t="s">
        <v>139</v>
      </c>
      <c r="D104" s="669" t="s">
        <v>154</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37" s="665" customFormat="1">
      <c r="B105" s="704"/>
      <c r="C105" s="669" t="s">
        <v>345</v>
      </c>
      <c r="D105" s="669" t="s">
        <v>346</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37">
      <c r="C106" s="668" t="s">
        <v>562</v>
      </c>
      <c r="D106" s="666" t="s">
        <v>586</v>
      </c>
    </row>
    <row r="107" spans="2:37" s="381" customFormat="1">
      <c r="B107" s="704"/>
      <c r="C107" s="668" t="s">
        <v>11</v>
      </c>
      <c r="D107" s="666" t="s">
        <v>579</v>
      </c>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705"/>
    </row>
    <row r="108" spans="2:37" s="381" customFormat="1">
      <c r="B108" s="704"/>
      <c r="C108" s="668" t="s">
        <v>550</v>
      </c>
      <c r="D108" s="666" t="s">
        <v>603</v>
      </c>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705"/>
    </row>
    <row r="109" spans="2:37" s="381" customFormat="1">
      <c r="B109" s="704"/>
      <c r="C109" s="668" t="s">
        <v>626</v>
      </c>
      <c r="D109" s="666" t="s">
        <v>629</v>
      </c>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705"/>
      <c r="AC109" s="704"/>
      <c r="AD109" s="704"/>
      <c r="AE109" s="704"/>
      <c r="AF109" s="704"/>
      <c r="AG109" s="704"/>
      <c r="AH109" s="704"/>
      <c r="AI109" s="704"/>
      <c r="AJ109" s="704"/>
      <c r="AK109" s="704"/>
    </row>
    <row r="110" spans="2:37" s="381" customFormat="1">
      <c r="B110" s="704"/>
      <c r="C110" s="668" t="s">
        <v>627</v>
      </c>
      <c r="D110" s="666" t="s">
        <v>630</v>
      </c>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705"/>
      <c r="AC110" s="704"/>
      <c r="AD110" s="704"/>
      <c r="AE110" s="704"/>
      <c r="AF110" s="704"/>
      <c r="AG110" s="704"/>
      <c r="AH110" s="704"/>
      <c r="AI110" s="704"/>
      <c r="AJ110" s="704"/>
      <c r="AK110" s="704"/>
    </row>
    <row r="111" spans="2:37" s="381" customFormat="1">
      <c r="B111" s="704"/>
      <c r="C111" s="668" t="s">
        <v>628</v>
      </c>
      <c r="D111" s="666" t="s">
        <v>631</v>
      </c>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705"/>
      <c r="AC111" s="704"/>
      <c r="AD111" s="704"/>
      <c r="AE111" s="704"/>
      <c r="AF111" s="704"/>
      <c r="AG111" s="704"/>
      <c r="AH111" s="704"/>
      <c r="AI111" s="704"/>
      <c r="AJ111" s="704"/>
      <c r="AK111" s="704"/>
    </row>
    <row r="112" spans="2:37" s="381" customFormat="1">
      <c r="B112" s="704"/>
      <c r="C112" s="668" t="s">
        <v>612</v>
      </c>
      <c r="D112" s="666" t="s">
        <v>613</v>
      </c>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705"/>
      <c r="AC112" s="704"/>
      <c r="AD112" s="704"/>
      <c r="AE112" s="704"/>
      <c r="AF112" s="704"/>
      <c r="AG112" s="704"/>
      <c r="AH112" s="704"/>
      <c r="AI112" s="704"/>
      <c r="AJ112" s="704"/>
      <c r="AK112" s="704"/>
    </row>
    <row r="113" spans="2:37" s="381" customFormat="1">
      <c r="B113" s="704"/>
      <c r="C113" s="670" t="s">
        <v>853</v>
      </c>
      <c r="D113" s="671" t="s">
        <v>860</v>
      </c>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705"/>
      <c r="AC113" s="704"/>
      <c r="AD113" s="704"/>
      <c r="AE113" s="704"/>
      <c r="AF113" s="704"/>
      <c r="AG113" s="704"/>
      <c r="AH113" s="704"/>
      <c r="AI113" s="704"/>
      <c r="AJ113" s="704"/>
      <c r="AK113" s="704"/>
    </row>
    <row r="114" spans="2:37" s="381" customFormat="1">
      <c r="B114" s="704"/>
      <c r="C114" s="666" t="s">
        <v>854</v>
      </c>
      <c r="D114" s="672" t="s">
        <v>861</v>
      </c>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705"/>
      <c r="AC114" s="704"/>
      <c r="AD114" s="704"/>
      <c r="AE114" s="704"/>
      <c r="AF114" s="704"/>
      <c r="AG114" s="704"/>
      <c r="AH114" s="704"/>
      <c r="AI114" s="704"/>
      <c r="AJ114" s="704"/>
      <c r="AK114" s="704"/>
    </row>
    <row r="115" spans="2:37" s="381" customFormat="1">
      <c r="B115" s="704"/>
      <c r="C115" s="666" t="s">
        <v>855</v>
      </c>
      <c r="D115" s="672" t="s">
        <v>862</v>
      </c>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705"/>
      <c r="AC115" s="704"/>
      <c r="AD115" s="704"/>
      <c r="AE115" s="704"/>
      <c r="AF115" s="704"/>
      <c r="AG115" s="704"/>
      <c r="AH115" s="704"/>
      <c r="AI115" s="704"/>
      <c r="AJ115" s="704"/>
      <c r="AK115" s="704"/>
    </row>
    <row r="116" spans="2:37" s="381" customFormat="1">
      <c r="B116" s="704"/>
      <c r="C116" s="666" t="s">
        <v>856</v>
      </c>
      <c r="D116" s="672" t="s">
        <v>863</v>
      </c>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705"/>
      <c r="AC116" s="704"/>
      <c r="AD116" s="704"/>
      <c r="AE116" s="704"/>
      <c r="AF116" s="704"/>
      <c r="AG116" s="704"/>
      <c r="AH116" s="704"/>
      <c r="AI116" s="704"/>
      <c r="AJ116" s="704"/>
      <c r="AK116" s="704"/>
    </row>
    <row r="117" spans="2:37" s="381" customFormat="1">
      <c r="B117" s="704"/>
      <c r="C117" s="666" t="s">
        <v>857</v>
      </c>
      <c r="D117" s="671" t="s">
        <v>864</v>
      </c>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705"/>
      <c r="AC117" s="704"/>
      <c r="AD117" s="704"/>
      <c r="AE117" s="704"/>
      <c r="AF117" s="704"/>
      <c r="AG117" s="704"/>
      <c r="AH117" s="704"/>
      <c r="AI117" s="704"/>
      <c r="AJ117" s="704"/>
      <c r="AK117" s="704"/>
    </row>
    <row r="118" spans="2:37" s="381" customFormat="1">
      <c r="B118" s="704"/>
      <c r="C118" s="670" t="s">
        <v>858</v>
      </c>
      <c r="D118" s="671" t="s">
        <v>865</v>
      </c>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705"/>
      <c r="AC118" s="704"/>
      <c r="AD118" s="704"/>
      <c r="AE118" s="704"/>
      <c r="AF118" s="704"/>
      <c r="AG118" s="704"/>
      <c r="AH118" s="704"/>
      <c r="AI118" s="704"/>
      <c r="AJ118" s="704"/>
      <c r="AK118" s="704"/>
    </row>
    <row r="119" spans="2:37" s="381" customFormat="1">
      <c r="B119" s="704"/>
      <c r="C119" s="670" t="s">
        <v>859</v>
      </c>
      <c r="D119" s="671" t="s">
        <v>866</v>
      </c>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705"/>
      <c r="AC119" s="704"/>
      <c r="AD119" s="704"/>
      <c r="AE119" s="704"/>
      <c r="AF119" s="704"/>
      <c r="AG119" s="704"/>
      <c r="AH119" s="704"/>
      <c r="AI119" s="704"/>
      <c r="AJ119" s="704"/>
      <c r="AK119" s="704"/>
    </row>
    <row r="120" spans="2:37" s="381" customFormat="1">
      <c r="B120" s="704"/>
      <c r="C120" s="666" t="s">
        <v>867</v>
      </c>
      <c r="D120" s="672" t="s">
        <v>868</v>
      </c>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705"/>
      <c r="AC120" s="704"/>
      <c r="AD120" s="704"/>
      <c r="AE120" s="704"/>
      <c r="AF120" s="704"/>
      <c r="AG120" s="704"/>
      <c r="AH120" s="704"/>
      <c r="AI120" s="704"/>
      <c r="AJ120" s="704"/>
      <c r="AK120" s="704"/>
    </row>
    <row r="121" spans="2:37" s="381" customFormat="1">
      <c r="B121" s="704"/>
      <c r="C121" s="668" t="s">
        <v>635</v>
      </c>
      <c r="D121" s="672" t="s">
        <v>636</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668" t="s">
        <v>542</v>
      </c>
      <c r="D122" s="673" t="s">
        <v>573</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668" t="s">
        <v>157</v>
      </c>
      <c r="D123" s="673" t="s">
        <v>172</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sheetData>
  <mergeCells count="6">
    <mergeCell ref="N38:X38"/>
    <mergeCell ref="H40:I40"/>
    <mergeCell ref="N43:X43"/>
    <mergeCell ref="H44:I44"/>
    <mergeCell ref="J44:K44"/>
    <mergeCell ref="N44:X44"/>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5735-C091-41FC-880F-6C5ADBC951F2}">
  <sheetPr>
    <tabColor rgb="FFFFFFCC"/>
    <pageSetUpPr fitToPage="1"/>
  </sheetPr>
  <dimension ref="B1:AK114"/>
  <sheetViews>
    <sheetView showGridLines="0" topLeftCell="C1" zoomScale="70" zoomScaleNormal="70" zoomScaleSheetLayoutView="70" workbookViewId="0">
      <selection activeCell="L44" sqref="L44"/>
    </sheetView>
  </sheetViews>
  <sheetFormatPr defaultColWidth="9.1796875" defaultRowHeight="22.5"/>
  <cols>
    <col min="1" max="1" width="2.453125" style="704" customWidth="1"/>
    <col min="2" max="2" width="13.81640625" style="704" customWidth="1"/>
    <col min="3" max="3" width="55.26953125" style="38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C7" s="681"/>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26" t="s">
        <v>1093</v>
      </c>
      <c r="C8" s="681"/>
      <c r="D8" s="641"/>
      <c r="E8" s="400"/>
      <c r="H8" s="167"/>
      <c r="I8" s="168"/>
      <c r="J8" s="394"/>
      <c r="L8" s="389"/>
      <c r="M8" s="167"/>
      <c r="N8" s="169"/>
      <c r="P8" s="389"/>
      <c r="V8" s="401"/>
      <c r="W8" s="401"/>
      <c r="X8" s="170"/>
      <c r="AA8" s="704"/>
      <c r="AB8" s="704"/>
    </row>
    <row r="9" spans="2:28" ht="12.5">
      <c r="B9" s="26" t="s">
        <v>1094</v>
      </c>
      <c r="C9" s="681"/>
      <c r="D9" s="641"/>
      <c r="E9" s="400" t="s">
        <v>349</v>
      </c>
      <c r="H9" s="167" t="s">
        <v>54</v>
      </c>
      <c r="I9" s="168"/>
      <c r="J9" s="394" t="s">
        <v>1097</v>
      </c>
      <c r="L9" s="395"/>
      <c r="M9" s="167" t="s">
        <v>56</v>
      </c>
      <c r="N9" s="171"/>
      <c r="P9" s="395"/>
      <c r="Q9" s="704" t="s">
        <v>57</v>
      </c>
      <c r="X9" s="172"/>
      <c r="AA9" s="704"/>
      <c r="AB9" s="704"/>
    </row>
    <row r="10" spans="2:28" ht="13">
      <c r="B10" s="26" t="s">
        <v>534</v>
      </c>
      <c r="C10" s="681"/>
      <c r="D10" s="643" t="s">
        <v>555</v>
      </c>
      <c r="E10" s="400" t="s">
        <v>58</v>
      </c>
      <c r="H10" s="167"/>
      <c r="I10" s="168"/>
      <c r="J10" s="778"/>
      <c r="K10" s="779"/>
      <c r="L10" s="402"/>
      <c r="M10" s="167"/>
      <c r="N10" s="171"/>
      <c r="P10" s="395"/>
      <c r="X10" s="172"/>
      <c r="AA10" s="704"/>
      <c r="AB10" s="704"/>
    </row>
    <row r="11" spans="2:28" ht="13">
      <c r="B11" s="195" t="s">
        <v>1095</v>
      </c>
      <c r="C11" s="681"/>
      <c r="D11" s="641"/>
      <c r="E11" s="404"/>
      <c r="F11" s="444"/>
      <c r="G11" s="405"/>
      <c r="H11" s="167" t="s">
        <v>59</v>
      </c>
      <c r="I11" s="168"/>
      <c r="J11" s="394" t="s">
        <v>1098</v>
      </c>
      <c r="L11" s="395"/>
      <c r="M11" s="167" t="s">
        <v>501</v>
      </c>
      <c r="N11" s="171"/>
      <c r="P11" s="395"/>
      <c r="Q11" s="704" t="s">
        <v>62</v>
      </c>
      <c r="X11" s="172"/>
      <c r="AA11" s="704"/>
      <c r="AB11" s="704"/>
    </row>
    <row r="12" spans="2:28" ht="12.5">
      <c r="B12" s="784" t="s">
        <v>1096</v>
      </c>
      <c r="C12" s="681"/>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c r="D18" s="346" t="str">
        <f>IF(E18="","",VLOOKUP(C18,Data!$B$5:$L$508,2,FALSE))</f>
        <v/>
      </c>
      <c r="E18" s="715"/>
      <c r="F18" s="709"/>
      <c r="G18" s="363"/>
      <c r="H18" s="346" t="str">
        <f>IF(E18="","",VLOOKUP(C18,Data!$B$5:$L$508,11,FALSE))</f>
        <v/>
      </c>
      <c r="I18" s="616" t="str">
        <f t="shared" ref="I18:I26"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776"/>
      <c r="Q18" s="777"/>
      <c r="R18" s="630" t="s">
        <v>525</v>
      </c>
      <c r="S18" s="777"/>
      <c r="T18" s="777"/>
      <c r="U18" s="630"/>
      <c r="V18" s="634"/>
      <c r="W18" s="630"/>
      <c r="X18" s="350" t="str">
        <f>IF(E18="","",VLOOKUP(C18,Data!$B$5:$J$508,9,FALSE)*E18)</f>
        <v/>
      </c>
      <c r="Y18" s="704"/>
      <c r="Z18" s="704"/>
      <c r="AA18" s="705"/>
      <c r="AB18" s="705"/>
      <c r="AC18" s="704"/>
      <c r="AD18" s="704"/>
      <c r="AE18" s="704"/>
    </row>
    <row r="19" spans="2:31" s="710" customFormat="1" ht="20" customHeight="1">
      <c r="B19" s="707" t="s">
        <v>952</v>
      </c>
      <c r="C19" s="357" t="s">
        <v>1091</v>
      </c>
      <c r="D19" s="346" t="s">
        <v>1092</v>
      </c>
      <c r="E19" s="715">
        <v>2</v>
      </c>
      <c r="F19" s="709"/>
      <c r="G19" s="378"/>
      <c r="H19" s="346">
        <v>74.69</v>
      </c>
      <c r="I19" s="616">
        <f t="shared" si="0"/>
        <v>149.38</v>
      </c>
      <c r="J19" s="471" t="s">
        <v>190</v>
      </c>
      <c r="K19" s="471" t="s">
        <v>534</v>
      </c>
      <c r="L19" s="348"/>
      <c r="M19" s="349">
        <v>7</v>
      </c>
      <c r="N19" s="349">
        <v>6</v>
      </c>
      <c r="O19" s="612" t="e">
        <f>IF(C19=Data!#REF!,Data!#REF!,(IF(C19=Data!#REF!,Data!#REF!,(IF(C19=Data!#REF!,Data!#REF!,(IF(C19=Data!B137,Data!G137,(IF(C19=Data!B140,Data!G140,(IF(C19=Data!#REF!,Data!#REF!,(IF(C19=Data!#REF!,Data!#REF!,(IF(C19=Data!#REF!,Data!#REF!,Data!#REF!)))))))))))))))&amp;IF(C19=Data!#REF!,Data!#REF!,(IF(C19=Data!#REF!,Data!#REF!,(IF(C19=Data!#REF!,Data!#REF!,(IF(C19=Data!#REF!,Data!#REF!,(IF(C19=Data!#REF!,Data!#REF!,(IF(C19=Data!#REF!,Data!G832,(IF(C19=Data!#REF!,Data!#REF!,(IF(C19=Data!#REF!,Data!#REF!,Data!#REF!)))))))))))))))&amp;IF(C19=Data!B168,Data!G168,(IF(C19=Data!#REF!,Data!#REF!,(IF(C19=Data!#REF!,Data!#REF!,(IF(C19=Data!#REF!,Data!#REF!,(IF(C19=Data!#REF!,Data!#REF!,Data!#REF!)))))))))</f>
        <v>#REF!</v>
      </c>
      <c r="P19" s="776"/>
      <c r="Q19" s="777"/>
      <c r="R19" s="630" t="s">
        <v>525</v>
      </c>
      <c r="S19" s="777"/>
      <c r="T19" s="777"/>
      <c r="U19" s="630"/>
      <c r="V19" s="634"/>
      <c r="W19" s="630"/>
      <c r="X19" s="350">
        <f>2*(31*21*26)/1000000</f>
        <v>3.3852E-2</v>
      </c>
      <c r="Y19" s="704"/>
      <c r="Z19" s="704"/>
      <c r="AA19" s="705"/>
      <c r="AB19" s="705"/>
      <c r="AC19" s="704"/>
      <c r="AD19" s="704"/>
      <c r="AE19" s="704"/>
    </row>
    <row r="20" spans="2:31" s="710" customFormat="1" ht="20" customHeight="1">
      <c r="B20" s="707"/>
      <c r="C20" s="357"/>
      <c r="D20" s="346" t="str">
        <f>IF(E20="","",VLOOKUP(C20,Data!$B$5:$L$508,2,FALSE))</f>
        <v/>
      </c>
      <c r="E20" s="715"/>
      <c r="F20" s="709"/>
      <c r="G20" s="363"/>
      <c r="H20" s="346" t="str">
        <f>IF(E20="","",VLOOKUP(C20,Data!$B$5:$L$508,11,FALSE))</f>
        <v/>
      </c>
      <c r="I20" s="616" t="str">
        <f t="shared" si="0"/>
        <v>-</v>
      </c>
      <c r="J20" s="471" t="str">
        <f>IF(E20="","",VLOOKUP(C20,Data!$B$5:$D$508,3,FALSE))</f>
        <v/>
      </c>
      <c r="K20" s="347" t="str">
        <f>IF(E20="","",VLOOKUP(C20,Data!$B$5:$M$508,12,FALSE))</f>
        <v/>
      </c>
      <c r="L20" s="348"/>
      <c r="M20" s="349" t="str">
        <f>IF(E20="","",VLOOKUP(C20,Data!$B$5:$E$508,4,FALSE)*E20)</f>
        <v/>
      </c>
      <c r="N20" s="349" t="str">
        <f>IF(E20="","",VLOOKUP(C20,Data!$B$5:$F$508,5,FALSE)*E20)</f>
        <v/>
      </c>
      <c r="O20" s="612" t="e">
        <f>IF(C20=Data!#REF!,Data!#REF!,(IF(C20=Data!#REF!,Data!#REF!,(IF(C20=Data!#REF!,Data!#REF!,(IF(C20=Data!B137,Data!G137,(IF(C20=Data!B140,Data!G140,(IF(C20=Data!#REF!,Data!#REF!,(IF(C20=Data!#REF!,Data!#REF!,(IF(C20=Data!#REF!,Data!#REF!,Data!#REF!)))))))))))))))&amp;IF(C20=Data!#REF!,Data!#REF!,(IF(C20=Data!#REF!,Data!#REF!,(IF(C20=Data!#REF!,Data!#REF!,(IF(C20=Data!#REF!,Data!#REF!,(IF(C20=Data!#REF!,Data!#REF!,(IF(C20=Data!#REF!,Data!G832,(IF(C20=Data!#REF!,Data!#REF!,(IF(C20=Data!#REF!,Data!#REF!,Data!#REF!)))))))))))))))&amp;IF(C20=Data!B168,Data!G168,(IF(C20=Data!#REF!,Data!#REF!,(IF(C20=Data!#REF!,Data!#REF!,(IF(C20=Data!#REF!,Data!#REF!,(IF(C20=Data!#REF!,Data!#REF!,Data!#REF!)))))))))</f>
        <v>#REF!</v>
      </c>
      <c r="P20" s="776"/>
      <c r="Q20" s="777"/>
      <c r="R20" s="630" t="s">
        <v>525</v>
      </c>
      <c r="S20" s="777"/>
      <c r="T20" s="777"/>
      <c r="U20" s="630"/>
      <c r="V20" s="634"/>
      <c r="W20" s="630"/>
      <c r="X20" s="350" t="str">
        <f>IF(E20="","",VLOOKUP(C20,Data!$B$5:$J$508,9,FALSE)*E20)</f>
        <v/>
      </c>
      <c r="Y20" s="704"/>
      <c r="Z20" s="704"/>
      <c r="AA20" s="705"/>
      <c r="AB20" s="705"/>
      <c r="AC20" s="704"/>
      <c r="AD20" s="704"/>
      <c r="AE20" s="704"/>
    </row>
    <row r="21" spans="2:31" s="710" customFormat="1" ht="20" customHeight="1">
      <c r="B21" s="707"/>
      <c r="C21" s="357"/>
      <c r="D21" s="346" t="str">
        <f>IF(E21="","",VLOOKUP(C21,Data!$B$5:$L$508,2,FALSE))</f>
        <v/>
      </c>
      <c r="E21" s="715"/>
      <c r="F21" s="709"/>
      <c r="G21" s="712"/>
      <c r="H21" s="346" t="str">
        <f>IF(E21="","",VLOOKUP(C21,Data!$B$5:$L$508,11,FALSE))</f>
        <v/>
      </c>
      <c r="I21" s="616" t="str">
        <f t="shared" si="0"/>
        <v>-</v>
      </c>
      <c r="J21" s="471" t="str">
        <f>IF(E21="","",VLOOKUP(C21,Data!$B$5:$D$508,3,FALSE))</f>
        <v/>
      </c>
      <c r="K21" s="347" t="str">
        <f>IF(E21="","",VLOOKUP(C21,Data!$B$5:$M$508,12,FALSE))</f>
        <v/>
      </c>
      <c r="L21" s="348"/>
      <c r="M21" s="349" t="str">
        <f>IF(E21="","",VLOOKUP(C21,Data!$B$5:$E$508,4,FALSE)*E21)</f>
        <v/>
      </c>
      <c r="N21" s="349" t="str">
        <f>IF(E21="","",VLOOKUP(C21,Data!$B$5:$F$508,5,FALSE)*E21)</f>
        <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776"/>
      <c r="Q21" s="777"/>
      <c r="R21" s="630" t="s">
        <v>525</v>
      </c>
      <c r="S21" s="777"/>
      <c r="T21" s="777"/>
      <c r="U21" s="630"/>
      <c r="V21" s="634"/>
      <c r="W21" s="630"/>
      <c r="X21" s="350" t="str">
        <f>IF(E21="","",VLOOKUP(C21,Data!$B$5:$J$508,9,FALSE)*E21)</f>
        <v/>
      </c>
      <c r="Y21" s="704"/>
      <c r="Z21" s="704"/>
      <c r="AA21" s="705"/>
      <c r="AB21" s="705"/>
      <c r="AC21" s="704"/>
      <c r="AD21" s="704"/>
      <c r="AE21" s="704"/>
    </row>
    <row r="22" spans="2:31" s="710" customFormat="1" ht="20" customHeight="1">
      <c r="B22" s="707"/>
      <c r="C22" s="357"/>
      <c r="D22" s="346" t="str">
        <f>IF(E22="","",VLOOKUP(C22,Data!$B$5:$L$508,2,FALSE))</f>
        <v/>
      </c>
      <c r="E22" s="715"/>
      <c r="F22" s="709">
        <v>1</v>
      </c>
      <c r="G22" s="712"/>
      <c r="H22" s="346" t="str">
        <f>IF(E22="","",VLOOKUP(C22,Data!$B$5:$L$508,11,FALSE))</f>
        <v/>
      </c>
      <c r="I22" s="616" t="str">
        <f t="shared" si="0"/>
        <v>-</v>
      </c>
      <c r="J22" s="471" t="str">
        <f>IF(E22="","",VLOOKUP(C22,Data!$B$5:$D$508,3,FALSE))</f>
        <v/>
      </c>
      <c r="K22" s="347" t="str">
        <f>IF(E22="","",VLOOKUP(C22,Data!$B$5:$M$508,12,FALSE))</f>
        <v/>
      </c>
      <c r="L22" s="348"/>
      <c r="M22" s="349" t="str">
        <f>IF(E22="","",VLOOKUP(C22,Data!$B$5:$E$508,4,FALSE)*E22)</f>
        <v/>
      </c>
      <c r="N22" s="349" t="str">
        <f>IF(E22="","",VLOOKUP(C22,Data!$B$5:$F$508,5,FALSE)*E22)</f>
        <v/>
      </c>
      <c r="O22" s="612" t="e">
        <f>IF(C22=Data!#REF!,Data!#REF!,(IF(C22=Data!#REF!,Data!#REF!,(IF(C22=Data!#REF!,Data!#REF!,(IF(C22=Data!B168,Data!G168,(IF(C22=Data!B171,Data!G171,(IF(C22=Data!#REF!,Data!#REF!,(IF(C22=Data!#REF!,Data!#REF!,(IF(C22=Data!#REF!,Data!#REF!,Data!#REF!)))))))))))))))&amp;IF(C22=Data!#REF!,Data!#REF!,(IF(C22=Data!#REF!,Data!#REF!,(IF(C22=Data!#REF!,Data!#REF!,(IF(C22=Data!#REF!,Data!#REF!,(IF(C22=Data!#REF!,Data!#REF!,(IF(C22=Data!#REF!,Data!G863,(IF(C22=Data!#REF!,Data!#REF!,(IF(C22=Data!#REF!,Data!#REF!,Data!#REF!)))))))))))))))&amp;IF(C22=Data!B199,Data!G199,(IF(C22=Data!#REF!,Data!#REF!,(IF(C22=Data!#REF!,Data!#REF!,(IF(C22=Data!#REF!,Data!#REF!,(IF(C22=Data!#REF!,Data!#REF!,Data!#REF!)))))))))</f>
        <v>#REF!</v>
      </c>
      <c r="P22" s="776"/>
      <c r="Q22" s="777"/>
      <c r="R22" s="630" t="s">
        <v>525</v>
      </c>
      <c r="S22" s="777"/>
      <c r="T22" s="777"/>
      <c r="U22" s="630"/>
      <c r="V22" s="634"/>
      <c r="W22" s="630"/>
      <c r="X22" s="350" t="str">
        <f>IF(E22="","",VLOOKUP(C22,Data!$B$5:$J$508,9,FALSE)*E22)</f>
        <v/>
      </c>
      <c r="Y22" s="704"/>
      <c r="Z22" s="704"/>
      <c r="AA22" s="705"/>
      <c r="AB22" s="705"/>
      <c r="AC22" s="704"/>
      <c r="AD22" s="704"/>
      <c r="AE22" s="704"/>
    </row>
    <row r="23" spans="2:31" s="710" customFormat="1" ht="20" customHeight="1">
      <c r="B23" s="707"/>
      <c r="C23" s="357"/>
      <c r="D23" s="346" t="str">
        <f>IF(E23="","",VLOOKUP(C23,Data!$B$5:$L$508,2,FALSE))</f>
        <v/>
      </c>
      <c r="E23" s="715"/>
      <c r="F23" s="709"/>
      <c r="G23" s="712"/>
      <c r="H23" s="346" t="str">
        <f>IF(E23="","",VLOOKUP(C23,Data!$B$5:$L$508,11,FALSE))</f>
        <v/>
      </c>
      <c r="I23" s="616" t="str">
        <f t="shared" si="0"/>
        <v>-</v>
      </c>
      <c r="J23" s="471" t="str">
        <f>IF(E23="","",VLOOKUP(C23,Data!$B$5:$D$508,3,FALSE))</f>
        <v/>
      </c>
      <c r="K23" s="347" t="str">
        <f>IF(E23="","",VLOOKUP(C23,Data!$B$5:$M$508,12,FALSE))</f>
        <v/>
      </c>
      <c r="L23" s="348"/>
      <c r="M23" s="349" t="str">
        <f>IF(E23="","",VLOOKUP(C23,Data!$B$5:$E$508,4,FALSE)*E23)</f>
        <v/>
      </c>
      <c r="N23" s="349" t="str">
        <f>IF(E23="","",VLOOKUP(C23,Data!$B$5:$F$508,5,FALSE)*E23)</f>
        <v/>
      </c>
      <c r="O23" s="612" t="e">
        <f>IF(C23=Data!#REF!,Data!#REF!,(IF(C23=Data!#REF!,Data!#REF!,(IF(C23=Data!#REF!,Data!#REF!,(IF(C23=Data!B166,Data!G166,(IF(C23=Data!B169,Data!G169,(IF(C23=Data!#REF!,Data!#REF!,(IF(C23=Data!#REF!,Data!#REF!,(IF(C23=Data!#REF!,Data!#REF!,Data!#REF!)))))))))))))))&amp;IF(C23=Data!#REF!,Data!#REF!,(IF(C23=Data!#REF!,Data!#REF!,(IF(C23=Data!#REF!,Data!#REF!,(IF(C23=Data!#REF!,Data!#REF!,(IF(C23=Data!#REF!,Data!#REF!,(IF(C23=Data!#REF!,Data!G861,(IF(C23=Data!#REF!,Data!#REF!,(IF(C23=Data!#REF!,Data!#REF!,Data!#REF!)))))))))))))))&amp;IF(C23=Data!B197,Data!G197,(IF(C23=Data!#REF!,Data!#REF!,(IF(C23=Data!#REF!,Data!#REF!,(IF(C23=Data!#REF!,Data!#REF!,(IF(C23=Data!#REF!,Data!#REF!,Data!#REF!)))))))))</f>
        <v>#REF!</v>
      </c>
      <c r="P23" s="776"/>
      <c r="Q23" s="777"/>
      <c r="R23" s="630" t="s">
        <v>525</v>
      </c>
      <c r="S23" s="777"/>
      <c r="T23" s="777"/>
      <c r="U23" s="630"/>
      <c r="V23" s="634"/>
      <c r="W23" s="630"/>
      <c r="X23" s="350" t="str">
        <f>IF(E23="","",VLOOKUP(C23,Data!$B$5:$J$508,9,FALSE)*E23)</f>
        <v/>
      </c>
      <c r="Y23" s="704"/>
      <c r="Z23" s="704"/>
      <c r="AA23" s="705"/>
      <c r="AB23" s="705"/>
      <c r="AC23" s="704"/>
      <c r="AD23" s="704"/>
      <c r="AE23" s="704"/>
    </row>
    <row r="24" spans="2:31" s="710" customFormat="1" ht="20" customHeight="1">
      <c r="B24" s="707"/>
      <c r="C24" s="357"/>
      <c r="D24" s="346" t="str">
        <f>IF(E24="","",VLOOKUP(C24,Data!$B$5:$L$508,2,FALSE))</f>
        <v/>
      </c>
      <c r="E24" s="715"/>
      <c r="F24" s="709">
        <v>1</v>
      </c>
      <c r="G24" s="712"/>
      <c r="H24" s="346" t="str">
        <f>IF(E24="","",VLOOKUP(C24,Data!$B$5:$L$508,11,FALSE))</f>
        <v/>
      </c>
      <c r="I24" s="616" t="str">
        <f t="shared" si="0"/>
        <v>-</v>
      </c>
      <c r="J24" s="471" t="str">
        <f>IF(E24="","",VLOOKUP(C24,Data!$B$5:$D$508,3,FALSE))</f>
        <v/>
      </c>
      <c r="K24" s="347" t="str">
        <f>IF(E24="","",VLOOKUP(C24,Data!$B$5:$M$508,12,FALSE))</f>
        <v/>
      </c>
      <c r="L24" s="348"/>
      <c r="M24" s="349" t="str">
        <f>IF(E24="","",VLOOKUP(C24,Data!$B$5:$E$508,4,FALSE)*E24)</f>
        <v/>
      </c>
      <c r="N24" s="349" t="str">
        <f>IF(E24="","",VLOOKUP(C24,Data!$B$5:$F$508,5,FALSE)*E24)</f>
        <v/>
      </c>
      <c r="O24" s="612" t="e">
        <f>IF(C24=Data!#REF!,Data!#REF!,(IF(C24=Data!#REF!,Data!#REF!,(IF(C24=Data!#REF!,Data!#REF!,(IF(C24=Data!B168,Data!G168,(IF(C24=Data!B171,Data!G171,(IF(C24=Data!#REF!,Data!#REF!,(IF(C24=Data!#REF!,Data!#REF!,(IF(C24=Data!#REF!,Data!#REF!,Data!#REF!)))))))))))))))&amp;IF(C24=Data!#REF!,Data!#REF!,(IF(C24=Data!#REF!,Data!#REF!,(IF(C24=Data!#REF!,Data!#REF!,(IF(C24=Data!#REF!,Data!#REF!,(IF(C24=Data!#REF!,Data!#REF!,(IF(C24=Data!#REF!,Data!G863,(IF(C24=Data!#REF!,Data!#REF!,(IF(C24=Data!#REF!,Data!#REF!,Data!#REF!)))))))))))))))&amp;IF(C24=Data!B199,Data!G199,(IF(C24=Data!#REF!,Data!#REF!,(IF(C24=Data!#REF!,Data!#REF!,(IF(C24=Data!#REF!,Data!#REF!,(IF(C24=Data!#REF!,Data!#REF!,Data!#REF!)))))))))</f>
        <v>#REF!</v>
      </c>
      <c r="P24" s="776"/>
      <c r="Q24" s="777"/>
      <c r="R24" s="630" t="s">
        <v>525</v>
      </c>
      <c r="S24" s="777"/>
      <c r="T24" s="777"/>
      <c r="U24" s="630"/>
      <c r="V24" s="634"/>
      <c r="W24" s="630"/>
      <c r="X24" s="350" t="str">
        <f>IF(E24="","",VLOOKUP(C24,Data!$B$5:$J$508,9,FALSE)*E24)</f>
        <v/>
      </c>
      <c r="Y24" s="704"/>
      <c r="Z24" s="704"/>
      <c r="AA24" s="705"/>
      <c r="AB24" s="705"/>
      <c r="AC24" s="704"/>
      <c r="AD24" s="704"/>
      <c r="AE24" s="704"/>
    </row>
    <row r="25" spans="2:31" s="710" customFormat="1" ht="20" customHeight="1">
      <c r="B25" s="635"/>
      <c r="C25" s="357"/>
      <c r="D25" s="346" t="str">
        <f>IF(E25="","",VLOOKUP(C25,Data!$B$5:$L$508,2,FALSE))</f>
        <v/>
      </c>
      <c r="E25" s="715"/>
      <c r="F25" s="709"/>
      <c r="G25" s="712"/>
      <c r="H25" s="346" t="str">
        <f>IF(E25="","",VLOOKUP(C25,Data!$B$5:$L$508,11,FALSE))</f>
        <v/>
      </c>
      <c r="I25" s="616" t="str">
        <f t="shared" si="0"/>
        <v>-</v>
      </c>
      <c r="J25" s="471" t="str">
        <f>IF(E25="","",VLOOKUP(C25,Data!$B$5:$D$508,3,FALSE))</f>
        <v/>
      </c>
      <c r="K25" s="347" t="str">
        <f>IF(E25="","",VLOOKUP(C25,Data!$B$5:$M$508,12,FALSE))</f>
        <v/>
      </c>
      <c r="L25" s="348"/>
      <c r="M25" s="349" t="str">
        <f>IF(E25="","",VLOOKUP(C25,Data!$B$5:$E$508,4,FALSE)*E25)</f>
        <v/>
      </c>
      <c r="N25" s="349" t="str">
        <f>IF(E25="","",VLOOKUP(C25,Data!$B$5:$F$508,5,FALSE)*E25)</f>
        <v/>
      </c>
      <c r="O25" s="612" t="e">
        <f>IF(C25=Data!#REF!,Data!#REF!,(IF(C25=Data!#REF!,Data!#REF!,(IF(C25=Data!#REF!,Data!#REF!,(IF(C25=Data!B147,Data!G147,(IF(C25=Data!B150,Data!G150,(IF(C25=Data!#REF!,Data!#REF!,(IF(C25=Data!#REF!,Data!#REF!,(IF(C25=Data!#REF!,Data!#REF!,Data!#REF!)))))))))))))))&amp;IF(C25=Data!#REF!,Data!#REF!,(IF(C25=Data!#REF!,Data!#REF!,(IF(C25=Data!#REF!,Data!#REF!,(IF(C25=Data!#REF!,Data!#REF!,(IF(C25=Data!#REF!,Data!#REF!,(IF(C25=Data!#REF!,Data!G842,(IF(C25=Data!#REF!,Data!#REF!,(IF(C25=Data!#REF!,Data!#REF!,Data!#REF!)))))))))))))))&amp;IF(C25=Data!B178,Data!G178,(IF(C25=Data!#REF!,Data!#REF!,(IF(C25=Data!#REF!,Data!#REF!,(IF(C25=Data!#REF!,Data!#REF!,(IF(C25=Data!#REF!,Data!#REF!,Data!#REF!)))))))))</f>
        <v>#REF!</v>
      </c>
      <c r="P25" s="776"/>
      <c r="Q25" s="777"/>
      <c r="R25" s="630" t="s">
        <v>525</v>
      </c>
      <c r="S25" s="777"/>
      <c r="T25" s="777"/>
      <c r="U25" s="630"/>
      <c r="V25" s="634"/>
      <c r="W25" s="630"/>
      <c r="X25" s="350" t="str">
        <f>IF(E25="","",VLOOKUP(C25,Data!$B$5:$J$508,9,FALSE)*E25)</f>
        <v/>
      </c>
      <c r="Y25" s="704"/>
      <c r="Z25" s="704"/>
      <c r="AA25" s="705"/>
      <c r="AB25" s="705"/>
      <c r="AC25" s="704"/>
      <c r="AD25" s="704"/>
      <c r="AE25" s="704"/>
    </row>
    <row r="26" spans="2:31" s="710" customFormat="1" ht="22" customHeight="1">
      <c r="B26" s="637"/>
      <c r="C26" s="653"/>
      <c r="D26" s="346" t="str">
        <f>IF(E26="","",VLOOKUP(C26,Data!$B$5:$L$508,2,FALSE))</f>
        <v/>
      </c>
      <c r="E26" s="715"/>
      <c r="F26" s="709"/>
      <c r="G26" s="712"/>
      <c r="H26" s="346" t="str">
        <f>IF(E26="","",VLOOKUP(C26,Data!$B$5:$L$508,11,FALSE))</f>
        <v/>
      </c>
      <c r="I26" s="616" t="str">
        <f t="shared" si="0"/>
        <v>-</v>
      </c>
      <c r="J26" s="471" t="str">
        <f>IF(E26="","",VLOOKUP(C26,Data!$B$5:$D$508,3,FALSE))</f>
        <v/>
      </c>
      <c r="K26" s="347" t="str">
        <f>IF(E26="","",VLOOKUP(C26,Data!$B$5:$M$508,12,FALSE))</f>
        <v/>
      </c>
      <c r="L26" s="348"/>
      <c r="M26" s="349" t="str">
        <f>IF(E26="","",VLOOKUP(C26,Data!$B$5:$E$508,4,FALSE)*E26)</f>
        <v/>
      </c>
      <c r="N26" s="349" t="str">
        <f>IF(E26="","",VLOOKUP(C26,Data!$B$5:$F$508,5,FALSE)*E26)</f>
        <v/>
      </c>
      <c r="O26" s="612" t="e">
        <f>IF(C26=Data!#REF!,Data!#REF!,(IF(C26=Data!#REF!,Data!#REF!,(IF(C26=Data!#REF!,Data!#REF!,(IF(C26=Data!B148,Data!G148,(IF(C26=Data!B151,Data!G151,(IF(C26=Data!#REF!,Data!#REF!,(IF(C26=Data!#REF!,Data!#REF!,(IF(C26=Data!#REF!,Data!#REF!,Data!#REF!)))))))))))))))&amp;IF(C26=Data!#REF!,Data!#REF!,(IF(C26=Data!#REF!,Data!#REF!,(IF(C26=Data!#REF!,Data!#REF!,(IF(C26=Data!#REF!,Data!#REF!,(IF(C26=Data!#REF!,Data!#REF!,(IF(C26=Data!#REF!,Data!G843,(IF(C26=Data!#REF!,Data!#REF!,(IF(C26=Data!#REF!,Data!#REF!,Data!#REF!)))))))))))))))&amp;IF(C26=Data!B179,Data!G179,(IF(C26=Data!#REF!,Data!#REF!,(IF(C26=Data!#REF!,Data!#REF!,(IF(C26=Data!#REF!,Data!#REF!,(IF(C26=Data!#REF!,Data!#REF!,Data!#REF!)))))))))</f>
        <v>#REF!</v>
      </c>
      <c r="P26" s="776"/>
      <c r="Q26" s="777"/>
      <c r="R26" s="630" t="s">
        <v>525</v>
      </c>
      <c r="S26" s="777"/>
      <c r="T26" s="777"/>
      <c r="U26" s="630"/>
      <c r="V26" s="634"/>
      <c r="W26" s="630"/>
      <c r="X26" s="350" t="str">
        <f>IF(E26="","",VLOOKUP(C26,Data!$B$5:$J$508,9,FALSE)*E26)</f>
        <v/>
      </c>
      <c r="Y26" s="704"/>
      <c r="Z26" s="704"/>
      <c r="AA26" s="705"/>
      <c r="AB26" s="705"/>
      <c r="AC26" s="704"/>
      <c r="AD26" s="704"/>
      <c r="AE26" s="704"/>
    </row>
    <row r="27" spans="2:31">
      <c r="B27" s="637"/>
      <c r="C27" s="653"/>
      <c r="D27" s="654"/>
      <c r="E27" s="359">
        <f>SUM(E18:E26)</f>
        <v>2</v>
      </c>
      <c r="F27" s="359">
        <f>SUM(F18:F26)</f>
        <v>2</v>
      </c>
      <c r="G27" s="455"/>
      <c r="H27" s="361"/>
      <c r="I27" s="493">
        <f>SUM(I18:I26)</f>
        <v>149.38</v>
      </c>
      <c r="J27" s="361"/>
      <c r="K27" s="361"/>
      <c r="L27" s="361"/>
      <c r="M27" s="655">
        <f>SUM(M18:M26)</f>
        <v>7</v>
      </c>
      <c r="N27" s="655">
        <f>SUM(N18:N26)</f>
        <v>6</v>
      </c>
      <c r="O27" s="351" t="e">
        <f>SUM(O16:O26)</f>
        <v>#REF!</v>
      </c>
      <c r="P27" s="351"/>
      <c r="Q27" s="351">
        <f>SUM(Q16:Q26)</f>
        <v>0</v>
      </c>
      <c r="R27" s="351">
        <f>SUM(R16:R26)</f>
        <v>0</v>
      </c>
      <c r="S27" s="351"/>
      <c r="T27" s="351">
        <f>SUM(T16:T26)</f>
        <v>0</v>
      </c>
      <c r="U27" s="351">
        <f>SUM(U16:U26)</f>
        <v>0</v>
      </c>
      <c r="V27" s="351" t="e">
        <f>SUM(#REF!)</f>
        <v>#REF!</v>
      </c>
      <c r="W27" s="351">
        <f>SUM(W16:W26)</f>
        <v>0</v>
      </c>
      <c r="X27" s="354">
        <f>SUM(X18:X26)</f>
        <v>3.3852E-2</v>
      </c>
    </row>
    <row r="28" spans="2:31">
      <c r="B28" s="656"/>
      <c r="C28" s="657"/>
      <c r="D28" s="641"/>
      <c r="E28" s="441"/>
      <c r="F28" s="658"/>
      <c r="G28" s="406"/>
      <c r="H28" s="177" t="s">
        <v>527</v>
      </c>
      <c r="I28" s="174"/>
      <c r="J28" s="439"/>
      <c r="K28" s="439"/>
      <c r="L28" s="439"/>
      <c r="M28" s="178"/>
      <c r="N28" s="174"/>
      <c r="O28" s="408"/>
      <c r="P28" s="407"/>
      <c r="Q28" s="407"/>
      <c r="R28" s="407"/>
      <c r="S28" s="407"/>
      <c r="T28" s="407"/>
      <c r="U28" s="407"/>
      <c r="V28" s="408"/>
      <c r="W28" s="408"/>
      <c r="X28" s="176"/>
    </row>
    <row r="29" spans="2:31">
      <c r="B29" s="387" t="s">
        <v>523</v>
      </c>
      <c r="C29" s="639"/>
      <c r="D29" s="659"/>
      <c r="E29" s="444" t="s">
        <v>528</v>
      </c>
      <c r="F29" s="444"/>
      <c r="G29" s="401"/>
      <c r="H29" s="80" t="s">
        <v>82</v>
      </c>
      <c r="I29" s="84"/>
      <c r="J29" s="417" t="s">
        <v>83</v>
      </c>
      <c r="K29" s="445"/>
      <c r="L29" s="169" t="s">
        <v>84</v>
      </c>
      <c r="M29" s="169"/>
      <c r="N29" s="1070" t="s">
        <v>85</v>
      </c>
      <c r="O29" s="1071"/>
      <c r="P29" s="1071"/>
      <c r="Q29" s="1071"/>
      <c r="R29" s="1071"/>
      <c r="S29" s="1071"/>
      <c r="T29" s="1071"/>
      <c r="U29" s="1071"/>
      <c r="V29" s="1071"/>
      <c r="W29" s="1071"/>
      <c r="X29" s="1072"/>
    </row>
    <row r="30" spans="2:31" ht="13">
      <c r="B30" s="394" t="s">
        <v>547</v>
      </c>
      <c r="D30" s="660"/>
      <c r="E30" s="381" t="s">
        <v>87</v>
      </c>
      <c r="H30" s="179"/>
      <c r="I30" s="180" t="s">
        <v>12</v>
      </c>
      <c r="J30" s="394" t="s">
        <v>88</v>
      </c>
      <c r="K30" s="446"/>
      <c r="L30" s="171" t="s">
        <v>89</v>
      </c>
      <c r="M30" s="171"/>
      <c r="N30" s="167"/>
      <c r="X30" s="172"/>
      <c r="AA30" s="704"/>
      <c r="AB30" s="704"/>
    </row>
    <row r="31" spans="2:31">
      <c r="B31" s="394" t="s">
        <v>561</v>
      </c>
      <c r="D31" s="641"/>
      <c r="H31" s="1073"/>
      <c r="I31" s="1074"/>
      <c r="J31" s="394"/>
      <c r="K31" s="446"/>
      <c r="L31" s="171" t="s">
        <v>93</v>
      </c>
      <c r="M31" s="171"/>
      <c r="N31" s="167"/>
      <c r="X31" s="172"/>
    </row>
    <row r="32" spans="2:31" ht="12.5">
      <c r="B32" s="406"/>
      <c r="C32" s="448"/>
      <c r="D32" s="661"/>
      <c r="E32" s="381" t="s">
        <v>94</v>
      </c>
      <c r="H32" s="179"/>
      <c r="I32" s="180"/>
      <c r="J32" s="394" t="s">
        <v>95</v>
      </c>
      <c r="K32" s="446"/>
      <c r="L32" s="171"/>
      <c r="M32" s="171"/>
      <c r="N32" s="167"/>
      <c r="X32" s="172"/>
      <c r="AA32" s="704"/>
      <c r="AB32" s="704"/>
    </row>
    <row r="33" spans="2:28" ht="13">
      <c r="B33" s="387" t="s">
        <v>96</v>
      </c>
      <c r="C33" s="444"/>
      <c r="D33" s="640"/>
      <c r="E33" s="381" t="s">
        <v>97</v>
      </c>
      <c r="H33" s="88" t="s">
        <v>98</v>
      </c>
      <c r="I33" s="85"/>
      <c r="J33" s="394" t="s">
        <v>88</v>
      </c>
      <c r="K33" s="446"/>
      <c r="L33" s="171" t="s">
        <v>99</v>
      </c>
      <c r="M33" s="171"/>
      <c r="N33" s="167"/>
      <c r="X33" s="172"/>
      <c r="AA33" s="704"/>
      <c r="AB33" s="704"/>
    </row>
    <row r="34" spans="2:28" ht="15.5">
      <c r="B34" s="729" t="s">
        <v>537</v>
      </c>
      <c r="D34" s="641"/>
      <c r="E34" s="381" t="s">
        <v>100</v>
      </c>
      <c r="H34" s="89"/>
      <c r="I34" s="181"/>
      <c r="J34" s="394" t="s">
        <v>101</v>
      </c>
      <c r="K34" s="446"/>
      <c r="L34" s="171" t="s">
        <v>524</v>
      </c>
      <c r="M34" s="171"/>
      <c r="N34" s="1075" t="s">
        <v>103</v>
      </c>
      <c r="O34" s="1076"/>
      <c r="P34" s="1076"/>
      <c r="Q34" s="1076"/>
      <c r="R34" s="1076"/>
      <c r="S34" s="1076"/>
      <c r="T34" s="1076"/>
      <c r="U34" s="1076"/>
      <c r="V34" s="1076"/>
      <c r="W34" s="1076"/>
      <c r="X34" s="1077"/>
      <c r="AA34" s="704"/>
      <c r="AB34" s="704"/>
    </row>
    <row r="35" spans="2:28">
      <c r="B35" s="406"/>
      <c r="C35" s="448"/>
      <c r="D35" s="644"/>
      <c r="E35" s="448"/>
      <c r="F35" s="448"/>
      <c r="G35" s="407"/>
      <c r="H35" s="1061" t="s">
        <v>1075</v>
      </c>
      <c r="I35" s="1078"/>
      <c r="J35" s="1061" t="s">
        <v>1090</v>
      </c>
      <c r="K35" s="1078"/>
      <c r="L35" s="448"/>
      <c r="M35" s="175"/>
      <c r="N35" s="1079" t="s">
        <v>105</v>
      </c>
      <c r="O35" s="1080"/>
      <c r="P35" s="1080"/>
      <c r="Q35" s="1080"/>
      <c r="R35" s="1080"/>
      <c r="S35" s="1080"/>
      <c r="T35" s="1080"/>
      <c r="U35" s="1080"/>
      <c r="V35" s="1080"/>
      <c r="W35" s="1080"/>
      <c r="X35" s="1081"/>
    </row>
    <row r="39" spans="2:28" ht="22.5" customHeight="1">
      <c r="B39" s="456" t="s">
        <v>922</v>
      </c>
      <c r="C39" s="497"/>
      <c r="D39" s="456" t="s">
        <v>580</v>
      </c>
      <c r="E39" s="663"/>
      <c r="F39" s="663"/>
      <c r="G39" s="454"/>
      <c r="H39" s="456" t="s">
        <v>916</v>
      </c>
      <c r="J39" s="456" t="s">
        <v>927</v>
      </c>
    </row>
    <row r="40" spans="2:28" s="163" customFormat="1" ht="22.5" customHeight="1">
      <c r="B40" s="456" t="s">
        <v>923</v>
      </c>
      <c r="C40" s="497"/>
      <c r="D40" s="456" t="s">
        <v>927</v>
      </c>
      <c r="E40" s="663"/>
      <c r="F40" s="663"/>
      <c r="G40" s="454"/>
      <c r="H40" s="664" t="s">
        <v>917</v>
      </c>
      <c r="I40" s="497"/>
      <c r="J40" s="575" t="s">
        <v>927</v>
      </c>
      <c r="K40" s="704"/>
      <c r="L40" s="704"/>
      <c r="O40" s="704"/>
      <c r="P40" s="704"/>
      <c r="Q40" s="704"/>
      <c r="R40" s="704"/>
      <c r="S40" s="704"/>
      <c r="T40" s="704"/>
      <c r="U40" s="704"/>
      <c r="V40" s="704"/>
      <c r="W40" s="704"/>
      <c r="X40" s="164"/>
      <c r="Y40" s="704"/>
      <c r="Z40" s="704"/>
      <c r="AA40" s="705"/>
      <c r="AB40" s="679"/>
    </row>
    <row r="41" spans="2:28" s="163" customFormat="1" ht="22.5" customHeight="1">
      <c r="B41" s="456" t="s">
        <v>924</v>
      </c>
      <c r="C41" s="497"/>
      <c r="D41" s="456" t="s">
        <v>927</v>
      </c>
      <c r="E41" s="663"/>
      <c r="F41" s="663"/>
      <c r="G41" s="454"/>
      <c r="H41" s="456" t="s">
        <v>918</v>
      </c>
      <c r="J41" s="456" t="s">
        <v>580</v>
      </c>
      <c r="K41" s="704"/>
      <c r="L41" s="704"/>
      <c r="O41" s="704"/>
      <c r="P41" s="704"/>
      <c r="Q41" s="704"/>
      <c r="R41" s="704"/>
      <c r="S41" s="704"/>
      <c r="T41" s="704"/>
      <c r="U41" s="704"/>
      <c r="V41" s="704"/>
      <c r="W41" s="704"/>
      <c r="X41" s="164"/>
      <c r="Y41" s="704"/>
      <c r="Z41" s="704"/>
      <c r="AA41" s="705"/>
      <c r="AB41" s="679"/>
    </row>
    <row r="42" spans="2:28" s="163" customFormat="1" ht="22.5" customHeight="1">
      <c r="B42" s="456" t="s">
        <v>925</v>
      </c>
      <c r="C42" s="497"/>
      <c r="D42" s="456" t="s">
        <v>580</v>
      </c>
      <c r="E42" s="663"/>
      <c r="F42" s="663"/>
      <c r="G42" s="454"/>
      <c r="H42" s="456" t="s">
        <v>919</v>
      </c>
      <c r="J42" s="456" t="s">
        <v>580</v>
      </c>
      <c r="K42" s="704"/>
      <c r="L42" s="704"/>
      <c r="O42" s="704"/>
      <c r="P42" s="704"/>
      <c r="Q42" s="704"/>
      <c r="R42" s="704"/>
      <c r="S42" s="704"/>
      <c r="T42" s="704"/>
      <c r="U42" s="704"/>
      <c r="V42" s="704"/>
      <c r="W42" s="704"/>
      <c r="X42" s="164"/>
      <c r="Y42" s="704"/>
      <c r="Z42" s="704"/>
      <c r="AA42" s="705"/>
      <c r="AB42" s="679"/>
    </row>
    <row r="43" spans="2:28" s="163" customFormat="1" ht="22.5" customHeight="1">
      <c r="B43" s="456" t="s">
        <v>926</v>
      </c>
      <c r="C43" s="497"/>
      <c r="D43" s="456" t="s">
        <v>580</v>
      </c>
      <c r="E43" s="663"/>
      <c r="F43" s="663"/>
      <c r="G43" s="454"/>
      <c r="H43" s="456" t="s">
        <v>921</v>
      </c>
      <c r="J43" s="456" t="s">
        <v>580</v>
      </c>
      <c r="K43" s="704"/>
      <c r="L43" s="704"/>
      <c r="O43" s="704"/>
      <c r="P43" s="704"/>
      <c r="Q43" s="704"/>
      <c r="R43" s="704"/>
      <c r="S43" s="704"/>
      <c r="T43" s="704"/>
      <c r="U43" s="704"/>
      <c r="V43" s="704"/>
      <c r="W43" s="704"/>
      <c r="X43" s="164"/>
      <c r="Y43" s="704"/>
      <c r="Z43" s="704"/>
      <c r="AA43" s="705"/>
      <c r="AB43" s="679"/>
    </row>
    <row r="44" spans="2:28">
      <c r="B44" s="665"/>
      <c r="D44" s="665"/>
      <c r="E44" s="665"/>
      <c r="F44" s="665"/>
      <c r="G44" s="326"/>
      <c r="H44" s="456" t="s">
        <v>920</v>
      </c>
      <c r="J44" s="456" t="s">
        <v>580</v>
      </c>
    </row>
    <row r="45" spans="2:28" s="163" customFormat="1">
      <c r="B45" s="704"/>
      <c r="C45" s="666" t="s">
        <v>189</v>
      </c>
      <c r="D45" s="381"/>
      <c r="E45" s="381"/>
      <c r="F45" s="381"/>
      <c r="G45" s="704"/>
      <c r="J45" s="704"/>
      <c r="K45" s="704"/>
      <c r="L45" s="704"/>
      <c r="O45" s="704"/>
      <c r="P45" s="704"/>
      <c r="Q45" s="704"/>
      <c r="R45" s="704"/>
      <c r="S45" s="704"/>
      <c r="T45" s="704"/>
      <c r="U45" s="704"/>
      <c r="V45" s="704"/>
      <c r="W45" s="704"/>
      <c r="X45" s="164"/>
      <c r="Y45" s="704"/>
      <c r="Z45" s="704"/>
      <c r="AA45" s="705"/>
      <c r="AB45" s="679"/>
    </row>
    <row r="46" spans="2:28" s="163" customFormat="1">
      <c r="B46" s="704"/>
      <c r="C46" s="667" t="s">
        <v>592</v>
      </c>
      <c r="D46" s="381"/>
      <c r="E46" s="381"/>
      <c r="F46" s="381"/>
      <c r="G46" s="704"/>
      <c r="J46" s="704"/>
      <c r="K46" s="704"/>
      <c r="L46" s="704"/>
      <c r="O46" s="704"/>
      <c r="P46" s="704"/>
      <c r="Q46" s="704"/>
      <c r="R46" s="704"/>
      <c r="S46" s="704"/>
      <c r="T46" s="704"/>
      <c r="U46" s="704"/>
      <c r="V46" s="704"/>
      <c r="W46" s="704"/>
      <c r="X46" s="164"/>
      <c r="Y46" s="704"/>
      <c r="Z46" s="704"/>
      <c r="AA46" s="705"/>
      <c r="AB46" s="679"/>
    </row>
    <row r="47" spans="2:28" s="163" customFormat="1">
      <c r="B47" s="704"/>
      <c r="C47" s="667" t="s">
        <v>593</v>
      </c>
      <c r="D47" s="381"/>
      <c r="E47" s="381"/>
      <c r="F47" s="381"/>
      <c r="G47" s="704"/>
      <c r="J47" s="704"/>
      <c r="K47" s="704"/>
      <c r="L47" s="704"/>
      <c r="O47" s="704"/>
      <c r="P47" s="704"/>
      <c r="Q47" s="704"/>
      <c r="R47" s="704"/>
      <c r="S47" s="704"/>
      <c r="T47" s="704"/>
      <c r="U47" s="704"/>
      <c r="V47" s="704"/>
      <c r="W47" s="704"/>
      <c r="X47" s="164"/>
      <c r="Y47" s="704"/>
      <c r="Z47" s="704"/>
      <c r="AA47" s="705"/>
      <c r="AB47" s="679"/>
    </row>
    <row r="48" spans="2:28" s="163" customFormat="1">
      <c r="B48" s="704"/>
      <c r="C48" s="667" t="s">
        <v>595</v>
      </c>
      <c r="D48" s="381"/>
      <c r="E48" s="381"/>
      <c r="F48" s="381"/>
      <c r="G48" s="704"/>
      <c r="J48" s="704"/>
      <c r="K48" s="704"/>
      <c r="L48" s="704"/>
      <c r="O48" s="704"/>
      <c r="P48" s="704"/>
      <c r="Q48" s="704"/>
      <c r="R48" s="704"/>
      <c r="S48" s="704"/>
      <c r="T48" s="704"/>
      <c r="U48" s="704"/>
      <c r="V48" s="704"/>
      <c r="W48" s="704"/>
      <c r="X48" s="164"/>
      <c r="Y48" s="704"/>
      <c r="Z48" s="704"/>
      <c r="AA48" s="705"/>
      <c r="AB48" s="679"/>
    </row>
    <row r="49" spans="2:28" s="163" customFormat="1">
      <c r="B49" s="704"/>
      <c r="C49" s="667" t="s">
        <v>594</v>
      </c>
      <c r="D49" s="381"/>
      <c r="E49" s="381"/>
      <c r="F49" s="381"/>
      <c r="G49" s="704"/>
      <c r="J49" s="704"/>
      <c r="K49" s="704"/>
      <c r="L49" s="704"/>
      <c r="O49" s="704"/>
      <c r="P49" s="704"/>
      <c r="Q49" s="704"/>
      <c r="R49" s="704"/>
      <c r="S49" s="704"/>
      <c r="T49" s="704"/>
      <c r="U49" s="704"/>
      <c r="V49" s="704"/>
      <c r="W49" s="704"/>
      <c r="X49" s="164"/>
      <c r="Y49" s="704"/>
      <c r="Z49" s="704"/>
      <c r="AA49" s="705"/>
      <c r="AB49" s="679"/>
    </row>
    <row r="50" spans="2:28" s="163" customFormat="1">
      <c r="B50" s="704"/>
      <c r="C50" s="667" t="s">
        <v>607</v>
      </c>
      <c r="D50" s="381"/>
      <c r="E50" s="381"/>
      <c r="F50" s="381"/>
      <c r="G50" s="704"/>
      <c r="J50" s="704"/>
      <c r="K50" s="704"/>
      <c r="L50" s="704"/>
      <c r="O50" s="704"/>
      <c r="P50" s="704"/>
      <c r="Q50" s="704"/>
      <c r="R50" s="704"/>
      <c r="S50" s="704"/>
      <c r="T50" s="704"/>
      <c r="U50" s="704"/>
      <c r="V50" s="704"/>
      <c r="W50" s="704"/>
      <c r="X50" s="164"/>
      <c r="Y50" s="704"/>
      <c r="Z50" s="704"/>
      <c r="AA50" s="705"/>
      <c r="AB50" s="679"/>
    </row>
    <row r="51" spans="2:28" s="163" customFormat="1">
      <c r="B51" s="704"/>
      <c r="C51" s="667" t="s">
        <v>606</v>
      </c>
      <c r="D51" s="381"/>
      <c r="E51" s="381"/>
      <c r="F51" s="381"/>
      <c r="G51" s="704"/>
      <c r="J51" s="704"/>
      <c r="K51" s="704"/>
      <c r="L51" s="704"/>
      <c r="O51" s="704"/>
      <c r="P51" s="704"/>
      <c r="Q51" s="704"/>
      <c r="R51" s="704"/>
      <c r="S51" s="704"/>
      <c r="T51" s="704"/>
      <c r="U51" s="704"/>
      <c r="V51" s="704"/>
      <c r="W51" s="704"/>
      <c r="X51" s="164"/>
      <c r="Y51" s="704"/>
      <c r="Z51" s="704"/>
      <c r="AA51" s="705"/>
      <c r="AB51" s="679"/>
    </row>
    <row r="52" spans="2:28" s="163" customFormat="1">
      <c r="B52" s="704"/>
      <c r="C52" s="667" t="s">
        <v>596</v>
      </c>
      <c r="D52" s="381"/>
      <c r="E52" s="381"/>
      <c r="F52" s="381"/>
      <c r="G52" s="704"/>
      <c r="J52" s="704"/>
      <c r="K52" s="704"/>
      <c r="L52" s="704"/>
      <c r="O52" s="704"/>
      <c r="P52" s="704"/>
      <c r="Q52" s="704"/>
      <c r="R52" s="704"/>
      <c r="S52" s="704"/>
      <c r="T52" s="704"/>
      <c r="U52" s="704"/>
      <c r="V52" s="704"/>
      <c r="W52" s="704"/>
      <c r="X52" s="164"/>
      <c r="Y52" s="704"/>
      <c r="Z52" s="704"/>
      <c r="AA52" s="705"/>
      <c r="AB52" s="679"/>
    </row>
    <row r="53" spans="2:28" s="163" customFormat="1">
      <c r="B53" s="704"/>
      <c r="C53" s="667" t="s">
        <v>597</v>
      </c>
      <c r="D53" s="381"/>
      <c r="E53" s="381"/>
      <c r="F53" s="381"/>
      <c r="G53" s="704"/>
      <c r="J53" s="704"/>
      <c r="K53" s="704"/>
      <c r="L53" s="704"/>
      <c r="O53" s="704"/>
      <c r="P53" s="704"/>
      <c r="Q53" s="704"/>
      <c r="R53" s="704"/>
      <c r="S53" s="704"/>
      <c r="T53" s="704"/>
      <c r="U53" s="704"/>
      <c r="V53" s="704"/>
      <c r="W53" s="704"/>
      <c r="X53" s="164"/>
      <c r="Y53" s="704"/>
      <c r="Z53" s="704"/>
      <c r="AA53" s="705"/>
      <c r="AB53" s="679"/>
    </row>
    <row r="54" spans="2:28" s="163" customFormat="1">
      <c r="B54" s="704"/>
      <c r="C54" s="667" t="s">
        <v>598</v>
      </c>
      <c r="D54" s="381"/>
      <c r="E54" s="381"/>
      <c r="F54" s="381"/>
      <c r="G54" s="704"/>
      <c r="J54" s="704"/>
      <c r="K54" s="704"/>
      <c r="L54" s="704"/>
      <c r="O54" s="704"/>
      <c r="P54" s="704"/>
      <c r="Q54" s="704"/>
      <c r="R54" s="704"/>
      <c r="S54" s="704"/>
      <c r="T54" s="704"/>
      <c r="U54" s="704"/>
      <c r="V54" s="704"/>
      <c r="W54" s="704"/>
      <c r="X54" s="164"/>
      <c r="Y54" s="704"/>
      <c r="Z54" s="704"/>
      <c r="AA54" s="705"/>
      <c r="AB54" s="679"/>
    </row>
    <row r="55" spans="2:28" s="163" customFormat="1">
      <c r="B55" s="704"/>
      <c r="C55" s="667" t="s">
        <v>599</v>
      </c>
      <c r="D55" s="381"/>
      <c r="E55" s="381"/>
      <c r="F55" s="381"/>
      <c r="G55" s="704"/>
      <c r="J55" s="704"/>
      <c r="K55" s="704"/>
      <c r="L55" s="704"/>
      <c r="O55" s="704"/>
      <c r="P55" s="704"/>
      <c r="Q55" s="704"/>
      <c r="R55" s="704"/>
      <c r="S55" s="704"/>
      <c r="T55" s="704"/>
      <c r="U55" s="704"/>
      <c r="V55" s="704"/>
      <c r="W55" s="704"/>
      <c r="X55" s="164"/>
      <c r="Y55" s="704"/>
      <c r="Z55" s="704"/>
      <c r="AA55" s="705"/>
      <c r="AB55" s="679"/>
    </row>
    <row r="56" spans="2:28">
      <c r="C56" s="667" t="s">
        <v>336</v>
      </c>
    </row>
    <row r="57" spans="2:28" s="665" customFormat="1">
      <c r="B57" s="704"/>
      <c r="C57" s="668" t="s">
        <v>348</v>
      </c>
      <c r="D57" s="666" t="s">
        <v>570</v>
      </c>
      <c r="E57" s="381"/>
      <c r="F57" s="381"/>
      <c r="G57" s="704"/>
      <c r="H57" s="163"/>
      <c r="I57" s="163"/>
      <c r="J57" s="704"/>
      <c r="K57" s="704"/>
      <c r="L57" s="704"/>
      <c r="M57" s="163"/>
      <c r="N57" s="163"/>
      <c r="O57" s="704"/>
      <c r="P57" s="704"/>
      <c r="Q57" s="704"/>
      <c r="R57" s="704"/>
      <c r="S57" s="704"/>
      <c r="T57" s="704"/>
      <c r="U57" s="704"/>
      <c r="V57" s="704"/>
      <c r="W57" s="704"/>
      <c r="X57" s="164"/>
      <c r="Y57" s="704"/>
      <c r="Z57" s="704"/>
      <c r="AA57" s="705"/>
      <c r="AB57" s="680"/>
    </row>
    <row r="58" spans="2:28" s="665" customFormat="1">
      <c r="B58" s="704"/>
      <c r="C58" s="667" t="s">
        <v>14</v>
      </c>
      <c r="D58" s="381" t="s">
        <v>571</v>
      </c>
      <c r="E58" s="381"/>
      <c r="F58" s="381"/>
      <c r="G58" s="704"/>
      <c r="H58" s="163"/>
      <c r="I58" s="163"/>
      <c r="J58" s="704"/>
      <c r="K58" s="704"/>
      <c r="L58" s="704"/>
      <c r="M58" s="163"/>
      <c r="N58" s="163"/>
      <c r="O58" s="704"/>
      <c r="P58" s="704"/>
      <c r="Q58" s="704"/>
      <c r="R58" s="704"/>
      <c r="S58" s="704"/>
      <c r="T58" s="704"/>
      <c r="U58" s="704"/>
      <c r="V58" s="704"/>
      <c r="W58" s="704"/>
      <c r="X58" s="164"/>
      <c r="Y58" s="704"/>
      <c r="Z58" s="704"/>
      <c r="AA58" s="705"/>
      <c r="AB58" s="680"/>
    </row>
    <row r="59" spans="2:28" s="665" customFormat="1">
      <c r="B59" s="704"/>
      <c r="C59" s="667" t="s">
        <v>10</v>
      </c>
      <c r="D59" s="381"/>
      <c r="E59" s="381"/>
      <c r="F59" s="381"/>
      <c r="G59" s="704"/>
      <c r="H59" s="163"/>
      <c r="I59" s="163"/>
      <c r="J59" s="704"/>
      <c r="K59" s="704"/>
      <c r="L59" s="704"/>
      <c r="M59" s="163"/>
      <c r="N59" s="163"/>
      <c r="O59" s="704"/>
      <c r="P59" s="704"/>
      <c r="Q59" s="704"/>
      <c r="R59" s="704"/>
      <c r="S59" s="704"/>
      <c r="T59" s="704"/>
      <c r="U59" s="704"/>
      <c r="V59" s="704"/>
      <c r="W59" s="704"/>
      <c r="X59" s="164"/>
      <c r="Y59" s="704"/>
      <c r="Z59" s="704"/>
      <c r="AA59" s="705"/>
      <c r="AB59" s="680"/>
    </row>
    <row r="60" spans="2:28" s="665" customFormat="1">
      <c r="B60" s="704"/>
      <c r="C60" s="667" t="s">
        <v>602</v>
      </c>
      <c r="D60" s="381" t="s">
        <v>20</v>
      </c>
      <c r="E60" s="381"/>
      <c r="F60" s="381"/>
      <c r="G60" s="704"/>
      <c r="H60" s="163"/>
      <c r="I60" s="163"/>
      <c r="J60" s="704"/>
      <c r="K60" s="704"/>
      <c r="L60" s="704"/>
      <c r="M60" s="163"/>
      <c r="N60" s="163"/>
      <c r="O60" s="704"/>
      <c r="P60" s="704"/>
      <c r="Q60" s="704"/>
      <c r="R60" s="704"/>
      <c r="S60" s="704"/>
      <c r="T60" s="704"/>
      <c r="U60" s="704"/>
      <c r="V60" s="704"/>
      <c r="W60" s="704"/>
      <c r="X60" s="164"/>
      <c r="Y60" s="704"/>
      <c r="Z60" s="704"/>
      <c r="AA60" s="705"/>
      <c r="AB60" s="680"/>
    </row>
    <row r="61" spans="2:28" s="665" customFormat="1">
      <c r="B61" s="704"/>
      <c r="C61" s="667" t="s">
        <v>11</v>
      </c>
      <c r="D61" s="381"/>
      <c r="E61" s="381"/>
      <c r="F61" s="381"/>
      <c r="G61" s="704"/>
      <c r="H61" s="163"/>
      <c r="I61" s="163"/>
      <c r="J61" s="704"/>
      <c r="K61" s="704"/>
      <c r="L61" s="704"/>
      <c r="M61" s="163"/>
      <c r="N61" s="163"/>
      <c r="O61" s="704"/>
      <c r="P61" s="704"/>
      <c r="Q61" s="704"/>
      <c r="R61" s="704"/>
      <c r="S61" s="704"/>
      <c r="T61" s="704"/>
      <c r="U61" s="704"/>
      <c r="V61" s="704"/>
      <c r="W61" s="704"/>
      <c r="X61" s="164"/>
      <c r="Y61" s="704"/>
      <c r="Z61" s="704"/>
      <c r="AA61" s="705"/>
      <c r="AB61" s="680"/>
    </row>
    <row r="62" spans="2:28" s="665" customFormat="1">
      <c r="B62" s="704"/>
      <c r="C62" s="667" t="s">
        <v>550</v>
      </c>
      <c r="D62" s="381"/>
      <c r="E62" s="381"/>
      <c r="F62" s="381"/>
      <c r="G62" s="704"/>
      <c r="H62" s="163"/>
      <c r="I62" s="163"/>
      <c r="J62" s="704"/>
      <c r="K62" s="704"/>
      <c r="L62" s="704"/>
      <c r="M62" s="163"/>
      <c r="N62" s="163"/>
      <c r="O62" s="704"/>
      <c r="P62" s="704"/>
      <c r="Q62" s="704"/>
      <c r="R62" s="704"/>
      <c r="S62" s="704"/>
      <c r="T62" s="704"/>
      <c r="U62" s="704"/>
      <c r="V62" s="704"/>
      <c r="W62" s="704"/>
      <c r="X62" s="164"/>
      <c r="Y62" s="704"/>
      <c r="Z62" s="704"/>
      <c r="AA62" s="705"/>
      <c r="AB62" s="680"/>
    </row>
    <row r="63" spans="2:28" s="665" customFormat="1">
      <c r="B63" s="704"/>
      <c r="C63" s="667" t="s">
        <v>604</v>
      </c>
      <c r="D63" s="381"/>
      <c r="E63" s="381"/>
      <c r="F63" s="381"/>
      <c r="G63" s="704"/>
      <c r="H63" s="163"/>
      <c r="I63" s="163"/>
      <c r="J63" s="704"/>
      <c r="K63" s="704"/>
      <c r="L63" s="704"/>
      <c r="M63" s="163"/>
      <c r="N63" s="163"/>
      <c r="O63" s="704"/>
      <c r="P63" s="704"/>
      <c r="Q63" s="704"/>
      <c r="R63" s="704"/>
      <c r="S63" s="704"/>
      <c r="T63" s="704"/>
      <c r="U63" s="704"/>
      <c r="V63" s="704"/>
      <c r="W63" s="704"/>
      <c r="X63" s="164"/>
      <c r="Y63" s="704"/>
      <c r="Z63" s="704"/>
      <c r="AA63" s="705"/>
      <c r="AB63" s="680"/>
    </row>
    <row r="64" spans="2:28" s="665" customFormat="1">
      <c r="B64" s="704"/>
      <c r="C64" s="667" t="s">
        <v>542</v>
      </c>
      <c r="D64" s="381"/>
      <c r="E64" s="381"/>
      <c r="F64" s="381"/>
      <c r="G64" s="704"/>
      <c r="H64" s="163"/>
      <c r="I64" s="163"/>
      <c r="J64" s="704"/>
      <c r="K64" s="704"/>
      <c r="L64" s="704"/>
      <c r="M64" s="163"/>
      <c r="N64" s="163"/>
      <c r="O64" s="704"/>
      <c r="P64" s="704"/>
      <c r="Q64" s="704"/>
      <c r="R64" s="704"/>
      <c r="S64" s="704"/>
      <c r="T64" s="704"/>
      <c r="U64" s="704"/>
      <c r="V64" s="704"/>
      <c r="W64" s="704"/>
      <c r="X64" s="164"/>
      <c r="Y64" s="704"/>
      <c r="Z64" s="704"/>
      <c r="AA64" s="705"/>
      <c r="AB64" s="680"/>
    </row>
    <row r="65" spans="2:28" s="665" customFormat="1">
      <c r="B65" s="704"/>
      <c r="C65" s="667" t="s">
        <v>543</v>
      </c>
      <c r="D65" s="381"/>
      <c r="E65" s="381"/>
      <c r="F65" s="381"/>
      <c r="G65" s="704"/>
      <c r="H65" s="163"/>
      <c r="I65" s="163"/>
      <c r="J65" s="704"/>
      <c r="K65" s="704"/>
      <c r="L65" s="704"/>
      <c r="M65" s="163"/>
      <c r="N65" s="163"/>
      <c r="O65" s="704"/>
      <c r="P65" s="704"/>
      <c r="Q65" s="704"/>
      <c r="R65" s="704"/>
      <c r="S65" s="704"/>
      <c r="T65" s="704"/>
      <c r="U65" s="704"/>
      <c r="V65" s="704"/>
      <c r="W65" s="704"/>
      <c r="X65" s="164"/>
      <c r="Y65" s="704"/>
      <c r="Z65" s="704"/>
      <c r="AA65" s="705"/>
      <c r="AB65" s="680"/>
    </row>
    <row r="66" spans="2:28" s="665" customFormat="1">
      <c r="B66" s="704"/>
      <c r="C66" s="668" t="s">
        <v>621</v>
      </c>
      <c r="D66" s="669" t="s">
        <v>166</v>
      </c>
      <c r="E66" s="381"/>
      <c r="F66" s="381"/>
      <c r="G66" s="704"/>
      <c r="H66" s="163"/>
      <c r="I66" s="163"/>
      <c r="J66" s="704"/>
      <c r="K66" s="704"/>
      <c r="L66" s="704"/>
      <c r="M66" s="163"/>
      <c r="N66" s="163"/>
      <c r="O66" s="704"/>
      <c r="P66" s="704"/>
      <c r="Q66" s="704"/>
      <c r="R66" s="704"/>
      <c r="S66" s="704"/>
      <c r="T66" s="704"/>
      <c r="U66" s="704"/>
      <c r="V66" s="704"/>
      <c r="W66" s="704"/>
      <c r="X66" s="164"/>
      <c r="Y66" s="704"/>
      <c r="Z66" s="704"/>
      <c r="AA66" s="705"/>
      <c r="AB66" s="680"/>
    </row>
    <row r="67" spans="2:28" s="665" customFormat="1">
      <c r="B67" s="704"/>
      <c r="C67" s="668" t="s">
        <v>622</v>
      </c>
      <c r="D67" s="669" t="s">
        <v>167</v>
      </c>
      <c r="E67" s="381"/>
      <c r="F67" s="381"/>
      <c r="G67" s="704"/>
      <c r="H67" s="163"/>
      <c r="I67" s="163"/>
      <c r="J67" s="704"/>
      <c r="K67" s="704"/>
      <c r="L67" s="704"/>
      <c r="M67" s="163"/>
      <c r="N67" s="163"/>
      <c r="O67" s="704"/>
      <c r="P67" s="704"/>
      <c r="Q67" s="704"/>
      <c r="R67" s="704"/>
      <c r="S67" s="704"/>
      <c r="T67" s="704"/>
      <c r="U67" s="704"/>
      <c r="V67" s="704"/>
      <c r="W67" s="704"/>
      <c r="X67" s="164"/>
      <c r="Y67" s="704"/>
      <c r="Z67" s="704"/>
      <c r="AA67" s="705"/>
      <c r="AB67" s="680"/>
    </row>
    <row r="68" spans="2:28" s="665" customFormat="1">
      <c r="B68" s="704"/>
      <c r="C68" s="668" t="s">
        <v>623</v>
      </c>
      <c r="D68" s="666" t="s">
        <v>168</v>
      </c>
      <c r="E68" s="381"/>
      <c r="F68" s="381"/>
      <c r="G68" s="704"/>
      <c r="H68" s="163"/>
      <c r="I68" s="163"/>
      <c r="J68" s="704"/>
      <c r="K68" s="704"/>
      <c r="L68" s="704"/>
      <c r="M68" s="163"/>
      <c r="N68" s="163"/>
      <c r="O68" s="704"/>
      <c r="P68" s="704"/>
      <c r="Q68" s="704"/>
      <c r="R68" s="704"/>
      <c r="S68" s="704"/>
      <c r="T68" s="704"/>
      <c r="U68" s="704"/>
      <c r="V68" s="704"/>
      <c r="W68" s="704"/>
      <c r="X68" s="164"/>
      <c r="Y68" s="704"/>
      <c r="Z68" s="704"/>
      <c r="AA68" s="705"/>
      <c r="AB68" s="680"/>
    </row>
    <row r="69" spans="2:28" s="665" customFormat="1">
      <c r="B69" s="704"/>
      <c r="C69" s="668" t="s">
        <v>624</v>
      </c>
      <c r="D69" s="666" t="s">
        <v>169</v>
      </c>
      <c r="E69" s="381"/>
      <c r="F69" s="381"/>
      <c r="G69" s="704"/>
      <c r="H69" s="163"/>
      <c r="I69" s="163"/>
      <c r="J69" s="704"/>
      <c r="K69" s="704"/>
      <c r="L69" s="704"/>
      <c r="M69" s="163"/>
      <c r="N69" s="163"/>
      <c r="O69" s="704"/>
      <c r="P69" s="704"/>
      <c r="Q69" s="704"/>
      <c r="R69" s="704"/>
      <c r="S69" s="704"/>
      <c r="T69" s="704"/>
      <c r="U69" s="704"/>
      <c r="V69" s="704"/>
      <c r="W69" s="704"/>
      <c r="X69" s="164"/>
      <c r="Y69" s="704"/>
      <c r="Z69" s="704"/>
      <c r="AA69" s="705"/>
      <c r="AB69" s="680"/>
    </row>
    <row r="70" spans="2:28" s="665" customFormat="1">
      <c r="B70" s="704"/>
      <c r="C70" s="668" t="s">
        <v>618</v>
      </c>
      <c r="D70" s="669" t="s">
        <v>170</v>
      </c>
      <c r="E70" s="381"/>
      <c r="F70" s="381"/>
      <c r="G70" s="704"/>
      <c r="H70" s="163"/>
      <c r="I70" s="163"/>
      <c r="J70" s="704"/>
      <c r="K70" s="704"/>
      <c r="L70" s="704"/>
      <c r="M70" s="163"/>
      <c r="N70" s="163"/>
      <c r="O70" s="704"/>
      <c r="P70" s="704"/>
      <c r="Q70" s="704"/>
      <c r="R70" s="704"/>
      <c r="S70" s="704"/>
      <c r="T70" s="704"/>
      <c r="U70" s="704"/>
      <c r="V70" s="704"/>
      <c r="W70" s="704"/>
      <c r="X70" s="164"/>
      <c r="Y70" s="704"/>
      <c r="Z70" s="704"/>
      <c r="AA70" s="705"/>
      <c r="AB70" s="680"/>
    </row>
    <row r="71" spans="2:28" s="665" customFormat="1">
      <c r="B71" s="704"/>
      <c r="C71" s="669" t="s">
        <v>156</v>
      </c>
      <c r="D71" s="669" t="s">
        <v>171</v>
      </c>
      <c r="E71" s="381"/>
      <c r="F71" s="381"/>
      <c r="G71" s="704"/>
      <c r="H71" s="163"/>
      <c r="I71" s="163"/>
      <c r="J71" s="704"/>
      <c r="K71" s="704"/>
      <c r="L71" s="704"/>
      <c r="M71" s="163"/>
      <c r="N71" s="163"/>
      <c r="O71" s="704"/>
      <c r="P71" s="704"/>
      <c r="Q71" s="704"/>
      <c r="R71" s="704"/>
      <c r="S71" s="704"/>
      <c r="T71" s="704"/>
      <c r="U71" s="704"/>
      <c r="V71" s="704"/>
      <c r="W71" s="704"/>
      <c r="X71" s="164"/>
      <c r="Y71" s="704"/>
      <c r="Z71" s="704"/>
      <c r="AA71" s="705"/>
      <c r="AB71" s="680"/>
    </row>
    <row r="72" spans="2:28" s="665" customFormat="1">
      <c r="B72" s="704"/>
      <c r="C72" s="669" t="s">
        <v>157</v>
      </c>
      <c r="D72" s="669" t="s">
        <v>172</v>
      </c>
      <c r="E72" s="381"/>
      <c r="F72" s="381"/>
      <c r="G72" s="704"/>
      <c r="H72" s="163"/>
      <c r="I72" s="163"/>
      <c r="J72" s="704"/>
      <c r="K72" s="704"/>
      <c r="L72" s="704"/>
      <c r="M72" s="163"/>
      <c r="N72" s="163"/>
      <c r="O72" s="704"/>
      <c r="P72" s="704"/>
      <c r="Q72" s="704"/>
      <c r="R72" s="704"/>
      <c r="S72" s="704"/>
      <c r="T72" s="704"/>
      <c r="U72" s="704"/>
      <c r="V72" s="704"/>
      <c r="W72" s="704"/>
      <c r="X72" s="164"/>
      <c r="Y72" s="704"/>
      <c r="Z72" s="704"/>
      <c r="AA72" s="705"/>
      <c r="AB72" s="680"/>
    </row>
    <row r="73" spans="2:28" s="665" customFormat="1">
      <c r="B73" s="704"/>
      <c r="C73" s="669" t="s">
        <v>158</v>
      </c>
      <c r="D73" s="669" t="s">
        <v>173</v>
      </c>
      <c r="E73" s="381"/>
      <c r="F73" s="381"/>
      <c r="G73" s="704"/>
      <c r="H73" s="163"/>
      <c r="I73" s="163"/>
      <c r="J73" s="704"/>
      <c r="K73" s="704"/>
      <c r="L73" s="704"/>
      <c r="M73" s="163"/>
      <c r="N73" s="163"/>
      <c r="O73" s="704"/>
      <c r="P73" s="704"/>
      <c r="Q73" s="704"/>
      <c r="R73" s="704"/>
      <c r="S73" s="704"/>
      <c r="T73" s="704"/>
      <c r="U73" s="704"/>
      <c r="V73" s="704"/>
      <c r="W73" s="704"/>
      <c r="X73" s="164"/>
      <c r="Y73" s="704"/>
      <c r="Z73" s="704"/>
      <c r="AA73" s="705"/>
      <c r="AB73" s="680"/>
    </row>
    <row r="74" spans="2:28" s="665" customFormat="1">
      <c r="B74" s="704"/>
      <c r="C74" s="669" t="s">
        <v>159</v>
      </c>
      <c r="D74" s="669" t="s">
        <v>174</v>
      </c>
      <c r="E74" s="381"/>
      <c r="F74" s="381"/>
      <c r="G74" s="704"/>
      <c r="H74" s="163"/>
      <c r="I74" s="163"/>
      <c r="J74" s="704"/>
      <c r="K74" s="704"/>
      <c r="L74" s="704"/>
      <c r="M74" s="163"/>
      <c r="N74" s="163"/>
      <c r="O74" s="704"/>
      <c r="P74" s="704"/>
      <c r="Q74" s="704"/>
      <c r="R74" s="704"/>
      <c r="S74" s="704"/>
      <c r="T74" s="704"/>
      <c r="U74" s="704"/>
      <c r="V74" s="704"/>
      <c r="W74" s="704"/>
      <c r="X74" s="164"/>
      <c r="Y74" s="704"/>
      <c r="Z74" s="704"/>
      <c r="AA74" s="705"/>
      <c r="AB74" s="680"/>
    </row>
    <row r="75" spans="2:28" s="665" customFormat="1">
      <c r="B75" s="704"/>
      <c r="C75" s="669" t="s">
        <v>160</v>
      </c>
      <c r="D75" s="669" t="s">
        <v>175</v>
      </c>
      <c r="E75" s="381"/>
      <c r="F75" s="381"/>
      <c r="G75" s="704"/>
      <c r="H75" s="163"/>
      <c r="I75" s="163"/>
      <c r="J75" s="704"/>
      <c r="K75" s="704"/>
      <c r="L75" s="704"/>
      <c r="M75" s="163"/>
      <c r="N75" s="163"/>
      <c r="O75" s="704"/>
      <c r="P75" s="704"/>
      <c r="Q75" s="704"/>
      <c r="R75" s="704"/>
      <c r="S75" s="704"/>
      <c r="T75" s="704"/>
      <c r="U75" s="704"/>
      <c r="V75" s="704"/>
      <c r="W75" s="704"/>
      <c r="X75" s="164"/>
      <c r="Y75" s="704"/>
      <c r="Z75" s="704"/>
      <c r="AA75" s="705"/>
      <c r="AB75" s="680"/>
    </row>
    <row r="76" spans="2:28" s="665" customFormat="1">
      <c r="B76" s="704"/>
      <c r="C76" s="669" t="s">
        <v>161</v>
      </c>
      <c r="D76" s="669" t="s">
        <v>176</v>
      </c>
      <c r="E76" s="381"/>
      <c r="F76" s="381"/>
      <c r="G76" s="704"/>
      <c r="H76" s="163"/>
      <c r="I76" s="163"/>
      <c r="J76" s="704"/>
      <c r="K76" s="704"/>
      <c r="L76" s="704"/>
      <c r="M76" s="163"/>
      <c r="N76" s="163"/>
      <c r="O76" s="704"/>
      <c r="P76" s="704"/>
      <c r="Q76" s="704"/>
      <c r="R76" s="704"/>
      <c r="S76" s="704"/>
      <c r="T76" s="704"/>
      <c r="U76" s="704"/>
      <c r="V76" s="704"/>
      <c r="W76" s="704"/>
      <c r="X76" s="164"/>
      <c r="Y76" s="704"/>
      <c r="Z76" s="704"/>
      <c r="AA76" s="705"/>
      <c r="AB76" s="680"/>
    </row>
    <row r="77" spans="2:28" s="665" customFormat="1">
      <c r="B77" s="704"/>
      <c r="C77" s="669" t="s">
        <v>162</v>
      </c>
      <c r="D77" s="669" t="s">
        <v>177</v>
      </c>
      <c r="E77" s="381"/>
      <c r="F77" s="381"/>
      <c r="G77" s="704"/>
      <c r="H77" s="163"/>
      <c r="I77" s="163"/>
      <c r="J77" s="704"/>
      <c r="K77" s="704"/>
      <c r="L77" s="704"/>
      <c r="M77" s="163"/>
      <c r="N77" s="163"/>
      <c r="O77" s="704"/>
      <c r="P77" s="704"/>
      <c r="Q77" s="704"/>
      <c r="R77" s="704"/>
      <c r="S77" s="704"/>
      <c r="T77" s="704"/>
      <c r="U77" s="704"/>
      <c r="V77" s="704"/>
      <c r="W77" s="704"/>
      <c r="X77" s="164"/>
      <c r="Y77" s="704"/>
      <c r="Z77" s="704"/>
      <c r="AA77" s="705"/>
      <c r="AB77" s="680"/>
    </row>
    <row r="78" spans="2:28" s="665" customFormat="1">
      <c r="B78" s="704"/>
      <c r="C78" s="669" t="s">
        <v>163</v>
      </c>
      <c r="D78" s="669" t="s">
        <v>178</v>
      </c>
      <c r="E78" s="381"/>
      <c r="F78" s="381"/>
      <c r="G78" s="704"/>
      <c r="H78" s="163"/>
      <c r="I78" s="163"/>
      <c r="J78" s="704"/>
      <c r="K78" s="704"/>
      <c r="L78" s="704"/>
      <c r="M78" s="163"/>
      <c r="N78" s="163"/>
      <c r="O78" s="704"/>
      <c r="P78" s="704"/>
      <c r="Q78" s="704"/>
      <c r="R78" s="704"/>
      <c r="S78" s="704"/>
      <c r="T78" s="704"/>
      <c r="U78" s="704"/>
      <c r="V78" s="704"/>
      <c r="W78" s="704"/>
      <c r="X78" s="164"/>
      <c r="Y78" s="704"/>
      <c r="Z78" s="704"/>
      <c r="AA78" s="705"/>
      <c r="AB78" s="680"/>
    </row>
    <row r="79" spans="2:28" s="665" customFormat="1">
      <c r="B79" s="704"/>
      <c r="C79" s="669" t="s">
        <v>164</v>
      </c>
      <c r="D79" s="669" t="s">
        <v>179</v>
      </c>
      <c r="E79" s="381"/>
      <c r="F79" s="381"/>
      <c r="G79" s="704"/>
      <c r="H79" s="163"/>
      <c r="I79" s="163"/>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669" t="s">
        <v>165</v>
      </c>
      <c r="D80" s="669" t="s">
        <v>180</v>
      </c>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9" t="s">
        <v>125</v>
      </c>
      <c r="D81" s="669" t="s">
        <v>140</v>
      </c>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9" t="s">
        <v>126</v>
      </c>
      <c r="D82" s="669" t="s">
        <v>141</v>
      </c>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9" t="s">
        <v>127</v>
      </c>
      <c r="D83" s="669" t="s">
        <v>142</v>
      </c>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9" t="s">
        <v>128</v>
      </c>
      <c r="D84" s="669" t="s">
        <v>143</v>
      </c>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9" t="s">
        <v>129</v>
      </c>
      <c r="D85" s="669" t="s">
        <v>144</v>
      </c>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9" t="s">
        <v>130</v>
      </c>
      <c r="D86" s="669" t="s">
        <v>145</v>
      </c>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9" t="s">
        <v>131</v>
      </c>
      <c r="D87" s="669" t="s">
        <v>146</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9" t="s">
        <v>132</v>
      </c>
      <c r="D88" s="669" t="s">
        <v>147</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9" t="s">
        <v>133</v>
      </c>
      <c r="D89" s="669" t="s">
        <v>148</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9" t="s">
        <v>134</v>
      </c>
      <c r="D90" s="669" t="s">
        <v>149</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9" t="s">
        <v>135</v>
      </c>
      <c r="D91" s="669" t="s">
        <v>150</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9" t="s">
        <v>136</v>
      </c>
      <c r="D92" s="669" t="s">
        <v>151</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9" t="s">
        <v>137</v>
      </c>
      <c r="D93" s="669" t="s">
        <v>152</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138</v>
      </c>
      <c r="D94" s="669" t="s">
        <v>153</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139</v>
      </c>
      <c r="D95" s="669" t="s">
        <v>154</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345</v>
      </c>
      <c r="D96" s="669" t="s">
        <v>346</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37">
      <c r="C97" s="668" t="s">
        <v>562</v>
      </c>
      <c r="D97" s="666" t="s">
        <v>586</v>
      </c>
    </row>
    <row r="98" spans="2:37" s="381" customFormat="1">
      <c r="B98" s="704"/>
      <c r="C98" s="668" t="s">
        <v>11</v>
      </c>
      <c r="D98" s="666" t="s">
        <v>579</v>
      </c>
      <c r="G98" s="704"/>
      <c r="H98" s="163"/>
      <c r="I98" s="163"/>
      <c r="J98" s="704"/>
      <c r="K98" s="704"/>
      <c r="L98" s="704"/>
      <c r="M98" s="163"/>
      <c r="N98" s="163"/>
      <c r="O98" s="704"/>
      <c r="P98" s="704"/>
      <c r="Q98" s="704"/>
      <c r="R98" s="704"/>
      <c r="S98" s="704"/>
      <c r="T98" s="704"/>
      <c r="U98" s="704"/>
      <c r="V98" s="704"/>
      <c r="W98" s="704"/>
      <c r="X98" s="164"/>
      <c r="Y98" s="704"/>
      <c r="Z98" s="704"/>
      <c r="AA98" s="705"/>
      <c r="AB98" s="705"/>
    </row>
    <row r="99" spans="2:37" s="381" customFormat="1">
      <c r="B99" s="704"/>
      <c r="C99" s="668" t="s">
        <v>550</v>
      </c>
      <c r="D99" s="666" t="s">
        <v>603</v>
      </c>
      <c r="G99" s="704"/>
      <c r="H99" s="163"/>
      <c r="I99" s="163"/>
      <c r="J99" s="704"/>
      <c r="K99" s="704"/>
      <c r="L99" s="704"/>
      <c r="M99" s="163"/>
      <c r="N99" s="163"/>
      <c r="O99" s="704"/>
      <c r="P99" s="704"/>
      <c r="Q99" s="704"/>
      <c r="R99" s="704"/>
      <c r="S99" s="704"/>
      <c r="T99" s="704"/>
      <c r="U99" s="704"/>
      <c r="V99" s="704"/>
      <c r="W99" s="704"/>
      <c r="X99" s="164"/>
      <c r="Y99" s="704"/>
      <c r="Z99" s="704"/>
      <c r="AA99" s="705"/>
      <c r="AB99" s="705"/>
    </row>
    <row r="100" spans="2:37" s="381" customFormat="1">
      <c r="B100" s="704"/>
      <c r="C100" s="668" t="s">
        <v>626</v>
      </c>
      <c r="D100" s="666" t="s">
        <v>629</v>
      </c>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705"/>
      <c r="AC100" s="704"/>
      <c r="AD100" s="704"/>
      <c r="AE100" s="704"/>
      <c r="AF100" s="704"/>
      <c r="AG100" s="704"/>
      <c r="AH100" s="704"/>
      <c r="AI100" s="704"/>
      <c r="AJ100" s="704"/>
      <c r="AK100" s="704"/>
    </row>
    <row r="101" spans="2:37" s="381" customFormat="1">
      <c r="B101" s="704"/>
      <c r="C101" s="668" t="s">
        <v>627</v>
      </c>
      <c r="D101" s="666" t="s">
        <v>630</v>
      </c>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705"/>
      <c r="AC101" s="704"/>
      <c r="AD101" s="704"/>
      <c r="AE101" s="704"/>
      <c r="AF101" s="704"/>
      <c r="AG101" s="704"/>
      <c r="AH101" s="704"/>
      <c r="AI101" s="704"/>
      <c r="AJ101" s="704"/>
      <c r="AK101" s="704"/>
    </row>
    <row r="102" spans="2:37" s="381" customFormat="1">
      <c r="B102" s="704"/>
      <c r="C102" s="668" t="s">
        <v>628</v>
      </c>
      <c r="D102" s="666" t="s">
        <v>631</v>
      </c>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705"/>
      <c r="AC102" s="704"/>
      <c r="AD102" s="704"/>
      <c r="AE102" s="704"/>
      <c r="AF102" s="704"/>
      <c r="AG102" s="704"/>
      <c r="AH102" s="704"/>
      <c r="AI102" s="704"/>
      <c r="AJ102" s="704"/>
      <c r="AK102" s="704"/>
    </row>
    <row r="103" spans="2:37" s="381" customFormat="1">
      <c r="B103" s="704"/>
      <c r="C103" s="668" t="s">
        <v>612</v>
      </c>
      <c r="D103" s="666" t="s">
        <v>613</v>
      </c>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705"/>
      <c r="AC103" s="704"/>
      <c r="AD103" s="704"/>
      <c r="AE103" s="704"/>
      <c r="AF103" s="704"/>
      <c r="AG103" s="704"/>
      <c r="AH103" s="704"/>
      <c r="AI103" s="704"/>
      <c r="AJ103" s="704"/>
      <c r="AK103" s="704"/>
    </row>
    <row r="104" spans="2:37" s="381" customFormat="1">
      <c r="B104" s="704"/>
      <c r="C104" s="670" t="s">
        <v>853</v>
      </c>
      <c r="D104" s="671" t="s">
        <v>860</v>
      </c>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705"/>
      <c r="AC104" s="704"/>
      <c r="AD104" s="704"/>
      <c r="AE104" s="704"/>
      <c r="AF104" s="704"/>
      <c r="AG104" s="704"/>
      <c r="AH104" s="704"/>
      <c r="AI104" s="704"/>
      <c r="AJ104" s="704"/>
      <c r="AK104" s="704"/>
    </row>
    <row r="105" spans="2:37" s="381" customFormat="1">
      <c r="B105" s="704"/>
      <c r="C105" s="666" t="s">
        <v>854</v>
      </c>
      <c r="D105" s="672" t="s">
        <v>861</v>
      </c>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705"/>
      <c r="AC105" s="704"/>
      <c r="AD105" s="704"/>
      <c r="AE105" s="704"/>
      <c r="AF105" s="704"/>
      <c r="AG105" s="704"/>
      <c r="AH105" s="704"/>
      <c r="AI105" s="704"/>
      <c r="AJ105" s="704"/>
      <c r="AK105" s="704"/>
    </row>
    <row r="106" spans="2:37" s="381" customFormat="1">
      <c r="B106" s="704"/>
      <c r="C106" s="666" t="s">
        <v>855</v>
      </c>
      <c r="D106" s="672" t="s">
        <v>862</v>
      </c>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705"/>
      <c r="AC106" s="704"/>
      <c r="AD106" s="704"/>
      <c r="AE106" s="704"/>
      <c r="AF106" s="704"/>
      <c r="AG106" s="704"/>
      <c r="AH106" s="704"/>
      <c r="AI106" s="704"/>
      <c r="AJ106" s="704"/>
      <c r="AK106" s="704"/>
    </row>
    <row r="107" spans="2:37" s="381" customFormat="1">
      <c r="B107" s="704"/>
      <c r="C107" s="666" t="s">
        <v>856</v>
      </c>
      <c r="D107" s="672" t="s">
        <v>863</v>
      </c>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705"/>
      <c r="AC107" s="704"/>
      <c r="AD107" s="704"/>
      <c r="AE107" s="704"/>
      <c r="AF107" s="704"/>
      <c r="AG107" s="704"/>
      <c r="AH107" s="704"/>
      <c r="AI107" s="704"/>
      <c r="AJ107" s="704"/>
      <c r="AK107" s="704"/>
    </row>
    <row r="108" spans="2:37" s="381" customFormat="1">
      <c r="B108" s="704"/>
      <c r="C108" s="666" t="s">
        <v>857</v>
      </c>
      <c r="D108" s="671" t="s">
        <v>864</v>
      </c>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705"/>
      <c r="AC108" s="704"/>
      <c r="AD108" s="704"/>
      <c r="AE108" s="704"/>
      <c r="AF108" s="704"/>
      <c r="AG108" s="704"/>
      <c r="AH108" s="704"/>
      <c r="AI108" s="704"/>
      <c r="AJ108" s="704"/>
      <c r="AK108" s="704"/>
    </row>
    <row r="109" spans="2:37" s="381" customFormat="1">
      <c r="B109" s="704"/>
      <c r="C109" s="670" t="s">
        <v>858</v>
      </c>
      <c r="D109" s="671" t="s">
        <v>865</v>
      </c>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705"/>
      <c r="AC109" s="704"/>
      <c r="AD109" s="704"/>
      <c r="AE109" s="704"/>
      <c r="AF109" s="704"/>
      <c r="AG109" s="704"/>
      <c r="AH109" s="704"/>
      <c r="AI109" s="704"/>
      <c r="AJ109" s="704"/>
      <c r="AK109" s="704"/>
    </row>
    <row r="110" spans="2:37" s="381" customFormat="1">
      <c r="B110" s="704"/>
      <c r="C110" s="670" t="s">
        <v>859</v>
      </c>
      <c r="D110" s="671" t="s">
        <v>866</v>
      </c>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705"/>
      <c r="AC110" s="704"/>
      <c r="AD110" s="704"/>
      <c r="AE110" s="704"/>
      <c r="AF110" s="704"/>
      <c r="AG110" s="704"/>
      <c r="AH110" s="704"/>
      <c r="AI110" s="704"/>
      <c r="AJ110" s="704"/>
      <c r="AK110" s="704"/>
    </row>
    <row r="111" spans="2:37" s="381" customFormat="1">
      <c r="B111" s="704"/>
      <c r="C111" s="666" t="s">
        <v>867</v>
      </c>
      <c r="D111" s="672" t="s">
        <v>868</v>
      </c>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705"/>
      <c r="AC111" s="704"/>
      <c r="AD111" s="704"/>
      <c r="AE111" s="704"/>
      <c r="AF111" s="704"/>
      <c r="AG111" s="704"/>
      <c r="AH111" s="704"/>
      <c r="AI111" s="704"/>
      <c r="AJ111" s="704"/>
      <c r="AK111" s="704"/>
    </row>
    <row r="112" spans="2:37" s="381" customFormat="1">
      <c r="B112" s="704"/>
      <c r="C112" s="668" t="s">
        <v>635</v>
      </c>
      <c r="D112" s="672" t="s">
        <v>636</v>
      </c>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705"/>
      <c r="AC112" s="704"/>
      <c r="AD112" s="704"/>
      <c r="AE112" s="704"/>
      <c r="AF112" s="704"/>
      <c r="AG112" s="704"/>
      <c r="AH112" s="704"/>
      <c r="AI112" s="704"/>
      <c r="AJ112" s="704"/>
      <c r="AK112" s="704"/>
    </row>
    <row r="113" spans="2:37" s="381" customFormat="1">
      <c r="B113" s="704"/>
      <c r="C113" s="668" t="s">
        <v>542</v>
      </c>
      <c r="D113" s="673" t="s">
        <v>573</v>
      </c>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705"/>
      <c r="AC113" s="704"/>
      <c r="AD113" s="704"/>
      <c r="AE113" s="704"/>
      <c r="AF113" s="704"/>
      <c r="AG113" s="704"/>
      <c r="AH113" s="704"/>
      <c r="AI113" s="704"/>
      <c r="AJ113" s="704"/>
      <c r="AK113" s="704"/>
    </row>
    <row r="114" spans="2:37" s="381" customFormat="1">
      <c r="B114" s="704"/>
      <c r="C114" s="668" t="s">
        <v>157</v>
      </c>
      <c r="D114" s="673" t="s">
        <v>172</v>
      </c>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705"/>
      <c r="AC114" s="704"/>
      <c r="AD114" s="704"/>
      <c r="AE114" s="704"/>
      <c r="AF114" s="704"/>
      <c r="AG114" s="704"/>
      <c r="AH114" s="704"/>
      <c r="AI114" s="704"/>
      <c r="AJ114" s="704"/>
      <c r="AK114" s="704"/>
    </row>
  </sheetData>
  <mergeCells count="6">
    <mergeCell ref="N29:X29"/>
    <mergeCell ref="H31:I31"/>
    <mergeCell ref="N34:X34"/>
    <mergeCell ref="H35:I35"/>
    <mergeCell ref="J35:K35"/>
    <mergeCell ref="N35:X35"/>
  </mergeCells>
  <printOptions horizontalCentered="1"/>
  <pageMargins left="0.19685039370078741" right="0" top="0.15748031496062992" bottom="0.23622047244094491"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4955B-7CD5-4BDD-87C4-0EC723B43618}">
  <sheetPr>
    <pageSetUpPr fitToPage="1"/>
  </sheetPr>
  <dimension ref="B1:AK138"/>
  <sheetViews>
    <sheetView showGridLines="0" topLeftCell="A22" zoomScale="70" zoomScaleNormal="70" zoomScaleSheetLayoutView="70" workbookViewId="0">
      <selection activeCell="G42" sqref="G42"/>
    </sheetView>
  </sheetViews>
  <sheetFormatPr defaultColWidth="9.1796875" defaultRowHeight="22.5"/>
  <cols>
    <col min="1" max="1" width="2.453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782"/>
      <c r="K10" s="783"/>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1109</v>
      </c>
      <c r="D18" s="346" t="str">
        <f>IF(E18="","",VLOOKUP(C18,Data!$B$5:$L$508,2,FALSE))</f>
        <v/>
      </c>
      <c r="E18" s="715"/>
      <c r="F18" s="709"/>
      <c r="G18" s="363"/>
      <c r="H18" s="346" t="str">
        <f>IF(E18="","",VLOOKUP(C18,Data!$B$5:$L$508,11,FALSE))</f>
        <v/>
      </c>
      <c r="I18" s="616" t="str">
        <f t="shared" ref="I18:I50"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780"/>
      <c r="Q18" s="781"/>
      <c r="R18" s="630" t="s">
        <v>525</v>
      </c>
      <c r="S18" s="781"/>
      <c r="T18" s="781"/>
      <c r="U18" s="630"/>
      <c r="V18" s="634"/>
      <c r="W18" s="630"/>
      <c r="X18" s="350" t="str">
        <f>IF(E18="","",VLOOKUP(C18,Data!$B$5:$J$508,9,FALSE)*E18)</f>
        <v/>
      </c>
      <c r="Y18" s="704"/>
      <c r="Z18" s="704"/>
      <c r="AA18" s="705"/>
      <c r="AB18" s="705"/>
      <c r="AC18" s="704"/>
      <c r="AD18" s="704"/>
      <c r="AE18" s="704"/>
    </row>
    <row r="19" spans="2:31" s="710" customFormat="1" ht="20" customHeight="1">
      <c r="B19" s="707" t="s">
        <v>969</v>
      </c>
      <c r="C19" s="357" t="s">
        <v>14</v>
      </c>
      <c r="D19" s="346" t="str">
        <f>IF(E19="","",VLOOKUP(C19,Data!$B$5:$L$508,2,FALSE))</f>
        <v>ZA34830</v>
      </c>
      <c r="E19" s="715">
        <v>30</v>
      </c>
      <c r="F19" s="709"/>
      <c r="G19" s="712" t="s">
        <v>521</v>
      </c>
      <c r="H19" s="346">
        <f>IF(E19="","",VLOOKUP(C19,Data!$B$5:$L$508,11,FALSE))</f>
        <v>117.38</v>
      </c>
      <c r="I19" s="616">
        <f t="shared" si="0"/>
        <v>3521.3999999999996</v>
      </c>
      <c r="J19" s="471" t="str">
        <f>IF(E19="","",VLOOKUP(C19,Data!$B$5:$D$508,3,FALSE))</f>
        <v>C/T</v>
      </c>
      <c r="K19" s="347" t="str">
        <f>IF(E19="","",VLOOKUP(C19,Data!$B$5:$M$508,12,FALSE))</f>
        <v>Indonesia</v>
      </c>
      <c r="L19" s="348"/>
      <c r="M19" s="349">
        <f>IF(E19="","",VLOOKUP(C19,Data!$B$5:$E$508,4,FALSE)*E19)</f>
        <v>153</v>
      </c>
      <c r="N19" s="349">
        <f>IF(E19="","",VLOOKUP(C19,Data!$B$5:$F$508,5,FALSE)*E19)</f>
        <v>135</v>
      </c>
      <c r="O19" s="612" t="e">
        <f>IF(C19=Data!#REF!,Data!#REF!,(IF(C19=Data!#REF!,Data!#REF!,(IF(C19=Data!#REF!,Data!#REF!,(IF(C19=Data!B137,Data!G137,(IF(C19=Data!B140,Data!G140,(IF(C19=Data!#REF!,Data!#REF!,(IF(C19=Data!#REF!,Data!#REF!,(IF(C19=Data!#REF!,Data!#REF!,Data!#REF!)))))))))))))))&amp;IF(C19=Data!#REF!,Data!#REF!,(IF(C19=Data!#REF!,Data!#REF!,(IF(C19=Data!#REF!,Data!#REF!,(IF(C19=Data!#REF!,Data!#REF!,(IF(C19=Data!#REF!,Data!#REF!,(IF(C19=Data!#REF!,Data!G832,(IF(C19=Data!#REF!,Data!#REF!,(IF(C19=Data!#REF!,Data!#REF!,Data!#REF!)))))))))))))))&amp;IF(C19=Data!B168,Data!G168,(IF(C19=Data!#REF!,Data!#REF!,(IF(C19=Data!#REF!,Data!#REF!,(IF(C19=Data!#REF!,Data!#REF!,(IF(C19=Data!#REF!,Data!#REF!,Data!#REF!)))))))))</f>
        <v>#REF!</v>
      </c>
      <c r="P19" s="780"/>
      <c r="Q19" s="781"/>
      <c r="R19" s="630" t="s">
        <v>525</v>
      </c>
      <c r="S19" s="781"/>
      <c r="T19" s="781"/>
      <c r="U19" s="630"/>
      <c r="V19" s="634"/>
      <c r="W19" s="630"/>
      <c r="X19" s="350">
        <f>IF(E19="","",VLOOKUP(C19,Data!$B$5:$J$508,9,FALSE)*E19)</f>
        <v>1.7429999999999999</v>
      </c>
      <c r="Y19" s="704"/>
      <c r="Z19" s="704"/>
      <c r="AA19" s="705"/>
      <c r="AB19" s="705"/>
      <c r="AC19" s="704"/>
      <c r="AD19" s="704"/>
      <c r="AE19" s="704"/>
    </row>
    <row r="20" spans="2:31" s="710" customFormat="1" ht="20" customHeight="1">
      <c r="B20" s="707" t="s">
        <v>1099</v>
      </c>
      <c r="C20" s="357" t="s">
        <v>336</v>
      </c>
      <c r="D20" s="346" t="str">
        <f>IF(E20="","",VLOOKUP(C20,Data!$B$5:$L$508,2,FALSE))</f>
        <v>WY71980</v>
      </c>
      <c r="E20" s="715">
        <v>140</v>
      </c>
      <c r="F20" s="709"/>
      <c r="G20" s="363"/>
      <c r="H20" s="346">
        <f>IF(E20="","",VLOOKUP(C20,Data!$B$5:$L$508,11,FALSE))</f>
        <v>128.6</v>
      </c>
      <c r="I20" s="616">
        <f t="shared" si="0"/>
        <v>18004</v>
      </c>
      <c r="J20" s="471" t="str">
        <f>IF(E20="","",VLOOKUP(C20,Data!$B$5:$D$508,3,FALSE))</f>
        <v>C/T</v>
      </c>
      <c r="K20" s="347" t="str">
        <f>IF(E20="","",VLOOKUP(C20,Data!$B$5:$M$508,12,FALSE))</f>
        <v>Indonesia</v>
      </c>
      <c r="L20" s="348"/>
      <c r="M20" s="349">
        <f>IF(E20="","",VLOOKUP(C20,Data!$B$5:$E$508,4,FALSE)*E20)</f>
        <v>924</v>
      </c>
      <c r="N20" s="349">
        <f>IF(E20="","",VLOOKUP(C20,Data!$B$5:$F$508,5,FALSE)*E20)</f>
        <v>910</v>
      </c>
      <c r="O20" s="612" t="e">
        <f>IF(C20=Data!#REF!,Data!#REF!,(IF(C20=Data!#REF!,Data!#REF!,(IF(C20=Data!#REF!,Data!#REF!,(IF(C20=Data!B137,Data!G137,(IF(C20=Data!B140,Data!G140,(IF(C20=Data!#REF!,Data!#REF!,(IF(C20=Data!#REF!,Data!#REF!,(IF(C20=Data!#REF!,Data!#REF!,Data!#REF!)))))))))))))))&amp;IF(C20=Data!#REF!,Data!#REF!,(IF(C20=Data!#REF!,Data!#REF!,(IF(C20=Data!#REF!,Data!#REF!,(IF(C20=Data!#REF!,Data!#REF!,(IF(C20=Data!#REF!,Data!#REF!,(IF(C20=Data!#REF!,Data!G832,(IF(C20=Data!#REF!,Data!#REF!,(IF(C20=Data!#REF!,Data!#REF!,Data!#REF!)))))))))))))))&amp;IF(C20=Data!B168,Data!G168,(IF(C20=Data!#REF!,Data!#REF!,(IF(C20=Data!#REF!,Data!#REF!,(IF(C20=Data!#REF!,Data!#REF!,(IF(C20=Data!#REF!,Data!#REF!,Data!#REF!)))))))))</f>
        <v>#REF!</v>
      </c>
      <c r="P20" s="780"/>
      <c r="Q20" s="781"/>
      <c r="R20" s="630" t="s">
        <v>525</v>
      </c>
      <c r="S20" s="781"/>
      <c r="T20" s="781"/>
      <c r="U20" s="630"/>
      <c r="V20" s="634"/>
      <c r="W20" s="630"/>
      <c r="X20" s="350">
        <f>IF(E20="","",VLOOKUP(C20,Data!$B$5:$J$508,9,FALSE)*E20)</f>
        <v>1.87866</v>
      </c>
      <c r="Y20" s="704"/>
      <c r="Z20" s="704"/>
      <c r="AA20" s="705"/>
      <c r="AB20" s="705"/>
      <c r="AC20" s="704"/>
      <c r="AD20" s="704"/>
      <c r="AE20" s="704"/>
    </row>
    <row r="21" spans="2:31" s="710" customFormat="1" ht="20" customHeight="1">
      <c r="B21" s="707">
        <v>11</v>
      </c>
      <c r="C21" s="357" t="s">
        <v>348</v>
      </c>
      <c r="D21" s="346" t="str">
        <f>IF(E21="","",VLOOKUP(C21,Data!$B$5:$L$508,2,FALSE))</f>
        <v>WY72000</v>
      </c>
      <c r="E21" s="715">
        <v>20</v>
      </c>
      <c r="F21" s="709"/>
      <c r="G21" s="712" t="s">
        <v>522</v>
      </c>
      <c r="H21" s="346">
        <f>IF(E21="","",VLOOKUP(C21,Data!$B$5:$L$508,11,FALSE))</f>
        <v>128.13999999999999</v>
      </c>
      <c r="I21" s="616">
        <f t="shared" si="0"/>
        <v>2562.7999999999997</v>
      </c>
      <c r="J21" s="471" t="str">
        <f>IF(E21="","",VLOOKUP(C21,Data!$B$5:$D$508,3,FALSE))</f>
        <v>C/T</v>
      </c>
      <c r="K21" s="347" t="str">
        <f>IF(E21="","",VLOOKUP(C21,Data!$B$5:$M$508,12,FALSE))</f>
        <v>Indonesia</v>
      </c>
      <c r="L21" s="348"/>
      <c r="M21" s="349">
        <f>IF(E21="","",VLOOKUP(C21,Data!$B$5:$E$508,4,FALSE)*E21)</f>
        <v>132</v>
      </c>
      <c r="N21" s="349">
        <f>IF(E21="","",VLOOKUP(C21,Data!$B$5:$F$508,5,FALSE)*E21)</f>
        <v>130</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780"/>
      <c r="Q21" s="781"/>
      <c r="R21" s="630" t="s">
        <v>525</v>
      </c>
      <c r="S21" s="781"/>
      <c r="T21" s="781"/>
      <c r="U21" s="630"/>
      <c r="V21" s="634"/>
      <c r="W21" s="630"/>
      <c r="X21" s="350">
        <f>IF(E21="","",VLOOKUP(C21,Data!$B$5:$J$508,9,FALSE)*E21)</f>
        <v>0.26838000000000001</v>
      </c>
      <c r="Y21" s="704"/>
      <c r="Z21" s="704"/>
      <c r="AA21" s="705"/>
      <c r="AB21" s="705"/>
      <c r="AC21" s="704"/>
      <c r="AD21" s="704"/>
      <c r="AE21" s="704"/>
    </row>
    <row r="22" spans="2:31" s="710" customFormat="1" ht="20" customHeight="1">
      <c r="B22" s="707" t="s">
        <v>955</v>
      </c>
      <c r="C22" s="357" t="s">
        <v>592</v>
      </c>
      <c r="D22" s="346" t="str">
        <f>IF(E22="","",VLOOKUP(C22,Data!$B$5:$L$508,2,FALSE))</f>
        <v>WW08930</v>
      </c>
      <c r="E22" s="715">
        <v>250</v>
      </c>
      <c r="F22" s="709">
        <v>8</v>
      </c>
      <c r="G22" s="712"/>
      <c r="H22" s="346">
        <f>IF(E22="","",VLOOKUP(C22,Data!$B$5:$L$508,11,FALSE))</f>
        <v>24.7</v>
      </c>
      <c r="I22" s="616">
        <f t="shared" si="0"/>
        <v>6175</v>
      </c>
      <c r="J22" s="471" t="str">
        <f>IF(E22="","",VLOOKUP(C22,Data!$B$5:$D$508,3,FALSE))</f>
        <v>C/T</v>
      </c>
      <c r="K22" s="347" t="str">
        <f>IF(E22="","",VLOOKUP(C22,Data!$B$5:$M$508,12,FALSE))</f>
        <v>Indonesia</v>
      </c>
      <c r="L22" s="348"/>
      <c r="M22" s="349">
        <f>IF(E22="","",VLOOKUP(C22,Data!$B$5:$E$508,4,FALSE)*E22)</f>
        <v>550</v>
      </c>
      <c r="N22" s="349">
        <f>IF(E22="","",VLOOKUP(C22,Data!$B$5:$F$508,5,FALSE)*E22)</f>
        <v>250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780"/>
      <c r="Q22" s="781"/>
      <c r="R22" s="630" t="s">
        <v>525</v>
      </c>
      <c r="S22" s="781"/>
      <c r="T22" s="781"/>
      <c r="U22" s="630"/>
      <c r="V22" s="634"/>
      <c r="W22" s="630"/>
      <c r="X22" s="350">
        <f>IF(E22="","",VLOOKUP(C22,Data!$B$5:$J$508,9,FALSE)*E22)</f>
        <v>0.85000000000000009</v>
      </c>
      <c r="Y22" s="704"/>
      <c r="Z22" s="704"/>
      <c r="AA22" s="705"/>
      <c r="AB22" s="705"/>
      <c r="AC22" s="704"/>
      <c r="AD22" s="704"/>
      <c r="AE22" s="704"/>
    </row>
    <row r="23" spans="2:31" s="710" customFormat="1" ht="20" customHeight="1">
      <c r="B23" s="707"/>
      <c r="C23" s="357" t="s">
        <v>593</v>
      </c>
      <c r="D23" s="346" t="str">
        <f>IF(E23="","",VLOOKUP(C23,Data!$B$5:$L$508,2,FALSE))</f>
        <v>WW08960</v>
      </c>
      <c r="E23" s="715">
        <v>250</v>
      </c>
      <c r="F23" s="709"/>
      <c r="G23" s="378" t="s">
        <v>526</v>
      </c>
      <c r="H23" s="346">
        <f>IF(E23="","",VLOOKUP(C23,Data!$B$5:$L$508,11,FALSE))</f>
        <v>24.7</v>
      </c>
      <c r="I23" s="616">
        <f t="shared" si="0"/>
        <v>6175</v>
      </c>
      <c r="J23" s="471" t="str">
        <f>IF(E23="","",VLOOKUP(C23,Data!$B$5:$D$508,3,FALSE))</f>
        <v>C/T</v>
      </c>
      <c r="K23" s="347" t="str">
        <f>IF(E23="","",VLOOKUP(C23,Data!$B$5:$M$508,12,FALSE))</f>
        <v>Indonesia</v>
      </c>
      <c r="L23" s="348"/>
      <c r="M23" s="349">
        <f>IF(E23="","",VLOOKUP(C23,Data!$B$5:$E$508,4,FALSE)*E23)</f>
        <v>0</v>
      </c>
      <c r="N23" s="349">
        <f>IF(E23="","",VLOOKUP(C23,Data!$B$5:$F$508,5,FALSE)*E23)</f>
        <v>250</v>
      </c>
      <c r="O23" s="612" t="e">
        <f>IF(C23=Data!#REF!,Data!#REF!,(IF(C23=Data!#REF!,Data!#REF!,(IF(C23=Data!#REF!,Data!#REF!,(IF(C23=Data!B141,Data!G141,(IF(C23=Data!B144,Data!G144,(IF(C23=Data!#REF!,Data!#REF!,(IF(C23=Data!#REF!,Data!#REF!,(IF(C23=Data!#REF!,Data!#REF!,Data!#REF!)))))))))))))))&amp;IF(C23=Data!#REF!,Data!#REF!,(IF(C23=Data!#REF!,Data!#REF!,(IF(C23=Data!#REF!,Data!#REF!,(IF(C23=Data!#REF!,Data!#REF!,(IF(C23=Data!#REF!,Data!#REF!,(IF(C23=Data!#REF!,Data!G836,(IF(C23=Data!#REF!,Data!#REF!,(IF(C23=Data!#REF!,Data!#REF!,Data!#REF!)))))))))))))))&amp;IF(C23=Data!B172,Data!G172,(IF(C23=Data!#REF!,Data!#REF!,(IF(C23=Data!#REF!,Data!#REF!,(IF(C23=Data!#REF!,Data!#REF!,(IF(C23=Data!#REF!,Data!#REF!,Data!#REF!)))))))))</f>
        <v>#REF!</v>
      </c>
      <c r="P23" s="780"/>
      <c r="Q23" s="781"/>
      <c r="R23" s="630" t="s">
        <v>525</v>
      </c>
      <c r="S23" s="781"/>
      <c r="T23" s="781"/>
      <c r="U23" s="630"/>
      <c r="V23" s="634"/>
      <c r="W23" s="630"/>
      <c r="X23" s="350">
        <f>IF(E23="","",VLOOKUP(C23,Data!$B$5:$J$508,9,FALSE)*E23)</f>
        <v>0.85000000000000009</v>
      </c>
      <c r="Y23" s="704"/>
      <c r="Z23" s="704"/>
      <c r="AA23" s="705"/>
      <c r="AB23" s="705"/>
      <c r="AC23" s="704"/>
      <c r="AD23" s="704"/>
      <c r="AE23" s="704"/>
    </row>
    <row r="24" spans="2:31" s="710" customFormat="1" ht="20" customHeight="1">
      <c r="B24" s="707" t="s">
        <v>1100</v>
      </c>
      <c r="C24" s="357" t="s">
        <v>596</v>
      </c>
      <c r="D24" s="346" t="str">
        <f>IF(E24="","",VLOOKUP(C24,Data!$B$5:$L$508,2,FALSE))</f>
        <v>WW09120</v>
      </c>
      <c r="E24" s="715">
        <v>200</v>
      </c>
      <c r="F24" s="709"/>
      <c r="G24" s="712"/>
      <c r="H24" s="346">
        <f>IF(E24="","",VLOOKUP(C24,Data!$B$5:$L$508,11,FALSE))</f>
        <v>25.11</v>
      </c>
      <c r="I24" s="616">
        <f t="shared" si="0"/>
        <v>5022</v>
      </c>
      <c r="J24" s="471" t="str">
        <f>IF(E24="","",VLOOKUP(C24,Data!$B$5:$D$508,3,FALSE))</f>
        <v>C/T</v>
      </c>
      <c r="K24" s="347" t="str">
        <f>IF(E24="","",VLOOKUP(C24,Data!$B$5:$M$508,12,FALSE))</f>
        <v>Indonesia</v>
      </c>
      <c r="L24" s="348"/>
      <c r="M24" s="349">
        <f>IF(E24="","",VLOOKUP(C24,Data!$B$5:$E$508,4,FALSE)*E24)</f>
        <v>300</v>
      </c>
      <c r="N24" s="349">
        <f>IF(E24="","",VLOOKUP(C24,Data!$B$5:$F$508,5,FALSE)*E24)</f>
        <v>130</v>
      </c>
      <c r="O24" s="612" t="e">
        <f>IF(C24=Data!#REF!,Data!#REF!,(IF(C24=Data!#REF!,Data!#REF!,(IF(C24=Data!#REF!,Data!#REF!,(IF(C24=Data!B142,Data!G142,(IF(C24=Data!B145,Data!G145,(IF(C24=Data!#REF!,Data!#REF!,(IF(C24=Data!#REF!,Data!#REF!,(IF(C24=Data!#REF!,Data!#REF!,Data!#REF!)))))))))))))))&amp;IF(C24=Data!#REF!,Data!#REF!,(IF(C24=Data!#REF!,Data!#REF!,(IF(C24=Data!#REF!,Data!#REF!,(IF(C24=Data!#REF!,Data!#REF!,(IF(C24=Data!#REF!,Data!#REF!,(IF(C24=Data!#REF!,Data!G837,(IF(C24=Data!#REF!,Data!#REF!,(IF(C24=Data!#REF!,Data!#REF!,Data!#REF!)))))))))))))))&amp;IF(C24=Data!B173,Data!G173,(IF(C24=Data!#REF!,Data!#REF!,(IF(C24=Data!#REF!,Data!#REF!,(IF(C24=Data!#REF!,Data!#REF!,(IF(C24=Data!#REF!,Data!#REF!,Data!#REF!)))))))))</f>
        <v>#REF!</v>
      </c>
      <c r="P24" s="780"/>
      <c r="Q24" s="781"/>
      <c r="R24" s="630" t="s">
        <v>525</v>
      </c>
      <c r="S24" s="781"/>
      <c r="T24" s="781"/>
      <c r="U24" s="630"/>
      <c r="V24" s="634"/>
      <c r="W24" s="630"/>
      <c r="X24" s="350">
        <f>IF(E24="","",VLOOKUP(C24,Data!$B$5:$J$508,9,FALSE)*E24)</f>
        <v>0.78800000000000003</v>
      </c>
      <c r="Y24" s="704"/>
      <c r="Z24" s="704"/>
      <c r="AA24" s="705"/>
      <c r="AB24" s="705"/>
      <c r="AC24" s="704"/>
      <c r="AD24" s="704"/>
      <c r="AE24" s="704"/>
    </row>
    <row r="25" spans="2:31" s="710" customFormat="1" ht="20" customHeight="1">
      <c r="B25" s="707"/>
      <c r="C25" s="357" t="s">
        <v>597</v>
      </c>
      <c r="D25" s="346" t="str">
        <f>IF(E25="","",VLOOKUP(C25,Data!$B$5:$L$508,2,FALSE))</f>
        <v>WW09130</v>
      </c>
      <c r="E25" s="715">
        <v>200</v>
      </c>
      <c r="F25" s="709"/>
      <c r="G25" s="712"/>
      <c r="H25" s="346">
        <f>IF(E25="","",VLOOKUP(C25,Data!$B$5:$L$508,11,FALSE))</f>
        <v>25.11</v>
      </c>
      <c r="I25" s="616">
        <f t="shared" si="0"/>
        <v>5022</v>
      </c>
      <c r="J25" s="471" t="str">
        <f>IF(E25="","",VLOOKUP(C25,Data!$B$5:$D$508,3,FALSE))</f>
        <v>C/T</v>
      </c>
      <c r="K25" s="347" t="str">
        <f>IF(E25="","",VLOOKUP(C25,Data!$B$5:$M$508,12,FALSE))</f>
        <v>Indonesia</v>
      </c>
      <c r="L25" s="348"/>
      <c r="M25" s="349">
        <f>IF(E25="","",VLOOKUP(C25,Data!$B$5:$E$508,4,FALSE)*E25)</f>
        <v>0</v>
      </c>
      <c r="N25" s="349">
        <f>IF(E25="","",VLOOKUP(C25,Data!$B$5:$F$508,5,FALSE)*E25)</f>
        <v>130</v>
      </c>
      <c r="O25" s="612" t="e">
        <f>IF(C25=Data!#REF!,Data!#REF!,(IF(C25=Data!#REF!,Data!#REF!,(IF(C25=Data!#REF!,Data!#REF!,(IF(C25=Data!B143,Data!G143,(IF(C25=Data!B146,Data!G146,(IF(C25=Data!#REF!,Data!#REF!,(IF(C25=Data!#REF!,Data!#REF!,(IF(C25=Data!#REF!,Data!#REF!,Data!#REF!)))))))))))))))&amp;IF(C25=Data!#REF!,Data!#REF!,(IF(C25=Data!#REF!,Data!#REF!,(IF(C25=Data!#REF!,Data!#REF!,(IF(C25=Data!#REF!,Data!#REF!,(IF(C25=Data!#REF!,Data!#REF!,(IF(C25=Data!#REF!,Data!G838,(IF(C25=Data!#REF!,Data!#REF!,(IF(C25=Data!#REF!,Data!#REF!,Data!#REF!)))))))))))))))&amp;IF(C25=Data!B174,Data!G174,(IF(C25=Data!#REF!,Data!#REF!,(IF(C25=Data!#REF!,Data!#REF!,(IF(C25=Data!#REF!,Data!#REF!,(IF(C25=Data!#REF!,Data!#REF!,Data!#REF!)))))))))</f>
        <v>#REF!</v>
      </c>
      <c r="P25" s="780"/>
      <c r="Q25" s="781"/>
      <c r="R25" s="630" t="s">
        <v>525</v>
      </c>
      <c r="S25" s="781"/>
      <c r="T25" s="781"/>
      <c r="U25" s="630"/>
      <c r="V25" s="634"/>
      <c r="W25" s="630"/>
      <c r="X25" s="350">
        <f>IF(E25="","",VLOOKUP(C25,Data!$B$5:$J$508,9,FALSE)*E25)</f>
        <v>0.78800000000000003</v>
      </c>
      <c r="Y25" s="704"/>
      <c r="Z25" s="704"/>
      <c r="AA25" s="705"/>
      <c r="AB25" s="705"/>
      <c r="AC25" s="704"/>
      <c r="AD25" s="704"/>
      <c r="AE25" s="704"/>
    </row>
    <row r="26" spans="2:31" s="710" customFormat="1" ht="20" customHeight="1">
      <c r="B26" s="707" t="s">
        <v>949</v>
      </c>
      <c r="C26" s="357" t="s">
        <v>11</v>
      </c>
      <c r="D26" s="346" t="str">
        <f>IF(E26="","",VLOOKUP(C26,Data!$B$5:$L$508,2,FALSE))</f>
        <v>ZG74800</v>
      </c>
      <c r="E26" s="715">
        <v>300</v>
      </c>
      <c r="F26" s="709"/>
      <c r="G26" s="712"/>
      <c r="H26" s="346">
        <f>IF(E26="","",VLOOKUP(C26,Data!$B$5:$L$508,11,FALSE))</f>
        <v>13.71</v>
      </c>
      <c r="I26" s="616">
        <f t="shared" si="0"/>
        <v>4113</v>
      </c>
      <c r="J26" s="471" t="str">
        <f>IF(E26="","",VLOOKUP(C26,Data!$B$5:$D$508,3,FALSE))</f>
        <v>C/T</v>
      </c>
      <c r="K26" s="347" t="str">
        <f>IF(E26="","",VLOOKUP(C26,Data!$B$5:$M$508,12,FALSE))</f>
        <v>Indonesia</v>
      </c>
      <c r="L26" s="348"/>
      <c r="M26" s="349">
        <f>IF(E26="","",VLOOKUP(C26,Data!$B$5:$E$508,4,FALSE)*E26)</f>
        <v>650</v>
      </c>
      <c r="N26" s="349">
        <f>IF(E26="","",VLOOKUP(C26,Data!$B$5:$F$508,5,FALSE)*E26)</f>
        <v>600</v>
      </c>
      <c r="O26" s="612" t="e">
        <f>IF(C26=Data!#REF!,Data!#REF!,(IF(C26=Data!#REF!,Data!#REF!,(IF(C26=Data!#REF!,Data!#REF!,(IF(C26=Data!B210,Data!G210,(IF(C26=Data!B213,Data!G213,(IF(C26=Data!#REF!,Data!#REF!,(IF(C26=Data!#REF!,Data!#REF!,(IF(C26=Data!#REF!,Data!#REF!,Data!#REF!)))))))))))))))&amp;IF(C26=Data!#REF!,Data!#REF!,(IF(C26=Data!#REF!,Data!#REF!,(IF(C26=Data!#REF!,Data!#REF!,(IF(C26=Data!#REF!,Data!#REF!,(IF(C26=Data!#REF!,Data!#REF!,(IF(C26=Data!#REF!,Data!G905,(IF(C26=Data!#REF!,Data!#REF!,(IF(C26=Data!#REF!,Data!#REF!,Data!#REF!)))))))))))))))&amp;IF(C26=Data!B241,Data!G241,(IF(C26=Data!#REF!,Data!#REF!,(IF(C26=Data!#REF!,Data!#REF!,(IF(C26=Data!#REF!,Data!#REF!,(IF(C26=Data!#REF!,Data!#REF!,Data!#REF!)))))))))</f>
        <v>#REF!</v>
      </c>
      <c r="P26" s="780"/>
      <c r="Q26" s="781"/>
      <c r="R26" s="630" t="s">
        <v>525</v>
      </c>
      <c r="S26" s="781"/>
      <c r="T26" s="781"/>
      <c r="U26" s="630"/>
      <c r="V26" s="634"/>
      <c r="W26" s="630"/>
      <c r="X26" s="350">
        <f>IF(E26="","",VLOOKUP(C26,Data!$B$5:$J$508,9,FALSE)*E26)</f>
        <v>2.4</v>
      </c>
      <c r="Y26" s="704"/>
      <c r="Z26" s="704"/>
      <c r="AA26" s="705"/>
      <c r="AB26" s="705"/>
      <c r="AC26" s="704"/>
      <c r="AD26" s="704"/>
      <c r="AE26" s="704"/>
    </row>
    <row r="27" spans="2:31" s="710" customFormat="1" ht="20" customHeight="1">
      <c r="B27" s="707" t="s">
        <v>1045</v>
      </c>
      <c r="C27" s="357" t="s">
        <v>550</v>
      </c>
      <c r="D27" s="346" t="str">
        <f>IF(E27="","",VLOOKUP(C27,Data!$B$5:$L$508,2,FALSE))</f>
        <v>ZG74810</v>
      </c>
      <c r="E27" s="715">
        <v>300</v>
      </c>
      <c r="F27" s="709">
        <v>1</v>
      </c>
      <c r="G27" s="712"/>
      <c r="H27" s="346">
        <f>IF(E27="","",VLOOKUP(C27,Data!$B$5:$L$508,11,FALSE))</f>
        <v>13.22</v>
      </c>
      <c r="I27" s="616">
        <f t="shared" si="0"/>
        <v>3966</v>
      </c>
      <c r="J27" s="471" t="str">
        <f>IF(E27="","",VLOOKUP(C27,Data!$B$5:$D$508,3,FALSE))</f>
        <v>C/T</v>
      </c>
      <c r="K27" s="347" t="str">
        <f>IF(E27="","",VLOOKUP(C27,Data!$B$5:$M$508,12,FALSE))</f>
        <v>Indonesia</v>
      </c>
      <c r="L27" s="348"/>
      <c r="M27" s="349">
        <f>IF(E27="","",VLOOKUP(C27,Data!$B$5:$E$508,4,FALSE)*E27)</f>
        <v>650</v>
      </c>
      <c r="N27" s="349">
        <f>IF(E27="","",VLOOKUP(C27,Data!$B$5:$F$508,5,FALSE)*E27)</f>
        <v>600</v>
      </c>
      <c r="O27" s="612" t="e">
        <f>IF(C27=Data!#REF!,Data!#REF!,(IF(C27=Data!#REF!,Data!#REF!,(IF(C27=Data!#REF!,Data!#REF!,(IF(C27=Data!B167,Data!G167,(IF(C27=Data!B170,Data!G170,(IF(C27=Data!#REF!,Data!#REF!,(IF(C27=Data!#REF!,Data!#REF!,(IF(C27=Data!#REF!,Data!#REF!,Data!#REF!)))))))))))))))&amp;IF(C27=Data!#REF!,Data!#REF!,(IF(C27=Data!#REF!,Data!#REF!,(IF(C27=Data!#REF!,Data!#REF!,(IF(C27=Data!#REF!,Data!#REF!,(IF(C27=Data!#REF!,Data!#REF!,(IF(C27=Data!#REF!,Data!G862,(IF(C27=Data!#REF!,Data!#REF!,(IF(C27=Data!#REF!,Data!#REF!,Data!#REF!)))))))))))))))&amp;IF(C27=Data!B198,Data!G198,(IF(C27=Data!#REF!,Data!#REF!,(IF(C27=Data!#REF!,Data!#REF!,(IF(C27=Data!#REF!,Data!#REF!,(IF(C27=Data!#REF!,Data!#REF!,Data!#REF!)))))))))</f>
        <v>#REF!</v>
      </c>
      <c r="P27" s="780"/>
      <c r="Q27" s="781"/>
      <c r="R27" s="630" t="s">
        <v>525</v>
      </c>
      <c r="S27" s="781"/>
      <c r="T27" s="781"/>
      <c r="U27" s="630"/>
      <c r="V27" s="634"/>
      <c r="W27" s="630"/>
      <c r="X27" s="350">
        <f>IF(E27="","",VLOOKUP(C27,Data!$B$5:$J$508,9,FALSE)*E27)</f>
        <v>2.4</v>
      </c>
      <c r="Y27" s="704"/>
      <c r="Z27" s="704"/>
      <c r="AA27" s="705"/>
      <c r="AB27" s="705"/>
      <c r="AC27" s="704"/>
      <c r="AD27" s="704"/>
      <c r="AE27" s="704"/>
    </row>
    <row r="28" spans="2:31" s="710" customFormat="1" ht="20" customHeight="1">
      <c r="B28" s="707">
        <v>25</v>
      </c>
      <c r="C28" s="357" t="s">
        <v>595</v>
      </c>
      <c r="D28" s="346" t="str">
        <f>IF(E28="","",VLOOKUP(C28,Data!$B$5:$L$508,2,FALSE))</f>
        <v>WW08990</v>
      </c>
      <c r="E28" s="715">
        <v>50</v>
      </c>
      <c r="F28" s="709">
        <v>1</v>
      </c>
      <c r="G28" s="712"/>
      <c r="H28" s="346">
        <f>IF(E28="","",VLOOKUP(C28,Data!$B$5:$L$508,11,FALSE))</f>
        <v>24.65</v>
      </c>
      <c r="I28" s="616">
        <f t="shared" si="0"/>
        <v>1232.5</v>
      </c>
      <c r="J28" s="471" t="str">
        <f>IF(E28="","",VLOOKUP(C28,Data!$B$5:$D$508,3,FALSE))</f>
        <v>C/T</v>
      </c>
      <c r="K28" s="347" t="str">
        <f>IF(E28="","",VLOOKUP(C28,Data!$B$5:$M$508,12,FALSE))</f>
        <v>Indonesia</v>
      </c>
      <c r="L28" s="348"/>
      <c r="M28" s="349">
        <f>IF(E28="","",VLOOKUP(C28,Data!$B$5:$E$508,4,FALSE)*E28)</f>
        <v>110.00000000000001</v>
      </c>
      <c r="N28" s="349">
        <f>IF(E28="","",VLOOKUP(C28,Data!$B$5:$F$508,5,FALSE)*E28)</f>
        <v>50</v>
      </c>
      <c r="O28" s="612" t="e">
        <f>IF(C28=Data!#REF!,Data!#REF!,(IF(C28=Data!#REF!,Data!#REF!,(IF(C28=Data!#REF!,Data!#REF!,(IF(C28=Data!B168,Data!G168,(IF(C28=Data!B171,Data!G171,(IF(C28=Data!#REF!,Data!#REF!,(IF(C28=Data!#REF!,Data!#REF!,(IF(C28=Data!#REF!,Data!#REF!,Data!#REF!)))))))))))))))&amp;IF(C28=Data!#REF!,Data!#REF!,(IF(C28=Data!#REF!,Data!#REF!,(IF(C28=Data!#REF!,Data!#REF!,(IF(C28=Data!#REF!,Data!#REF!,(IF(C28=Data!#REF!,Data!#REF!,(IF(C28=Data!#REF!,Data!G863,(IF(C28=Data!#REF!,Data!#REF!,(IF(C28=Data!#REF!,Data!#REF!,Data!#REF!)))))))))))))))&amp;IF(C28=Data!B199,Data!G199,(IF(C28=Data!#REF!,Data!#REF!,(IF(C28=Data!#REF!,Data!#REF!,(IF(C28=Data!#REF!,Data!#REF!,(IF(C28=Data!#REF!,Data!#REF!,Data!#REF!)))))))))</f>
        <v>#REF!</v>
      </c>
      <c r="P28" s="780"/>
      <c r="Q28" s="781"/>
      <c r="R28" s="630" t="s">
        <v>525</v>
      </c>
      <c r="S28" s="781"/>
      <c r="T28" s="781"/>
      <c r="U28" s="630"/>
      <c r="V28" s="634"/>
      <c r="W28" s="630"/>
      <c r="X28" s="350">
        <f>IF(E28="","",VLOOKUP(C28,Data!$B$5:$J$508,9,FALSE)*E28)</f>
        <v>0.17</v>
      </c>
      <c r="Y28" s="704"/>
      <c r="Z28" s="704"/>
      <c r="AA28" s="705"/>
      <c r="AB28" s="705"/>
      <c r="AC28" s="704"/>
      <c r="AD28" s="704"/>
      <c r="AE28" s="704"/>
    </row>
    <row r="29" spans="2:31" s="710" customFormat="1" ht="20" customHeight="1">
      <c r="B29" s="707"/>
      <c r="C29" s="357" t="s">
        <v>594</v>
      </c>
      <c r="D29" s="346" t="str">
        <f>IF(E29="","",VLOOKUP(C29,Data!$B$5:$L$508,2,FALSE))</f>
        <v>WW08970</v>
      </c>
      <c r="E29" s="715">
        <v>50</v>
      </c>
      <c r="F29" s="709"/>
      <c r="G29" s="712"/>
      <c r="H29" s="346">
        <f>IF(E29="","",VLOOKUP(C29,Data!$B$5:$L$508,11,FALSE))</f>
        <v>24.65</v>
      </c>
      <c r="I29" s="616">
        <f t="shared" si="0"/>
        <v>1232.5</v>
      </c>
      <c r="J29" s="471" t="str">
        <f>IF(E29="","",VLOOKUP(C29,Data!$B$5:$D$508,3,FALSE))</f>
        <v>C/T</v>
      </c>
      <c r="K29" s="347" t="str">
        <f>IF(E29="","",VLOOKUP(C29,Data!$B$5:$M$508,12,FALSE))</f>
        <v>Indonesia</v>
      </c>
      <c r="L29" s="348"/>
      <c r="M29" s="349">
        <f>IF(E29="","",VLOOKUP(C29,Data!$B$5:$E$508,4,FALSE)*E29)</f>
        <v>0</v>
      </c>
      <c r="N29" s="349">
        <f>IF(E29="","",VLOOKUP(C29,Data!$B$5:$F$508,5,FALSE)*E29)</f>
        <v>50</v>
      </c>
      <c r="O29" s="612" t="e">
        <f>IF(C29=Data!#REF!,Data!#REF!,(IF(C29=Data!#REF!,Data!#REF!,(IF(C29=Data!#REF!,Data!#REF!,(IF(C29=Data!B162,Data!G162,(IF(C29=Data!B165,Data!G165,(IF(C29=Data!#REF!,Data!#REF!,(IF(C29=Data!#REF!,Data!#REF!,(IF(C29=Data!#REF!,Data!#REF!,Data!#REF!)))))))))))))))&amp;IF(C29=Data!#REF!,Data!#REF!,(IF(C29=Data!#REF!,Data!#REF!,(IF(C29=Data!#REF!,Data!#REF!,(IF(C29=Data!#REF!,Data!#REF!,(IF(C29=Data!#REF!,Data!#REF!,(IF(C29=Data!#REF!,Data!G857,(IF(C29=Data!#REF!,Data!#REF!,(IF(C29=Data!#REF!,Data!#REF!,Data!#REF!)))))))))))))))&amp;IF(C29=Data!B193,Data!G193,(IF(C29=Data!#REF!,Data!#REF!,(IF(C29=Data!#REF!,Data!#REF!,(IF(C29=Data!#REF!,Data!#REF!,(IF(C29=Data!#REF!,Data!#REF!,Data!#REF!)))))))))</f>
        <v>#REF!</v>
      </c>
      <c r="P29" s="780"/>
      <c r="Q29" s="781"/>
      <c r="R29" s="630" t="s">
        <v>525</v>
      </c>
      <c r="S29" s="781"/>
      <c r="T29" s="781"/>
      <c r="U29" s="630"/>
      <c r="V29" s="634"/>
      <c r="W29" s="630"/>
      <c r="X29" s="350">
        <f>IF(E29="","",VLOOKUP(C29,Data!$B$5:$J$508,9,FALSE)*E29)</f>
        <v>0.17</v>
      </c>
      <c r="Y29" s="704"/>
      <c r="Z29" s="704"/>
      <c r="AA29" s="705"/>
      <c r="AB29" s="705"/>
      <c r="AC29" s="704"/>
      <c r="AD29" s="704"/>
      <c r="AE29" s="704"/>
    </row>
    <row r="30" spans="2:31" s="710" customFormat="1" ht="20" customHeight="1">
      <c r="B30" s="707">
        <v>26</v>
      </c>
      <c r="C30" s="357" t="s">
        <v>621</v>
      </c>
      <c r="D30" s="346" t="str">
        <f>IF(E30="","",VLOOKUP(C30,Data!$B$5:$L$508,2,FALSE))</f>
        <v>ZV87970</v>
      </c>
      <c r="E30" s="715">
        <v>9</v>
      </c>
      <c r="F30" s="709"/>
      <c r="G30" s="712"/>
      <c r="H30" s="346">
        <f>IF(E30="","",VLOOKUP(C30,Data!$B$5:$L$508,11,FALSE))</f>
        <v>21.69</v>
      </c>
      <c r="I30" s="616">
        <f t="shared" si="0"/>
        <v>195.21</v>
      </c>
      <c r="J30" s="471" t="str">
        <f>IF(E30="","",VLOOKUP(C30,Data!$B$5:$D$508,3,FALSE))</f>
        <v>C/T</v>
      </c>
      <c r="K30" s="347" t="str">
        <f>IF(E30="","",VLOOKUP(C30,Data!$B$5:$M$508,12,FALSE))</f>
        <v>Indonesia</v>
      </c>
      <c r="L30" s="348"/>
      <c r="M30" s="349">
        <f>IF(E30="","",VLOOKUP(C30,Data!$B$5:$E$508,4,FALSE)*E30)</f>
        <v>96.75</v>
      </c>
      <c r="N30" s="349">
        <f>IF(E30="","",VLOOKUP(C30,Data!$B$5:$F$508,5,FALSE)*E30)</f>
        <v>77.399999999999991</v>
      </c>
      <c r="O30" s="612" t="e">
        <f>IF(C30=Data!#REF!,Data!#REF!,(IF(C30=Data!#REF!,Data!#REF!,(IF(C30=Data!#REF!,Data!#REF!,(IF(C30=Data!B163,Data!G163,(IF(C30=Data!B166,Data!G166,(IF(C30=Data!#REF!,Data!#REF!,(IF(C30=Data!#REF!,Data!#REF!,(IF(C30=Data!#REF!,Data!#REF!,Data!#REF!)))))))))))))))&amp;IF(C30=Data!#REF!,Data!#REF!,(IF(C30=Data!#REF!,Data!#REF!,(IF(C30=Data!#REF!,Data!#REF!,(IF(C30=Data!#REF!,Data!#REF!,(IF(C30=Data!#REF!,Data!#REF!,(IF(C30=Data!#REF!,Data!G858,(IF(C30=Data!#REF!,Data!#REF!,(IF(C30=Data!#REF!,Data!#REF!,Data!#REF!)))))))))))))))&amp;IF(C30=Data!B194,Data!G194,(IF(C30=Data!#REF!,Data!#REF!,(IF(C30=Data!#REF!,Data!#REF!,(IF(C30=Data!#REF!,Data!#REF!,(IF(C30=Data!#REF!,Data!#REF!,Data!#REF!)))))))))</f>
        <v>#REF!</v>
      </c>
      <c r="P30" s="780"/>
      <c r="Q30" s="781"/>
      <c r="R30" s="630" t="s">
        <v>525</v>
      </c>
      <c r="S30" s="781"/>
      <c r="T30" s="781"/>
      <c r="U30" s="630"/>
      <c r="V30" s="634"/>
      <c r="W30" s="630"/>
      <c r="X30" s="350">
        <f>IF(E30="","",VLOOKUP(C30,Data!$B$5:$J$508,9,FALSE)*E30)</f>
        <v>0.242372</v>
      </c>
      <c r="Y30" s="704"/>
      <c r="Z30" s="704"/>
      <c r="AA30" s="705"/>
      <c r="AB30" s="705"/>
      <c r="AC30" s="704"/>
      <c r="AD30" s="704"/>
      <c r="AE30" s="704"/>
    </row>
    <row r="31" spans="2:31" s="710" customFormat="1" ht="20" customHeight="1">
      <c r="B31" s="707">
        <v>27</v>
      </c>
      <c r="C31" s="357" t="s">
        <v>624</v>
      </c>
      <c r="D31" s="346" t="str">
        <f>IF(E31="","",VLOOKUP(C31,Data!$B$5:$L$508,2,FALSE))</f>
        <v>ZV88000</v>
      </c>
      <c r="E31" s="715">
        <v>5</v>
      </c>
      <c r="F31" s="709"/>
      <c r="G31" s="712"/>
      <c r="H31" s="346">
        <f>IF(E31="","",VLOOKUP(C31,Data!$B$5:$L$508,11,FALSE))</f>
        <v>7.45</v>
      </c>
      <c r="I31" s="616">
        <f t="shared" si="0"/>
        <v>37.25</v>
      </c>
      <c r="J31" s="471" t="str">
        <f>IF(E31="","",VLOOKUP(C31,Data!$B$5:$D$508,3,FALSE))</f>
        <v>C/T</v>
      </c>
      <c r="K31" s="347" t="str">
        <f>IF(E31="","",VLOOKUP(C31,Data!$B$5:$M$508,12,FALSE))</f>
        <v>Indonesia</v>
      </c>
      <c r="L31" s="348"/>
      <c r="M31" s="349">
        <f>IF(E31="","",VLOOKUP(C31,Data!$B$5:$E$508,4,FALSE)*E31)</f>
        <v>5.6999999999999993</v>
      </c>
      <c r="N31" s="349">
        <f>IF(E31="","",VLOOKUP(C31,Data!$B$5:$F$508,5,FALSE)*E31)</f>
        <v>2.5499999999999998</v>
      </c>
      <c r="O31" s="612" t="e">
        <f>IF(C31=Data!#REF!,Data!#REF!,(IF(C31=Data!#REF!,Data!#REF!,(IF(C31=Data!#REF!,Data!#REF!,(IF(C31=Data!B164,Data!G164,(IF(C31=Data!B167,Data!G167,(IF(C31=Data!#REF!,Data!#REF!,(IF(C31=Data!#REF!,Data!#REF!,(IF(C31=Data!#REF!,Data!#REF!,Data!#REF!)))))))))))))))&amp;IF(C31=Data!#REF!,Data!#REF!,(IF(C31=Data!#REF!,Data!#REF!,(IF(C31=Data!#REF!,Data!#REF!,(IF(C31=Data!#REF!,Data!#REF!,(IF(C31=Data!#REF!,Data!#REF!,(IF(C31=Data!#REF!,Data!G859,(IF(C31=Data!#REF!,Data!#REF!,(IF(C31=Data!#REF!,Data!#REF!,Data!#REF!)))))))))))))))&amp;IF(C31=Data!B195,Data!G195,(IF(C31=Data!#REF!,Data!#REF!,(IF(C31=Data!#REF!,Data!#REF!,(IF(C31=Data!#REF!,Data!#REF!,(IF(C31=Data!#REF!,Data!#REF!,Data!#REF!)))))))))</f>
        <v>#REF!</v>
      </c>
      <c r="P31" s="780"/>
      <c r="Q31" s="781"/>
      <c r="R31" s="630" t="s">
        <v>525</v>
      </c>
      <c r="S31" s="781"/>
      <c r="T31" s="781"/>
      <c r="U31" s="630"/>
      <c r="V31" s="634"/>
      <c r="W31" s="630"/>
      <c r="X31" s="350">
        <f>IF(E31="","",VLOOKUP(C31,Data!$B$5:$J$508,9,FALSE)*E31)</f>
        <v>0.41000000000000003</v>
      </c>
      <c r="Y31" s="704"/>
      <c r="Z31" s="704"/>
      <c r="AA31" s="705"/>
      <c r="AB31" s="705"/>
      <c r="AC31" s="704"/>
      <c r="AD31" s="704"/>
      <c r="AE31" s="704"/>
    </row>
    <row r="32" spans="2:31" s="710" customFormat="1" ht="20" customHeight="1">
      <c r="B32" s="707">
        <v>28</v>
      </c>
      <c r="C32" s="357" t="s">
        <v>156</v>
      </c>
      <c r="D32" s="346" t="str">
        <f>IF(E32="","",VLOOKUP(C32,Data!$B$5:$L$508,2,FALSE))</f>
        <v>ZV88060</v>
      </c>
      <c r="E32" s="715">
        <v>5</v>
      </c>
      <c r="F32" s="709"/>
      <c r="G32" s="712"/>
      <c r="H32" s="346">
        <f>IF(E32="","",VLOOKUP(C32,Data!$B$5:$L$508,11,FALSE))</f>
        <v>16.07</v>
      </c>
      <c r="I32" s="616">
        <f t="shared" si="0"/>
        <v>80.349999999999994</v>
      </c>
      <c r="J32" s="471" t="str">
        <f>IF(E32="","",VLOOKUP(C32,Data!$B$5:$D$508,3,FALSE))</f>
        <v>C/T</v>
      </c>
      <c r="K32" s="347" t="str">
        <f>IF(E32="","",VLOOKUP(C32,Data!$B$5:$M$508,12,FALSE))</f>
        <v>Indonesia</v>
      </c>
      <c r="L32" s="348"/>
      <c r="M32" s="349">
        <f>IF(E32="","",VLOOKUP(C32,Data!$B$5:$E$508,4,FALSE)*E32)</f>
        <v>27.25</v>
      </c>
      <c r="N32" s="349">
        <f>IF(E32="","",VLOOKUP(C32,Data!$B$5:$F$508,5,FALSE)*E32)</f>
        <v>21.25</v>
      </c>
      <c r="O32" s="612" t="e">
        <f>IF(C32=Data!#REF!,Data!#REF!,(IF(C32=Data!#REF!,Data!#REF!,(IF(C32=Data!#REF!,Data!#REF!,(IF(C32=Data!B166,Data!G166,(IF(C32=Data!B169,Data!G169,(IF(C32=Data!#REF!,Data!#REF!,(IF(C32=Data!#REF!,Data!#REF!,(IF(C32=Data!#REF!,Data!#REF!,Data!#REF!)))))))))))))))&amp;IF(C32=Data!#REF!,Data!#REF!,(IF(C32=Data!#REF!,Data!#REF!,(IF(C32=Data!#REF!,Data!#REF!,(IF(C32=Data!#REF!,Data!#REF!,(IF(C32=Data!#REF!,Data!#REF!,(IF(C32=Data!#REF!,Data!G861,(IF(C32=Data!#REF!,Data!#REF!,(IF(C32=Data!#REF!,Data!#REF!,Data!#REF!)))))))))))))))&amp;IF(C32=Data!B197,Data!G197,(IF(C32=Data!#REF!,Data!#REF!,(IF(C32=Data!#REF!,Data!#REF!,(IF(C32=Data!#REF!,Data!#REF!,(IF(C32=Data!#REF!,Data!#REF!,Data!#REF!)))))))))</f>
        <v>#REF!</v>
      </c>
      <c r="P32" s="780"/>
      <c r="Q32" s="781"/>
      <c r="R32" s="630" t="s">
        <v>525</v>
      </c>
      <c r="S32" s="781"/>
      <c r="T32" s="781"/>
      <c r="U32" s="630"/>
      <c r="V32" s="634"/>
      <c r="W32" s="630"/>
      <c r="X32" s="350">
        <f>IF(E32="","",VLOOKUP(C32,Data!$B$5:$J$508,9,FALSE)*E32)</f>
        <v>5.0875999999999991E-2</v>
      </c>
      <c r="Y32" s="704"/>
      <c r="Z32" s="704"/>
      <c r="AA32" s="705"/>
      <c r="AB32" s="705"/>
      <c r="AC32" s="704"/>
      <c r="AD32" s="704"/>
      <c r="AE32" s="704"/>
    </row>
    <row r="33" spans="2:31" s="710" customFormat="1" ht="20" customHeight="1">
      <c r="B33" s="707" t="s">
        <v>1012</v>
      </c>
      <c r="C33" s="357" t="s">
        <v>158</v>
      </c>
      <c r="D33" s="346" t="str">
        <f>IF(E33="","",VLOOKUP(C33,Data!$B$5:$L$508,2,FALSE))</f>
        <v>ZV88080</v>
      </c>
      <c r="E33" s="715">
        <v>4</v>
      </c>
      <c r="F33" s="709">
        <v>1</v>
      </c>
      <c r="G33" s="712"/>
      <c r="H33" s="346">
        <f>IF(E33="","",VLOOKUP(C33,Data!$B$5:$L$508,11,FALSE))</f>
        <v>39.72</v>
      </c>
      <c r="I33" s="616">
        <f t="shared" ref="I33:I49" si="1">IF(E33&gt;0,E33*H33,"-")</f>
        <v>158.88</v>
      </c>
      <c r="J33" s="471" t="str">
        <f>IF(E33="","",VLOOKUP(C33,Data!$B$5:$D$508,3,FALSE))</f>
        <v>C/T</v>
      </c>
      <c r="K33" s="347" t="str">
        <f>IF(E33="","",VLOOKUP(C33,Data!$B$5:$M$508,12,FALSE))</f>
        <v>Indonesia</v>
      </c>
      <c r="L33" s="348"/>
      <c r="M33" s="349">
        <f>IF(E33="","",VLOOKUP(C33,Data!$B$5:$E$508,4,FALSE)*E33)</f>
        <v>20.2</v>
      </c>
      <c r="N33" s="349">
        <f>IF(E33="","",VLOOKUP(C33,Data!$B$5:$F$508,5,FALSE)*E33)</f>
        <v>15.2</v>
      </c>
      <c r="O33" s="612" t="e">
        <f>IF(C33=Data!#REF!,Data!#REF!,(IF(C33=Data!#REF!,Data!#REF!,(IF(C33=Data!#REF!,Data!#REF!,(IF(C33=Data!B161,Data!G161,(IF(C33=Data!B164,Data!G164,(IF(C33=Data!#REF!,Data!#REF!,(IF(C33=Data!#REF!,Data!#REF!,(IF(C33=Data!#REF!,Data!#REF!,Data!#REF!)))))))))))))))&amp;IF(C33=Data!#REF!,Data!#REF!,(IF(C33=Data!#REF!,Data!#REF!,(IF(C33=Data!#REF!,Data!#REF!,(IF(C33=Data!#REF!,Data!#REF!,(IF(C33=Data!#REF!,Data!#REF!,(IF(C33=Data!#REF!,Data!G856,(IF(C33=Data!#REF!,Data!#REF!,(IF(C33=Data!#REF!,Data!#REF!,Data!#REF!)))))))))))))))&amp;IF(C33=Data!B192,Data!G192,(IF(C33=Data!#REF!,Data!#REF!,(IF(C33=Data!#REF!,Data!#REF!,(IF(C33=Data!#REF!,Data!#REF!,(IF(C33=Data!#REF!,Data!#REF!,Data!#REF!)))))))))</f>
        <v>#REF!</v>
      </c>
      <c r="P33" s="780"/>
      <c r="Q33" s="781"/>
      <c r="R33" s="630" t="s">
        <v>525</v>
      </c>
      <c r="S33" s="781"/>
      <c r="T33" s="781"/>
      <c r="U33" s="630"/>
      <c r="V33" s="634"/>
      <c r="W33" s="630"/>
      <c r="X33" s="350">
        <f>IF(E33="","",VLOOKUP(C33,Data!$B$5:$J$508,9,FALSE)*E33)</f>
        <v>0.101752</v>
      </c>
      <c r="Y33" s="704"/>
      <c r="Z33" s="704"/>
      <c r="AA33" s="705"/>
      <c r="AB33" s="705"/>
      <c r="AC33" s="704"/>
      <c r="AD33" s="704"/>
      <c r="AE33" s="704"/>
    </row>
    <row r="34" spans="2:31" s="710" customFormat="1" ht="20" customHeight="1">
      <c r="B34" s="707" t="s">
        <v>1032</v>
      </c>
      <c r="C34" s="357" t="s">
        <v>162</v>
      </c>
      <c r="D34" s="346" t="str">
        <f>IF(E34="","",VLOOKUP(C34,Data!$B$5:$L$508,2,FALSE))</f>
        <v>ZV88120</v>
      </c>
      <c r="E34" s="715">
        <v>5</v>
      </c>
      <c r="F34" s="709">
        <v>1</v>
      </c>
      <c r="G34" s="712"/>
      <c r="H34" s="346">
        <f>IF(E34="","",VLOOKUP(C34,Data!$B$5:$L$508,11,FALSE))</f>
        <v>38.46</v>
      </c>
      <c r="I34" s="616">
        <f t="shared" si="1"/>
        <v>192.3</v>
      </c>
      <c r="J34" s="471" t="str">
        <f>IF(E34="","",VLOOKUP(C34,Data!$B$5:$D$508,3,FALSE))</f>
        <v>C/T</v>
      </c>
      <c r="K34" s="347" t="str">
        <f>IF(E34="","",VLOOKUP(C34,Data!$B$5:$M$508,12,FALSE))</f>
        <v>Indonesia</v>
      </c>
      <c r="L34" s="348"/>
      <c r="M34" s="349">
        <f>IF(E34="","",VLOOKUP(C34,Data!$B$5:$E$508,4,FALSE)*E34)</f>
        <v>25.25</v>
      </c>
      <c r="N34" s="349">
        <f>IF(E34="","",VLOOKUP(C34,Data!$B$5:$F$508,5,FALSE)*E34)</f>
        <v>19</v>
      </c>
      <c r="O34" s="612" t="e">
        <f>IF(C34=Data!#REF!,Data!#REF!,(IF(C34=Data!#REF!,Data!#REF!,(IF(C34=Data!#REF!,Data!#REF!,(IF(C34=Data!B162,Data!G162,(IF(C34=Data!B165,Data!G165,(IF(C34=Data!#REF!,Data!#REF!,(IF(C34=Data!#REF!,Data!#REF!,(IF(C34=Data!#REF!,Data!#REF!,Data!#REF!)))))))))))))))&amp;IF(C34=Data!#REF!,Data!#REF!,(IF(C34=Data!#REF!,Data!#REF!,(IF(C34=Data!#REF!,Data!#REF!,(IF(C34=Data!#REF!,Data!#REF!,(IF(C34=Data!#REF!,Data!#REF!,(IF(C34=Data!#REF!,Data!G857,(IF(C34=Data!#REF!,Data!#REF!,(IF(C34=Data!#REF!,Data!#REF!,Data!#REF!)))))))))))))))&amp;IF(C34=Data!B193,Data!G193,(IF(C34=Data!#REF!,Data!#REF!,(IF(C34=Data!#REF!,Data!#REF!,(IF(C34=Data!#REF!,Data!#REF!,(IF(C34=Data!#REF!,Data!#REF!,Data!#REF!)))))))))</f>
        <v>#REF!</v>
      </c>
      <c r="P34" s="780"/>
      <c r="Q34" s="781"/>
      <c r="R34" s="630" t="s">
        <v>525</v>
      </c>
      <c r="S34" s="781"/>
      <c r="T34" s="781"/>
      <c r="U34" s="630"/>
      <c r="V34" s="634"/>
      <c r="W34" s="630"/>
      <c r="X34" s="350">
        <f>IF(E34="","",VLOOKUP(C34,Data!$B$5:$J$508,9,FALSE)*E34)</f>
        <v>0.12719</v>
      </c>
      <c r="Y34" s="704"/>
      <c r="Z34" s="704"/>
      <c r="AA34" s="705"/>
      <c r="AB34" s="705"/>
      <c r="AC34" s="704"/>
      <c r="AD34" s="704"/>
      <c r="AE34" s="704"/>
    </row>
    <row r="35" spans="2:31" s="710" customFormat="1" ht="20" customHeight="1">
      <c r="B35" s="707" t="s">
        <v>1101</v>
      </c>
      <c r="C35" s="357" t="s">
        <v>127</v>
      </c>
      <c r="D35" s="346" t="str">
        <f>IF(E35="","",VLOOKUP(C35,Data!$B$5:$L$508,2,FALSE))</f>
        <v>ZV88180</v>
      </c>
      <c r="E35" s="715">
        <v>280</v>
      </c>
      <c r="F35" s="709">
        <v>1</v>
      </c>
      <c r="G35" s="712"/>
      <c r="H35" s="346">
        <f>IF(E35="","",VLOOKUP(C35,Data!$B$5:$L$508,11,FALSE))</f>
        <v>44.63</v>
      </c>
      <c r="I35" s="616">
        <f t="shared" si="1"/>
        <v>12496.400000000001</v>
      </c>
      <c r="J35" s="471" t="str">
        <f>IF(E35="","",VLOOKUP(C35,Data!$B$5:$D$508,3,FALSE))</f>
        <v>C/T</v>
      </c>
      <c r="K35" s="347" t="str">
        <f>IF(E35="","",VLOOKUP(C35,Data!$B$5:$M$508,12,FALSE))</f>
        <v>Indonesia</v>
      </c>
      <c r="L35" s="348"/>
      <c r="M35" s="349">
        <f>IF(E35="","",VLOOKUP(C35,Data!$B$5:$E$508,4,FALSE)*E35)</f>
        <v>2559.2000000000003</v>
      </c>
      <c r="N35" s="349">
        <f>IF(E35="","",VLOOKUP(C35,Data!$B$5:$F$508,5,FALSE)*E35)</f>
        <v>2464</v>
      </c>
      <c r="O35" s="612" t="e">
        <f>IF(C35=Data!#REF!,Data!#REF!,(IF(C35=Data!#REF!,Data!#REF!,(IF(C35=Data!#REF!,Data!#REF!,(IF(C35=Data!B163,Data!G163,(IF(C35=Data!B166,Data!G166,(IF(C35=Data!#REF!,Data!#REF!,(IF(C35=Data!#REF!,Data!#REF!,(IF(C35=Data!#REF!,Data!#REF!,Data!#REF!)))))))))))))))&amp;IF(C35=Data!#REF!,Data!#REF!,(IF(C35=Data!#REF!,Data!#REF!,(IF(C35=Data!#REF!,Data!#REF!,(IF(C35=Data!#REF!,Data!#REF!,(IF(C35=Data!#REF!,Data!#REF!,(IF(C35=Data!#REF!,Data!G858,(IF(C35=Data!#REF!,Data!#REF!,(IF(C35=Data!#REF!,Data!#REF!,Data!#REF!)))))))))))))))&amp;IF(C35=Data!B194,Data!G194,(IF(C35=Data!#REF!,Data!#REF!,(IF(C35=Data!#REF!,Data!#REF!,(IF(C35=Data!#REF!,Data!#REF!,(IF(C35=Data!#REF!,Data!#REF!,Data!#REF!)))))))))</f>
        <v>#REF!</v>
      </c>
      <c r="P35" s="780"/>
      <c r="Q35" s="781"/>
      <c r="R35" s="630" t="s">
        <v>525</v>
      </c>
      <c r="S35" s="781"/>
      <c r="T35" s="781"/>
      <c r="U35" s="630"/>
      <c r="V35" s="634"/>
      <c r="W35" s="630"/>
      <c r="X35" s="350">
        <f>IF(E35="","",VLOOKUP(C35,Data!$B$5:$J$508,9,FALSE)*E35)</f>
        <v>6.048</v>
      </c>
      <c r="Y35" s="704"/>
      <c r="Z35" s="704"/>
      <c r="AA35" s="705"/>
      <c r="AB35" s="705"/>
      <c r="AC35" s="704"/>
      <c r="AD35" s="704"/>
      <c r="AE35" s="704"/>
    </row>
    <row r="36" spans="2:31" s="710" customFormat="1" ht="20" customHeight="1">
      <c r="B36" s="707" t="s">
        <v>972</v>
      </c>
      <c r="C36" s="357" t="s">
        <v>128</v>
      </c>
      <c r="D36" s="346" t="str">
        <f>IF(E36="","",VLOOKUP(C36,Data!$B$5:$L$508,2,FALSE))</f>
        <v>ZV88190</v>
      </c>
      <c r="E36" s="715">
        <v>80</v>
      </c>
      <c r="F36" s="709">
        <v>1</v>
      </c>
      <c r="G36" s="712"/>
      <c r="H36" s="346">
        <f>IF(E36="","",VLOOKUP(C36,Data!$B$5:$L$508,11,FALSE))</f>
        <v>42.63</v>
      </c>
      <c r="I36" s="616">
        <f t="shared" si="1"/>
        <v>3410.4</v>
      </c>
      <c r="J36" s="471" t="str">
        <f>IF(E36="","",VLOOKUP(C36,Data!$B$5:$D$508,3,FALSE))</f>
        <v>C/T</v>
      </c>
      <c r="K36" s="347" t="str">
        <f>IF(E36="","",VLOOKUP(C36,Data!$B$5:$M$508,12,FALSE))</f>
        <v>Indonesia</v>
      </c>
      <c r="L36" s="348"/>
      <c r="M36" s="349">
        <f>IF(E36="","",VLOOKUP(C36,Data!$B$5:$E$508,4,FALSE)*E36)</f>
        <v>731.2</v>
      </c>
      <c r="N36" s="349">
        <f>IF(E36="","",VLOOKUP(C36,Data!$B$5:$F$508,5,FALSE)*E36)</f>
        <v>688</v>
      </c>
      <c r="O36" s="612" t="e">
        <f>IF(C36=Data!#REF!,Data!#REF!,(IF(C36=Data!#REF!,Data!#REF!,(IF(C36=Data!#REF!,Data!#REF!,(IF(C36=Data!B164,Data!G164,(IF(C36=Data!B167,Data!G167,(IF(C36=Data!#REF!,Data!#REF!,(IF(C36=Data!#REF!,Data!#REF!,(IF(C36=Data!#REF!,Data!#REF!,Data!#REF!)))))))))))))))&amp;IF(C36=Data!#REF!,Data!#REF!,(IF(C36=Data!#REF!,Data!#REF!,(IF(C36=Data!#REF!,Data!#REF!,(IF(C36=Data!#REF!,Data!#REF!,(IF(C36=Data!#REF!,Data!#REF!,(IF(C36=Data!#REF!,Data!G859,(IF(C36=Data!#REF!,Data!#REF!,(IF(C36=Data!#REF!,Data!#REF!,Data!#REF!)))))))))))))))&amp;IF(C36=Data!B195,Data!G195,(IF(C36=Data!#REF!,Data!#REF!,(IF(C36=Data!#REF!,Data!#REF!,(IF(C36=Data!#REF!,Data!#REF!,(IF(C36=Data!#REF!,Data!#REF!,Data!#REF!)))))))))</f>
        <v>#REF!</v>
      </c>
      <c r="P36" s="780"/>
      <c r="Q36" s="781"/>
      <c r="R36" s="630" t="s">
        <v>525</v>
      </c>
      <c r="S36" s="781"/>
      <c r="T36" s="781"/>
      <c r="U36" s="630"/>
      <c r="V36" s="634"/>
      <c r="W36" s="630"/>
      <c r="X36" s="350">
        <f>IF(E36="","",VLOOKUP(C36,Data!$B$5:$J$508,9,FALSE)*E36)</f>
        <v>1.7280000000000002</v>
      </c>
      <c r="Y36" s="704"/>
      <c r="Z36" s="704"/>
      <c r="AA36" s="705"/>
      <c r="AB36" s="705"/>
      <c r="AC36" s="704"/>
      <c r="AD36" s="704"/>
      <c r="AE36" s="704"/>
    </row>
    <row r="37" spans="2:31" s="710" customFormat="1" ht="20" customHeight="1">
      <c r="B37" s="707" t="s">
        <v>1053</v>
      </c>
      <c r="C37" s="357" t="s">
        <v>130</v>
      </c>
      <c r="D37" s="346" t="str">
        <f>IF(E37="","",VLOOKUP(C37,Data!$B$5:$L$508,2,FALSE))</f>
        <v>ZV88210</v>
      </c>
      <c r="E37" s="715">
        <v>180</v>
      </c>
      <c r="F37" s="709">
        <v>1</v>
      </c>
      <c r="G37" s="712"/>
      <c r="H37" s="346">
        <f>IF(E37="","",VLOOKUP(C37,Data!$B$5:$L$508,11,FALSE))</f>
        <v>44.02</v>
      </c>
      <c r="I37" s="616">
        <f t="shared" ref="I37:I48" si="2">IF(E37&gt;0,E37*H37,"-")</f>
        <v>7923.6</v>
      </c>
      <c r="J37" s="471" t="str">
        <f>IF(E37="","",VLOOKUP(C37,Data!$B$5:$D$508,3,FALSE))</f>
        <v>C/T</v>
      </c>
      <c r="K37" s="347" t="str">
        <f>IF(E37="","",VLOOKUP(C37,Data!$B$5:$M$508,12,FALSE))</f>
        <v>Indonesia</v>
      </c>
      <c r="L37" s="348"/>
      <c r="M37" s="349">
        <f>IF(E37="","",VLOOKUP(C37,Data!$B$5:$E$508,4,FALSE)*E37)</f>
        <v>1287</v>
      </c>
      <c r="N37" s="349">
        <f>IF(E37="","",VLOOKUP(C37,Data!$B$5:$F$508,5,FALSE)*E37)</f>
        <v>1224</v>
      </c>
      <c r="O37" s="612" t="e">
        <f>IF(C37=Data!#REF!,Data!#REF!,(IF(C37=Data!#REF!,Data!#REF!,(IF(C37=Data!#REF!,Data!#REF!,(IF(C37=Data!B149,Data!G149,(IF(C37=Data!B152,Data!G152,(IF(C37=Data!#REF!,Data!#REF!,(IF(C37=Data!#REF!,Data!#REF!,(IF(C37=Data!#REF!,Data!#REF!,Data!#REF!)))))))))))))))&amp;IF(C37=Data!#REF!,Data!#REF!,(IF(C37=Data!#REF!,Data!#REF!,(IF(C37=Data!#REF!,Data!#REF!,(IF(C37=Data!#REF!,Data!#REF!,(IF(C37=Data!#REF!,Data!#REF!,(IF(C37=Data!#REF!,Data!G844,(IF(C37=Data!#REF!,Data!#REF!,(IF(C37=Data!#REF!,Data!#REF!,Data!#REF!)))))))))))))))&amp;IF(C37=Data!B180,Data!G180,(IF(C37=Data!#REF!,Data!#REF!,(IF(C37=Data!#REF!,Data!#REF!,(IF(C37=Data!#REF!,Data!#REF!,(IF(C37=Data!#REF!,Data!#REF!,Data!#REF!)))))))))</f>
        <v>#REF!</v>
      </c>
      <c r="P37" s="780"/>
      <c r="Q37" s="781"/>
      <c r="R37" s="630" t="s">
        <v>525</v>
      </c>
      <c r="S37" s="781"/>
      <c r="T37" s="781"/>
      <c r="U37" s="630"/>
      <c r="V37" s="634"/>
      <c r="W37" s="630"/>
      <c r="X37" s="350">
        <f>IF(E37="","",VLOOKUP(C37,Data!$B$5:$J$508,9,FALSE)*E37)</f>
        <v>3.8880000000000003</v>
      </c>
      <c r="Y37" s="704"/>
      <c r="Z37" s="704"/>
      <c r="AA37" s="705"/>
      <c r="AB37" s="705"/>
      <c r="AC37" s="704"/>
      <c r="AD37" s="704"/>
      <c r="AE37" s="704"/>
    </row>
    <row r="38" spans="2:31" s="710" customFormat="1" ht="20" customHeight="1">
      <c r="B38" s="707" t="s">
        <v>1105</v>
      </c>
      <c r="C38" s="357" t="s">
        <v>131</v>
      </c>
      <c r="D38" s="346" t="str">
        <f>IF(E38="","",VLOOKUP(C38,Data!$B$5:$L$508,2,FALSE))</f>
        <v>ZV88230</v>
      </c>
      <c r="E38" s="676">
        <v>147</v>
      </c>
      <c r="F38" s="709">
        <v>1</v>
      </c>
      <c r="G38" s="712"/>
      <c r="H38" s="346">
        <f>IF(E38="","",VLOOKUP(C38,Data!$B$5:$L$508,11,FALSE))</f>
        <v>38.19</v>
      </c>
      <c r="I38" s="616">
        <f t="shared" si="2"/>
        <v>5613.9299999999994</v>
      </c>
      <c r="J38" s="471" t="str">
        <f>IF(E38="","",VLOOKUP(C38,Data!$B$5:$D$508,3,FALSE))</f>
        <v>C/T</v>
      </c>
      <c r="K38" s="347" t="str">
        <f>IF(E38="","",VLOOKUP(C38,Data!$B$5:$M$508,12,FALSE))</f>
        <v>Indonesia</v>
      </c>
      <c r="L38" s="348"/>
      <c r="M38" s="349">
        <f>IF(E38="","",VLOOKUP(C38,Data!$B$5:$E$508,4,FALSE)*E38)</f>
        <v>707.06999999999994</v>
      </c>
      <c r="N38" s="349">
        <f>IF(E38="","",VLOOKUP(C38,Data!$B$5:$F$508,5,FALSE)*E38)</f>
        <v>646.80000000000007</v>
      </c>
      <c r="O38" s="612" t="e">
        <f>IF(C38=Data!#REF!,Data!#REF!,(IF(C38=Data!#REF!,Data!#REF!,(IF(C38=Data!#REF!,Data!#REF!,(IF(C38=Data!B150,Data!G150,(IF(C38=Data!B153,Data!G153,(IF(C38=Data!#REF!,Data!#REF!,(IF(C38=Data!#REF!,Data!#REF!,(IF(C38=Data!#REF!,Data!#REF!,Data!#REF!)))))))))))))))&amp;IF(C38=Data!#REF!,Data!#REF!,(IF(C38=Data!#REF!,Data!#REF!,(IF(C38=Data!#REF!,Data!#REF!,(IF(C38=Data!#REF!,Data!#REF!,(IF(C38=Data!#REF!,Data!#REF!,(IF(C38=Data!#REF!,Data!G845,(IF(C38=Data!#REF!,Data!#REF!,(IF(C38=Data!#REF!,Data!#REF!,Data!#REF!)))))))))))))))&amp;IF(C38=Data!B181,Data!G181,(IF(C38=Data!#REF!,Data!#REF!,(IF(C38=Data!#REF!,Data!#REF!,(IF(C38=Data!#REF!,Data!#REF!,(IF(C38=Data!#REF!,Data!#REF!,Data!#REF!)))))))))</f>
        <v>#REF!</v>
      </c>
      <c r="P38" s="780"/>
      <c r="Q38" s="781"/>
      <c r="R38" s="630" t="s">
        <v>525</v>
      </c>
      <c r="S38" s="781"/>
      <c r="T38" s="781"/>
      <c r="U38" s="630"/>
      <c r="V38" s="634"/>
      <c r="W38" s="630"/>
      <c r="X38" s="350">
        <f>IF(E38="","",VLOOKUP(C38,Data!$B$5:$J$508,9,FALSE)*E38)</f>
        <v>1.7199</v>
      </c>
      <c r="Y38" s="704"/>
      <c r="Z38" s="704"/>
      <c r="AA38" s="705"/>
      <c r="AB38" s="705"/>
      <c r="AC38" s="704"/>
      <c r="AD38" s="704"/>
      <c r="AE38" s="704"/>
    </row>
    <row r="39" spans="2:31" s="710" customFormat="1" ht="20" customHeight="1">
      <c r="B39" s="707" t="s">
        <v>1106</v>
      </c>
      <c r="C39" s="357" t="s">
        <v>132</v>
      </c>
      <c r="D39" s="346" t="str">
        <f>IF(E39="","",VLOOKUP(C39,Data!$B$5:$L$508,2,FALSE))</f>
        <v>ZV88240</v>
      </c>
      <c r="E39" s="715">
        <v>147</v>
      </c>
      <c r="F39" s="709">
        <v>1</v>
      </c>
      <c r="G39" s="712"/>
      <c r="H39" s="346">
        <f>IF(E39="","",VLOOKUP(C39,Data!$B$5:$L$508,11,FALSE))</f>
        <v>31.06</v>
      </c>
      <c r="I39" s="616">
        <f t="shared" si="2"/>
        <v>4565.82</v>
      </c>
      <c r="J39" s="471" t="str">
        <f>IF(E39="","",VLOOKUP(C39,Data!$B$5:$D$508,3,FALSE))</f>
        <v>C/T</v>
      </c>
      <c r="K39" s="347" t="str">
        <f>IF(E39="","",VLOOKUP(C39,Data!$B$5:$M$508,12,FALSE))</f>
        <v>Indonesia</v>
      </c>
      <c r="L39" s="348"/>
      <c r="M39" s="349">
        <f>IF(E39="","",VLOOKUP(C39,Data!$B$5:$E$508,4,FALSE)*E39)</f>
        <v>735</v>
      </c>
      <c r="N39" s="349">
        <f>IF(E39="","",VLOOKUP(C39,Data!$B$5:$F$508,5,FALSE)*E39)</f>
        <v>676.19999999999993</v>
      </c>
      <c r="O39" s="612" t="e">
        <f>IF(C39=Data!#REF!,Data!#REF!,(IF(C39=Data!#REF!,Data!#REF!,(IF(C39=Data!#REF!,Data!#REF!,(IF(C39=Data!B151,Data!G151,(IF(C39=Data!B154,Data!G154,(IF(C39=Data!#REF!,Data!#REF!,(IF(C39=Data!#REF!,Data!#REF!,(IF(C39=Data!#REF!,Data!#REF!,Data!#REF!)))))))))))))))&amp;IF(C39=Data!#REF!,Data!#REF!,(IF(C39=Data!#REF!,Data!#REF!,(IF(C39=Data!#REF!,Data!#REF!,(IF(C39=Data!#REF!,Data!#REF!,(IF(C39=Data!#REF!,Data!#REF!,(IF(C39=Data!#REF!,Data!G846,(IF(C39=Data!#REF!,Data!#REF!,(IF(C39=Data!#REF!,Data!#REF!,Data!#REF!)))))))))))))))&amp;IF(C39=Data!B182,Data!G182,(IF(C39=Data!#REF!,Data!#REF!,(IF(C39=Data!#REF!,Data!#REF!,(IF(C39=Data!#REF!,Data!#REF!,(IF(C39=Data!#REF!,Data!#REF!,Data!#REF!)))))))))</f>
        <v>#REF!</v>
      </c>
      <c r="P39" s="780"/>
      <c r="Q39" s="781"/>
      <c r="R39" s="630" t="s">
        <v>525</v>
      </c>
      <c r="S39" s="781"/>
      <c r="T39" s="781"/>
      <c r="U39" s="630"/>
      <c r="V39" s="634"/>
      <c r="W39" s="630"/>
      <c r="X39" s="350">
        <f>IF(E39="","",VLOOKUP(C39,Data!$B$5:$J$508,9,FALSE)*E39)</f>
        <v>1.6904999999999999</v>
      </c>
      <c r="Y39" s="704"/>
      <c r="Z39" s="704"/>
      <c r="AA39" s="705"/>
      <c r="AB39" s="705"/>
      <c r="AC39" s="704"/>
      <c r="AD39" s="704"/>
      <c r="AE39" s="704"/>
    </row>
    <row r="40" spans="2:31" s="710" customFormat="1" ht="20" customHeight="1">
      <c r="B40" s="707" t="s">
        <v>1107</v>
      </c>
      <c r="C40" s="357" t="s">
        <v>133</v>
      </c>
      <c r="D40" s="346" t="str">
        <f>IF(E40="","",VLOOKUP(C40,Data!$B$5:$L$508,2,FALSE))</f>
        <v>ZV88250</v>
      </c>
      <c r="E40" s="715">
        <v>256</v>
      </c>
      <c r="F40" s="709">
        <v>1</v>
      </c>
      <c r="G40" s="712"/>
      <c r="H40" s="346">
        <f>IF(E40="","",VLOOKUP(C40,Data!$B$5:$L$508,11,FALSE))</f>
        <v>96.46</v>
      </c>
      <c r="I40" s="616">
        <f t="shared" si="2"/>
        <v>24693.759999999998</v>
      </c>
      <c r="J40" s="471" t="str">
        <f>IF(E40="","",VLOOKUP(C40,Data!$B$5:$D$508,3,FALSE))</f>
        <v>C/T</v>
      </c>
      <c r="K40" s="347" t="str">
        <f>IF(E40="","",VLOOKUP(C40,Data!$B$5:$M$508,12,FALSE))</f>
        <v>Indonesia</v>
      </c>
      <c r="L40" s="348"/>
      <c r="M40" s="349">
        <f>IF(E40="","",VLOOKUP(C40,Data!$B$5:$E$508,4,FALSE)*E40)</f>
        <v>1162.24</v>
      </c>
      <c r="N40" s="349">
        <f>IF(E40="","",VLOOKUP(C40,Data!$B$5:$F$508,5,FALSE)*E40)</f>
        <v>1075.2</v>
      </c>
      <c r="O40" s="612" t="e">
        <f>IF(C40=Data!#REF!,Data!#REF!,(IF(C40=Data!#REF!,Data!#REF!,(IF(C40=Data!#REF!,Data!#REF!,(IF(C40=Data!B152,Data!G152,(IF(C40=Data!B155,Data!G155,(IF(C40=Data!#REF!,Data!#REF!,(IF(C40=Data!#REF!,Data!#REF!,(IF(C40=Data!#REF!,Data!#REF!,Data!#REF!)))))))))))))))&amp;IF(C40=Data!#REF!,Data!#REF!,(IF(C40=Data!#REF!,Data!#REF!,(IF(C40=Data!#REF!,Data!#REF!,(IF(C40=Data!#REF!,Data!#REF!,(IF(C40=Data!#REF!,Data!#REF!,(IF(C40=Data!#REF!,Data!G847,(IF(C40=Data!#REF!,Data!#REF!,(IF(C40=Data!#REF!,Data!#REF!,Data!#REF!)))))))))))))))&amp;IF(C40=Data!B183,Data!G183,(IF(C40=Data!#REF!,Data!#REF!,(IF(C40=Data!#REF!,Data!#REF!,(IF(C40=Data!#REF!,Data!#REF!,(IF(C40=Data!#REF!,Data!#REF!,Data!#REF!)))))))))</f>
        <v>#REF!</v>
      </c>
      <c r="P40" s="780"/>
      <c r="Q40" s="781"/>
      <c r="R40" s="630" t="s">
        <v>525</v>
      </c>
      <c r="S40" s="781"/>
      <c r="T40" s="781"/>
      <c r="U40" s="630"/>
      <c r="V40" s="634"/>
      <c r="W40" s="630"/>
      <c r="X40" s="350">
        <f>IF(E40="","",VLOOKUP(C40,Data!$B$5:$J$508,9,FALSE)*E40)</f>
        <v>3.3279999999999998</v>
      </c>
      <c r="Y40" s="704"/>
      <c r="Z40" s="704"/>
      <c r="AA40" s="705"/>
      <c r="AB40" s="705"/>
      <c r="AC40" s="704"/>
      <c r="AD40" s="704"/>
      <c r="AE40" s="704"/>
    </row>
    <row r="41" spans="2:31" s="710" customFormat="1" ht="20" customHeight="1">
      <c r="B41" s="707">
        <v>63</v>
      </c>
      <c r="C41" s="357" t="s">
        <v>134</v>
      </c>
      <c r="D41" s="346" t="str">
        <f>IF(E41="","",VLOOKUP(C41,Data!$B$5:$L$508,2,FALSE))</f>
        <v>ZV88260</v>
      </c>
      <c r="E41" s="715">
        <v>64</v>
      </c>
      <c r="F41" s="709">
        <v>1</v>
      </c>
      <c r="G41" s="712"/>
      <c r="H41" s="346">
        <f>IF(E41="","",VLOOKUP(C41,Data!$B$5:$L$508,11,FALSE))</f>
        <v>94.14</v>
      </c>
      <c r="I41" s="616">
        <f t="shared" si="2"/>
        <v>6024.96</v>
      </c>
      <c r="J41" s="471" t="str">
        <f>IF(E41="","",VLOOKUP(C41,Data!$B$5:$D$508,3,FALSE))</f>
        <v>C/T</v>
      </c>
      <c r="K41" s="347" t="str">
        <f>IF(E41="","",VLOOKUP(C41,Data!$B$5:$M$508,12,FALSE))</f>
        <v>Indonesia</v>
      </c>
      <c r="L41" s="348"/>
      <c r="M41" s="349">
        <f>IF(E41="","",VLOOKUP(C41,Data!$B$5:$E$508,4,FALSE)*E41)</f>
        <v>290.56</v>
      </c>
      <c r="N41" s="349">
        <f>IF(E41="","",VLOOKUP(C41,Data!$B$5:$F$508,5,FALSE)*E41)</f>
        <v>268.8</v>
      </c>
      <c r="O41" s="612" t="e">
        <f>IF(C41=Data!#REF!,Data!#REF!,(IF(C41=Data!#REF!,Data!#REF!,(IF(C41=Data!#REF!,Data!#REF!,(IF(C41=Data!B153,Data!G153,(IF(C41=Data!B156,Data!G156,(IF(C41=Data!#REF!,Data!#REF!,(IF(C41=Data!#REF!,Data!#REF!,(IF(C41=Data!#REF!,Data!#REF!,Data!#REF!)))))))))))))))&amp;IF(C41=Data!#REF!,Data!#REF!,(IF(C41=Data!#REF!,Data!#REF!,(IF(C41=Data!#REF!,Data!#REF!,(IF(C41=Data!#REF!,Data!#REF!,(IF(C41=Data!#REF!,Data!#REF!,(IF(C41=Data!#REF!,Data!G848,(IF(C41=Data!#REF!,Data!#REF!,(IF(C41=Data!#REF!,Data!#REF!,Data!#REF!)))))))))))))))&amp;IF(C41=Data!B184,Data!G184,(IF(C41=Data!#REF!,Data!#REF!,(IF(C41=Data!#REF!,Data!#REF!,(IF(C41=Data!#REF!,Data!#REF!,(IF(C41=Data!#REF!,Data!#REF!,Data!#REF!)))))))))</f>
        <v>#REF!</v>
      </c>
      <c r="P41" s="780"/>
      <c r="Q41" s="781"/>
      <c r="R41" s="630" t="s">
        <v>525</v>
      </c>
      <c r="S41" s="781"/>
      <c r="T41" s="781"/>
      <c r="U41" s="630"/>
      <c r="V41" s="634"/>
      <c r="W41" s="630"/>
      <c r="X41" s="350">
        <f>IF(E41="","",VLOOKUP(C41,Data!$B$5:$J$508,9,FALSE)*E41)</f>
        <v>0.83199999999999996</v>
      </c>
      <c r="Y41" s="704"/>
      <c r="Z41" s="704"/>
      <c r="AA41" s="705"/>
      <c r="AB41" s="705"/>
      <c r="AC41" s="704"/>
      <c r="AD41" s="704"/>
      <c r="AE41" s="704"/>
    </row>
    <row r="42" spans="2:31" s="710" customFormat="1" ht="20" customHeight="1">
      <c r="B42" s="707">
        <v>64</v>
      </c>
      <c r="C42" s="357" t="s">
        <v>137</v>
      </c>
      <c r="D42" s="346" t="str">
        <f>IF(E42="","",VLOOKUP(C42,Data!$B$5:$L$508,2,FALSE))</f>
        <v>ZV88290</v>
      </c>
      <c r="E42" s="715">
        <v>64</v>
      </c>
      <c r="F42" s="709">
        <v>1</v>
      </c>
      <c r="G42" s="712"/>
      <c r="H42" s="346">
        <f>IF(E42="","",VLOOKUP(C42,Data!$B$5:$L$508,11,FALSE))</f>
        <v>96.87</v>
      </c>
      <c r="I42" s="616">
        <f t="shared" si="2"/>
        <v>6199.68</v>
      </c>
      <c r="J42" s="471" t="str">
        <f>IF(E42="","",VLOOKUP(C42,Data!$B$5:$D$508,3,FALSE))</f>
        <v>C/T</v>
      </c>
      <c r="K42" s="347" t="str">
        <f>IF(E42="","",VLOOKUP(C42,Data!$B$5:$M$508,12,FALSE))</f>
        <v>Indonesia</v>
      </c>
      <c r="L42" s="348"/>
      <c r="M42" s="349">
        <f>IF(E42="","",VLOOKUP(C42,Data!$B$5:$E$508,4,FALSE)*E42)</f>
        <v>290.56</v>
      </c>
      <c r="N42" s="349">
        <f>IF(E42="","",VLOOKUP(C42,Data!$B$5:$F$508,5,FALSE)*E42)</f>
        <v>268.8</v>
      </c>
      <c r="O42" s="612" t="e">
        <f>IF(C42=Data!#REF!,Data!#REF!,(IF(C42=Data!#REF!,Data!#REF!,(IF(C42=Data!#REF!,Data!#REF!,(IF(C42=Data!B154,Data!G154,(IF(C42=Data!B157,Data!G157,(IF(C42=Data!#REF!,Data!#REF!,(IF(C42=Data!#REF!,Data!#REF!,(IF(C42=Data!#REF!,Data!#REF!,Data!#REF!)))))))))))))))&amp;IF(C42=Data!#REF!,Data!#REF!,(IF(C42=Data!#REF!,Data!#REF!,(IF(C42=Data!#REF!,Data!#REF!,(IF(C42=Data!#REF!,Data!#REF!,(IF(C42=Data!#REF!,Data!#REF!,(IF(C42=Data!#REF!,Data!G849,(IF(C42=Data!#REF!,Data!#REF!,(IF(C42=Data!#REF!,Data!#REF!,Data!#REF!)))))))))))))))&amp;IF(C42=Data!B185,Data!G185,(IF(C42=Data!#REF!,Data!#REF!,(IF(C42=Data!#REF!,Data!#REF!,(IF(C42=Data!#REF!,Data!#REF!,(IF(C42=Data!#REF!,Data!#REF!,Data!#REF!)))))))))</f>
        <v>#REF!</v>
      </c>
      <c r="P42" s="780"/>
      <c r="Q42" s="781"/>
      <c r="R42" s="630" t="s">
        <v>525</v>
      </c>
      <c r="S42" s="781"/>
      <c r="T42" s="781"/>
      <c r="U42" s="630"/>
      <c r="V42" s="634"/>
      <c r="W42" s="630"/>
      <c r="X42" s="350">
        <f>IF(E42="","",VLOOKUP(C42,Data!$B$5:$J$508,9,FALSE)*E42)</f>
        <v>0.83199999999999996</v>
      </c>
      <c r="Y42" s="704"/>
      <c r="Z42" s="704"/>
      <c r="AA42" s="705"/>
      <c r="AB42" s="705"/>
      <c r="AC42" s="704"/>
      <c r="AD42" s="704"/>
      <c r="AE42" s="704"/>
    </row>
    <row r="43" spans="2:31" s="710" customFormat="1" ht="20" customHeight="1">
      <c r="B43" s="707">
        <v>65</v>
      </c>
      <c r="C43" s="357" t="s">
        <v>138</v>
      </c>
      <c r="D43" s="346" t="str">
        <f>IF(E43="","",VLOOKUP(C43,Data!$B$5:$L$508,2,FALSE))</f>
        <v>ZV88300</v>
      </c>
      <c r="E43" s="715">
        <v>64</v>
      </c>
      <c r="F43" s="709">
        <v>1</v>
      </c>
      <c r="G43" s="712"/>
      <c r="H43" s="346">
        <f>IF(E43="","",VLOOKUP(C43,Data!$B$5:$L$508,11,FALSE))</f>
        <v>96.87</v>
      </c>
      <c r="I43" s="616">
        <f t="shared" si="2"/>
        <v>6199.68</v>
      </c>
      <c r="J43" s="471" t="str">
        <f>IF(E43="","",VLOOKUP(C43,Data!$B$5:$D$508,3,FALSE))</f>
        <v>C/T</v>
      </c>
      <c r="K43" s="347" t="str">
        <f>IF(E43="","",VLOOKUP(C43,Data!$B$5:$M$508,12,FALSE))</f>
        <v>Indonesia</v>
      </c>
      <c r="L43" s="348"/>
      <c r="M43" s="349">
        <f>IF(E43="","",VLOOKUP(C43,Data!$B$5:$E$508,4,FALSE)*E43)</f>
        <v>290.56</v>
      </c>
      <c r="N43" s="349">
        <f>IF(E43="","",VLOOKUP(C43,Data!$B$5:$F$508,5,FALSE)*E43)</f>
        <v>268.8</v>
      </c>
      <c r="O43" s="612" t="e">
        <f>IF(C43=Data!#REF!,Data!#REF!,(IF(C43=Data!#REF!,Data!#REF!,(IF(C43=Data!#REF!,Data!#REF!,(IF(C43=Data!B155,Data!G155,(IF(C43=Data!B158,Data!G158,(IF(C43=Data!#REF!,Data!#REF!,(IF(C43=Data!#REF!,Data!#REF!,(IF(C43=Data!#REF!,Data!#REF!,Data!#REF!)))))))))))))))&amp;IF(C43=Data!#REF!,Data!#REF!,(IF(C43=Data!#REF!,Data!#REF!,(IF(C43=Data!#REF!,Data!#REF!,(IF(C43=Data!#REF!,Data!#REF!,(IF(C43=Data!#REF!,Data!#REF!,(IF(C43=Data!#REF!,Data!G850,(IF(C43=Data!#REF!,Data!#REF!,(IF(C43=Data!#REF!,Data!#REF!,Data!#REF!)))))))))))))))&amp;IF(C43=Data!B186,Data!G186,(IF(C43=Data!#REF!,Data!#REF!,(IF(C43=Data!#REF!,Data!#REF!,(IF(C43=Data!#REF!,Data!#REF!,(IF(C43=Data!#REF!,Data!#REF!,Data!#REF!)))))))))</f>
        <v>#REF!</v>
      </c>
      <c r="P43" s="780"/>
      <c r="Q43" s="781"/>
      <c r="R43" s="630" t="s">
        <v>525</v>
      </c>
      <c r="S43" s="781"/>
      <c r="T43" s="781"/>
      <c r="U43" s="630"/>
      <c r="V43" s="634"/>
      <c r="W43" s="630"/>
      <c r="X43" s="350">
        <f>IF(E43="","",VLOOKUP(C43,Data!$B$5:$J$508,9,FALSE)*E43)</f>
        <v>0.83199999999999996</v>
      </c>
      <c r="Y43" s="704"/>
      <c r="Z43" s="704"/>
      <c r="AA43" s="705"/>
      <c r="AB43" s="705"/>
      <c r="AC43" s="704"/>
      <c r="AD43" s="704"/>
      <c r="AE43" s="704"/>
    </row>
    <row r="44" spans="2:31" s="710" customFormat="1" ht="20" customHeight="1">
      <c r="B44" s="707">
        <v>66</v>
      </c>
      <c r="C44" s="357" t="s">
        <v>139</v>
      </c>
      <c r="D44" s="346" t="str">
        <f>IF(E44="","",VLOOKUP(C44,Data!$B$5:$L$508,2,FALSE))</f>
        <v>ZV88310</v>
      </c>
      <c r="E44" s="715">
        <v>2</v>
      </c>
      <c r="F44" s="709">
        <v>1</v>
      </c>
      <c r="G44" s="712"/>
      <c r="H44" s="346">
        <f>IF(E44="","",VLOOKUP(C44,Data!$B$5:$L$508,11,FALSE))</f>
        <v>98.33</v>
      </c>
      <c r="I44" s="616">
        <f t="shared" si="2"/>
        <v>196.66</v>
      </c>
      <c r="J44" s="471" t="str">
        <f>IF(E44="","",VLOOKUP(C44,Data!$B$5:$D$508,3,FALSE))</f>
        <v>C/T</v>
      </c>
      <c r="K44" s="347" t="str">
        <f>IF(E44="","",VLOOKUP(C44,Data!$B$5:$M$508,12,FALSE))</f>
        <v>Indonesia</v>
      </c>
      <c r="L44" s="348"/>
      <c r="M44" s="349">
        <f>IF(E44="","",VLOOKUP(C44,Data!$B$5:$E$508,4,FALSE)*E44)</f>
        <v>9.08</v>
      </c>
      <c r="N44" s="349">
        <f>IF(E44="","",VLOOKUP(C44,Data!$B$5:$F$508,5,FALSE)*E44)</f>
        <v>8.4</v>
      </c>
      <c r="O44" s="612" t="e">
        <f>IF(C44=Data!#REF!,Data!#REF!,(IF(C44=Data!#REF!,Data!#REF!,(IF(C44=Data!#REF!,Data!#REF!,(IF(C44=Data!B156,Data!G156,(IF(C44=Data!B159,Data!G159,(IF(C44=Data!#REF!,Data!#REF!,(IF(C44=Data!#REF!,Data!#REF!,(IF(C44=Data!#REF!,Data!#REF!,Data!#REF!)))))))))))))))&amp;IF(C44=Data!#REF!,Data!#REF!,(IF(C44=Data!#REF!,Data!#REF!,(IF(C44=Data!#REF!,Data!#REF!,(IF(C44=Data!#REF!,Data!#REF!,(IF(C44=Data!#REF!,Data!#REF!,(IF(C44=Data!#REF!,Data!G851,(IF(C44=Data!#REF!,Data!#REF!,(IF(C44=Data!#REF!,Data!#REF!,Data!#REF!)))))))))))))))&amp;IF(C44=Data!B187,Data!G187,(IF(C44=Data!#REF!,Data!#REF!,(IF(C44=Data!#REF!,Data!#REF!,(IF(C44=Data!#REF!,Data!#REF!,(IF(C44=Data!#REF!,Data!#REF!,Data!#REF!)))))))))</f>
        <v>#REF!</v>
      </c>
      <c r="P44" s="780"/>
      <c r="Q44" s="781"/>
      <c r="R44" s="630" t="s">
        <v>525</v>
      </c>
      <c r="S44" s="781"/>
      <c r="T44" s="781"/>
      <c r="U44" s="630"/>
      <c r="V44" s="634"/>
      <c r="W44" s="630"/>
      <c r="X44" s="350">
        <f>IF(E44="","",VLOOKUP(C44,Data!$B$5:$J$508,9,FALSE)*E44)</f>
        <v>2.5999999999999999E-2</v>
      </c>
      <c r="Y44" s="704"/>
      <c r="Z44" s="704"/>
      <c r="AA44" s="705"/>
      <c r="AB44" s="705"/>
      <c r="AC44" s="704"/>
      <c r="AD44" s="704"/>
      <c r="AE44" s="704"/>
    </row>
    <row r="45" spans="2:31" s="710" customFormat="1" ht="20" customHeight="1">
      <c r="B45" s="707" t="s">
        <v>1108</v>
      </c>
      <c r="C45" s="357" t="s">
        <v>612</v>
      </c>
      <c r="D45" s="346" t="str">
        <f>IF(E45="","",VLOOKUP(C45,Data!$B$5:$L$508,2,FALSE))</f>
        <v>ZX16730</v>
      </c>
      <c r="E45" s="715">
        <v>60</v>
      </c>
      <c r="F45" s="709">
        <v>1</v>
      </c>
      <c r="G45" s="712"/>
      <c r="H45" s="346">
        <f>IF(E45="","",VLOOKUP(C45,Data!$B$5:$L$508,11,FALSE))</f>
        <v>73.209999999999994</v>
      </c>
      <c r="I45" s="616">
        <f t="shared" si="2"/>
        <v>4392.5999999999995</v>
      </c>
      <c r="J45" s="471" t="str">
        <f>IF(E45="","",VLOOKUP(C45,Data!$B$5:$D$508,3,FALSE))</f>
        <v>C/T</v>
      </c>
      <c r="K45" s="347" t="str">
        <f>IF(E45="","",VLOOKUP(C45,Data!$B$5:$M$508,12,FALSE))</f>
        <v>Indonesia</v>
      </c>
      <c r="L45" s="348"/>
      <c r="M45" s="349">
        <f>IF(E45="","",VLOOKUP(C45,Data!$B$5:$E$508,4,FALSE)*E45)</f>
        <v>90</v>
      </c>
      <c r="N45" s="349">
        <f>IF(E45="","",VLOOKUP(C45,Data!$B$5:$F$508,5,FALSE)*E45)</f>
        <v>60</v>
      </c>
      <c r="O45" s="612" t="e">
        <f>IF(C45=Data!#REF!,Data!#REF!,(IF(C45=Data!#REF!,Data!#REF!,(IF(C45=Data!#REF!,Data!#REF!,(IF(C45=Data!B157,Data!G157,(IF(C45=Data!B160,Data!G160,(IF(C45=Data!#REF!,Data!#REF!,(IF(C45=Data!#REF!,Data!#REF!,(IF(C45=Data!#REF!,Data!#REF!,Data!#REF!)))))))))))))))&amp;IF(C45=Data!#REF!,Data!#REF!,(IF(C45=Data!#REF!,Data!#REF!,(IF(C45=Data!#REF!,Data!#REF!,(IF(C45=Data!#REF!,Data!#REF!,(IF(C45=Data!#REF!,Data!#REF!,(IF(C45=Data!#REF!,Data!G852,(IF(C45=Data!#REF!,Data!#REF!,(IF(C45=Data!#REF!,Data!#REF!,Data!#REF!)))))))))))))))&amp;IF(C45=Data!B188,Data!G188,(IF(C45=Data!#REF!,Data!#REF!,(IF(C45=Data!#REF!,Data!#REF!,(IF(C45=Data!#REF!,Data!#REF!,(IF(C45=Data!#REF!,Data!#REF!,Data!#REF!)))))))))</f>
        <v>#REF!</v>
      </c>
      <c r="P45" s="780"/>
      <c r="Q45" s="781"/>
      <c r="R45" s="630" t="s">
        <v>525</v>
      </c>
      <c r="S45" s="781"/>
      <c r="T45" s="781"/>
      <c r="U45" s="630"/>
      <c r="V45" s="634"/>
      <c r="W45" s="630"/>
      <c r="X45" s="350">
        <f>IF(E45="","",VLOOKUP(C45,Data!$B$5:$J$508,9,FALSE)*E45)</f>
        <v>0.56400000000000006</v>
      </c>
      <c r="Y45" s="704"/>
      <c r="Z45" s="704"/>
      <c r="AA45" s="705"/>
      <c r="AB45" s="705"/>
      <c r="AC45" s="704"/>
      <c r="AD45" s="704"/>
      <c r="AE45" s="704"/>
    </row>
    <row r="46" spans="2:31" s="710" customFormat="1" ht="20" customHeight="1">
      <c r="B46" s="707">
        <v>73</v>
      </c>
      <c r="C46" s="357" t="s">
        <v>129</v>
      </c>
      <c r="D46" s="346" t="str">
        <f>IF(E46="","",VLOOKUP(C46,Data!$B$5:$L$508,2,FALSE))</f>
        <v>ZV88200</v>
      </c>
      <c r="E46" s="715">
        <v>3</v>
      </c>
      <c r="F46" s="709">
        <v>1</v>
      </c>
      <c r="G46" s="712"/>
      <c r="H46" s="346">
        <f>IF(E46="","",VLOOKUP(C46,Data!$B$5:$L$508,11,FALSE))</f>
        <v>16.37</v>
      </c>
      <c r="I46" s="616">
        <f t="shared" si="2"/>
        <v>49.11</v>
      </c>
      <c r="J46" s="471" t="str">
        <f>IF(E46="","",VLOOKUP(C46,Data!$B$5:$D$508,3,FALSE))</f>
        <v>C/T</v>
      </c>
      <c r="K46" s="347" t="str">
        <f>IF(E46="","",VLOOKUP(C46,Data!$B$5:$M$508,12,FALSE))</f>
        <v>Indonesia</v>
      </c>
      <c r="L46" s="348"/>
      <c r="M46" s="349">
        <f>IF(E46="","",VLOOKUP(C46,Data!$B$5:$E$508,4,FALSE)*E46)</f>
        <v>6.0690000000000008</v>
      </c>
      <c r="N46" s="349">
        <f>IF(E46="","",VLOOKUP(C46,Data!$B$5:$F$508,5,FALSE)*E46)</f>
        <v>2.0699999999999998</v>
      </c>
      <c r="O46" s="612" t="e">
        <f>IF(C46=Data!#REF!,Data!#REF!,(IF(C46=Data!#REF!,Data!#REF!,(IF(C46=Data!#REF!,Data!#REF!,(IF(C46=Data!B158,Data!G158,(IF(C46=Data!B161,Data!G161,(IF(C46=Data!#REF!,Data!#REF!,(IF(C46=Data!#REF!,Data!#REF!,(IF(C46=Data!#REF!,Data!#REF!,Data!#REF!)))))))))))))))&amp;IF(C46=Data!#REF!,Data!#REF!,(IF(C46=Data!#REF!,Data!#REF!,(IF(C46=Data!#REF!,Data!#REF!,(IF(C46=Data!#REF!,Data!#REF!,(IF(C46=Data!#REF!,Data!#REF!,(IF(C46=Data!#REF!,Data!G853,(IF(C46=Data!#REF!,Data!#REF!,(IF(C46=Data!#REF!,Data!#REF!,Data!#REF!)))))))))))))))&amp;IF(C46=Data!B189,Data!G189,(IF(C46=Data!#REF!,Data!#REF!,(IF(C46=Data!#REF!,Data!#REF!,(IF(C46=Data!#REF!,Data!#REF!,(IF(C46=Data!#REF!,Data!#REF!,Data!#REF!)))))))))</f>
        <v>#REF!</v>
      </c>
      <c r="P46" s="780"/>
      <c r="Q46" s="781"/>
      <c r="R46" s="630" t="s">
        <v>525</v>
      </c>
      <c r="S46" s="781"/>
      <c r="T46" s="781"/>
      <c r="U46" s="630"/>
      <c r="V46" s="634"/>
      <c r="W46" s="630"/>
      <c r="X46" s="350">
        <f>IF(E46="","",VLOOKUP(C46,Data!$B$5:$J$508,9,FALSE)*E46)</f>
        <v>3.6299999999999995E-3</v>
      </c>
      <c r="Y46" s="704"/>
      <c r="Z46" s="704"/>
      <c r="AA46" s="705"/>
      <c r="AB46" s="705"/>
      <c r="AC46" s="704"/>
      <c r="AD46" s="704"/>
      <c r="AE46" s="704"/>
    </row>
    <row r="47" spans="2:31" s="710" customFormat="1" ht="20" customHeight="1">
      <c r="B47" s="707"/>
      <c r="C47" s="364" t="s">
        <v>1103</v>
      </c>
      <c r="D47" s="346" t="str">
        <f>IF(E47="","",VLOOKUP(C47,Data!$B$5:$L$508,2,FALSE))</f>
        <v/>
      </c>
      <c r="E47" s="715"/>
      <c r="F47" s="709"/>
      <c r="G47" s="363"/>
      <c r="H47" s="346" t="str">
        <f>IF(E47="","",VLOOKUP(C47,Data!$B$5:$L$508,11,FALSE))</f>
        <v/>
      </c>
      <c r="I47" s="616" t="str">
        <f t="shared" si="2"/>
        <v>-</v>
      </c>
      <c r="J47" s="471" t="str">
        <f>IF(E47="","",VLOOKUP(C47,Data!$B$5:$D$508,3,FALSE))</f>
        <v/>
      </c>
      <c r="K47" s="347" t="str">
        <f>IF(E47="","",VLOOKUP(C47,Data!$B$5:$M$508,12,FALSE))</f>
        <v/>
      </c>
      <c r="L47" s="348"/>
      <c r="M47" s="349" t="str">
        <f>IF(E47="","",VLOOKUP(C47,Data!$B$5:$E$508,4,FALSE)*E47)</f>
        <v/>
      </c>
      <c r="N47" s="349" t="str">
        <f>IF(E47="","",VLOOKUP(C47,Data!$B$5:$F$508,5,FALSE)*E47)</f>
        <v/>
      </c>
      <c r="O47" s="612" t="e">
        <f>IF(C47=Data!#REF!,Data!#REF!,(IF(C47=Data!#REF!,Data!#REF!,(IF(C47=Data!#REF!,Data!#REF!,(IF(C47=Data!B217,Data!G217,(IF(C47=Data!B220,Data!G220,(IF(C47=Data!#REF!,Data!#REF!,(IF(C47=Data!#REF!,Data!#REF!,(IF(C47=Data!#REF!,Data!#REF!,Data!#REF!)))))))))))))))&amp;IF(C47=Data!#REF!,Data!#REF!,(IF(C47=Data!#REF!,Data!#REF!,(IF(C47=Data!#REF!,Data!#REF!,(IF(C47=Data!#REF!,Data!#REF!,(IF(C47=Data!#REF!,Data!#REF!,(IF(C47=Data!#REF!,Data!G912,(IF(C47=Data!#REF!,Data!#REF!,(IF(C47=Data!#REF!,Data!#REF!,Data!#REF!)))))))))))))))&amp;IF(C47=Data!B248,Data!G248,(IF(C47=Data!#REF!,Data!#REF!,(IF(C47=Data!#REF!,Data!#REF!,(IF(C47=Data!#REF!,Data!#REF!,(IF(C47=Data!#REF!,Data!#REF!,Data!#REF!)))))))))</f>
        <v>#REF!</v>
      </c>
      <c r="P47" s="780"/>
      <c r="Q47" s="781"/>
      <c r="R47" s="630" t="s">
        <v>525</v>
      </c>
      <c r="S47" s="781"/>
      <c r="T47" s="781"/>
      <c r="U47" s="630"/>
      <c r="V47" s="634"/>
      <c r="W47" s="630"/>
      <c r="X47" s="350" t="str">
        <f>IF(E47="","",VLOOKUP(C47,Data!$B$5:$J$508,9,FALSE)*E47)</f>
        <v/>
      </c>
      <c r="Y47" s="704"/>
      <c r="Z47" s="704"/>
      <c r="AA47" s="705"/>
      <c r="AB47" s="705"/>
      <c r="AC47" s="704"/>
      <c r="AD47" s="704"/>
      <c r="AE47" s="704"/>
    </row>
    <row r="48" spans="2:31" s="710" customFormat="1" ht="20" customHeight="1">
      <c r="B48" s="707">
        <v>74</v>
      </c>
      <c r="C48" s="357" t="s">
        <v>604</v>
      </c>
      <c r="D48" s="346" t="str">
        <f>IF(E48="","",VLOOKUP(C48,Data!$B$5:$L$508,2,FALSE))</f>
        <v>ZH87930</v>
      </c>
      <c r="E48" s="715">
        <v>10</v>
      </c>
      <c r="F48" s="709"/>
      <c r="G48" s="378"/>
      <c r="H48" s="346">
        <f>IF(E48="","",VLOOKUP(C48,Data!$B$5:$L$508,11,FALSE))</f>
        <v>129.94999999999999</v>
      </c>
      <c r="I48" s="616">
        <f t="shared" si="2"/>
        <v>1299.5</v>
      </c>
      <c r="J48" s="471" t="str">
        <f>IF(E48="","",VLOOKUP(C48,Data!$B$5:$D$508,3,FALSE))</f>
        <v>C/T</v>
      </c>
      <c r="K48" s="347" t="str">
        <f>IF(E48="","",VLOOKUP(C48,Data!$B$5:$M$508,12,FALSE))</f>
        <v>Indonesia</v>
      </c>
      <c r="L48" s="348"/>
      <c r="M48" s="349">
        <f>IF(E48="","",VLOOKUP(C48,Data!$B$5:$E$508,4,FALSE)*E48)</f>
        <v>65</v>
      </c>
      <c r="N48" s="349">
        <f>IF(E48="","",VLOOKUP(C48,Data!$B$5:$F$508,5,FALSE)*E48)</f>
        <v>60</v>
      </c>
      <c r="O48" s="612" t="e">
        <f>IF(C48=Data!#REF!,Data!#REF!,(IF(C48=Data!#REF!,Data!#REF!,(IF(C48=Data!#REF!,Data!#REF!,(IF(C48=Data!B166,Data!G166,(IF(C48=Data!B169,Data!G169,(IF(C48=Data!#REF!,Data!#REF!,(IF(C48=Data!#REF!,Data!#REF!,(IF(C48=Data!#REF!,Data!#REF!,Data!#REF!)))))))))))))))&amp;IF(C48=Data!#REF!,Data!#REF!,(IF(C48=Data!#REF!,Data!#REF!,(IF(C48=Data!#REF!,Data!#REF!,(IF(C48=Data!#REF!,Data!#REF!,(IF(C48=Data!#REF!,Data!#REF!,(IF(C48=Data!#REF!,Data!G861,(IF(C48=Data!#REF!,Data!#REF!,(IF(C48=Data!#REF!,Data!#REF!,Data!#REF!)))))))))))))))&amp;IF(C48=Data!B197,Data!G197,(IF(C48=Data!#REF!,Data!#REF!,(IF(C48=Data!#REF!,Data!#REF!,(IF(C48=Data!#REF!,Data!#REF!,(IF(C48=Data!#REF!,Data!#REF!,Data!#REF!)))))))))</f>
        <v>#REF!</v>
      </c>
      <c r="P48" s="780"/>
      <c r="Q48" s="781"/>
      <c r="R48" s="630" t="s">
        <v>525</v>
      </c>
      <c r="S48" s="781"/>
      <c r="T48" s="781"/>
      <c r="U48" s="630"/>
      <c r="V48" s="634"/>
      <c r="W48" s="630"/>
      <c r="X48" s="350">
        <f>IF(E48="","",VLOOKUP(C48,Data!$B$5:$J$508,9,FALSE)*E48)</f>
        <v>0.36199999999999999</v>
      </c>
      <c r="Y48" s="704"/>
      <c r="Z48" s="704"/>
      <c r="AA48" s="705"/>
      <c r="AB48" s="705"/>
      <c r="AC48" s="704"/>
      <c r="AD48" s="704"/>
      <c r="AE48" s="704"/>
    </row>
    <row r="49" spans="2:31" s="710" customFormat="1" ht="20" customHeight="1">
      <c r="B49" s="707"/>
      <c r="C49" s="357"/>
      <c r="D49" s="346" t="str">
        <f>IF(E49="","",VLOOKUP(C49,Data!$B$5:$L$508,2,FALSE))</f>
        <v/>
      </c>
      <c r="E49" s="715"/>
      <c r="F49" s="709">
        <v>1</v>
      </c>
      <c r="G49" s="712"/>
      <c r="H49" s="346" t="str">
        <f>IF(E49="","",VLOOKUP(C49,Data!$B$5:$L$508,11,FALSE))</f>
        <v/>
      </c>
      <c r="I49" s="616" t="str">
        <f t="shared" si="1"/>
        <v>-</v>
      </c>
      <c r="J49" s="471" t="str">
        <f>IF(E49="","",VLOOKUP(C49,Data!$B$5:$D$508,3,FALSE))</f>
        <v/>
      </c>
      <c r="K49" s="347" t="str">
        <f>IF(E49="","",VLOOKUP(C49,Data!$B$5:$M$508,12,FALSE))</f>
        <v/>
      </c>
      <c r="L49" s="348"/>
      <c r="M49" s="349" t="str">
        <f>IF(E49="","",VLOOKUP(C49,Data!$B$5:$E$508,4,FALSE)*E49)</f>
        <v/>
      </c>
      <c r="N49" s="349" t="str">
        <f>IF(E49="","",VLOOKUP(C49,Data!$B$5:$F$508,5,FALSE)*E49)</f>
        <v/>
      </c>
      <c r="O49" s="612" t="e">
        <f>IF(C49=Data!#REF!,Data!#REF!,(IF(C49=Data!#REF!,Data!#REF!,(IF(C49=Data!#REF!,Data!#REF!,(IF(C49=Data!B166,Data!G166,(IF(C49=Data!B169,Data!G169,(IF(C49=Data!#REF!,Data!#REF!,(IF(C49=Data!#REF!,Data!#REF!,(IF(C49=Data!#REF!,Data!#REF!,Data!#REF!)))))))))))))))&amp;IF(C49=Data!#REF!,Data!#REF!,(IF(C49=Data!#REF!,Data!#REF!,(IF(C49=Data!#REF!,Data!#REF!,(IF(C49=Data!#REF!,Data!#REF!,(IF(C49=Data!#REF!,Data!#REF!,(IF(C49=Data!#REF!,Data!G861,(IF(C49=Data!#REF!,Data!#REF!,(IF(C49=Data!#REF!,Data!#REF!,Data!#REF!)))))))))))))))&amp;IF(C49=Data!B197,Data!G197,(IF(C49=Data!#REF!,Data!#REF!,(IF(C49=Data!#REF!,Data!#REF!,(IF(C49=Data!#REF!,Data!#REF!,(IF(C49=Data!#REF!,Data!#REF!,Data!#REF!)))))))))</f>
        <v>#REF!</v>
      </c>
      <c r="P49" s="780"/>
      <c r="Q49" s="781"/>
      <c r="R49" s="630" t="s">
        <v>525</v>
      </c>
      <c r="S49" s="781"/>
      <c r="T49" s="781"/>
      <c r="U49" s="630"/>
      <c r="V49" s="634"/>
      <c r="W49" s="630"/>
      <c r="X49" s="350" t="str">
        <f>IF(E49="","",VLOOKUP(C49,Data!$B$5:$J$508,9,FALSE)*E49)</f>
        <v/>
      </c>
      <c r="Y49" s="704"/>
      <c r="Z49" s="704"/>
      <c r="AA49" s="705"/>
      <c r="AB49" s="705"/>
      <c r="AC49" s="704"/>
      <c r="AD49" s="704"/>
      <c r="AE49" s="704"/>
    </row>
    <row r="50" spans="2:31" s="710" customFormat="1" ht="22" customHeight="1">
      <c r="B50" s="637"/>
      <c r="C50" s="653"/>
      <c r="D50" s="346" t="str">
        <f>IF(E50="","",VLOOKUP(C50,Data!$B$5:$L$508,2,FALSE))</f>
        <v/>
      </c>
      <c r="E50" s="715"/>
      <c r="F50" s="709"/>
      <c r="G50" s="712"/>
      <c r="H50" s="346" t="str">
        <f>IF(E50="","",VLOOKUP(C50,Data!$B$5:$L$508,11,FALSE))</f>
        <v/>
      </c>
      <c r="I50" s="616" t="str">
        <f t="shared" si="0"/>
        <v>-</v>
      </c>
      <c r="J50" s="471" t="str">
        <f>IF(E50="","",VLOOKUP(C50,Data!$B$5:$D$508,3,FALSE))</f>
        <v/>
      </c>
      <c r="K50" s="347" t="str">
        <f>IF(E50="","",VLOOKUP(C50,Data!$B$5:$M$508,12,FALSE))</f>
        <v/>
      </c>
      <c r="L50" s="348"/>
      <c r="M50" s="349" t="str">
        <f>IF(E50="","",VLOOKUP(C50,Data!$B$5:$E$508,4,FALSE)*E50)</f>
        <v/>
      </c>
      <c r="N50" s="349" t="str">
        <f>IF(E50="","",VLOOKUP(C50,Data!$B$5:$F$508,5,FALSE)*E50)</f>
        <v/>
      </c>
      <c r="O50" s="612" t="e">
        <f>IF(C50=Data!#REF!,Data!#REF!,(IF(C50=Data!#REF!,Data!#REF!,(IF(C50=Data!#REF!,Data!#REF!,(IF(C50=Data!B148,Data!G148,(IF(C50=Data!B151,Data!G151,(IF(C50=Data!#REF!,Data!#REF!,(IF(C50=Data!#REF!,Data!#REF!,(IF(C50=Data!#REF!,Data!#REF!,Data!#REF!)))))))))))))))&amp;IF(C50=Data!#REF!,Data!#REF!,(IF(C50=Data!#REF!,Data!#REF!,(IF(C50=Data!#REF!,Data!#REF!,(IF(C50=Data!#REF!,Data!#REF!,(IF(C50=Data!#REF!,Data!#REF!,(IF(C50=Data!#REF!,Data!G843,(IF(C50=Data!#REF!,Data!#REF!,(IF(C50=Data!#REF!,Data!#REF!,Data!#REF!)))))))))))))))&amp;IF(C50=Data!B179,Data!G179,(IF(C50=Data!#REF!,Data!#REF!,(IF(C50=Data!#REF!,Data!#REF!,(IF(C50=Data!#REF!,Data!#REF!,(IF(C50=Data!#REF!,Data!#REF!,Data!#REF!)))))))))</f>
        <v>#REF!</v>
      </c>
      <c r="P50" s="780"/>
      <c r="Q50" s="781"/>
      <c r="R50" s="630" t="s">
        <v>525</v>
      </c>
      <c r="S50" s="781"/>
      <c r="T50" s="781"/>
      <c r="U50" s="630"/>
      <c r="V50" s="634"/>
      <c r="W50" s="630"/>
      <c r="X50" s="350" t="str">
        <f>IF(E50="","",VLOOKUP(C50,Data!$B$5:$J$508,9,FALSE)*E50)</f>
        <v/>
      </c>
      <c r="Y50" s="704"/>
      <c r="Z50" s="704"/>
      <c r="AA50" s="705"/>
      <c r="AB50" s="705"/>
      <c r="AC50" s="704"/>
      <c r="AD50" s="704"/>
      <c r="AE50" s="704"/>
    </row>
    <row r="51" spans="2:31">
      <c r="B51" s="637"/>
      <c r="C51" s="653"/>
      <c r="D51" s="654"/>
      <c r="E51" s="359">
        <f>SUM(E18:E50)</f>
        <v>3175</v>
      </c>
      <c r="F51" s="359">
        <f>SUM(F18:F50)</f>
        <v>25</v>
      </c>
      <c r="G51" s="455"/>
      <c r="H51" s="361"/>
      <c r="I51" s="493">
        <f>SUM(I18:I50)</f>
        <v>140756.28999999998</v>
      </c>
      <c r="J51" s="361"/>
      <c r="K51" s="361"/>
      <c r="L51" s="361"/>
      <c r="M51" s="655">
        <f>SUM(M18:M50)</f>
        <v>11867.688999999997</v>
      </c>
      <c r="N51" s="655">
        <f>SUM(N18:N50)</f>
        <v>11081.469999999998</v>
      </c>
      <c r="O51" s="351" t="e">
        <f>SUM(O16:O50)</f>
        <v>#REF!</v>
      </c>
      <c r="P51" s="351"/>
      <c r="Q51" s="351">
        <f>SUM(Q16:Q50)</f>
        <v>0</v>
      </c>
      <c r="R51" s="351">
        <f>SUM(R16:R50)</f>
        <v>0</v>
      </c>
      <c r="S51" s="351"/>
      <c r="T51" s="351">
        <f>SUM(T16:T50)</f>
        <v>0</v>
      </c>
      <c r="U51" s="351">
        <f>SUM(U16:U50)</f>
        <v>0</v>
      </c>
      <c r="V51" s="351" t="e">
        <f>SUM(#REF!)</f>
        <v>#REF!</v>
      </c>
      <c r="W51" s="351">
        <f>SUM(W16:W50)</f>
        <v>0</v>
      </c>
      <c r="X51" s="354">
        <f>SUM(X18:X50)</f>
        <v>35.09226000000001</v>
      </c>
    </row>
    <row r="52" spans="2:31">
      <c r="B52" s="656"/>
      <c r="C52" s="657"/>
      <c r="D52" s="641"/>
      <c r="E52" s="441"/>
      <c r="F52" s="658"/>
      <c r="G52" s="406"/>
      <c r="H52" s="177" t="s">
        <v>527</v>
      </c>
      <c r="I52" s="174"/>
      <c r="J52" s="439"/>
      <c r="K52" s="439"/>
      <c r="L52" s="439"/>
      <c r="M52" s="178"/>
      <c r="N52" s="174"/>
      <c r="O52" s="408"/>
      <c r="P52" s="407"/>
      <c r="Q52" s="407"/>
      <c r="R52" s="407"/>
      <c r="S52" s="407"/>
      <c r="T52" s="407"/>
      <c r="U52" s="407"/>
      <c r="V52" s="408"/>
      <c r="W52" s="408"/>
      <c r="X52" s="176"/>
    </row>
    <row r="53" spans="2:31">
      <c r="B53" s="387" t="s">
        <v>523</v>
      </c>
      <c r="C53" s="639"/>
      <c r="D53" s="659"/>
      <c r="E53" s="444" t="s">
        <v>528</v>
      </c>
      <c r="F53" s="444"/>
      <c r="G53" s="401"/>
      <c r="H53" s="80" t="s">
        <v>82</v>
      </c>
      <c r="I53" s="84"/>
      <c r="J53" s="417" t="s">
        <v>83</v>
      </c>
      <c r="K53" s="445"/>
      <c r="L53" s="169" t="s">
        <v>84</v>
      </c>
      <c r="M53" s="169"/>
      <c r="N53" s="1070" t="s">
        <v>85</v>
      </c>
      <c r="O53" s="1071"/>
      <c r="P53" s="1071"/>
      <c r="Q53" s="1071"/>
      <c r="R53" s="1071"/>
      <c r="S53" s="1071"/>
      <c r="T53" s="1071"/>
      <c r="U53" s="1071"/>
      <c r="V53" s="1071"/>
      <c r="W53" s="1071"/>
      <c r="X53" s="1072"/>
    </row>
    <row r="54" spans="2:31" ht="13">
      <c r="B54" s="394" t="s">
        <v>547</v>
      </c>
      <c r="D54" s="660"/>
      <c r="E54" s="381" t="s">
        <v>87</v>
      </c>
      <c r="H54" s="179"/>
      <c r="I54" s="180" t="s">
        <v>12</v>
      </c>
      <c r="J54" s="394" t="s">
        <v>88</v>
      </c>
      <c r="K54" s="446"/>
      <c r="L54" s="171" t="s">
        <v>89</v>
      </c>
      <c r="M54" s="171"/>
      <c r="N54" s="167"/>
      <c r="X54" s="172"/>
      <c r="AA54" s="704"/>
      <c r="AB54" s="704"/>
    </row>
    <row r="55" spans="2:31">
      <c r="B55" s="394" t="s">
        <v>561</v>
      </c>
      <c r="D55" s="641"/>
      <c r="H55" s="1073"/>
      <c r="I55" s="1074"/>
      <c r="J55" s="394"/>
      <c r="K55" s="446"/>
      <c r="L55" s="171" t="s">
        <v>93</v>
      </c>
      <c r="M55" s="171"/>
      <c r="N55" s="167"/>
      <c r="X55" s="172"/>
    </row>
    <row r="56" spans="2:31" ht="12.5">
      <c r="B56" s="406"/>
      <c r="C56" s="448"/>
      <c r="D56" s="661"/>
      <c r="E56" s="381" t="s">
        <v>94</v>
      </c>
      <c r="H56" s="179"/>
      <c r="I56" s="180"/>
      <c r="J56" s="394" t="s">
        <v>95</v>
      </c>
      <c r="K56" s="446"/>
      <c r="L56" s="171"/>
      <c r="M56" s="171"/>
      <c r="N56" s="167"/>
      <c r="X56" s="172"/>
      <c r="AA56" s="704"/>
      <c r="AB56" s="704"/>
    </row>
    <row r="57" spans="2:31" ht="13">
      <c r="B57" s="387" t="s">
        <v>96</v>
      </c>
      <c r="C57" s="444"/>
      <c r="D57" s="640"/>
      <c r="E57" s="381" t="s">
        <v>97</v>
      </c>
      <c r="H57" s="88" t="s">
        <v>98</v>
      </c>
      <c r="I57" s="85"/>
      <c r="J57" s="394" t="s">
        <v>88</v>
      </c>
      <c r="K57" s="446"/>
      <c r="L57" s="171" t="s">
        <v>99</v>
      </c>
      <c r="M57" s="171"/>
      <c r="N57" s="167"/>
      <c r="X57" s="172"/>
      <c r="AA57" s="704"/>
      <c r="AB57" s="704"/>
    </row>
    <row r="58" spans="2:31" ht="15.5">
      <c r="B58" s="729" t="s">
        <v>537</v>
      </c>
      <c r="D58" s="641"/>
      <c r="E58" s="381" t="s">
        <v>100</v>
      </c>
      <c r="H58" s="89"/>
      <c r="I58" s="181"/>
      <c r="J58" s="394" t="s">
        <v>101</v>
      </c>
      <c r="K58" s="446"/>
      <c r="L58" s="171" t="s">
        <v>524</v>
      </c>
      <c r="M58" s="171"/>
      <c r="N58" s="1075" t="s">
        <v>103</v>
      </c>
      <c r="O58" s="1076"/>
      <c r="P58" s="1076"/>
      <c r="Q58" s="1076"/>
      <c r="R58" s="1076"/>
      <c r="S58" s="1076"/>
      <c r="T58" s="1076"/>
      <c r="U58" s="1076"/>
      <c r="V58" s="1076"/>
      <c r="W58" s="1076"/>
      <c r="X58" s="1077"/>
      <c r="AA58" s="704"/>
      <c r="AB58" s="704"/>
    </row>
    <row r="59" spans="2:31">
      <c r="B59" s="406"/>
      <c r="C59" s="448"/>
      <c r="D59" s="644"/>
      <c r="E59" s="448"/>
      <c r="F59" s="448"/>
      <c r="G59" s="407"/>
      <c r="H59" s="1061" t="s">
        <v>1102</v>
      </c>
      <c r="I59" s="1078"/>
      <c r="J59" s="1061" t="s">
        <v>1104</v>
      </c>
      <c r="K59" s="1078"/>
      <c r="L59" s="448"/>
      <c r="M59" s="175"/>
      <c r="N59" s="1079" t="s">
        <v>105</v>
      </c>
      <c r="O59" s="1080"/>
      <c r="P59" s="1080"/>
      <c r="Q59" s="1080"/>
      <c r="R59" s="1080"/>
      <c r="S59" s="1080"/>
      <c r="T59" s="1080"/>
      <c r="U59" s="1080"/>
      <c r="V59" s="1080"/>
      <c r="W59" s="1080"/>
      <c r="X59" s="1081"/>
    </row>
    <row r="63" spans="2:31" ht="22.5" customHeight="1">
      <c r="B63" s="456" t="s">
        <v>922</v>
      </c>
      <c r="C63" s="497"/>
      <c r="D63" s="456" t="s">
        <v>580</v>
      </c>
      <c r="E63" s="663"/>
      <c r="F63" s="663"/>
      <c r="G63" s="454"/>
      <c r="H63" s="456" t="s">
        <v>916</v>
      </c>
      <c r="J63" s="456" t="s">
        <v>927</v>
      </c>
    </row>
    <row r="64" spans="2:31" s="163" customFormat="1" ht="22.5" customHeight="1">
      <c r="B64" s="456" t="s">
        <v>923</v>
      </c>
      <c r="C64" s="497"/>
      <c r="D64" s="456" t="s">
        <v>927</v>
      </c>
      <c r="E64" s="663"/>
      <c r="F64" s="663"/>
      <c r="G64" s="454"/>
      <c r="H64" s="664" t="s">
        <v>917</v>
      </c>
      <c r="I64" s="497"/>
      <c r="J64" s="575" t="s">
        <v>927</v>
      </c>
      <c r="K64" s="704"/>
      <c r="L64" s="704"/>
      <c r="O64" s="704"/>
      <c r="P64" s="704"/>
      <c r="Q64" s="704"/>
      <c r="R64" s="704"/>
      <c r="S64" s="704"/>
      <c r="T64" s="704"/>
      <c r="U64" s="704"/>
      <c r="V64" s="704"/>
      <c r="W64" s="704"/>
      <c r="X64" s="164"/>
      <c r="Y64" s="704"/>
      <c r="Z64" s="704"/>
      <c r="AA64" s="705"/>
      <c r="AB64" s="679"/>
    </row>
    <row r="65" spans="2:28" s="163" customFormat="1" ht="22.5" customHeight="1">
      <c r="B65" s="456" t="s">
        <v>924</v>
      </c>
      <c r="C65" s="497"/>
      <c r="D65" s="456" t="s">
        <v>927</v>
      </c>
      <c r="E65" s="663"/>
      <c r="F65" s="663"/>
      <c r="G65" s="454"/>
      <c r="H65" s="456" t="s">
        <v>918</v>
      </c>
      <c r="J65" s="456" t="s">
        <v>580</v>
      </c>
      <c r="K65" s="704"/>
      <c r="L65" s="704"/>
      <c r="O65" s="704"/>
      <c r="P65" s="704"/>
      <c r="Q65" s="704"/>
      <c r="R65" s="704"/>
      <c r="S65" s="704"/>
      <c r="T65" s="704"/>
      <c r="U65" s="704"/>
      <c r="V65" s="704"/>
      <c r="W65" s="704"/>
      <c r="X65" s="164"/>
      <c r="Y65" s="704"/>
      <c r="Z65" s="704"/>
      <c r="AA65" s="705"/>
      <c r="AB65" s="679"/>
    </row>
    <row r="66" spans="2:28" s="163" customFormat="1" ht="22.5" customHeight="1">
      <c r="B66" s="456" t="s">
        <v>925</v>
      </c>
      <c r="C66" s="497"/>
      <c r="D66" s="456" t="s">
        <v>580</v>
      </c>
      <c r="E66" s="663"/>
      <c r="F66" s="663"/>
      <c r="G66" s="454"/>
      <c r="H66" s="456" t="s">
        <v>919</v>
      </c>
      <c r="J66" s="456" t="s">
        <v>580</v>
      </c>
      <c r="K66" s="704"/>
      <c r="L66" s="704"/>
      <c r="O66" s="704"/>
      <c r="P66" s="704"/>
      <c r="Q66" s="704"/>
      <c r="R66" s="704"/>
      <c r="S66" s="704"/>
      <c r="T66" s="704"/>
      <c r="U66" s="704"/>
      <c r="V66" s="704"/>
      <c r="W66" s="704"/>
      <c r="X66" s="164"/>
      <c r="Y66" s="704"/>
      <c r="Z66" s="704"/>
      <c r="AA66" s="705"/>
      <c r="AB66" s="679"/>
    </row>
    <row r="67" spans="2:28" s="163" customFormat="1" ht="22.5" customHeight="1">
      <c r="B67" s="456" t="s">
        <v>926</v>
      </c>
      <c r="C67" s="497"/>
      <c r="D67" s="456" t="s">
        <v>580</v>
      </c>
      <c r="E67" s="663"/>
      <c r="F67" s="663"/>
      <c r="G67" s="454"/>
      <c r="H67" s="456" t="s">
        <v>921</v>
      </c>
      <c r="J67" s="456" t="s">
        <v>580</v>
      </c>
      <c r="K67" s="704"/>
      <c r="L67" s="704"/>
      <c r="O67" s="704"/>
      <c r="P67" s="704"/>
      <c r="Q67" s="704"/>
      <c r="R67" s="704"/>
      <c r="S67" s="704"/>
      <c r="T67" s="704"/>
      <c r="U67" s="704"/>
      <c r="V67" s="704"/>
      <c r="W67" s="704"/>
      <c r="X67" s="164"/>
      <c r="Y67" s="704"/>
      <c r="Z67" s="704"/>
      <c r="AA67" s="705"/>
      <c r="AB67" s="679"/>
    </row>
    <row r="68" spans="2:28">
      <c r="B68" s="665"/>
      <c r="D68" s="665"/>
      <c r="E68" s="665"/>
      <c r="F68" s="665"/>
      <c r="G68" s="326"/>
      <c r="H68" s="456" t="s">
        <v>920</v>
      </c>
      <c r="J68" s="456" t="s">
        <v>580</v>
      </c>
    </row>
    <row r="69" spans="2:28" s="163" customFormat="1">
      <c r="B69" s="704"/>
      <c r="C69" s="666" t="s">
        <v>189</v>
      </c>
      <c r="D69" s="381"/>
      <c r="E69" s="381"/>
      <c r="F69" s="381"/>
      <c r="G69" s="704"/>
      <c r="J69" s="704"/>
      <c r="K69" s="704"/>
      <c r="L69" s="704"/>
      <c r="O69" s="704"/>
      <c r="P69" s="704"/>
      <c r="Q69" s="704"/>
      <c r="R69" s="704"/>
      <c r="S69" s="704"/>
      <c r="T69" s="704"/>
      <c r="U69" s="704"/>
      <c r="V69" s="704"/>
      <c r="W69" s="704"/>
      <c r="X69" s="164"/>
      <c r="Y69" s="704"/>
      <c r="Z69" s="704"/>
      <c r="AA69" s="705"/>
      <c r="AB69" s="679"/>
    </row>
    <row r="70" spans="2:28" s="163" customFormat="1">
      <c r="B70" s="704"/>
      <c r="C70" s="667" t="s">
        <v>592</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593</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595</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594</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607</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606</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596</v>
      </c>
      <c r="D76" s="381"/>
      <c r="E76" s="381"/>
      <c r="F76" s="381"/>
      <c r="G76" s="704"/>
      <c r="J76" s="704"/>
      <c r="K76" s="704"/>
      <c r="L76" s="704"/>
      <c r="O76" s="704"/>
      <c r="P76" s="704"/>
      <c r="Q76" s="704"/>
      <c r="R76" s="704"/>
      <c r="S76" s="704"/>
      <c r="T76" s="704"/>
      <c r="U76" s="704"/>
      <c r="V76" s="704"/>
      <c r="W76" s="704"/>
      <c r="X76" s="164"/>
      <c r="Y76" s="704"/>
      <c r="Z76" s="704"/>
      <c r="AA76" s="705"/>
      <c r="AB76" s="679"/>
    </row>
    <row r="77" spans="2:28" s="163" customFormat="1">
      <c r="B77" s="704"/>
      <c r="C77" s="667" t="s">
        <v>597</v>
      </c>
      <c r="D77" s="381"/>
      <c r="E77" s="381"/>
      <c r="F77" s="381"/>
      <c r="G77" s="704"/>
      <c r="J77" s="704"/>
      <c r="K77" s="704"/>
      <c r="L77" s="704"/>
      <c r="O77" s="704"/>
      <c r="P77" s="704"/>
      <c r="Q77" s="704"/>
      <c r="R77" s="704"/>
      <c r="S77" s="704"/>
      <c r="T77" s="704"/>
      <c r="U77" s="704"/>
      <c r="V77" s="704"/>
      <c r="W77" s="704"/>
      <c r="X77" s="164"/>
      <c r="Y77" s="704"/>
      <c r="Z77" s="704"/>
      <c r="AA77" s="705"/>
      <c r="AB77" s="679"/>
    </row>
    <row r="78" spans="2:28" s="163" customFormat="1">
      <c r="B78" s="704"/>
      <c r="C78" s="667" t="s">
        <v>598</v>
      </c>
      <c r="D78" s="381"/>
      <c r="E78" s="381"/>
      <c r="F78" s="381"/>
      <c r="G78" s="704"/>
      <c r="J78" s="704"/>
      <c r="K78" s="704"/>
      <c r="L78" s="704"/>
      <c r="O78" s="704"/>
      <c r="P78" s="704"/>
      <c r="Q78" s="704"/>
      <c r="R78" s="704"/>
      <c r="S78" s="704"/>
      <c r="T78" s="704"/>
      <c r="U78" s="704"/>
      <c r="V78" s="704"/>
      <c r="W78" s="704"/>
      <c r="X78" s="164"/>
      <c r="Y78" s="704"/>
      <c r="Z78" s="704"/>
      <c r="AA78" s="705"/>
      <c r="AB78" s="679"/>
    </row>
    <row r="79" spans="2:28" s="163" customFormat="1">
      <c r="B79" s="704"/>
      <c r="C79" s="667" t="s">
        <v>599</v>
      </c>
      <c r="D79" s="381"/>
      <c r="E79" s="381"/>
      <c r="F79" s="381"/>
      <c r="G79" s="704"/>
      <c r="J79" s="704"/>
      <c r="K79" s="704"/>
      <c r="L79" s="704"/>
      <c r="O79" s="704"/>
      <c r="P79" s="704"/>
      <c r="Q79" s="704"/>
      <c r="R79" s="704"/>
      <c r="S79" s="704"/>
      <c r="T79" s="704"/>
      <c r="U79" s="704"/>
      <c r="V79" s="704"/>
      <c r="W79" s="704"/>
      <c r="X79" s="164"/>
      <c r="Y79" s="704"/>
      <c r="Z79" s="704"/>
      <c r="AA79" s="705"/>
      <c r="AB79" s="679"/>
    </row>
    <row r="80" spans="2:28">
      <c r="C80" s="667" t="s">
        <v>336</v>
      </c>
    </row>
    <row r="81" spans="2:28" s="665" customFormat="1">
      <c r="B81" s="704"/>
      <c r="C81" s="668" t="s">
        <v>348</v>
      </c>
      <c r="D81" s="666" t="s">
        <v>570</v>
      </c>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7" t="s">
        <v>14</v>
      </c>
      <c r="D82" s="381" t="s">
        <v>571</v>
      </c>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10</v>
      </c>
      <c r="D83" s="381"/>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7" t="s">
        <v>602</v>
      </c>
      <c r="D84" s="381" t="s">
        <v>20</v>
      </c>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7" t="s">
        <v>11</v>
      </c>
      <c r="D85" s="381"/>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7" t="s">
        <v>550</v>
      </c>
      <c r="D86" s="381"/>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7" t="s">
        <v>604</v>
      </c>
      <c r="D87" s="381"/>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7" t="s">
        <v>542</v>
      </c>
      <c r="D88" s="381"/>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7" t="s">
        <v>543</v>
      </c>
      <c r="D89" s="381"/>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8" t="s">
        <v>621</v>
      </c>
      <c r="D90" s="669" t="s">
        <v>166</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8" t="s">
        <v>622</v>
      </c>
      <c r="D91" s="669" t="s">
        <v>167</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8" t="s">
        <v>623</v>
      </c>
      <c r="D92" s="666" t="s">
        <v>168</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8" t="s">
        <v>624</v>
      </c>
      <c r="D93" s="666" t="s">
        <v>169</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8" t="s">
        <v>618</v>
      </c>
      <c r="D94" s="669" t="s">
        <v>170</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156</v>
      </c>
      <c r="D95" s="669" t="s">
        <v>171</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157</v>
      </c>
      <c r="D96" s="669" t="s">
        <v>172</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158</v>
      </c>
      <c r="D97" s="669" t="s">
        <v>173</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159</v>
      </c>
      <c r="D98" s="669" t="s">
        <v>174</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160</v>
      </c>
      <c r="D99" s="669" t="s">
        <v>175</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161</v>
      </c>
      <c r="D100" s="669" t="s">
        <v>176</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162</v>
      </c>
      <c r="D101" s="669" t="s">
        <v>177</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163</v>
      </c>
      <c r="D102" s="669" t="s">
        <v>178</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164</v>
      </c>
      <c r="D103" s="669" t="s">
        <v>179</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165</v>
      </c>
      <c r="D104" s="669" t="s">
        <v>180</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125</v>
      </c>
      <c r="D105" s="669" t="s">
        <v>140</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126</v>
      </c>
      <c r="D106" s="669" t="s">
        <v>141</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127</v>
      </c>
      <c r="D107" s="669" t="s">
        <v>142</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128</v>
      </c>
      <c r="D108" s="669" t="s">
        <v>143</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129</v>
      </c>
      <c r="D109" s="669" t="s">
        <v>144</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130</v>
      </c>
      <c r="D110" s="669" t="s">
        <v>145</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131</v>
      </c>
      <c r="D111" s="669" t="s">
        <v>146</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132</v>
      </c>
      <c r="D112" s="669" t="s">
        <v>147</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133</v>
      </c>
      <c r="D113" s="669" t="s">
        <v>148</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134</v>
      </c>
      <c r="D114" s="669" t="s">
        <v>149</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135</v>
      </c>
      <c r="D115" s="669" t="s">
        <v>150</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s="665" customFormat="1">
      <c r="B116" s="704"/>
      <c r="C116" s="669" t="s">
        <v>136</v>
      </c>
      <c r="D116" s="669" t="s">
        <v>151</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37" s="665" customFormat="1">
      <c r="B117" s="704"/>
      <c r="C117" s="669" t="s">
        <v>137</v>
      </c>
      <c r="D117" s="669" t="s">
        <v>152</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37" s="665" customFormat="1">
      <c r="B118" s="704"/>
      <c r="C118" s="669" t="s">
        <v>138</v>
      </c>
      <c r="D118" s="669" t="s">
        <v>153</v>
      </c>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680"/>
    </row>
    <row r="119" spans="2:37" s="665" customFormat="1">
      <c r="B119" s="704"/>
      <c r="C119" s="669" t="s">
        <v>139</v>
      </c>
      <c r="D119" s="669" t="s">
        <v>154</v>
      </c>
      <c r="E119" s="381"/>
      <c r="F119" s="381"/>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680"/>
    </row>
    <row r="120" spans="2:37" s="665" customFormat="1">
      <c r="B120" s="704"/>
      <c r="C120" s="669" t="s">
        <v>345</v>
      </c>
      <c r="D120" s="669" t="s">
        <v>346</v>
      </c>
      <c r="E120" s="381"/>
      <c r="F120" s="381"/>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680"/>
    </row>
    <row r="121" spans="2:37">
      <c r="C121" s="668" t="s">
        <v>562</v>
      </c>
      <c r="D121" s="666" t="s">
        <v>586</v>
      </c>
    </row>
    <row r="122" spans="2:37" s="381" customFormat="1">
      <c r="B122" s="704"/>
      <c r="C122" s="668" t="s">
        <v>11</v>
      </c>
      <c r="D122" s="666" t="s">
        <v>579</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row>
    <row r="123" spans="2:37" s="381" customFormat="1">
      <c r="B123" s="704"/>
      <c r="C123" s="668" t="s">
        <v>550</v>
      </c>
      <c r="D123" s="666" t="s">
        <v>603</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row>
    <row r="124" spans="2:37" s="381" customFormat="1">
      <c r="B124" s="704"/>
      <c r="C124" s="668" t="s">
        <v>626</v>
      </c>
      <c r="D124" s="666" t="s">
        <v>629</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68" t="s">
        <v>627</v>
      </c>
      <c r="D125" s="666" t="s">
        <v>630</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68" t="s">
        <v>628</v>
      </c>
      <c r="D126" s="666" t="s">
        <v>631</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68" t="s">
        <v>612</v>
      </c>
      <c r="D127" s="666" t="s">
        <v>613</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70" t="s">
        <v>853</v>
      </c>
      <c r="D128" s="671" t="s">
        <v>860</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66" t="s">
        <v>854</v>
      </c>
      <c r="D129" s="672" t="s">
        <v>861</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6" t="s">
        <v>855</v>
      </c>
      <c r="D130" s="672" t="s">
        <v>862</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6" t="s">
        <v>856</v>
      </c>
      <c r="D131" s="672" t="s">
        <v>863</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66" t="s">
        <v>857</v>
      </c>
      <c r="D132" s="671" t="s">
        <v>864</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70" t="s">
        <v>858</v>
      </c>
      <c r="D133" s="671" t="s">
        <v>865</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70" t="s">
        <v>859</v>
      </c>
      <c r="D134" s="671" t="s">
        <v>866</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66" t="s">
        <v>867</v>
      </c>
      <c r="D135" s="672" t="s">
        <v>868</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row r="136" spans="2:37" s="381" customFormat="1">
      <c r="B136" s="704"/>
      <c r="C136" s="668" t="s">
        <v>635</v>
      </c>
      <c r="D136" s="672" t="s">
        <v>636</v>
      </c>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705"/>
      <c r="AC136" s="704"/>
      <c r="AD136" s="704"/>
      <c r="AE136" s="704"/>
      <c r="AF136" s="704"/>
      <c r="AG136" s="704"/>
      <c r="AH136" s="704"/>
      <c r="AI136" s="704"/>
      <c r="AJ136" s="704"/>
      <c r="AK136" s="704"/>
    </row>
    <row r="137" spans="2:37" s="381" customFormat="1">
      <c r="B137" s="704"/>
      <c r="C137" s="668" t="s">
        <v>542</v>
      </c>
      <c r="D137" s="673" t="s">
        <v>573</v>
      </c>
      <c r="G137" s="704"/>
      <c r="H137" s="163"/>
      <c r="I137" s="163"/>
      <c r="J137" s="704"/>
      <c r="K137" s="704"/>
      <c r="L137" s="704"/>
      <c r="M137" s="163"/>
      <c r="N137" s="163"/>
      <c r="O137" s="704"/>
      <c r="P137" s="704"/>
      <c r="Q137" s="704"/>
      <c r="R137" s="704"/>
      <c r="S137" s="704"/>
      <c r="T137" s="704"/>
      <c r="U137" s="704"/>
      <c r="V137" s="704"/>
      <c r="W137" s="704"/>
      <c r="X137" s="164"/>
      <c r="Y137" s="704"/>
      <c r="Z137" s="704"/>
      <c r="AA137" s="705"/>
      <c r="AB137" s="705"/>
      <c r="AC137" s="704"/>
      <c r="AD137" s="704"/>
      <c r="AE137" s="704"/>
      <c r="AF137" s="704"/>
      <c r="AG137" s="704"/>
      <c r="AH137" s="704"/>
      <c r="AI137" s="704"/>
      <c r="AJ137" s="704"/>
      <c r="AK137" s="704"/>
    </row>
    <row r="138" spans="2:37" s="381" customFormat="1">
      <c r="B138" s="704"/>
      <c r="C138" s="668" t="s">
        <v>157</v>
      </c>
      <c r="D138" s="673" t="s">
        <v>172</v>
      </c>
      <c r="G138" s="704"/>
      <c r="H138" s="163"/>
      <c r="I138" s="163"/>
      <c r="J138" s="704"/>
      <c r="K138" s="704"/>
      <c r="L138" s="704"/>
      <c r="M138" s="163"/>
      <c r="N138" s="163"/>
      <c r="O138" s="704"/>
      <c r="P138" s="704"/>
      <c r="Q138" s="704"/>
      <c r="R138" s="704"/>
      <c r="S138" s="704"/>
      <c r="T138" s="704"/>
      <c r="U138" s="704"/>
      <c r="V138" s="704"/>
      <c r="W138" s="704"/>
      <c r="X138" s="164"/>
      <c r="Y138" s="704"/>
      <c r="Z138" s="704"/>
      <c r="AA138" s="705"/>
      <c r="AB138" s="705"/>
      <c r="AC138" s="704"/>
      <c r="AD138" s="704"/>
      <c r="AE138" s="704"/>
      <c r="AF138" s="704"/>
      <c r="AG138" s="704"/>
      <c r="AH138" s="704"/>
      <c r="AI138" s="704"/>
      <c r="AJ138" s="704"/>
      <c r="AK138" s="704"/>
    </row>
  </sheetData>
  <autoFilter ref="C18:E51" xr:uid="{4D24955B-7CD5-4BDD-87C4-0EC723B43618}"/>
  <mergeCells count="6">
    <mergeCell ref="N53:X53"/>
    <mergeCell ref="H55:I55"/>
    <mergeCell ref="N58:X58"/>
    <mergeCell ref="H59:I59"/>
    <mergeCell ref="J59:K59"/>
    <mergeCell ref="N59:X59"/>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3A9E-10E0-4B7B-AB49-72B78DD08791}">
  <sheetPr>
    <pageSetUpPr fitToPage="1"/>
  </sheetPr>
  <dimension ref="A1:AJ112"/>
  <sheetViews>
    <sheetView showGridLines="0" topLeftCell="A12" zoomScale="70" zoomScaleNormal="70" zoomScaleSheetLayoutView="70" workbookViewId="0">
      <selection activeCell="G42" sqref="G42"/>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788"/>
      <c r="J10" s="789"/>
      <c r="K10" s="790"/>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785" t="s">
        <v>520</v>
      </c>
      <c r="P15" s="786"/>
      <c r="Q15" s="786"/>
      <c r="R15" s="786"/>
      <c r="S15" s="786"/>
      <c r="T15" s="786"/>
      <c r="U15" s="787"/>
      <c r="V15" s="787"/>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707"/>
      <c r="C18" s="364" t="s">
        <v>1103</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793"/>
      <c r="P18" s="794"/>
      <c r="Q18" s="630" t="s">
        <v>525</v>
      </c>
      <c r="R18" s="794"/>
      <c r="S18" s="794"/>
      <c r="T18" s="630"/>
      <c r="U18" s="634"/>
      <c r="V18" s="630"/>
      <c r="W18" s="350" t="str">
        <f>IF(E18="","",VLOOKUP(C18,Data!$B$5:$J$508,9,FALSE)*E18)</f>
        <v/>
      </c>
    </row>
    <row r="19" spans="1:35" s="465" customFormat="1" ht="20" customHeight="1">
      <c r="A19" s="456"/>
      <c r="B19" s="550" t="s">
        <v>1112</v>
      </c>
      <c r="C19" s="551" t="s">
        <v>189</v>
      </c>
      <c r="D19" s="335" t="str">
        <f>IF(E19="","",VLOOKUP(C19,Data!$B$5:$L$508,2,FALSE))</f>
        <v>ZW26710</v>
      </c>
      <c r="E19" s="552">
        <v>147</v>
      </c>
      <c r="F19" s="712" t="s">
        <v>521</v>
      </c>
      <c r="G19" s="335">
        <f>IF(E19="","",VLOOKUP(C19,Data!$B$5:$L$508,11,FALSE))</f>
        <v>124.63</v>
      </c>
      <c r="H19" s="336">
        <f t="shared" si="0"/>
        <v>18320.61</v>
      </c>
      <c r="I19" s="375" t="str">
        <f>IF(E19="","",VLOOKUP(C19,Data!$B$5:$D$508,3,FALSE))</f>
        <v>C/T</v>
      </c>
      <c r="J19" s="375" t="str">
        <f>IF(E19="","",VLOOKUP(C19,Data!$B$5:$M$508,12,FALSE))</f>
        <v>Indonesia</v>
      </c>
      <c r="K19" s="337"/>
      <c r="L19" s="338">
        <f>IF(E19="","",VLOOKUP(C19,Data!$B$5:$E$508,4,FALSE)*E19)</f>
        <v>1176</v>
      </c>
      <c r="M19" s="338">
        <f>IF(E19="","",VLOOKUP(C19,Data!$B$5:$F$508,5,FALSE)*E19)</f>
        <v>1117.2</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6.6149999999999993</v>
      </c>
    </row>
    <row r="20" spans="1:35" ht="20" customHeight="1">
      <c r="A20" s="382"/>
      <c r="B20" s="553"/>
      <c r="C20" s="364"/>
      <c r="D20" s="319" t="str">
        <f>IF(E20="","",VLOOKUP(C20,Data!$B$5:$L$508,2,FALSE))</f>
        <v/>
      </c>
      <c r="E20" s="555"/>
      <c r="F20" s="363"/>
      <c r="G20" s="319" t="str">
        <f>IF(E20="","",VLOOKUP(C20,Data!$B$5:$L$508,11,FALSE))</f>
        <v/>
      </c>
      <c r="H20" s="791"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792" t="s">
        <v>525</v>
      </c>
      <c r="R20" s="474"/>
      <c r="S20" s="474"/>
      <c r="T20" s="792"/>
      <c r="U20" s="475"/>
      <c r="V20" s="792"/>
      <c r="W20" s="322" t="str">
        <f>IF(E20="","",VLOOKUP(C20,Data!$B$5:$J$508,9,FALSE)*E20)</f>
        <v/>
      </c>
    </row>
    <row r="21" spans="1:35" s="465" customFormat="1" ht="20" customHeight="1">
      <c r="A21" s="456"/>
      <c r="B21" s="550"/>
      <c r="C21" s="551"/>
      <c r="D21" s="335" t="str">
        <f>IF(E21="","",VLOOKUP(C21,Data!$B$5:$L$508,2,FALSE))</f>
        <v/>
      </c>
      <c r="E21" s="552"/>
      <c r="F21" s="712" t="s">
        <v>522</v>
      </c>
      <c r="G21" s="335" t="str">
        <f>IF(E21="","",VLOOKUP(C21,Data!$B$5:$L$508,11,FALSE))</f>
        <v/>
      </c>
      <c r="H21" s="336" t="str">
        <f t="shared" si="0"/>
        <v>-</v>
      </c>
      <c r="I21" s="375" t="str">
        <f>IF(E21="","",VLOOKUP(C21,Data!$B$5:$D$508,3,FALSE))</f>
        <v/>
      </c>
      <c r="J21" s="375" t="str">
        <f>IF(E21="","",VLOOKUP(C21,Data!$B$5:$M$508,12,FALSE))</f>
        <v/>
      </c>
      <c r="K21" s="337"/>
      <c r="L21" s="338" t="str">
        <f>IF(E21="","",VLOOKUP(C21,Data!$B$5:$E$508,4,FALSE)*E21)</f>
        <v/>
      </c>
      <c r="M21" s="338" t="str">
        <f>IF(E21="","",VLOOKUP(C21,Data!$B$5:$F$508,5,FALSE)*E21)</f>
        <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t="str">
        <f>IF(E21="","",VLOOKUP(C21,Data!$B$5:$J$508,9,FALSE)*E21)</f>
        <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378" t="s">
        <v>1114</v>
      </c>
      <c r="G23" s="319" t="str">
        <f>IF(E23="","",VLOOKUP(C23,Data!$B$5:$L$508,11,FALSE))</f>
        <v/>
      </c>
      <c r="H23" s="791"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792"/>
      <c r="W23" s="322" t="str">
        <f>IF(E23="","",VLOOKUP(C23,Data!$B$5:$J$508,9,FALSE)*E23)</f>
        <v/>
      </c>
    </row>
    <row r="24" spans="1:35" ht="20" customHeight="1">
      <c r="A24" s="382"/>
      <c r="B24" s="553"/>
      <c r="C24" s="557"/>
      <c r="D24" s="319" t="str">
        <f>IF(E24="","",VLOOKUP(C24,Data!$B$5:$L$508,2,FALSE))</f>
        <v/>
      </c>
      <c r="E24" s="555"/>
      <c r="F24" s="712"/>
      <c r="G24" s="319" t="str">
        <f>IF(E24="","",VLOOKUP(C24,Data!$B$5:$L$508,11,FALSE))</f>
        <v/>
      </c>
      <c r="H24" s="791"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792"/>
      <c r="W24" s="322" t="str">
        <f>IF(E24="","",VLOOKUP(C24,Data!$B$5:$J$508,9,FALSE)*E24)</f>
        <v/>
      </c>
    </row>
    <row r="25" spans="1:35" ht="20" customHeight="1">
      <c r="A25" s="382"/>
      <c r="B25" s="553"/>
      <c r="C25" s="557"/>
      <c r="D25" s="319" t="str">
        <f>IF(E25="","",VLOOKUP(C25,Data!$B$5:$L$508,2,FALSE))</f>
        <v/>
      </c>
      <c r="E25" s="555"/>
      <c r="F25" s="366"/>
      <c r="G25" s="319" t="str">
        <f>IF(E25="","",VLOOKUP(C25,Data!$B$5:$L$508,11,FALSE))</f>
        <v/>
      </c>
      <c r="H25" s="791"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792"/>
      <c r="R25" s="474"/>
      <c r="S25" s="474"/>
      <c r="T25" s="792"/>
      <c r="U25" s="475"/>
      <c r="V25" s="792"/>
      <c r="W25" s="322" t="str">
        <f>IF(E25="","",VLOOKUP(C25,Data!$B$5:$J$508,9,FALSE)*E25)</f>
        <v/>
      </c>
    </row>
    <row r="26" spans="1:35" ht="20" customHeight="1">
      <c r="A26" s="382"/>
      <c r="B26" s="553"/>
      <c r="C26" s="554"/>
      <c r="D26" s="319" t="str">
        <f>IF(E26="","",VLOOKUP(C26,Data!$B$5:$L$508,2,FALSE))</f>
        <v/>
      </c>
      <c r="E26" s="555"/>
      <c r="F26" s="366"/>
      <c r="G26" s="319" t="str">
        <f>IF(E26="","",VLOOKUP(C26,Data!$B$5:$L$508,11,FALSE))</f>
        <v/>
      </c>
      <c r="H26" s="791"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792"/>
      <c r="R26" s="474"/>
      <c r="S26" s="474"/>
      <c r="T26" s="792"/>
      <c r="U26" s="475"/>
      <c r="V26" s="792"/>
      <c r="W26" s="322" t="str">
        <f>IF(E26="","",VLOOKUP(C26,Data!$B$5:$J$508,9,FALSE)*E26)</f>
        <v/>
      </c>
    </row>
    <row r="27" spans="1:35" ht="32.5">
      <c r="A27" s="382"/>
      <c r="B27" s="553"/>
      <c r="C27" s="677"/>
      <c r="D27" s="319" t="str">
        <f>IF(E27="","",VLOOKUP(C27,Data!$B$5:$L$508,2,FALSE))</f>
        <v/>
      </c>
      <c r="E27" s="555"/>
      <c r="F27" s="366"/>
      <c r="G27" s="319" t="str">
        <f>IF(E27="","",VLOOKUP(C27,Data!$B$5:$L$508,11,FALSE))</f>
        <v/>
      </c>
      <c r="H27" s="791"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792"/>
      <c r="W27" s="322" t="str">
        <f>IF(E27="","",VLOOKUP(C27,Data!$B$5:$J$508,9,FALSE)*E27)</f>
        <v/>
      </c>
    </row>
    <row r="28" spans="1:35" s="465" customFormat="1" ht="20.25" customHeight="1">
      <c r="B28" s="559"/>
      <c r="C28" s="675"/>
      <c r="D28" s="674"/>
      <c r="E28" s="340">
        <f>SUM(E18:E27)</f>
        <v>147</v>
      </c>
      <c r="F28" s="340">
        <f>SUM(F18:F27)</f>
        <v>0</v>
      </c>
      <c r="G28" s="341"/>
      <c r="H28" s="341">
        <f>SUM(H18:H27)</f>
        <v>18320.61</v>
      </c>
      <c r="I28" s="562"/>
      <c r="J28" s="562"/>
      <c r="K28" s="562"/>
      <c r="L28" s="563">
        <f>SUM(L18:L27)</f>
        <v>1176</v>
      </c>
      <c r="M28" s="563">
        <f>SUM(M18:M27)</f>
        <v>1117.2</v>
      </c>
      <c r="N28" s="341" t="e">
        <f>SUM(N16:N27)</f>
        <v>#REF!</v>
      </c>
      <c r="O28" s="341"/>
      <c r="P28" s="341">
        <f>SUM(P16:P27)</f>
        <v>0</v>
      </c>
      <c r="Q28" s="341">
        <f>SUM(Q16:Q27)</f>
        <v>0</v>
      </c>
      <c r="R28" s="341"/>
      <c r="S28" s="341">
        <f>SUM(S16:S27)</f>
        <v>0</v>
      </c>
      <c r="T28" s="341">
        <f>SUM(T16:T27)</f>
        <v>0</v>
      </c>
      <c r="U28" s="341" t="e">
        <f>SUM(#REF!)</f>
        <v>#REF!</v>
      </c>
      <c r="V28" s="341">
        <f>SUM(V16:V27)</f>
        <v>0</v>
      </c>
      <c r="W28" s="342">
        <f>SUM(W18:W27)</f>
        <v>6.6149999999999993</v>
      </c>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c r="AA31" s="429">
        <f>857-873</f>
        <v>-16</v>
      </c>
    </row>
    <row r="32" spans="1:35">
      <c r="B32" s="394" t="s">
        <v>561</v>
      </c>
      <c r="C32" s="381"/>
      <c r="D32" s="641"/>
      <c r="E32" s="381"/>
      <c r="G32" s="1056"/>
      <c r="H32" s="1057"/>
      <c r="I32" s="430"/>
      <c r="J32" s="572"/>
      <c r="K32" s="307" t="s">
        <v>93</v>
      </c>
      <c r="L32" s="307"/>
      <c r="M32" s="304"/>
      <c r="W32" s="308"/>
    </row>
    <row r="33" spans="2:28">
      <c r="B33" s="406"/>
      <c r="C33" s="448"/>
      <c r="D33" s="661"/>
      <c r="E33" s="381" t="s">
        <v>94</v>
      </c>
      <c r="G33" s="507"/>
      <c r="H33" s="508"/>
      <c r="I33" s="430" t="s">
        <v>95</v>
      </c>
      <c r="J33" s="572"/>
      <c r="K33" s="307"/>
      <c r="L33" s="307"/>
      <c r="M33" s="304"/>
      <c r="W33" s="308"/>
    </row>
    <row r="34" spans="2:28">
      <c r="B34" s="387" t="s">
        <v>96</v>
      </c>
      <c r="C34" s="444"/>
      <c r="D34" s="640"/>
      <c r="E34" s="381" t="s">
        <v>97</v>
      </c>
      <c r="G34" s="317" t="s">
        <v>98</v>
      </c>
      <c r="H34" s="509"/>
      <c r="I34" s="430" t="s">
        <v>88</v>
      </c>
      <c r="J34" s="572"/>
      <c r="K34" s="307" t="s">
        <v>99</v>
      </c>
      <c r="L34" s="307"/>
      <c r="M34" s="304"/>
      <c r="W34" s="308"/>
    </row>
    <row r="35" spans="2:28">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8">
      <c r="B36" s="406"/>
      <c r="C36" s="448"/>
      <c r="D36" s="644"/>
      <c r="E36" s="448"/>
      <c r="F36" s="535"/>
      <c r="G36" s="1061" t="s">
        <v>1116</v>
      </c>
      <c r="H36" s="1078"/>
      <c r="I36" s="1061" t="s">
        <v>1110</v>
      </c>
      <c r="J36" s="1078"/>
      <c r="K36" s="574"/>
      <c r="L36" s="311"/>
      <c r="M36" s="1064" t="s">
        <v>105</v>
      </c>
      <c r="N36" s="1065"/>
      <c r="O36" s="1065"/>
      <c r="P36" s="1065"/>
      <c r="Q36" s="1065"/>
      <c r="R36" s="1065"/>
      <c r="S36" s="1065"/>
      <c r="T36" s="1065"/>
      <c r="U36" s="1065"/>
      <c r="V36" s="1065"/>
      <c r="W36" s="1066"/>
      <c r="Z36" s="429">
        <v>110</v>
      </c>
      <c r="AA36" s="429">
        <v>65</v>
      </c>
      <c r="AB36" s="429">
        <v>55</v>
      </c>
    </row>
    <row r="37" spans="2:28">
      <c r="B37" s="704"/>
      <c r="C37" s="381"/>
      <c r="D37" s="381"/>
      <c r="E37" s="381"/>
    </row>
    <row r="38" spans="2:28">
      <c r="B38" s="704"/>
      <c r="C38" s="381"/>
      <c r="D38" s="381"/>
      <c r="E38" s="381"/>
    </row>
    <row r="39" spans="2:28" ht="27.75" customHeight="1">
      <c r="B39" s="704"/>
      <c r="C39" s="381"/>
      <c r="D39" s="381"/>
      <c r="E39" s="381"/>
    </row>
    <row r="40" spans="2:28" s="578" customFormat="1" ht="22.5" customHeight="1">
      <c r="B40" s="456" t="s">
        <v>600</v>
      </c>
      <c r="C40" s="381"/>
      <c r="D40" s="381"/>
      <c r="E40" s="381"/>
      <c r="H40" s="510" t="s">
        <v>916</v>
      </c>
      <c r="I40" s="575"/>
      <c r="J40" s="575" t="s">
        <v>927</v>
      </c>
      <c r="L40" s="289"/>
      <c r="M40" s="289"/>
      <c r="W40" s="376"/>
    </row>
    <row r="41" spans="2:28" s="289" customFormat="1" ht="22.5" customHeight="1">
      <c r="B41" s="456" t="s">
        <v>1115</v>
      </c>
      <c r="C41" s="497"/>
      <c r="D41" s="456"/>
      <c r="E41" s="663"/>
      <c r="F41" s="578"/>
      <c r="G41" s="578"/>
      <c r="H41" s="510" t="s">
        <v>917</v>
      </c>
      <c r="I41" s="575"/>
      <c r="J41" s="575" t="s">
        <v>927</v>
      </c>
      <c r="K41" s="578"/>
      <c r="N41" s="578"/>
      <c r="O41" s="578"/>
      <c r="P41" s="578"/>
      <c r="Q41" s="578"/>
      <c r="R41" s="578"/>
      <c r="S41" s="578"/>
      <c r="T41" s="578"/>
      <c r="U41" s="578"/>
      <c r="V41" s="578"/>
      <c r="W41" s="376"/>
      <c r="X41" s="578"/>
      <c r="Y41" s="578"/>
      <c r="Z41" s="578"/>
    </row>
    <row r="42" spans="2:28" s="289" customFormat="1" ht="22.5" customHeight="1">
      <c r="B42" s="456" t="s">
        <v>914</v>
      </c>
      <c r="C42" s="497"/>
      <c r="D42" s="456"/>
      <c r="E42" s="663"/>
      <c r="F42" s="578"/>
      <c r="H42" s="510" t="s">
        <v>918</v>
      </c>
      <c r="I42" s="575"/>
      <c r="J42" s="575" t="s">
        <v>580</v>
      </c>
      <c r="K42" s="578"/>
      <c r="N42" s="578"/>
      <c r="O42" s="578"/>
      <c r="P42" s="578"/>
      <c r="Q42" s="578"/>
      <c r="R42" s="578"/>
      <c r="S42" s="578"/>
      <c r="T42" s="578"/>
      <c r="U42" s="578"/>
      <c r="V42" s="578"/>
      <c r="W42" s="376"/>
      <c r="X42" s="578"/>
      <c r="Y42" s="578"/>
      <c r="Z42" s="578"/>
    </row>
    <row r="43" spans="2:28" s="289" customFormat="1" ht="22.5" customHeight="1">
      <c r="B43" s="456" t="s">
        <v>913</v>
      </c>
      <c r="C43" s="497"/>
      <c r="D43" s="456"/>
      <c r="E43" s="663"/>
      <c r="F43" s="578"/>
      <c r="H43" s="510" t="s">
        <v>919</v>
      </c>
      <c r="I43" s="575"/>
      <c r="J43" s="575" t="s">
        <v>580</v>
      </c>
      <c r="K43" s="578"/>
      <c r="N43" s="578"/>
      <c r="O43" s="578"/>
      <c r="P43" s="578"/>
      <c r="Q43" s="578"/>
      <c r="R43" s="578"/>
      <c r="S43" s="578"/>
      <c r="T43" s="578"/>
      <c r="U43" s="578"/>
      <c r="V43" s="578"/>
      <c r="W43" s="376"/>
      <c r="X43" s="578"/>
      <c r="Y43" s="578"/>
      <c r="Z43" s="578"/>
    </row>
    <row r="44" spans="2:28" s="289" customFormat="1" ht="22.5" customHeight="1">
      <c r="B44" s="456" t="s">
        <v>546</v>
      </c>
      <c r="C44" s="497"/>
      <c r="D44" s="456"/>
      <c r="E44" s="663"/>
      <c r="F44" s="578"/>
      <c r="H44" s="510" t="s">
        <v>921</v>
      </c>
      <c r="I44" s="575"/>
      <c r="J44" s="575" t="s">
        <v>580</v>
      </c>
      <c r="K44" s="578"/>
      <c r="N44" s="578"/>
      <c r="O44" s="578"/>
      <c r="P44" s="578"/>
      <c r="Q44" s="578"/>
      <c r="R44" s="578"/>
      <c r="S44" s="578"/>
      <c r="T44" s="578"/>
      <c r="U44" s="578"/>
      <c r="V44" s="578"/>
      <c r="W44" s="376"/>
      <c r="X44" s="578"/>
      <c r="Y44" s="578"/>
      <c r="Z44" s="578"/>
    </row>
    <row r="45" spans="2:28" ht="25">
      <c r="B45" s="456"/>
      <c r="C45" s="497"/>
      <c r="D45" s="456"/>
      <c r="E45" s="663"/>
      <c r="H45" s="510" t="s">
        <v>920</v>
      </c>
      <c r="I45" s="382"/>
      <c r="J45" s="575" t="s">
        <v>580</v>
      </c>
    </row>
    <row r="46" spans="2:28"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8"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8"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M30:W30"/>
    <mergeCell ref="G32:H32"/>
    <mergeCell ref="M35:W35"/>
    <mergeCell ref="G36:H36"/>
    <mergeCell ref="I36:J36"/>
    <mergeCell ref="M36:W36"/>
    <mergeCell ref="O27:U27"/>
    <mergeCell ref="O19:U19"/>
    <mergeCell ref="O21:U21"/>
    <mergeCell ref="O22:T22"/>
    <mergeCell ref="O23:T23"/>
    <mergeCell ref="O24:T24"/>
  </mergeCells>
  <printOptions horizontalCentered="1"/>
  <pageMargins left="0.2" right="0" top="0.15748031496062992" bottom="0.15748031496062992" header="0.15748031496062992" footer="0.15748031496062992"/>
  <pageSetup paperSize="9" scale="61" firstPageNumber="4294963191" fitToHeight="2" orientation="landscape" r:id="rId1"/>
  <headerFooter alignWithMargins="0">
    <oddHeader>&amp;R&amp;"Calibri"&amp;10&amp;K000000 Confidential&amp;1#_x000D_</oddHead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3BC20-322D-414D-8F5F-509E520E4D47}">
  <sheetPr>
    <pageSetUpPr fitToPage="1"/>
  </sheetPr>
  <dimension ref="B1:AK135"/>
  <sheetViews>
    <sheetView showGridLines="0" topLeftCell="C31" zoomScale="70" zoomScaleNormal="70" zoomScaleSheetLayoutView="70" workbookViewId="0">
      <selection activeCell="G42" sqref="G42"/>
    </sheetView>
  </sheetViews>
  <sheetFormatPr defaultColWidth="9.1796875" defaultRowHeight="22.5"/>
  <cols>
    <col min="1" max="1" width="2.453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795"/>
      <c r="K10" s="796"/>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1109</v>
      </c>
      <c r="D18" s="346" t="str">
        <f>IF(E18="","",VLOOKUP(C18,Data!$B$5:$L$508,2,FALSE))</f>
        <v/>
      </c>
      <c r="E18" s="715"/>
      <c r="F18" s="709"/>
      <c r="G18" s="363"/>
      <c r="H18" s="346" t="str">
        <f>IF(E18="","",VLOOKUP(C18,Data!$B$5:$L$508,11,FALSE))</f>
        <v/>
      </c>
      <c r="I18" s="616" t="str">
        <f t="shared" ref="I18:I47"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793"/>
      <c r="Q18" s="794"/>
      <c r="R18" s="630" t="s">
        <v>525</v>
      </c>
      <c r="S18" s="794"/>
      <c r="T18" s="794"/>
      <c r="U18" s="630"/>
      <c r="V18" s="634"/>
      <c r="W18" s="630"/>
      <c r="X18" s="350" t="str">
        <f>IF(E18="","",VLOOKUP(C18,Data!$B$5:$J$508,9,FALSE)*E18)</f>
        <v/>
      </c>
      <c r="Y18" s="704"/>
      <c r="Z18" s="704"/>
      <c r="AA18" s="705"/>
      <c r="AB18" s="705"/>
      <c r="AC18" s="704"/>
      <c r="AD18" s="704"/>
      <c r="AE18" s="704"/>
    </row>
    <row r="19" spans="2:31" s="710" customFormat="1" ht="20" customHeight="1">
      <c r="B19" s="707">
        <v>1</v>
      </c>
      <c r="C19" s="357" t="s">
        <v>131</v>
      </c>
      <c r="D19" s="346" t="str">
        <f>IF(E19="","",VLOOKUP(C19,Data!$B$5:$L$508,2,FALSE))</f>
        <v>ZV88230</v>
      </c>
      <c r="E19" s="715">
        <v>21</v>
      </c>
      <c r="F19" s="709"/>
      <c r="G19" s="712"/>
      <c r="H19" s="346">
        <f>IF(E19="","",VLOOKUP(C19,Data!$B$5:$L$508,11,FALSE))</f>
        <v>38.19</v>
      </c>
      <c r="I19" s="616">
        <f t="shared" si="0"/>
        <v>801.99</v>
      </c>
      <c r="J19" s="471" t="str">
        <f>IF(E19="","",VLOOKUP(C19,Data!$B$5:$D$508,3,FALSE))</f>
        <v>C/T</v>
      </c>
      <c r="K19" s="347" t="str">
        <f>IF(E19="","",VLOOKUP(C19,Data!$B$5:$M$508,12,FALSE))</f>
        <v>Indonesia</v>
      </c>
      <c r="L19" s="348"/>
      <c r="M19" s="349">
        <f>IF(E19="","",VLOOKUP(C19,Data!$B$5:$E$508,4,FALSE)*E19)</f>
        <v>101.00999999999999</v>
      </c>
      <c r="N19" s="349">
        <f>IF(E19="","",VLOOKUP(C19,Data!$B$5:$F$508,5,FALSE)*E19)</f>
        <v>92.4</v>
      </c>
      <c r="O19" s="612" t="e">
        <f>IF(C19=Data!#REF!,Data!#REF!,(IF(C19=Data!#REF!,Data!#REF!,(IF(C19=Data!#REF!,Data!#REF!,(IF(C19=Data!B137,Data!G137,(IF(C19=Data!B140,Data!G140,(IF(C19=Data!#REF!,Data!#REF!,(IF(C19=Data!#REF!,Data!#REF!,(IF(C19=Data!#REF!,Data!#REF!,Data!#REF!)))))))))))))))&amp;IF(C19=Data!#REF!,Data!#REF!,(IF(C19=Data!#REF!,Data!#REF!,(IF(C19=Data!#REF!,Data!#REF!,(IF(C19=Data!#REF!,Data!#REF!,(IF(C19=Data!#REF!,Data!#REF!,(IF(C19=Data!#REF!,Data!G832,(IF(C19=Data!#REF!,Data!#REF!,(IF(C19=Data!#REF!,Data!#REF!,Data!#REF!)))))))))))))))&amp;IF(C19=Data!B168,Data!G168,(IF(C19=Data!#REF!,Data!#REF!,(IF(C19=Data!#REF!,Data!#REF!,(IF(C19=Data!#REF!,Data!#REF!,(IF(C19=Data!#REF!,Data!#REF!,Data!#REF!)))))))))</f>
        <v>#REF!</v>
      </c>
      <c r="P19" s="793"/>
      <c r="Q19" s="794"/>
      <c r="R19" s="630" t="s">
        <v>525</v>
      </c>
      <c r="S19" s="794"/>
      <c r="T19" s="794"/>
      <c r="U19" s="630"/>
      <c r="V19" s="634"/>
      <c r="W19" s="630"/>
      <c r="X19" s="350">
        <f>IF(E19="","",VLOOKUP(C19,Data!$B$5:$J$508,9,FALSE)*E19)</f>
        <v>0.2457</v>
      </c>
      <c r="Y19" s="704"/>
      <c r="Z19" s="704"/>
      <c r="AA19" s="705"/>
      <c r="AB19" s="705"/>
      <c r="AC19" s="704"/>
      <c r="AD19" s="704"/>
      <c r="AE19" s="704"/>
    </row>
    <row r="20" spans="2:31" s="710" customFormat="1" ht="20" customHeight="1">
      <c r="B20" s="707"/>
      <c r="C20" s="364" t="s">
        <v>1103</v>
      </c>
      <c r="D20" s="346" t="str">
        <f>IF(E20="","",VLOOKUP(C20,Data!$B$5:$L$508,2,FALSE))</f>
        <v/>
      </c>
      <c r="E20" s="715"/>
      <c r="F20" s="709"/>
      <c r="G20" s="363"/>
      <c r="H20" s="346" t="str">
        <f>IF(E20="","",VLOOKUP(C20,Data!$B$5:$L$508,11,FALSE))</f>
        <v/>
      </c>
      <c r="I20" s="616" t="str">
        <f t="shared" ref="I20:I21" si="1">IF(E20&gt;0,E20*H20,"-")</f>
        <v>-</v>
      </c>
      <c r="J20" s="471" t="str">
        <f>IF(E20="","",VLOOKUP(C20,Data!$B$5:$D$508,3,FALSE))</f>
        <v/>
      </c>
      <c r="K20" s="347" t="str">
        <f>IF(E20="","",VLOOKUP(C20,Data!$B$5:$M$508,12,FALSE))</f>
        <v/>
      </c>
      <c r="L20" s="348"/>
      <c r="M20" s="349" t="str">
        <f>IF(E20="","",VLOOKUP(C20,Data!$B$5:$E$508,4,FALSE)*E20)</f>
        <v/>
      </c>
      <c r="N20" s="349" t="str">
        <f>IF(E20="","",VLOOKUP(C20,Data!$B$5:$F$508,5,FALSE)*E20)</f>
        <v/>
      </c>
      <c r="O20" s="612" t="e">
        <f>IF(C20=Data!#REF!,Data!#REF!,(IF(C20=Data!#REF!,Data!#REF!,(IF(C20=Data!#REF!,Data!#REF!,(IF(C20=Data!B190,Data!G190,(IF(C20=Data!B193,Data!G193,(IF(C20=Data!#REF!,Data!#REF!,(IF(C20=Data!#REF!,Data!#REF!,(IF(C20=Data!#REF!,Data!#REF!,Data!#REF!)))))))))))))))&amp;IF(C20=Data!#REF!,Data!#REF!,(IF(C20=Data!#REF!,Data!#REF!,(IF(C20=Data!#REF!,Data!#REF!,(IF(C20=Data!#REF!,Data!#REF!,(IF(C20=Data!#REF!,Data!#REF!,(IF(C20=Data!#REF!,Data!G885,(IF(C20=Data!#REF!,Data!#REF!,(IF(C20=Data!#REF!,Data!#REF!,Data!#REF!)))))))))))))))&amp;IF(C20=Data!B221,Data!G221,(IF(C20=Data!#REF!,Data!#REF!,(IF(C20=Data!#REF!,Data!#REF!,(IF(C20=Data!#REF!,Data!#REF!,(IF(C20=Data!#REF!,Data!#REF!,Data!#REF!)))))))))</f>
        <v>#REF!</v>
      </c>
      <c r="P20" s="793"/>
      <c r="Q20" s="794"/>
      <c r="R20" s="630" t="s">
        <v>525</v>
      </c>
      <c r="S20" s="794"/>
      <c r="T20" s="794"/>
      <c r="U20" s="630"/>
      <c r="V20" s="634"/>
      <c r="W20" s="630"/>
      <c r="X20" s="350" t="str">
        <f>IF(E20="","",VLOOKUP(C20,Data!$B$5:$J$508,9,FALSE)*E20)</f>
        <v/>
      </c>
      <c r="Y20" s="704"/>
      <c r="Z20" s="704"/>
      <c r="AA20" s="705"/>
      <c r="AB20" s="705"/>
      <c r="AC20" s="704"/>
      <c r="AD20" s="704"/>
      <c r="AE20" s="704"/>
    </row>
    <row r="21" spans="2:31" s="710" customFormat="1" ht="20" customHeight="1">
      <c r="B21" s="707">
        <v>2</v>
      </c>
      <c r="C21" s="357" t="s">
        <v>602</v>
      </c>
      <c r="D21" s="346" t="str">
        <f>IF(E21="","",VLOOKUP(C21,Data!$B$5:$L$508,2,FALSE))</f>
        <v>ZA34840</v>
      </c>
      <c r="E21" s="715">
        <v>50</v>
      </c>
      <c r="F21" s="709"/>
      <c r="G21" s="712"/>
      <c r="H21" s="346">
        <f>IF(E21="","",VLOOKUP(C21,Data!$B$5:$L$508,11,FALSE))</f>
        <v>35.08</v>
      </c>
      <c r="I21" s="616">
        <f t="shared" si="1"/>
        <v>1754</v>
      </c>
      <c r="J21" s="471" t="str">
        <f>IF(E21="","",VLOOKUP(C21,Data!$B$5:$D$508,3,FALSE))</f>
        <v>C/T</v>
      </c>
      <c r="K21" s="347" t="str">
        <f>IF(E21="","",VLOOKUP(C21,Data!$B$5:$M$508,12,FALSE))</f>
        <v>Indonesia</v>
      </c>
      <c r="L21" s="348"/>
      <c r="M21" s="349">
        <f>IF(E21="","",VLOOKUP(C21,Data!$B$5:$E$508,4,FALSE)*E21)</f>
        <v>56.000000000000007</v>
      </c>
      <c r="N21" s="349">
        <f>IF(E21="","",VLOOKUP(C21,Data!$B$5:$F$508,5,FALSE)*E21)</f>
        <v>55.000000000000007</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793"/>
      <c r="Q21" s="794"/>
      <c r="R21" s="630" t="s">
        <v>525</v>
      </c>
      <c r="S21" s="794"/>
      <c r="T21" s="794"/>
      <c r="U21" s="630"/>
      <c r="V21" s="634"/>
      <c r="W21" s="630"/>
      <c r="X21" s="350">
        <f>IF(E21="","",VLOOKUP(C21,Data!$B$5:$J$508,9,FALSE)*E21)</f>
        <v>0.182</v>
      </c>
      <c r="Y21" s="704"/>
      <c r="Z21" s="704"/>
      <c r="AA21" s="705"/>
      <c r="AB21" s="705"/>
      <c r="AC21" s="704"/>
      <c r="AD21" s="704"/>
      <c r="AE21" s="704"/>
    </row>
    <row r="22" spans="2:31" s="710" customFormat="1" ht="20" customHeight="1">
      <c r="B22" s="707" t="s">
        <v>1018</v>
      </c>
      <c r="C22" s="357" t="s">
        <v>14</v>
      </c>
      <c r="D22" s="346" t="str">
        <f>IF(E22="","",VLOOKUP(C22,Data!$B$5:$L$508,2,FALSE))</f>
        <v>ZA34830</v>
      </c>
      <c r="E22" s="715">
        <v>40</v>
      </c>
      <c r="F22" s="709"/>
      <c r="G22" s="712"/>
      <c r="H22" s="346">
        <f>IF(E22="","",VLOOKUP(C22,Data!$B$5:$L$508,11,FALSE))</f>
        <v>117.38</v>
      </c>
      <c r="I22" s="616">
        <f t="shared" si="0"/>
        <v>4695.2</v>
      </c>
      <c r="J22" s="471" t="str">
        <f>IF(E22="","",VLOOKUP(C22,Data!$B$5:$D$508,3,FALSE))</f>
        <v>C/T</v>
      </c>
      <c r="K22" s="347" t="str">
        <f>IF(E22="","",VLOOKUP(C22,Data!$B$5:$M$508,12,FALSE))</f>
        <v>Indonesia</v>
      </c>
      <c r="L22" s="348"/>
      <c r="M22" s="349">
        <f>IF(E22="","",VLOOKUP(C22,Data!$B$5:$E$508,4,FALSE)*E22)</f>
        <v>204</v>
      </c>
      <c r="N22" s="349">
        <f>IF(E22="","",VLOOKUP(C22,Data!$B$5:$F$508,5,FALSE)*E22)</f>
        <v>180</v>
      </c>
      <c r="O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P22" s="793"/>
      <c r="Q22" s="794"/>
      <c r="R22" s="630" t="s">
        <v>525</v>
      </c>
      <c r="S22" s="794"/>
      <c r="T22" s="794"/>
      <c r="U22" s="630"/>
      <c r="V22" s="634"/>
      <c r="W22" s="630"/>
      <c r="X22" s="350">
        <f>IF(E22="","",VLOOKUP(C22,Data!$B$5:$J$508,9,FALSE)*E22)</f>
        <v>2.3239999999999998</v>
      </c>
      <c r="Y22" s="704"/>
      <c r="Z22" s="704"/>
      <c r="AA22" s="705"/>
      <c r="AB22" s="705"/>
      <c r="AC22" s="704"/>
      <c r="AD22" s="704"/>
      <c r="AE22" s="704"/>
    </row>
    <row r="23" spans="2:31" s="710" customFormat="1" ht="20" customHeight="1">
      <c r="B23" s="707">
        <v>7</v>
      </c>
      <c r="C23" s="357" t="s">
        <v>10</v>
      </c>
      <c r="D23" s="346" t="str">
        <f>IF(E23="","",VLOOKUP(C23,Data!$B$5:$L$508,2,FALSE))</f>
        <v>ZF36340</v>
      </c>
      <c r="E23" s="715">
        <v>10</v>
      </c>
      <c r="F23" s="709"/>
      <c r="G23" s="378"/>
      <c r="H23" s="346">
        <f>IF(E23="","",VLOOKUP(C23,Data!$B$5:$L$508,11,FALSE))</f>
        <v>114.9</v>
      </c>
      <c r="I23" s="616">
        <f t="shared" si="0"/>
        <v>1149</v>
      </c>
      <c r="J23" s="471" t="str">
        <f>IF(E23="","",VLOOKUP(C23,Data!$B$5:$D$508,3,FALSE))</f>
        <v>C/T</v>
      </c>
      <c r="K23" s="347" t="str">
        <f>IF(E23="","",VLOOKUP(C23,Data!$B$5:$M$508,12,FALSE))</f>
        <v>Indonesia</v>
      </c>
      <c r="L23" s="348"/>
      <c r="M23" s="349">
        <f>IF(E23="","",VLOOKUP(C23,Data!$B$5:$E$508,4,FALSE)*E23)</f>
        <v>51</v>
      </c>
      <c r="N23" s="349">
        <f>IF(E23="","",VLOOKUP(C23,Data!$B$5:$F$508,5,FALSE)*E23)</f>
        <v>45</v>
      </c>
      <c r="O23" s="612" t="e">
        <f>IF(C23=Data!#REF!,Data!#REF!,(IF(C23=Data!#REF!,Data!#REF!,(IF(C23=Data!#REF!,Data!#REF!,(IF(C23=Data!B139,Data!G139,(IF(C23=Data!B142,Data!G142,(IF(C23=Data!#REF!,Data!#REF!,(IF(C23=Data!#REF!,Data!#REF!,(IF(C23=Data!#REF!,Data!#REF!,Data!#REF!)))))))))))))))&amp;IF(C23=Data!#REF!,Data!#REF!,(IF(C23=Data!#REF!,Data!#REF!,(IF(C23=Data!#REF!,Data!#REF!,(IF(C23=Data!#REF!,Data!#REF!,(IF(C23=Data!#REF!,Data!#REF!,(IF(C23=Data!#REF!,Data!G834,(IF(C23=Data!#REF!,Data!#REF!,(IF(C23=Data!#REF!,Data!#REF!,Data!#REF!)))))))))))))))&amp;IF(C23=Data!B170,Data!G170,(IF(C23=Data!#REF!,Data!#REF!,(IF(C23=Data!#REF!,Data!#REF!,(IF(C23=Data!#REF!,Data!#REF!,(IF(C23=Data!#REF!,Data!#REF!,Data!#REF!)))))))))</f>
        <v>#REF!</v>
      </c>
      <c r="P23" s="793"/>
      <c r="Q23" s="794"/>
      <c r="R23" s="630" t="s">
        <v>525</v>
      </c>
      <c r="S23" s="794"/>
      <c r="T23" s="794"/>
      <c r="U23" s="630"/>
      <c r="V23" s="634"/>
      <c r="W23" s="630"/>
      <c r="X23" s="350">
        <f>IF(E23="","",VLOOKUP(C23,Data!$B$5:$J$508,9,FALSE)*E23)</f>
        <v>0.58099999999999996</v>
      </c>
      <c r="Y23" s="704"/>
      <c r="Z23" s="704"/>
      <c r="AA23" s="705"/>
      <c r="AB23" s="705"/>
      <c r="AC23" s="704"/>
      <c r="AD23" s="704"/>
      <c r="AE23" s="704"/>
    </row>
    <row r="24" spans="2:31" s="710" customFormat="1" ht="20" customHeight="1">
      <c r="B24" s="707" t="s">
        <v>1117</v>
      </c>
      <c r="C24" s="357" t="s">
        <v>336</v>
      </c>
      <c r="D24" s="346" t="str">
        <f>IF(E24="","",VLOOKUP(C24,Data!$B$5:$L$508,2,FALSE))</f>
        <v>WY71980</v>
      </c>
      <c r="E24" s="676">
        <v>160</v>
      </c>
      <c r="F24" s="709">
        <v>8</v>
      </c>
      <c r="G24" s="712"/>
      <c r="H24" s="346">
        <f>IF(E24="","",VLOOKUP(C24,Data!$B$5:$L$508,11,FALSE))</f>
        <v>128.6</v>
      </c>
      <c r="I24" s="616">
        <f t="shared" si="0"/>
        <v>20576</v>
      </c>
      <c r="J24" s="471" t="str">
        <f>IF(E24="","",VLOOKUP(C24,Data!$B$5:$D$508,3,FALSE))</f>
        <v>C/T</v>
      </c>
      <c r="K24" s="347" t="str">
        <f>IF(E24="","",VLOOKUP(C24,Data!$B$5:$M$508,12,FALSE))</f>
        <v>Indonesia</v>
      </c>
      <c r="L24" s="348"/>
      <c r="M24" s="349">
        <f>IF(E24="","",VLOOKUP(C24,Data!$B$5:$E$508,4,FALSE)*E24)</f>
        <v>1056</v>
      </c>
      <c r="N24" s="349">
        <f>IF(E24="","",VLOOKUP(C24,Data!$B$5:$F$508,5,FALSE)*E24)</f>
        <v>1040</v>
      </c>
      <c r="O24" s="612" t="e">
        <f>IF(C24=Data!#REF!,Data!#REF!,(IF(C24=Data!#REF!,Data!#REF!,(IF(C24=Data!#REF!,Data!#REF!,(IF(C24=Data!B140,Data!G140,(IF(C24=Data!B143,Data!G143,(IF(C24=Data!#REF!,Data!#REF!,(IF(C24=Data!#REF!,Data!#REF!,(IF(C24=Data!#REF!,Data!#REF!,Data!#REF!)))))))))))))))&amp;IF(C24=Data!#REF!,Data!#REF!,(IF(C24=Data!#REF!,Data!#REF!,(IF(C24=Data!#REF!,Data!#REF!,(IF(C24=Data!#REF!,Data!#REF!,(IF(C24=Data!#REF!,Data!#REF!,(IF(C24=Data!#REF!,Data!G835,(IF(C24=Data!#REF!,Data!#REF!,(IF(C24=Data!#REF!,Data!#REF!,Data!#REF!)))))))))))))))&amp;IF(C24=Data!B171,Data!G171,(IF(C24=Data!#REF!,Data!#REF!,(IF(C24=Data!#REF!,Data!#REF!,(IF(C24=Data!#REF!,Data!#REF!,(IF(C24=Data!#REF!,Data!#REF!,Data!#REF!)))))))))</f>
        <v>#REF!</v>
      </c>
      <c r="P24" s="793"/>
      <c r="Q24" s="794"/>
      <c r="R24" s="630" t="s">
        <v>525</v>
      </c>
      <c r="S24" s="794"/>
      <c r="T24" s="794"/>
      <c r="U24" s="630"/>
      <c r="V24" s="634"/>
      <c r="W24" s="630"/>
      <c r="X24" s="350">
        <f>IF(E24="","",VLOOKUP(C24,Data!$B$5:$J$508,9,FALSE)*E24)</f>
        <v>2.1470400000000001</v>
      </c>
      <c r="Y24" s="704"/>
      <c r="Z24" s="704"/>
      <c r="AA24" s="705"/>
      <c r="AB24" s="705"/>
      <c r="AC24" s="704"/>
      <c r="AD24" s="704"/>
      <c r="AE24" s="704"/>
    </row>
    <row r="25" spans="2:31" s="710" customFormat="1" ht="20" customHeight="1">
      <c r="B25" s="707">
        <v>16</v>
      </c>
      <c r="C25" s="357" t="s">
        <v>348</v>
      </c>
      <c r="D25" s="346" t="str">
        <f>IF(E25="","",VLOOKUP(C25,Data!$B$5:$L$508,2,FALSE))</f>
        <v>WY72000</v>
      </c>
      <c r="E25" s="715">
        <v>20</v>
      </c>
      <c r="F25" s="709">
        <v>1</v>
      </c>
      <c r="G25" s="378"/>
      <c r="H25" s="346">
        <f>IF(E25="","",VLOOKUP(C25,Data!$B$5:$L$508,11,FALSE))</f>
        <v>128.13999999999999</v>
      </c>
      <c r="I25" s="616">
        <f t="shared" si="0"/>
        <v>2562.7999999999997</v>
      </c>
      <c r="J25" s="471" t="str">
        <f>IF(E25="","",VLOOKUP(C25,Data!$B$5:$D$508,3,FALSE))</f>
        <v>C/T</v>
      </c>
      <c r="K25" s="347" t="str">
        <f>IF(E25="","",VLOOKUP(C25,Data!$B$5:$M$508,12,FALSE))</f>
        <v>Indonesia</v>
      </c>
      <c r="L25" s="348"/>
      <c r="M25" s="349">
        <f>IF(E25="","",VLOOKUP(C25,Data!$B$5:$E$508,4,FALSE)*E25)</f>
        <v>132</v>
      </c>
      <c r="N25" s="349">
        <f>IF(E25="","",VLOOKUP(C25,Data!$B$5:$F$508,5,FALSE)*E25)</f>
        <v>130</v>
      </c>
      <c r="O25" s="612" t="e">
        <f>IF(C25=Data!#REF!,Data!#REF!,(IF(C25=Data!#REF!,Data!#REF!,(IF(C25=Data!#REF!,Data!#REF!,(IF(C25=Data!B141,Data!G141,(IF(C25=Data!B144,Data!G144,(IF(C25=Data!#REF!,Data!#REF!,(IF(C25=Data!#REF!,Data!#REF!,(IF(C25=Data!#REF!,Data!#REF!,Data!#REF!)))))))))))))))&amp;IF(C25=Data!#REF!,Data!#REF!,(IF(C25=Data!#REF!,Data!#REF!,(IF(C25=Data!#REF!,Data!#REF!,(IF(C25=Data!#REF!,Data!#REF!,(IF(C25=Data!#REF!,Data!#REF!,(IF(C25=Data!#REF!,Data!G836,(IF(C25=Data!#REF!,Data!#REF!,(IF(C25=Data!#REF!,Data!#REF!,Data!#REF!)))))))))))))))&amp;IF(C25=Data!B172,Data!G172,(IF(C25=Data!#REF!,Data!#REF!,(IF(C25=Data!#REF!,Data!#REF!,(IF(C25=Data!#REF!,Data!#REF!,(IF(C25=Data!#REF!,Data!#REF!,Data!#REF!)))))))))</f>
        <v>#REF!</v>
      </c>
      <c r="P25" s="793"/>
      <c r="Q25" s="794"/>
      <c r="R25" s="630" t="s">
        <v>525</v>
      </c>
      <c r="S25" s="794"/>
      <c r="T25" s="794"/>
      <c r="U25" s="630"/>
      <c r="V25" s="634"/>
      <c r="W25" s="630"/>
      <c r="X25" s="350">
        <f>IF(E25="","",VLOOKUP(C25,Data!$B$5:$J$508,9,FALSE)*E25)</f>
        <v>0.26838000000000001</v>
      </c>
      <c r="Y25" s="704"/>
      <c r="Z25" s="704"/>
      <c r="AA25" s="705"/>
      <c r="AB25" s="705"/>
      <c r="AC25" s="704"/>
      <c r="AD25" s="704"/>
      <c r="AE25" s="704"/>
    </row>
    <row r="26" spans="2:31" s="710" customFormat="1" ht="20" customHeight="1">
      <c r="B26" s="707" t="s">
        <v>1118</v>
      </c>
      <c r="C26" s="357" t="s">
        <v>592</v>
      </c>
      <c r="D26" s="346" t="str">
        <f>IF(E26="","",VLOOKUP(C26,Data!$B$5:$L$508,2,FALSE))</f>
        <v>WW08930</v>
      </c>
      <c r="E26" s="715">
        <v>300</v>
      </c>
      <c r="F26" s="709"/>
      <c r="G26" s="712"/>
      <c r="H26" s="346">
        <f>IF(E26="","",VLOOKUP(C26,Data!$B$5:$L$508,11,FALSE))</f>
        <v>24.7</v>
      </c>
      <c r="I26" s="616">
        <f t="shared" si="0"/>
        <v>7410</v>
      </c>
      <c r="J26" s="471" t="str">
        <f>IF(E26="","",VLOOKUP(C26,Data!$B$5:$D$508,3,FALSE))</f>
        <v>C/T</v>
      </c>
      <c r="K26" s="347" t="str">
        <f>IF(E26="","",VLOOKUP(C26,Data!$B$5:$M$508,12,FALSE))</f>
        <v>Indonesia</v>
      </c>
      <c r="L26" s="348"/>
      <c r="M26" s="349">
        <f>IF(E26="","",VLOOKUP(C26,Data!$B$5:$E$508,4,FALSE)*E26)</f>
        <v>660</v>
      </c>
      <c r="N26" s="349">
        <f>IF(E26="","",VLOOKUP(C26,Data!$B$5:$F$508,5,FALSE)*E26)</f>
        <v>300</v>
      </c>
      <c r="O26" s="612" t="e">
        <f>IF(C26=Data!#REF!,Data!#REF!,(IF(C26=Data!#REF!,Data!#REF!,(IF(C26=Data!#REF!,Data!#REF!,(IF(C26=Data!B142,Data!G142,(IF(C26=Data!B145,Data!G145,(IF(C26=Data!#REF!,Data!#REF!,(IF(C26=Data!#REF!,Data!#REF!,(IF(C26=Data!#REF!,Data!#REF!,Data!#REF!)))))))))))))))&amp;IF(C26=Data!#REF!,Data!#REF!,(IF(C26=Data!#REF!,Data!#REF!,(IF(C26=Data!#REF!,Data!#REF!,(IF(C26=Data!#REF!,Data!#REF!,(IF(C26=Data!#REF!,Data!#REF!,(IF(C26=Data!#REF!,Data!G837,(IF(C26=Data!#REF!,Data!#REF!,(IF(C26=Data!#REF!,Data!#REF!,Data!#REF!)))))))))))))))&amp;IF(C26=Data!B173,Data!G173,(IF(C26=Data!#REF!,Data!#REF!,(IF(C26=Data!#REF!,Data!#REF!,(IF(C26=Data!#REF!,Data!#REF!,(IF(C26=Data!#REF!,Data!#REF!,Data!#REF!)))))))))</f>
        <v>#REF!</v>
      </c>
      <c r="P26" s="793"/>
      <c r="Q26" s="794"/>
      <c r="R26" s="630" t="s">
        <v>525</v>
      </c>
      <c r="S26" s="794"/>
      <c r="T26" s="794"/>
      <c r="U26" s="630"/>
      <c r="V26" s="634"/>
      <c r="W26" s="630"/>
      <c r="X26" s="350">
        <f>IF(E26="","",VLOOKUP(C26,Data!$B$5:$J$508,9,FALSE)*E26)</f>
        <v>1.02</v>
      </c>
      <c r="Y26" s="704"/>
      <c r="Z26" s="704"/>
      <c r="AA26" s="705"/>
      <c r="AB26" s="705"/>
      <c r="AC26" s="704"/>
      <c r="AD26" s="704"/>
      <c r="AE26" s="704"/>
    </row>
    <row r="27" spans="2:31" s="710" customFormat="1" ht="20" customHeight="1">
      <c r="B27" s="707"/>
      <c r="C27" s="357" t="s">
        <v>593</v>
      </c>
      <c r="D27" s="346" t="str">
        <f>IF(E27="","",VLOOKUP(C27,Data!$B$5:$L$508,2,FALSE))</f>
        <v>WW08960</v>
      </c>
      <c r="E27" s="715">
        <v>300</v>
      </c>
      <c r="F27" s="709"/>
      <c r="G27" s="712"/>
      <c r="H27" s="346">
        <f>IF(E27="","",VLOOKUP(C27,Data!$B$5:$L$508,11,FALSE))</f>
        <v>24.7</v>
      </c>
      <c r="I27" s="616">
        <f t="shared" si="0"/>
        <v>7410</v>
      </c>
      <c r="J27" s="471" t="str">
        <f>IF(E27="","",VLOOKUP(C27,Data!$B$5:$D$508,3,FALSE))</f>
        <v>C/T</v>
      </c>
      <c r="K27" s="347" t="str">
        <f>IF(E27="","",VLOOKUP(C27,Data!$B$5:$M$508,12,FALSE))</f>
        <v>Indonesia</v>
      </c>
      <c r="L27" s="348"/>
      <c r="M27" s="349">
        <f>IF(E27="","",VLOOKUP(C27,Data!$B$5:$E$508,4,FALSE)*E27)</f>
        <v>0</v>
      </c>
      <c r="N27" s="349">
        <f>IF(E27="","",VLOOKUP(C27,Data!$B$5:$F$508,5,FALSE)*E27)</f>
        <v>300</v>
      </c>
      <c r="O27" s="612" t="e">
        <f>IF(C27=Data!#REF!,Data!#REF!,(IF(C27=Data!#REF!,Data!#REF!,(IF(C27=Data!#REF!,Data!#REF!,(IF(C27=Data!B143,Data!G143,(IF(C27=Data!B146,Data!G146,(IF(C27=Data!#REF!,Data!#REF!,(IF(C27=Data!#REF!,Data!#REF!,(IF(C27=Data!#REF!,Data!#REF!,Data!#REF!)))))))))))))))&amp;IF(C27=Data!#REF!,Data!#REF!,(IF(C27=Data!#REF!,Data!#REF!,(IF(C27=Data!#REF!,Data!#REF!,(IF(C27=Data!#REF!,Data!#REF!,(IF(C27=Data!#REF!,Data!#REF!,(IF(C27=Data!#REF!,Data!G838,(IF(C27=Data!#REF!,Data!#REF!,(IF(C27=Data!#REF!,Data!#REF!,Data!#REF!)))))))))))))))&amp;IF(C27=Data!B174,Data!G174,(IF(C27=Data!#REF!,Data!#REF!,(IF(C27=Data!#REF!,Data!#REF!,(IF(C27=Data!#REF!,Data!#REF!,(IF(C27=Data!#REF!,Data!#REF!,Data!#REF!)))))))))</f>
        <v>#REF!</v>
      </c>
      <c r="P27" s="793"/>
      <c r="Q27" s="794"/>
      <c r="R27" s="630" t="s">
        <v>525</v>
      </c>
      <c r="S27" s="794"/>
      <c r="T27" s="794"/>
      <c r="U27" s="630"/>
      <c r="V27" s="634"/>
      <c r="W27" s="630"/>
      <c r="X27" s="350">
        <f>IF(E27="","",VLOOKUP(C27,Data!$B$5:$J$508,9,FALSE)*E27)</f>
        <v>1.02</v>
      </c>
      <c r="Y27" s="704"/>
      <c r="Z27" s="704"/>
      <c r="AA27" s="705"/>
      <c r="AB27" s="705"/>
      <c r="AC27" s="704"/>
      <c r="AD27" s="704"/>
      <c r="AE27" s="704"/>
    </row>
    <row r="28" spans="2:31" s="710" customFormat="1" ht="20" customHeight="1">
      <c r="B28" s="707" t="s">
        <v>1060</v>
      </c>
      <c r="C28" s="357" t="s">
        <v>596</v>
      </c>
      <c r="D28" s="346" t="str">
        <f>IF(E28="","",VLOOKUP(C28,Data!$B$5:$L$508,2,FALSE))</f>
        <v>WW09120</v>
      </c>
      <c r="E28" s="715">
        <v>250</v>
      </c>
      <c r="F28" s="709"/>
      <c r="G28" s="712"/>
      <c r="H28" s="346">
        <f>IF(E28="","",VLOOKUP(C28,Data!$B$5:$L$508,11,FALSE))</f>
        <v>25.11</v>
      </c>
      <c r="I28" s="616">
        <f t="shared" si="0"/>
        <v>6277.5</v>
      </c>
      <c r="J28" s="471" t="str">
        <f>IF(E28="","",VLOOKUP(C28,Data!$B$5:$D$508,3,FALSE))</f>
        <v>C/T</v>
      </c>
      <c r="K28" s="347" t="str">
        <f>IF(E28="","",VLOOKUP(C28,Data!$B$5:$M$508,12,FALSE))</f>
        <v>Indonesia</v>
      </c>
      <c r="L28" s="348"/>
      <c r="M28" s="349">
        <f>IF(E28="","",VLOOKUP(C28,Data!$B$5:$E$508,4,FALSE)*E28)</f>
        <v>375</v>
      </c>
      <c r="N28" s="349">
        <f>IF(E28="","",VLOOKUP(C28,Data!$B$5:$F$508,5,FALSE)*E28)</f>
        <v>162.5</v>
      </c>
      <c r="O28" s="612" t="e">
        <f>IF(C28=Data!#REF!,Data!#REF!,(IF(C28=Data!#REF!,Data!#REF!,(IF(C28=Data!#REF!,Data!#REF!,(IF(C28=Data!B210,Data!G210,(IF(C28=Data!B213,Data!G213,(IF(C28=Data!#REF!,Data!#REF!,(IF(C28=Data!#REF!,Data!#REF!,(IF(C28=Data!#REF!,Data!#REF!,Data!#REF!)))))))))))))))&amp;IF(C28=Data!#REF!,Data!#REF!,(IF(C28=Data!#REF!,Data!#REF!,(IF(C28=Data!#REF!,Data!#REF!,(IF(C28=Data!#REF!,Data!#REF!,(IF(C28=Data!#REF!,Data!#REF!,(IF(C28=Data!#REF!,Data!G905,(IF(C28=Data!#REF!,Data!#REF!,(IF(C28=Data!#REF!,Data!#REF!,Data!#REF!)))))))))))))))&amp;IF(C28=Data!B241,Data!G241,(IF(C28=Data!#REF!,Data!#REF!,(IF(C28=Data!#REF!,Data!#REF!,(IF(C28=Data!#REF!,Data!#REF!,(IF(C28=Data!#REF!,Data!#REF!,Data!#REF!)))))))))</f>
        <v>#REF!</v>
      </c>
      <c r="P28" s="793"/>
      <c r="Q28" s="794"/>
      <c r="R28" s="630" t="s">
        <v>525</v>
      </c>
      <c r="S28" s="794"/>
      <c r="T28" s="794"/>
      <c r="U28" s="630"/>
      <c r="V28" s="634"/>
      <c r="W28" s="630"/>
      <c r="X28" s="350">
        <f>IF(E28="","",VLOOKUP(C28,Data!$B$5:$J$508,9,FALSE)*E28)</f>
        <v>0.98499999999999999</v>
      </c>
      <c r="Y28" s="704"/>
      <c r="Z28" s="704"/>
      <c r="AA28" s="705"/>
      <c r="AB28" s="705"/>
      <c r="AC28" s="704"/>
      <c r="AD28" s="704"/>
      <c r="AE28" s="704"/>
    </row>
    <row r="29" spans="2:31" s="710" customFormat="1" ht="20" customHeight="1">
      <c r="B29" s="707"/>
      <c r="C29" s="357" t="s">
        <v>597</v>
      </c>
      <c r="D29" s="346" t="str">
        <f>IF(E29="","",VLOOKUP(C29,Data!$B$5:$L$508,2,FALSE))</f>
        <v>WW09130</v>
      </c>
      <c r="E29" s="715">
        <v>250</v>
      </c>
      <c r="F29" s="709"/>
      <c r="G29" s="712"/>
      <c r="H29" s="346">
        <f>IF(E29="","",VLOOKUP(C29,Data!$B$5:$L$508,11,FALSE))</f>
        <v>25.11</v>
      </c>
      <c r="I29" s="616">
        <f t="shared" si="0"/>
        <v>6277.5</v>
      </c>
      <c r="J29" s="471" t="str">
        <f>IF(E29="","",VLOOKUP(C29,Data!$B$5:$D$508,3,FALSE))</f>
        <v>C/T</v>
      </c>
      <c r="K29" s="347" t="str">
        <f>IF(E29="","",VLOOKUP(C29,Data!$B$5:$M$508,12,FALSE))</f>
        <v>Indonesia</v>
      </c>
      <c r="L29" s="348"/>
      <c r="M29" s="349">
        <f>IF(E29="","",VLOOKUP(C29,Data!$B$5:$E$508,4,FALSE)*E29)</f>
        <v>0</v>
      </c>
      <c r="N29" s="349">
        <f>IF(E29="","",VLOOKUP(C29,Data!$B$5:$F$508,5,FALSE)*E29)</f>
        <v>162.5</v>
      </c>
      <c r="O29" s="612" t="e">
        <f>IF(C29=Data!#REF!,Data!#REF!,(IF(C29=Data!#REF!,Data!#REF!,(IF(C29=Data!#REF!,Data!#REF!,(IF(C29=Data!B167,Data!G167,(IF(C29=Data!B170,Data!G170,(IF(C29=Data!#REF!,Data!#REF!,(IF(C29=Data!#REF!,Data!#REF!,(IF(C29=Data!#REF!,Data!#REF!,Data!#REF!)))))))))))))))&amp;IF(C29=Data!#REF!,Data!#REF!,(IF(C29=Data!#REF!,Data!#REF!,(IF(C29=Data!#REF!,Data!#REF!,(IF(C29=Data!#REF!,Data!#REF!,(IF(C29=Data!#REF!,Data!#REF!,(IF(C29=Data!#REF!,Data!G862,(IF(C29=Data!#REF!,Data!#REF!,(IF(C29=Data!#REF!,Data!#REF!,Data!#REF!)))))))))))))))&amp;IF(C29=Data!B198,Data!G198,(IF(C29=Data!#REF!,Data!#REF!,(IF(C29=Data!#REF!,Data!#REF!,(IF(C29=Data!#REF!,Data!#REF!,(IF(C29=Data!#REF!,Data!#REF!,Data!#REF!)))))))))</f>
        <v>#REF!</v>
      </c>
      <c r="P29" s="793"/>
      <c r="Q29" s="794"/>
      <c r="R29" s="630" t="s">
        <v>525</v>
      </c>
      <c r="S29" s="794"/>
      <c r="T29" s="794"/>
      <c r="U29" s="630"/>
      <c r="V29" s="634"/>
      <c r="W29" s="630"/>
      <c r="X29" s="350">
        <f>IF(E29="","",VLOOKUP(C29,Data!$B$5:$J$508,9,FALSE)*E29)</f>
        <v>0.98499999999999999</v>
      </c>
      <c r="Y29" s="704"/>
      <c r="Z29" s="704"/>
      <c r="AA29" s="705"/>
      <c r="AB29" s="705"/>
      <c r="AC29" s="704"/>
      <c r="AD29" s="704"/>
      <c r="AE29" s="704"/>
    </row>
    <row r="30" spans="2:31" s="710" customFormat="1" ht="20" customHeight="1">
      <c r="B30" s="707">
        <v>28</v>
      </c>
      <c r="C30" s="357" t="s">
        <v>11</v>
      </c>
      <c r="D30" s="346" t="str">
        <f>IF(E30="","",VLOOKUP(C30,Data!$B$5:$L$508,2,FALSE))</f>
        <v>ZG74800</v>
      </c>
      <c r="E30" s="715">
        <v>150</v>
      </c>
      <c r="F30" s="709">
        <v>1</v>
      </c>
      <c r="G30" s="712"/>
      <c r="H30" s="346">
        <f>IF(E30="","",VLOOKUP(C30,Data!$B$5:$L$508,11,FALSE))</f>
        <v>13.71</v>
      </c>
      <c r="I30" s="616">
        <f t="shared" si="0"/>
        <v>2056.5</v>
      </c>
      <c r="J30" s="471" t="str">
        <f>IF(E30="","",VLOOKUP(C30,Data!$B$5:$D$508,3,FALSE))</f>
        <v>C/T</v>
      </c>
      <c r="K30" s="347" t="str">
        <f>IF(E30="","",VLOOKUP(C30,Data!$B$5:$M$508,12,FALSE))</f>
        <v>Indonesia</v>
      </c>
      <c r="L30" s="348"/>
      <c r="M30" s="349">
        <f>IF(E30="","",VLOOKUP(C30,Data!$B$5:$E$508,4,FALSE)*E30)</f>
        <v>325</v>
      </c>
      <c r="N30" s="349">
        <f>IF(E30="","",VLOOKUP(C30,Data!$B$5:$F$508,5,FALSE)*E30)</f>
        <v>300</v>
      </c>
      <c r="O30" s="612" t="e">
        <f>IF(C30=Data!#REF!,Data!#REF!,(IF(C30=Data!#REF!,Data!#REF!,(IF(C30=Data!#REF!,Data!#REF!,(IF(C30=Data!B168,Data!G168,(IF(C30=Data!B171,Data!G171,(IF(C30=Data!#REF!,Data!#REF!,(IF(C30=Data!#REF!,Data!#REF!,(IF(C30=Data!#REF!,Data!#REF!,Data!#REF!)))))))))))))))&amp;IF(C30=Data!#REF!,Data!#REF!,(IF(C30=Data!#REF!,Data!#REF!,(IF(C30=Data!#REF!,Data!#REF!,(IF(C30=Data!#REF!,Data!#REF!,(IF(C30=Data!#REF!,Data!#REF!,(IF(C30=Data!#REF!,Data!G863,(IF(C30=Data!#REF!,Data!#REF!,(IF(C30=Data!#REF!,Data!#REF!,Data!#REF!)))))))))))))))&amp;IF(C30=Data!B199,Data!G199,(IF(C30=Data!#REF!,Data!#REF!,(IF(C30=Data!#REF!,Data!#REF!,(IF(C30=Data!#REF!,Data!#REF!,(IF(C30=Data!#REF!,Data!#REF!,Data!#REF!)))))))))</f>
        <v>#REF!</v>
      </c>
      <c r="P30" s="793"/>
      <c r="Q30" s="794"/>
      <c r="R30" s="630" t="s">
        <v>525</v>
      </c>
      <c r="S30" s="794"/>
      <c r="T30" s="794"/>
      <c r="U30" s="630"/>
      <c r="V30" s="634"/>
      <c r="W30" s="630"/>
      <c r="X30" s="350">
        <f>IF(E30="","",VLOOKUP(C30,Data!$B$5:$J$508,9,FALSE)*E30)</f>
        <v>1.2</v>
      </c>
      <c r="Y30" s="704"/>
      <c r="Z30" s="704"/>
      <c r="AA30" s="705"/>
      <c r="AB30" s="705"/>
      <c r="AC30" s="704"/>
      <c r="AD30" s="704"/>
      <c r="AE30" s="704"/>
    </row>
    <row r="31" spans="2:31" s="710" customFormat="1" ht="20" customHeight="1">
      <c r="B31" s="707">
        <v>29</v>
      </c>
      <c r="C31" s="357" t="s">
        <v>550</v>
      </c>
      <c r="D31" s="346" t="str">
        <f>IF(E31="","",VLOOKUP(C31,Data!$B$5:$L$508,2,FALSE))</f>
        <v>ZG74810</v>
      </c>
      <c r="E31" s="715">
        <v>150</v>
      </c>
      <c r="F31" s="709">
        <v>1</v>
      </c>
      <c r="G31" s="712"/>
      <c r="H31" s="346">
        <f>IF(E31="","",VLOOKUP(C31,Data!$B$5:$L$508,11,FALSE))</f>
        <v>13.22</v>
      </c>
      <c r="I31" s="616">
        <f t="shared" si="0"/>
        <v>1983</v>
      </c>
      <c r="J31" s="471" t="str">
        <f>IF(E31="","",VLOOKUP(C31,Data!$B$5:$D$508,3,FALSE))</f>
        <v>C/T</v>
      </c>
      <c r="K31" s="347" t="str">
        <f>IF(E31="","",VLOOKUP(C31,Data!$B$5:$M$508,12,FALSE))</f>
        <v>Indonesia</v>
      </c>
      <c r="L31" s="348"/>
      <c r="M31" s="349">
        <f>IF(E31="","",VLOOKUP(C31,Data!$B$5:$E$508,4,FALSE)*E31)</f>
        <v>325</v>
      </c>
      <c r="N31" s="349">
        <f>IF(E31="","",VLOOKUP(C31,Data!$B$5:$F$508,5,FALSE)*E31)</f>
        <v>300</v>
      </c>
      <c r="O31" s="612" t="e">
        <f>IF(C31=Data!#REF!,Data!#REF!,(IF(C31=Data!#REF!,Data!#REF!,(IF(C31=Data!#REF!,Data!#REF!,(IF(C31=Data!B162,Data!G162,(IF(C31=Data!B165,Data!G165,(IF(C31=Data!#REF!,Data!#REF!,(IF(C31=Data!#REF!,Data!#REF!,(IF(C31=Data!#REF!,Data!#REF!,Data!#REF!)))))))))))))))&amp;IF(C31=Data!#REF!,Data!#REF!,(IF(C31=Data!#REF!,Data!#REF!,(IF(C31=Data!#REF!,Data!#REF!,(IF(C31=Data!#REF!,Data!#REF!,(IF(C31=Data!#REF!,Data!#REF!,(IF(C31=Data!#REF!,Data!G857,(IF(C31=Data!#REF!,Data!#REF!,(IF(C31=Data!#REF!,Data!#REF!,Data!#REF!)))))))))))))))&amp;IF(C31=Data!B193,Data!G193,(IF(C31=Data!#REF!,Data!#REF!,(IF(C31=Data!#REF!,Data!#REF!,(IF(C31=Data!#REF!,Data!#REF!,(IF(C31=Data!#REF!,Data!#REF!,Data!#REF!)))))))))</f>
        <v>#REF!</v>
      </c>
      <c r="P31" s="793"/>
      <c r="Q31" s="794"/>
      <c r="R31" s="630" t="s">
        <v>525</v>
      </c>
      <c r="S31" s="794"/>
      <c r="T31" s="794"/>
      <c r="U31" s="630"/>
      <c r="V31" s="634"/>
      <c r="W31" s="630"/>
      <c r="X31" s="350">
        <f>IF(E31="","",VLOOKUP(C31,Data!$B$5:$J$508,9,FALSE)*E31)</f>
        <v>1.2</v>
      </c>
      <c r="Y31" s="704"/>
      <c r="Z31" s="704"/>
      <c r="AA31" s="705"/>
      <c r="AB31" s="705"/>
      <c r="AC31" s="704"/>
      <c r="AD31" s="704"/>
      <c r="AE31" s="704"/>
    </row>
    <row r="32" spans="2:31" s="710" customFormat="1" ht="20" customHeight="1">
      <c r="B32" s="707">
        <v>30</v>
      </c>
      <c r="C32" s="357" t="s">
        <v>595</v>
      </c>
      <c r="D32" s="346" t="str">
        <f>IF(E32="","",VLOOKUP(C32,Data!$B$5:$L$508,2,FALSE))</f>
        <v>WW08990</v>
      </c>
      <c r="E32" s="715">
        <v>50</v>
      </c>
      <c r="F32" s="709"/>
      <c r="G32" s="712"/>
      <c r="H32" s="346">
        <f>IF(E32="","",VLOOKUP(C32,Data!$B$5:$L$508,11,FALSE))</f>
        <v>24.65</v>
      </c>
      <c r="I32" s="616">
        <f t="shared" si="0"/>
        <v>1232.5</v>
      </c>
      <c r="J32" s="471" t="str">
        <f>IF(E32="","",VLOOKUP(C32,Data!$B$5:$D$508,3,FALSE))</f>
        <v>C/T</v>
      </c>
      <c r="K32" s="347" t="str">
        <f>IF(E32="","",VLOOKUP(C32,Data!$B$5:$M$508,12,FALSE))</f>
        <v>Indonesia</v>
      </c>
      <c r="L32" s="348"/>
      <c r="M32" s="349">
        <f>IF(E32="","",VLOOKUP(C32,Data!$B$5:$E$508,4,FALSE)*E32)</f>
        <v>110.00000000000001</v>
      </c>
      <c r="N32" s="349">
        <f>IF(E32="","",VLOOKUP(C32,Data!$B$5:$F$508,5,FALSE)*E32)</f>
        <v>50</v>
      </c>
      <c r="O32" s="612" t="e">
        <f>IF(C32=Data!#REF!,Data!#REF!,(IF(C32=Data!#REF!,Data!#REF!,(IF(C32=Data!#REF!,Data!#REF!,(IF(C32=Data!B163,Data!G163,(IF(C32=Data!B166,Data!G166,(IF(C32=Data!#REF!,Data!#REF!,(IF(C32=Data!#REF!,Data!#REF!,(IF(C32=Data!#REF!,Data!#REF!,Data!#REF!)))))))))))))))&amp;IF(C32=Data!#REF!,Data!#REF!,(IF(C32=Data!#REF!,Data!#REF!,(IF(C32=Data!#REF!,Data!#REF!,(IF(C32=Data!#REF!,Data!#REF!,(IF(C32=Data!#REF!,Data!#REF!,(IF(C32=Data!#REF!,Data!G858,(IF(C32=Data!#REF!,Data!#REF!,(IF(C32=Data!#REF!,Data!#REF!,Data!#REF!)))))))))))))))&amp;IF(C32=Data!B194,Data!G194,(IF(C32=Data!#REF!,Data!#REF!,(IF(C32=Data!#REF!,Data!#REF!,(IF(C32=Data!#REF!,Data!#REF!,(IF(C32=Data!#REF!,Data!#REF!,Data!#REF!)))))))))</f>
        <v>#REF!</v>
      </c>
      <c r="P32" s="793"/>
      <c r="Q32" s="794"/>
      <c r="R32" s="630" t="s">
        <v>525</v>
      </c>
      <c r="S32" s="794"/>
      <c r="T32" s="794"/>
      <c r="U32" s="630"/>
      <c r="V32" s="634"/>
      <c r="W32" s="630"/>
      <c r="X32" s="350">
        <f>IF(E32="","",VLOOKUP(C32,Data!$B$5:$J$508,9,FALSE)*E32)</f>
        <v>0.17</v>
      </c>
      <c r="Y32" s="704"/>
      <c r="Z32" s="704"/>
      <c r="AA32" s="705"/>
      <c r="AB32" s="705"/>
      <c r="AC32" s="704"/>
      <c r="AD32" s="704"/>
      <c r="AE32" s="704"/>
    </row>
    <row r="33" spans="2:31" s="710" customFormat="1" ht="20" customHeight="1">
      <c r="B33" s="707"/>
      <c r="C33" s="357" t="s">
        <v>594</v>
      </c>
      <c r="D33" s="346" t="str">
        <f>IF(E33="","",VLOOKUP(C33,Data!$B$5:$L$508,2,FALSE))</f>
        <v>WW08970</v>
      </c>
      <c r="E33" s="715">
        <v>50</v>
      </c>
      <c r="F33" s="709"/>
      <c r="G33" s="712"/>
      <c r="H33" s="346">
        <f>IF(E33="","",VLOOKUP(C33,Data!$B$5:$L$508,11,FALSE))</f>
        <v>24.65</v>
      </c>
      <c r="I33" s="616">
        <f t="shared" si="0"/>
        <v>1232.5</v>
      </c>
      <c r="J33" s="471" t="str">
        <f>IF(E33="","",VLOOKUP(C33,Data!$B$5:$D$508,3,FALSE))</f>
        <v>C/T</v>
      </c>
      <c r="K33" s="347" t="str">
        <f>IF(E33="","",VLOOKUP(C33,Data!$B$5:$M$508,12,FALSE))</f>
        <v>Indonesia</v>
      </c>
      <c r="L33" s="348"/>
      <c r="M33" s="349">
        <f>IF(E33="","",VLOOKUP(C33,Data!$B$5:$E$508,4,FALSE)*E33)</f>
        <v>0</v>
      </c>
      <c r="N33" s="349">
        <f>IF(E33="","",VLOOKUP(C33,Data!$B$5:$F$508,5,FALSE)*E33)</f>
        <v>50</v>
      </c>
      <c r="O33" s="612" t="e">
        <f>IF(C33=Data!#REF!,Data!#REF!,(IF(C33=Data!#REF!,Data!#REF!,(IF(C33=Data!#REF!,Data!#REF!,(IF(C33=Data!B164,Data!G164,(IF(C33=Data!B167,Data!G167,(IF(C33=Data!#REF!,Data!#REF!,(IF(C33=Data!#REF!,Data!#REF!,(IF(C33=Data!#REF!,Data!#REF!,Data!#REF!)))))))))))))))&amp;IF(C33=Data!#REF!,Data!#REF!,(IF(C33=Data!#REF!,Data!#REF!,(IF(C33=Data!#REF!,Data!#REF!,(IF(C33=Data!#REF!,Data!#REF!,(IF(C33=Data!#REF!,Data!#REF!,(IF(C33=Data!#REF!,Data!G859,(IF(C33=Data!#REF!,Data!#REF!,(IF(C33=Data!#REF!,Data!#REF!,Data!#REF!)))))))))))))))&amp;IF(C33=Data!B195,Data!G195,(IF(C33=Data!#REF!,Data!#REF!,(IF(C33=Data!#REF!,Data!#REF!,(IF(C33=Data!#REF!,Data!#REF!,(IF(C33=Data!#REF!,Data!#REF!,Data!#REF!)))))))))</f>
        <v>#REF!</v>
      </c>
      <c r="P33" s="793"/>
      <c r="Q33" s="794"/>
      <c r="R33" s="630" t="s">
        <v>525</v>
      </c>
      <c r="S33" s="794"/>
      <c r="T33" s="794"/>
      <c r="U33" s="630"/>
      <c r="V33" s="634"/>
      <c r="W33" s="630"/>
      <c r="X33" s="350">
        <f>IF(E33="","",VLOOKUP(C33,Data!$B$5:$J$508,9,FALSE)*E33)</f>
        <v>0.17</v>
      </c>
      <c r="Y33" s="704"/>
      <c r="Z33" s="704"/>
      <c r="AA33" s="705"/>
      <c r="AB33" s="705"/>
      <c r="AC33" s="704"/>
      <c r="AD33" s="704"/>
      <c r="AE33" s="704"/>
    </row>
    <row r="34" spans="2:31" s="710" customFormat="1" ht="20" customHeight="1">
      <c r="B34" s="707">
        <v>31</v>
      </c>
      <c r="C34" s="357" t="s">
        <v>622</v>
      </c>
      <c r="D34" s="346" t="str">
        <f>IF(E34="","",VLOOKUP(C34,Data!$B$5:$L$508,2,FALSE))</f>
        <v>ZV87980</v>
      </c>
      <c r="E34" s="715">
        <v>5</v>
      </c>
      <c r="F34" s="709"/>
      <c r="G34" s="712"/>
      <c r="H34" s="346">
        <f>IF(E34="","",VLOOKUP(C34,Data!$B$5:$L$508,11,FALSE))</f>
        <v>21.12</v>
      </c>
      <c r="I34" s="616">
        <f t="shared" si="0"/>
        <v>105.60000000000001</v>
      </c>
      <c r="J34" s="471" t="str">
        <f>IF(E34="","",VLOOKUP(C34,Data!$B$5:$D$508,3,FALSE))</f>
        <v>C/T</v>
      </c>
      <c r="K34" s="347" t="str">
        <f>IF(E34="","",VLOOKUP(C34,Data!$B$5:$M$508,12,FALSE))</f>
        <v>Indonesia</v>
      </c>
      <c r="L34" s="348"/>
      <c r="M34" s="349">
        <f>IF(E34="","",VLOOKUP(C34,Data!$B$5:$E$508,4,FALSE)*E34)</f>
        <v>51.75</v>
      </c>
      <c r="N34" s="349">
        <f>IF(E34="","",VLOOKUP(C34,Data!$B$5:$F$508,5,FALSE)*E34)</f>
        <v>41</v>
      </c>
      <c r="O34" s="612" t="e">
        <f>IF(C34=Data!#REF!,Data!#REF!,(IF(C34=Data!#REF!,Data!#REF!,(IF(C34=Data!#REF!,Data!#REF!,(IF(C34=Data!B161,Data!G161,(IF(C34=Data!B164,Data!G164,(IF(C34=Data!#REF!,Data!#REF!,(IF(C34=Data!#REF!,Data!#REF!,(IF(C34=Data!#REF!,Data!#REF!,Data!#REF!)))))))))))))))&amp;IF(C34=Data!#REF!,Data!#REF!,(IF(C34=Data!#REF!,Data!#REF!,(IF(C34=Data!#REF!,Data!#REF!,(IF(C34=Data!#REF!,Data!#REF!,(IF(C34=Data!#REF!,Data!#REF!,(IF(C34=Data!#REF!,Data!G856,(IF(C34=Data!#REF!,Data!#REF!,(IF(C34=Data!#REF!,Data!#REF!,Data!#REF!)))))))))))))))&amp;IF(C34=Data!B192,Data!G192,(IF(C34=Data!#REF!,Data!#REF!,(IF(C34=Data!#REF!,Data!#REF!,(IF(C34=Data!#REF!,Data!#REF!,(IF(C34=Data!#REF!,Data!#REF!,Data!#REF!)))))))))</f>
        <v>#REF!</v>
      </c>
      <c r="P34" s="793"/>
      <c r="Q34" s="794"/>
      <c r="R34" s="630" t="s">
        <v>525</v>
      </c>
      <c r="S34" s="794"/>
      <c r="T34" s="794"/>
      <c r="U34" s="630"/>
      <c r="V34" s="634"/>
      <c r="W34" s="630"/>
      <c r="X34" s="350">
        <f>IF(E34="","",VLOOKUP(C34,Data!$B$5:$J$508,9,FALSE)*E34)</f>
        <v>0.13465111111111111</v>
      </c>
      <c r="Y34" s="704"/>
      <c r="Z34" s="704"/>
      <c r="AA34" s="705"/>
      <c r="AB34" s="705"/>
      <c r="AC34" s="704"/>
      <c r="AD34" s="704"/>
      <c r="AE34" s="704"/>
    </row>
    <row r="35" spans="2:31" s="710" customFormat="1" ht="20" customHeight="1">
      <c r="B35" s="707">
        <v>32</v>
      </c>
      <c r="C35" s="357" t="s">
        <v>623</v>
      </c>
      <c r="D35" s="346" t="str">
        <f>IF(E35="","",VLOOKUP(C35,Data!$B$5:$L$508,2,FALSE))</f>
        <v>ZV87990</v>
      </c>
      <c r="E35" s="715">
        <v>5</v>
      </c>
      <c r="F35" s="709"/>
      <c r="G35" s="712"/>
      <c r="H35" s="346">
        <f>IF(E35="","",VLOOKUP(C35,Data!$B$5:$L$508,11,FALSE))</f>
        <v>7.67</v>
      </c>
      <c r="I35" s="616">
        <f t="shared" si="0"/>
        <v>38.35</v>
      </c>
      <c r="J35" s="471" t="str">
        <f>IF(E35="","",VLOOKUP(C35,Data!$B$5:$D$508,3,FALSE))</f>
        <v>C/T</v>
      </c>
      <c r="K35" s="347" t="str">
        <f>IF(E35="","",VLOOKUP(C35,Data!$B$5:$M$508,12,FALSE))</f>
        <v>Indonesia</v>
      </c>
      <c r="L35" s="348"/>
      <c r="M35" s="349">
        <f>IF(E35="","",VLOOKUP(C35,Data!$B$5:$E$508,4,FALSE)*E35)</f>
        <v>5.15</v>
      </c>
      <c r="N35" s="349">
        <f>IF(E35="","",VLOOKUP(C35,Data!$B$5:$F$508,5,FALSE)*E35)</f>
        <v>2</v>
      </c>
      <c r="O35" s="612" t="e">
        <f>IF(C35=Data!#REF!,Data!#REF!,(IF(C35=Data!#REF!,Data!#REF!,(IF(C35=Data!#REF!,Data!#REF!,(IF(C35=Data!B162,Data!G162,(IF(C35=Data!B165,Data!G165,(IF(C35=Data!#REF!,Data!#REF!,(IF(C35=Data!#REF!,Data!#REF!,(IF(C35=Data!#REF!,Data!#REF!,Data!#REF!)))))))))))))))&amp;IF(C35=Data!#REF!,Data!#REF!,(IF(C35=Data!#REF!,Data!#REF!,(IF(C35=Data!#REF!,Data!#REF!,(IF(C35=Data!#REF!,Data!#REF!,(IF(C35=Data!#REF!,Data!#REF!,(IF(C35=Data!#REF!,Data!G857,(IF(C35=Data!#REF!,Data!#REF!,(IF(C35=Data!#REF!,Data!#REF!,Data!#REF!)))))))))))))))&amp;IF(C35=Data!B193,Data!G193,(IF(C35=Data!#REF!,Data!#REF!,(IF(C35=Data!#REF!,Data!#REF!,(IF(C35=Data!#REF!,Data!#REF!,(IF(C35=Data!#REF!,Data!#REF!,Data!#REF!)))))))))</f>
        <v>#REF!</v>
      </c>
      <c r="P35" s="793"/>
      <c r="Q35" s="794"/>
      <c r="R35" s="630" t="s">
        <v>525</v>
      </c>
      <c r="S35" s="794"/>
      <c r="T35" s="794"/>
      <c r="U35" s="630"/>
      <c r="V35" s="634"/>
      <c r="W35" s="630"/>
      <c r="X35" s="350">
        <f>IF(E35="","",VLOOKUP(C35,Data!$B$5:$J$508,9,FALSE)*E35)</f>
        <v>0.41000000000000003</v>
      </c>
      <c r="Y35" s="704"/>
      <c r="Z35" s="704"/>
      <c r="AA35" s="705"/>
      <c r="AB35" s="705"/>
      <c r="AC35" s="704"/>
      <c r="AD35" s="704"/>
      <c r="AE35" s="704"/>
    </row>
    <row r="36" spans="2:31" s="710" customFormat="1" ht="20" customHeight="1">
      <c r="B36" s="707">
        <v>33</v>
      </c>
      <c r="C36" s="357" t="s">
        <v>157</v>
      </c>
      <c r="D36" s="346" t="str">
        <f>IF(E36="","",VLOOKUP(C36,Data!$B$5:$L$508,2,FALSE))</f>
        <v>ZV88070</v>
      </c>
      <c r="E36" s="715">
        <v>5</v>
      </c>
      <c r="F36" s="709"/>
      <c r="G36" s="712"/>
      <c r="H36" s="346">
        <f>IF(E36="","",VLOOKUP(C36,Data!$B$5:$L$508,11,FALSE))</f>
        <v>16.02</v>
      </c>
      <c r="I36" s="616">
        <f t="shared" si="0"/>
        <v>80.099999999999994</v>
      </c>
      <c r="J36" s="471" t="str">
        <f>IF(E36="","",VLOOKUP(C36,Data!$B$5:$D$508,3,FALSE))</f>
        <v>C/T</v>
      </c>
      <c r="K36" s="347" t="str">
        <f>IF(E36="","",VLOOKUP(C36,Data!$B$5:$M$508,12,FALSE))</f>
        <v>Indonesia</v>
      </c>
      <c r="L36" s="348"/>
      <c r="M36" s="349">
        <f>IF(E36="","",VLOOKUP(C36,Data!$B$5:$E$508,4,FALSE)*E36)</f>
        <v>28.25</v>
      </c>
      <c r="N36" s="349">
        <f>IF(E36="","",VLOOKUP(C36,Data!$B$5:$F$508,5,FALSE)*E36)</f>
        <v>22</v>
      </c>
      <c r="O36" s="612" t="e">
        <f>IF(C36=Data!#REF!,Data!#REF!,(IF(C36=Data!#REF!,Data!#REF!,(IF(C36=Data!#REF!,Data!#REF!,(IF(C36=Data!B164,Data!G164,(IF(C36=Data!B167,Data!G167,(IF(C36=Data!#REF!,Data!#REF!,(IF(C36=Data!#REF!,Data!#REF!,(IF(C36=Data!#REF!,Data!#REF!,Data!#REF!)))))))))))))))&amp;IF(C36=Data!#REF!,Data!#REF!,(IF(C36=Data!#REF!,Data!#REF!,(IF(C36=Data!#REF!,Data!#REF!,(IF(C36=Data!#REF!,Data!#REF!,(IF(C36=Data!#REF!,Data!#REF!,(IF(C36=Data!#REF!,Data!G859,(IF(C36=Data!#REF!,Data!#REF!,(IF(C36=Data!#REF!,Data!#REF!,Data!#REF!)))))))))))))))&amp;IF(C36=Data!B195,Data!G195,(IF(C36=Data!#REF!,Data!#REF!,(IF(C36=Data!#REF!,Data!#REF!,(IF(C36=Data!#REF!,Data!#REF!,(IF(C36=Data!#REF!,Data!#REF!,Data!#REF!)))))))))</f>
        <v>#REF!</v>
      </c>
      <c r="P36" s="793"/>
      <c r="Q36" s="794"/>
      <c r="R36" s="630" t="s">
        <v>525</v>
      </c>
      <c r="S36" s="794"/>
      <c r="T36" s="794"/>
      <c r="U36" s="630"/>
      <c r="V36" s="634"/>
      <c r="W36" s="630"/>
      <c r="X36" s="350">
        <f>IF(E36="","",VLOOKUP(C36,Data!$B$5:$J$508,9,FALSE)*E36)</f>
        <v>5.0875999999999991E-2</v>
      </c>
      <c r="Y36" s="704"/>
      <c r="Z36" s="704"/>
      <c r="AA36" s="705"/>
      <c r="AB36" s="705"/>
      <c r="AC36" s="704"/>
      <c r="AD36" s="704"/>
      <c r="AE36" s="704"/>
    </row>
    <row r="37" spans="2:31" s="710" customFormat="1" ht="20" customHeight="1">
      <c r="B37" s="707" t="s">
        <v>1120</v>
      </c>
      <c r="C37" s="357" t="s">
        <v>127</v>
      </c>
      <c r="D37" s="346" t="str">
        <f>IF(E37="","",VLOOKUP(C37,Data!$B$5:$L$508,2,FALSE))</f>
        <v>ZV88180</v>
      </c>
      <c r="E37" s="715">
        <v>280</v>
      </c>
      <c r="F37" s="709">
        <v>7</v>
      </c>
      <c r="G37" s="712"/>
      <c r="H37" s="346">
        <f>IF(E37="","",VLOOKUP(C37,Data!$B$5:$L$508,11,FALSE))</f>
        <v>44.63</v>
      </c>
      <c r="I37" s="616">
        <f t="shared" si="0"/>
        <v>12496.400000000001</v>
      </c>
      <c r="J37" s="471" t="str">
        <f>IF(E37="","",VLOOKUP(C37,Data!$B$5:$D$508,3,FALSE))</f>
        <v>C/T</v>
      </c>
      <c r="K37" s="347" t="str">
        <f>IF(E37="","",VLOOKUP(C37,Data!$B$5:$M$508,12,FALSE))</f>
        <v>Indonesia</v>
      </c>
      <c r="L37" s="348"/>
      <c r="M37" s="349">
        <f>IF(E37="","",VLOOKUP(C37,Data!$B$5:$E$508,4,FALSE)*E37)</f>
        <v>2559.2000000000003</v>
      </c>
      <c r="N37" s="349">
        <f>IF(E37="","",VLOOKUP(C37,Data!$B$5:$F$508,5,FALSE)*E37)</f>
        <v>2464</v>
      </c>
      <c r="O37" s="612" t="e">
        <f>IF(C37=Data!#REF!,Data!#REF!,(IF(C37=Data!#REF!,Data!#REF!,(IF(C37=Data!#REF!,Data!#REF!,(IF(C37=Data!B150,Data!G150,(IF(C37=Data!B153,Data!G153,(IF(C37=Data!#REF!,Data!#REF!,(IF(C37=Data!#REF!,Data!#REF!,(IF(C37=Data!#REF!,Data!#REF!,Data!#REF!)))))))))))))))&amp;IF(C37=Data!#REF!,Data!#REF!,(IF(C37=Data!#REF!,Data!#REF!,(IF(C37=Data!#REF!,Data!#REF!,(IF(C37=Data!#REF!,Data!#REF!,(IF(C37=Data!#REF!,Data!#REF!,(IF(C37=Data!#REF!,Data!G845,(IF(C37=Data!#REF!,Data!#REF!,(IF(C37=Data!#REF!,Data!#REF!,Data!#REF!)))))))))))))))&amp;IF(C37=Data!B181,Data!G181,(IF(C37=Data!#REF!,Data!#REF!,(IF(C37=Data!#REF!,Data!#REF!,(IF(C37=Data!#REF!,Data!#REF!,(IF(C37=Data!#REF!,Data!#REF!,Data!#REF!)))))))))</f>
        <v>#REF!</v>
      </c>
      <c r="P37" s="793"/>
      <c r="Q37" s="794"/>
      <c r="R37" s="630" t="s">
        <v>525</v>
      </c>
      <c r="S37" s="794"/>
      <c r="T37" s="794"/>
      <c r="U37" s="630"/>
      <c r="V37" s="634"/>
      <c r="W37" s="630"/>
      <c r="X37" s="350">
        <f>IF(E37="","",VLOOKUP(C37,Data!$B$5:$J$508,9,FALSE)*E37)</f>
        <v>6.048</v>
      </c>
      <c r="Y37" s="704"/>
      <c r="Z37" s="704"/>
      <c r="AA37" s="705"/>
      <c r="AB37" s="705"/>
      <c r="AC37" s="704"/>
      <c r="AD37" s="704"/>
      <c r="AE37" s="704"/>
    </row>
    <row r="38" spans="2:31" s="710" customFormat="1" ht="20" customHeight="1">
      <c r="B38" s="707" t="s">
        <v>1121</v>
      </c>
      <c r="C38" s="357" t="s">
        <v>128</v>
      </c>
      <c r="D38" s="346" t="str">
        <f>IF(E38="","",VLOOKUP(C38,Data!$B$5:$L$508,2,FALSE))</f>
        <v>ZV88190</v>
      </c>
      <c r="E38" s="715">
        <v>120</v>
      </c>
      <c r="F38" s="709">
        <v>3</v>
      </c>
      <c r="G38" s="712"/>
      <c r="H38" s="346">
        <f>IF(E38="","",VLOOKUP(C38,Data!$B$5:$L$508,11,FALSE))</f>
        <v>42.63</v>
      </c>
      <c r="I38" s="616">
        <f t="shared" si="0"/>
        <v>5115.6000000000004</v>
      </c>
      <c r="J38" s="471" t="str">
        <f>IF(E38="","",VLOOKUP(C38,Data!$B$5:$D$508,3,FALSE))</f>
        <v>C/T</v>
      </c>
      <c r="K38" s="347" t="str">
        <f>IF(E38="","",VLOOKUP(C38,Data!$B$5:$M$508,12,FALSE))</f>
        <v>Indonesia</v>
      </c>
      <c r="L38" s="348"/>
      <c r="M38" s="349">
        <f>IF(E38="","",VLOOKUP(C38,Data!$B$5:$E$508,4,FALSE)*E38)</f>
        <v>1096.8000000000002</v>
      </c>
      <c r="N38" s="349">
        <f>IF(E38="","",VLOOKUP(C38,Data!$B$5:$F$508,5,FALSE)*E38)</f>
        <v>1032</v>
      </c>
      <c r="O38" s="612" t="e">
        <f>IF(C38=Data!#REF!,Data!#REF!,(IF(C38=Data!#REF!,Data!#REF!,(IF(C38=Data!#REF!,Data!#REF!,(IF(C38=Data!B151,Data!G151,(IF(C38=Data!B154,Data!G154,(IF(C38=Data!#REF!,Data!#REF!,(IF(C38=Data!#REF!,Data!#REF!,(IF(C38=Data!#REF!,Data!#REF!,Data!#REF!)))))))))))))))&amp;IF(C38=Data!#REF!,Data!#REF!,(IF(C38=Data!#REF!,Data!#REF!,(IF(C38=Data!#REF!,Data!#REF!,(IF(C38=Data!#REF!,Data!#REF!,(IF(C38=Data!#REF!,Data!#REF!,(IF(C38=Data!#REF!,Data!G846,(IF(C38=Data!#REF!,Data!#REF!,(IF(C38=Data!#REF!,Data!#REF!,Data!#REF!)))))))))))))))&amp;IF(C38=Data!B182,Data!G182,(IF(C38=Data!#REF!,Data!#REF!,(IF(C38=Data!#REF!,Data!#REF!,(IF(C38=Data!#REF!,Data!#REF!,(IF(C38=Data!#REF!,Data!#REF!,Data!#REF!)))))))))</f>
        <v>#REF!</v>
      </c>
      <c r="P38" s="793"/>
      <c r="Q38" s="794"/>
      <c r="R38" s="630" t="s">
        <v>525</v>
      </c>
      <c r="S38" s="794"/>
      <c r="T38" s="794"/>
      <c r="U38" s="630"/>
      <c r="V38" s="634"/>
      <c r="W38" s="630"/>
      <c r="X38" s="350">
        <f>IF(E38="","",VLOOKUP(C38,Data!$B$5:$J$508,9,FALSE)*E38)</f>
        <v>2.5920000000000001</v>
      </c>
      <c r="Y38" s="704"/>
      <c r="Z38" s="704"/>
      <c r="AA38" s="705"/>
      <c r="AB38" s="705"/>
      <c r="AC38" s="704"/>
      <c r="AD38" s="704"/>
      <c r="AE38" s="704"/>
    </row>
    <row r="39" spans="2:31" s="710" customFormat="1" ht="20" customHeight="1">
      <c r="B39" s="707" t="s">
        <v>994</v>
      </c>
      <c r="C39" s="357" t="s">
        <v>130</v>
      </c>
      <c r="D39" s="346" t="str">
        <f>IF(E39="","",VLOOKUP(C39,Data!$B$5:$L$508,2,FALSE))</f>
        <v>ZV88210</v>
      </c>
      <c r="E39" s="715">
        <v>240</v>
      </c>
      <c r="F39" s="709">
        <v>4</v>
      </c>
      <c r="G39" s="712"/>
      <c r="H39" s="346">
        <f>IF(E39="","",VLOOKUP(C39,Data!$B$5:$L$508,11,FALSE))</f>
        <v>44.02</v>
      </c>
      <c r="I39" s="616">
        <f t="shared" si="0"/>
        <v>10564.800000000001</v>
      </c>
      <c r="J39" s="471" t="str">
        <f>IF(E39="","",VLOOKUP(C39,Data!$B$5:$D$508,3,FALSE))</f>
        <v>C/T</v>
      </c>
      <c r="K39" s="347" t="str">
        <f>IF(E39="","",VLOOKUP(C39,Data!$B$5:$M$508,12,FALSE))</f>
        <v>Indonesia</v>
      </c>
      <c r="L39" s="348"/>
      <c r="M39" s="349">
        <f>IF(E39="","",VLOOKUP(C39,Data!$B$5:$E$508,4,FALSE)*E39)</f>
        <v>1716</v>
      </c>
      <c r="N39" s="349">
        <f>IF(E39="","",VLOOKUP(C39,Data!$B$5:$F$508,5,FALSE)*E39)</f>
        <v>1632</v>
      </c>
      <c r="O39" s="612" t="e">
        <f>IF(C39=Data!#REF!,Data!#REF!,(IF(C39=Data!#REF!,Data!#REF!,(IF(C39=Data!#REF!,Data!#REF!,(IF(C39=Data!B152,Data!G152,(IF(C39=Data!B155,Data!G155,(IF(C39=Data!#REF!,Data!#REF!,(IF(C39=Data!#REF!,Data!#REF!,(IF(C39=Data!#REF!,Data!#REF!,Data!#REF!)))))))))))))))&amp;IF(C39=Data!#REF!,Data!#REF!,(IF(C39=Data!#REF!,Data!#REF!,(IF(C39=Data!#REF!,Data!#REF!,(IF(C39=Data!#REF!,Data!#REF!,(IF(C39=Data!#REF!,Data!#REF!,(IF(C39=Data!#REF!,Data!G847,(IF(C39=Data!#REF!,Data!#REF!,(IF(C39=Data!#REF!,Data!#REF!,Data!#REF!)))))))))))))))&amp;IF(C39=Data!B183,Data!G183,(IF(C39=Data!#REF!,Data!#REF!,(IF(C39=Data!#REF!,Data!#REF!,(IF(C39=Data!#REF!,Data!#REF!,(IF(C39=Data!#REF!,Data!#REF!,Data!#REF!)))))))))</f>
        <v>#REF!</v>
      </c>
      <c r="P39" s="793"/>
      <c r="Q39" s="794"/>
      <c r="R39" s="630" t="s">
        <v>525</v>
      </c>
      <c r="S39" s="794"/>
      <c r="T39" s="794"/>
      <c r="U39" s="630"/>
      <c r="V39" s="634"/>
      <c r="W39" s="630"/>
      <c r="X39" s="350">
        <f>IF(E39="","",VLOOKUP(C39,Data!$B$5:$J$508,9,FALSE)*E39)</f>
        <v>5.1840000000000002</v>
      </c>
      <c r="Y39" s="704"/>
      <c r="Z39" s="704"/>
      <c r="AA39" s="705"/>
      <c r="AB39" s="705"/>
      <c r="AC39" s="704"/>
      <c r="AD39" s="704"/>
      <c r="AE39" s="704"/>
    </row>
    <row r="40" spans="2:31" s="710" customFormat="1" ht="20" customHeight="1">
      <c r="B40" s="707" t="s">
        <v>1122</v>
      </c>
      <c r="C40" s="357" t="s">
        <v>131</v>
      </c>
      <c r="D40" s="346" t="str">
        <f>IF(E40="","",VLOOKUP(C40,Data!$B$5:$L$508,2,FALSE))</f>
        <v>ZV88230</v>
      </c>
      <c r="E40" s="715">
        <v>168</v>
      </c>
      <c r="F40" s="709"/>
      <c r="G40" s="712"/>
      <c r="H40" s="346">
        <f>IF(E40="","",VLOOKUP(C40,Data!$B$5:$L$508,11,FALSE))</f>
        <v>38.19</v>
      </c>
      <c r="I40" s="616">
        <f t="shared" si="0"/>
        <v>6415.92</v>
      </c>
      <c r="J40" s="471" t="str">
        <f>IF(E40="","",VLOOKUP(C40,Data!$B$5:$D$508,3,FALSE))</f>
        <v>C/T</v>
      </c>
      <c r="K40" s="347" t="str">
        <f>IF(E40="","",VLOOKUP(C40,Data!$B$5:$M$508,12,FALSE))</f>
        <v>Indonesia</v>
      </c>
      <c r="L40" s="348"/>
      <c r="M40" s="349">
        <f>IF(E40="","",VLOOKUP(C40,Data!$B$5:$E$508,4,FALSE)*E40)</f>
        <v>808.07999999999993</v>
      </c>
      <c r="N40" s="349">
        <f>IF(E40="","",VLOOKUP(C40,Data!$B$5:$F$508,5,FALSE)*E40)</f>
        <v>739.2</v>
      </c>
      <c r="O40" s="612" t="e">
        <f>IF(C40=Data!#REF!,Data!#REF!,(IF(C40=Data!#REF!,Data!#REF!,(IF(C40=Data!#REF!,Data!#REF!,(IF(C40=Data!B153,Data!G153,(IF(C40=Data!B156,Data!G156,(IF(C40=Data!#REF!,Data!#REF!,(IF(C40=Data!#REF!,Data!#REF!,(IF(C40=Data!#REF!,Data!#REF!,Data!#REF!)))))))))))))))&amp;IF(C40=Data!#REF!,Data!#REF!,(IF(C40=Data!#REF!,Data!#REF!,(IF(C40=Data!#REF!,Data!#REF!,(IF(C40=Data!#REF!,Data!#REF!,(IF(C40=Data!#REF!,Data!#REF!,(IF(C40=Data!#REF!,Data!G848,(IF(C40=Data!#REF!,Data!#REF!,(IF(C40=Data!#REF!,Data!#REF!,Data!#REF!)))))))))))))))&amp;IF(C40=Data!B184,Data!G184,(IF(C40=Data!#REF!,Data!#REF!,(IF(C40=Data!#REF!,Data!#REF!,(IF(C40=Data!#REF!,Data!#REF!,(IF(C40=Data!#REF!,Data!#REF!,Data!#REF!)))))))))</f>
        <v>#REF!</v>
      </c>
      <c r="P40" s="793"/>
      <c r="Q40" s="794"/>
      <c r="R40" s="630" t="s">
        <v>525</v>
      </c>
      <c r="S40" s="794"/>
      <c r="T40" s="794"/>
      <c r="U40" s="630"/>
      <c r="V40" s="634"/>
      <c r="W40" s="630"/>
      <c r="X40" s="350">
        <f>IF(E40="","",VLOOKUP(C40,Data!$B$5:$J$508,9,FALSE)*E40)</f>
        <v>1.9656</v>
      </c>
      <c r="Y40" s="704"/>
      <c r="Z40" s="704"/>
      <c r="AA40" s="705"/>
      <c r="AB40" s="705"/>
      <c r="AC40" s="704"/>
      <c r="AD40" s="704"/>
      <c r="AE40" s="704"/>
    </row>
    <row r="41" spans="2:31" s="710" customFormat="1" ht="20" customHeight="1">
      <c r="B41" s="707" t="s">
        <v>1123</v>
      </c>
      <c r="C41" s="357" t="s">
        <v>132</v>
      </c>
      <c r="D41" s="346" t="str">
        <f>IF(E41="","",VLOOKUP(C41,Data!$B$5:$L$508,2,FALSE))</f>
        <v>ZV88240</v>
      </c>
      <c r="E41" s="715">
        <v>147</v>
      </c>
      <c r="F41" s="709"/>
      <c r="G41" s="712"/>
      <c r="H41" s="346">
        <f>IF(E41="","",VLOOKUP(C41,Data!$B$5:$L$508,11,FALSE))</f>
        <v>31.06</v>
      </c>
      <c r="I41" s="616">
        <f t="shared" si="0"/>
        <v>4565.82</v>
      </c>
      <c r="J41" s="471" t="str">
        <f>IF(E41="","",VLOOKUP(C41,Data!$B$5:$D$508,3,FALSE))</f>
        <v>C/T</v>
      </c>
      <c r="K41" s="347" t="str">
        <f>IF(E41="","",VLOOKUP(C41,Data!$B$5:$M$508,12,FALSE))</f>
        <v>Indonesia</v>
      </c>
      <c r="L41" s="348"/>
      <c r="M41" s="349">
        <f>IF(E41="","",VLOOKUP(C41,Data!$B$5:$E$508,4,FALSE)*E41)</f>
        <v>735</v>
      </c>
      <c r="N41" s="349">
        <f>IF(E41="","",VLOOKUP(C41,Data!$B$5:$F$508,5,FALSE)*E41)</f>
        <v>676.19999999999993</v>
      </c>
      <c r="O41" s="612" t="e">
        <f>IF(C41=Data!#REF!,Data!#REF!,(IF(C41=Data!#REF!,Data!#REF!,(IF(C41=Data!#REF!,Data!#REF!,(IF(C41=Data!B154,Data!G154,(IF(C41=Data!B157,Data!G157,(IF(C41=Data!#REF!,Data!#REF!,(IF(C41=Data!#REF!,Data!#REF!,(IF(C41=Data!#REF!,Data!#REF!,Data!#REF!)))))))))))))))&amp;IF(C41=Data!#REF!,Data!#REF!,(IF(C41=Data!#REF!,Data!#REF!,(IF(C41=Data!#REF!,Data!#REF!,(IF(C41=Data!#REF!,Data!#REF!,(IF(C41=Data!#REF!,Data!#REF!,(IF(C41=Data!#REF!,Data!G849,(IF(C41=Data!#REF!,Data!#REF!,(IF(C41=Data!#REF!,Data!#REF!,Data!#REF!)))))))))))))))&amp;IF(C41=Data!B185,Data!G185,(IF(C41=Data!#REF!,Data!#REF!,(IF(C41=Data!#REF!,Data!#REF!,(IF(C41=Data!#REF!,Data!#REF!,(IF(C41=Data!#REF!,Data!#REF!,Data!#REF!)))))))))</f>
        <v>#REF!</v>
      </c>
      <c r="P41" s="793"/>
      <c r="Q41" s="794"/>
      <c r="R41" s="630" t="s">
        <v>525</v>
      </c>
      <c r="S41" s="794"/>
      <c r="T41" s="794"/>
      <c r="U41" s="630"/>
      <c r="V41" s="634"/>
      <c r="W41" s="630"/>
      <c r="X41" s="350">
        <f>IF(E41="","",VLOOKUP(C41,Data!$B$5:$J$508,9,FALSE)*E41)</f>
        <v>1.6904999999999999</v>
      </c>
      <c r="Y41" s="704"/>
      <c r="Z41" s="704"/>
      <c r="AA41" s="705"/>
      <c r="AB41" s="705"/>
      <c r="AC41" s="704"/>
      <c r="AD41" s="704"/>
      <c r="AE41" s="704"/>
    </row>
    <row r="42" spans="2:31" s="710" customFormat="1" ht="20" customHeight="1">
      <c r="B42" s="707" t="s">
        <v>1124</v>
      </c>
      <c r="C42" s="357" t="s">
        <v>133</v>
      </c>
      <c r="D42" s="346" t="str">
        <f>IF(E42="","",VLOOKUP(C42,Data!$B$5:$L$508,2,FALSE))</f>
        <v>ZV88250</v>
      </c>
      <c r="E42" s="715">
        <v>256</v>
      </c>
      <c r="F42" s="709">
        <v>4</v>
      </c>
      <c r="G42" s="712"/>
      <c r="H42" s="346">
        <f>IF(E42="","",VLOOKUP(C42,Data!$B$5:$L$508,11,FALSE))</f>
        <v>96.46</v>
      </c>
      <c r="I42" s="616">
        <f t="shared" si="0"/>
        <v>24693.759999999998</v>
      </c>
      <c r="J42" s="471" t="str">
        <f>IF(E42="","",VLOOKUP(C42,Data!$B$5:$D$508,3,FALSE))</f>
        <v>C/T</v>
      </c>
      <c r="K42" s="347" t="str">
        <f>IF(E42="","",VLOOKUP(C42,Data!$B$5:$M$508,12,FALSE))</f>
        <v>Indonesia</v>
      </c>
      <c r="L42" s="348"/>
      <c r="M42" s="349">
        <f>IF(E42="","",VLOOKUP(C42,Data!$B$5:$E$508,4,FALSE)*E42)</f>
        <v>1162.24</v>
      </c>
      <c r="N42" s="349">
        <f>IF(E42="","",VLOOKUP(C42,Data!$B$5:$F$508,5,FALSE)*E42)</f>
        <v>1075.2</v>
      </c>
      <c r="O42" s="612" t="e">
        <f>IF(C42=Data!#REF!,Data!#REF!,(IF(C42=Data!#REF!,Data!#REF!,(IF(C42=Data!#REF!,Data!#REF!,(IF(C42=Data!B155,Data!G155,(IF(C42=Data!B158,Data!G158,(IF(C42=Data!#REF!,Data!#REF!,(IF(C42=Data!#REF!,Data!#REF!,(IF(C42=Data!#REF!,Data!#REF!,Data!#REF!)))))))))))))))&amp;IF(C42=Data!#REF!,Data!#REF!,(IF(C42=Data!#REF!,Data!#REF!,(IF(C42=Data!#REF!,Data!#REF!,(IF(C42=Data!#REF!,Data!#REF!,(IF(C42=Data!#REF!,Data!#REF!,(IF(C42=Data!#REF!,Data!G850,(IF(C42=Data!#REF!,Data!#REF!,(IF(C42=Data!#REF!,Data!#REF!,Data!#REF!)))))))))))))))&amp;IF(C42=Data!B186,Data!G186,(IF(C42=Data!#REF!,Data!#REF!,(IF(C42=Data!#REF!,Data!#REF!,(IF(C42=Data!#REF!,Data!#REF!,(IF(C42=Data!#REF!,Data!#REF!,Data!#REF!)))))))))</f>
        <v>#REF!</v>
      </c>
      <c r="P42" s="793"/>
      <c r="Q42" s="794"/>
      <c r="R42" s="630" t="s">
        <v>525</v>
      </c>
      <c r="S42" s="794"/>
      <c r="T42" s="794"/>
      <c r="U42" s="630"/>
      <c r="V42" s="634"/>
      <c r="W42" s="630"/>
      <c r="X42" s="350">
        <f>IF(E42="","",VLOOKUP(C42,Data!$B$5:$J$508,9,FALSE)*E42)</f>
        <v>3.3279999999999998</v>
      </c>
      <c r="Y42" s="704"/>
      <c r="Z42" s="704"/>
      <c r="AA42" s="705"/>
      <c r="AB42" s="705"/>
      <c r="AC42" s="704"/>
      <c r="AD42" s="704"/>
      <c r="AE42" s="704"/>
    </row>
    <row r="43" spans="2:31" s="710" customFormat="1" ht="20" customHeight="1">
      <c r="B43" s="707">
        <v>67</v>
      </c>
      <c r="C43" s="357" t="s">
        <v>135</v>
      </c>
      <c r="D43" s="346" t="str">
        <f>IF(E43="","",VLOOKUP(C43,Data!$B$5:$L$508,2,FALSE))</f>
        <v>ZV88270</v>
      </c>
      <c r="E43" s="715">
        <v>64</v>
      </c>
      <c r="F43" s="709">
        <v>1</v>
      </c>
      <c r="G43" s="712"/>
      <c r="H43" s="346">
        <f>IF(E43="","",VLOOKUP(C43,Data!$B$5:$L$508,11,FALSE))</f>
        <v>97.38</v>
      </c>
      <c r="I43" s="616">
        <f t="shared" si="0"/>
        <v>6232.32</v>
      </c>
      <c r="J43" s="471" t="str">
        <f>IF(E43="","",VLOOKUP(C43,Data!$B$5:$D$508,3,FALSE))</f>
        <v>C/T</v>
      </c>
      <c r="K43" s="347" t="str">
        <f>IF(E43="","",VLOOKUP(C43,Data!$B$5:$M$508,12,FALSE))</f>
        <v>Indonesia</v>
      </c>
      <c r="L43" s="348"/>
      <c r="M43" s="349">
        <f>IF(E43="","",VLOOKUP(C43,Data!$B$5:$E$508,4,FALSE)*E43)</f>
        <v>290.56</v>
      </c>
      <c r="N43" s="349">
        <f>IF(E43="","",VLOOKUP(C43,Data!$B$5:$F$508,5,FALSE)*E43)</f>
        <v>268.8</v>
      </c>
      <c r="O43" s="612" t="e">
        <f>IF(C43=Data!#REF!,Data!#REF!,(IF(C43=Data!#REF!,Data!#REF!,(IF(C43=Data!#REF!,Data!#REF!,(IF(C43=Data!B156,Data!G156,(IF(C43=Data!B159,Data!G159,(IF(C43=Data!#REF!,Data!#REF!,(IF(C43=Data!#REF!,Data!#REF!,(IF(C43=Data!#REF!,Data!#REF!,Data!#REF!)))))))))))))))&amp;IF(C43=Data!#REF!,Data!#REF!,(IF(C43=Data!#REF!,Data!#REF!,(IF(C43=Data!#REF!,Data!#REF!,(IF(C43=Data!#REF!,Data!#REF!,(IF(C43=Data!#REF!,Data!#REF!,(IF(C43=Data!#REF!,Data!G851,(IF(C43=Data!#REF!,Data!#REF!,(IF(C43=Data!#REF!,Data!#REF!,Data!#REF!)))))))))))))))&amp;IF(C43=Data!B187,Data!G187,(IF(C43=Data!#REF!,Data!#REF!,(IF(C43=Data!#REF!,Data!#REF!,(IF(C43=Data!#REF!,Data!#REF!,(IF(C43=Data!#REF!,Data!#REF!,Data!#REF!)))))))))</f>
        <v>#REF!</v>
      </c>
      <c r="P43" s="793"/>
      <c r="Q43" s="794"/>
      <c r="R43" s="630" t="s">
        <v>525</v>
      </c>
      <c r="S43" s="794"/>
      <c r="T43" s="794"/>
      <c r="U43" s="630"/>
      <c r="V43" s="634"/>
      <c r="W43" s="630"/>
      <c r="X43" s="350">
        <f>IF(E43="","",VLOOKUP(C43,Data!$B$5:$J$508,9,FALSE)*E43)</f>
        <v>0.83199999999999996</v>
      </c>
      <c r="Y43" s="704"/>
      <c r="Z43" s="704"/>
      <c r="AA43" s="705"/>
      <c r="AB43" s="705"/>
      <c r="AC43" s="704"/>
      <c r="AD43" s="704"/>
      <c r="AE43" s="704"/>
    </row>
    <row r="44" spans="2:31" s="710" customFormat="1" ht="20" customHeight="1">
      <c r="B44" s="707">
        <v>68</v>
      </c>
      <c r="C44" s="357" t="s">
        <v>137</v>
      </c>
      <c r="D44" s="346" t="str">
        <f>IF(E44="","",VLOOKUP(C44,Data!$B$5:$L$508,2,FALSE))</f>
        <v>ZV88290</v>
      </c>
      <c r="E44" s="715">
        <v>64</v>
      </c>
      <c r="F44" s="709">
        <v>1</v>
      </c>
      <c r="G44" s="712"/>
      <c r="H44" s="346">
        <f>IF(E44="","",VLOOKUP(C44,Data!$B$5:$L$508,11,FALSE))</f>
        <v>96.87</v>
      </c>
      <c r="I44" s="616">
        <f t="shared" si="0"/>
        <v>6199.68</v>
      </c>
      <c r="J44" s="471" t="str">
        <f>IF(E44="","",VLOOKUP(C44,Data!$B$5:$D$508,3,FALSE))</f>
        <v>C/T</v>
      </c>
      <c r="K44" s="347" t="str">
        <f>IF(E44="","",VLOOKUP(C44,Data!$B$5:$M$508,12,FALSE))</f>
        <v>Indonesia</v>
      </c>
      <c r="L44" s="348"/>
      <c r="M44" s="349">
        <f>IF(E44="","",VLOOKUP(C44,Data!$B$5:$E$508,4,FALSE)*E44)</f>
        <v>290.56</v>
      </c>
      <c r="N44" s="349">
        <f>IF(E44="","",VLOOKUP(C44,Data!$B$5:$F$508,5,FALSE)*E44)</f>
        <v>268.8</v>
      </c>
      <c r="O44" s="612" t="e">
        <f>IF(C44=Data!#REF!,Data!#REF!,(IF(C44=Data!#REF!,Data!#REF!,(IF(C44=Data!#REF!,Data!#REF!,(IF(C44=Data!B157,Data!G157,(IF(C44=Data!B160,Data!G160,(IF(C44=Data!#REF!,Data!#REF!,(IF(C44=Data!#REF!,Data!#REF!,(IF(C44=Data!#REF!,Data!#REF!,Data!#REF!)))))))))))))))&amp;IF(C44=Data!#REF!,Data!#REF!,(IF(C44=Data!#REF!,Data!#REF!,(IF(C44=Data!#REF!,Data!#REF!,(IF(C44=Data!#REF!,Data!#REF!,(IF(C44=Data!#REF!,Data!#REF!,(IF(C44=Data!#REF!,Data!G852,(IF(C44=Data!#REF!,Data!#REF!,(IF(C44=Data!#REF!,Data!#REF!,Data!#REF!)))))))))))))))&amp;IF(C44=Data!B188,Data!G188,(IF(C44=Data!#REF!,Data!#REF!,(IF(C44=Data!#REF!,Data!#REF!,(IF(C44=Data!#REF!,Data!#REF!,(IF(C44=Data!#REF!,Data!#REF!,Data!#REF!)))))))))</f>
        <v>#REF!</v>
      </c>
      <c r="P44" s="793"/>
      <c r="Q44" s="794"/>
      <c r="R44" s="630" t="s">
        <v>525</v>
      </c>
      <c r="S44" s="794"/>
      <c r="T44" s="794"/>
      <c r="U44" s="630"/>
      <c r="V44" s="634"/>
      <c r="W44" s="630"/>
      <c r="X44" s="350">
        <f>IF(E44="","",VLOOKUP(C44,Data!$B$5:$J$508,9,FALSE)*E44)</f>
        <v>0.83199999999999996</v>
      </c>
      <c r="Y44" s="704"/>
      <c r="Z44" s="704"/>
      <c r="AA44" s="705"/>
      <c r="AB44" s="705"/>
      <c r="AC44" s="704"/>
      <c r="AD44" s="704"/>
      <c r="AE44" s="704"/>
    </row>
    <row r="45" spans="2:31" s="710" customFormat="1" ht="20" customHeight="1">
      <c r="B45" s="707">
        <v>69</v>
      </c>
      <c r="C45" s="357" t="s">
        <v>138</v>
      </c>
      <c r="D45" s="346" t="str">
        <f>IF(E45="","",VLOOKUP(C45,Data!$B$5:$L$508,2,FALSE))</f>
        <v>ZV88300</v>
      </c>
      <c r="E45" s="715">
        <v>64</v>
      </c>
      <c r="F45" s="709">
        <v>1</v>
      </c>
      <c r="G45" s="712"/>
      <c r="H45" s="346">
        <f>IF(E45="","",VLOOKUP(C45,Data!$B$5:$L$508,11,FALSE))</f>
        <v>96.87</v>
      </c>
      <c r="I45" s="616">
        <f t="shared" ref="I45" si="2">IF(E45&gt;0,E45*H45,"-")</f>
        <v>6199.68</v>
      </c>
      <c r="J45" s="471" t="str">
        <f>IF(E45="","",VLOOKUP(C45,Data!$B$5:$D$508,3,FALSE))</f>
        <v>C/T</v>
      </c>
      <c r="K45" s="347" t="str">
        <f>IF(E45="","",VLOOKUP(C45,Data!$B$5:$M$508,12,FALSE))</f>
        <v>Indonesia</v>
      </c>
      <c r="L45" s="348"/>
      <c r="M45" s="349">
        <f>IF(E45="","",VLOOKUP(C45,Data!$B$5:$E$508,4,FALSE)*E45)</f>
        <v>290.56</v>
      </c>
      <c r="N45" s="349">
        <f>IF(E45="","",VLOOKUP(C45,Data!$B$5:$F$508,5,FALSE)*E45)</f>
        <v>268.8</v>
      </c>
      <c r="O45" s="612" t="e">
        <f>IF(C45=Data!#REF!,Data!#REF!,(IF(C45=Data!#REF!,Data!#REF!,(IF(C45=Data!#REF!,Data!#REF!,(IF(C45=Data!B157,Data!G157,(IF(C45=Data!B160,Data!G160,(IF(C45=Data!#REF!,Data!#REF!,(IF(C45=Data!#REF!,Data!#REF!,(IF(C45=Data!#REF!,Data!#REF!,Data!#REF!)))))))))))))))&amp;IF(C45=Data!#REF!,Data!#REF!,(IF(C45=Data!#REF!,Data!#REF!,(IF(C45=Data!#REF!,Data!#REF!,(IF(C45=Data!#REF!,Data!#REF!,(IF(C45=Data!#REF!,Data!#REF!,(IF(C45=Data!#REF!,Data!G852,(IF(C45=Data!#REF!,Data!#REF!,(IF(C45=Data!#REF!,Data!#REF!,Data!#REF!)))))))))))))))&amp;IF(C45=Data!B188,Data!G188,(IF(C45=Data!#REF!,Data!#REF!,(IF(C45=Data!#REF!,Data!#REF!,(IF(C45=Data!#REF!,Data!#REF!,(IF(C45=Data!#REF!,Data!#REF!,Data!#REF!)))))))))</f>
        <v>#REF!</v>
      </c>
      <c r="P45" s="793"/>
      <c r="Q45" s="794"/>
      <c r="R45" s="630" t="s">
        <v>525</v>
      </c>
      <c r="S45" s="794"/>
      <c r="T45" s="794"/>
      <c r="U45" s="630"/>
      <c r="V45" s="634"/>
      <c r="W45" s="630"/>
      <c r="X45" s="350">
        <f>IF(E45="","",VLOOKUP(C45,Data!$B$5:$J$508,9,FALSE)*E45)</f>
        <v>0.83199999999999996</v>
      </c>
      <c r="Y45" s="704"/>
      <c r="Z45" s="704"/>
      <c r="AA45" s="705"/>
      <c r="AB45" s="705"/>
      <c r="AC45" s="704"/>
      <c r="AD45" s="704"/>
      <c r="AE45" s="704"/>
    </row>
    <row r="46" spans="2:31" s="710" customFormat="1" ht="20" customHeight="1">
      <c r="B46" s="707" t="s">
        <v>1125</v>
      </c>
      <c r="C46" s="357" t="s">
        <v>612</v>
      </c>
      <c r="D46" s="346" t="str">
        <f>IF(E46="","",VLOOKUP(C46,Data!$B$5:$L$508,2,FALSE))</f>
        <v>ZX16730</v>
      </c>
      <c r="E46" s="715">
        <v>60</v>
      </c>
      <c r="F46" s="709"/>
      <c r="G46" s="712"/>
      <c r="H46" s="346">
        <f>IF(E46="","",VLOOKUP(C46,Data!$B$5:$L$508,11,FALSE))</f>
        <v>73.209999999999994</v>
      </c>
      <c r="I46" s="616">
        <f t="shared" si="0"/>
        <v>4392.5999999999995</v>
      </c>
      <c r="J46" s="471" t="str">
        <f>IF(E46="","",VLOOKUP(C46,Data!$B$5:$D$508,3,FALSE))</f>
        <v>C/T</v>
      </c>
      <c r="K46" s="347" t="str">
        <f>IF(E46="","",VLOOKUP(C46,Data!$B$5:$M$508,12,FALSE))</f>
        <v>Indonesia</v>
      </c>
      <c r="L46" s="348"/>
      <c r="M46" s="349">
        <f>IF(E46="","",VLOOKUP(C46,Data!$B$5:$E$508,4,FALSE)*E46)</f>
        <v>90</v>
      </c>
      <c r="N46" s="349">
        <f>IF(E46="","",VLOOKUP(C46,Data!$B$5:$F$508,5,FALSE)*E46)</f>
        <v>60</v>
      </c>
      <c r="O46" s="612" t="e">
        <f>IF(C46=Data!#REF!,Data!#REF!,(IF(C46=Data!#REF!,Data!#REF!,(IF(C46=Data!#REF!,Data!#REF!,(IF(C46=Data!B158,Data!G158,(IF(C46=Data!B161,Data!G161,(IF(C46=Data!#REF!,Data!#REF!,(IF(C46=Data!#REF!,Data!#REF!,(IF(C46=Data!#REF!,Data!#REF!,Data!#REF!)))))))))))))))&amp;IF(C46=Data!#REF!,Data!#REF!,(IF(C46=Data!#REF!,Data!#REF!,(IF(C46=Data!#REF!,Data!#REF!,(IF(C46=Data!#REF!,Data!#REF!,(IF(C46=Data!#REF!,Data!#REF!,(IF(C46=Data!#REF!,Data!G853,(IF(C46=Data!#REF!,Data!#REF!,(IF(C46=Data!#REF!,Data!#REF!,Data!#REF!)))))))))))))))&amp;IF(C46=Data!B189,Data!G189,(IF(C46=Data!#REF!,Data!#REF!,(IF(C46=Data!#REF!,Data!#REF!,(IF(C46=Data!#REF!,Data!#REF!,(IF(C46=Data!#REF!,Data!#REF!,Data!#REF!)))))))))</f>
        <v>#REF!</v>
      </c>
      <c r="P46" s="793"/>
      <c r="Q46" s="794"/>
      <c r="R46" s="630" t="s">
        <v>525</v>
      </c>
      <c r="S46" s="794"/>
      <c r="T46" s="794"/>
      <c r="U46" s="630"/>
      <c r="V46" s="634"/>
      <c r="W46" s="630"/>
      <c r="X46" s="350">
        <f>IF(E46="","",VLOOKUP(C46,Data!$B$5:$J$508,9,FALSE)*E46)</f>
        <v>0.56400000000000006</v>
      </c>
      <c r="Y46" s="704"/>
      <c r="Z46" s="704"/>
      <c r="AA46" s="705"/>
      <c r="AB46" s="705"/>
      <c r="AC46" s="704"/>
      <c r="AD46" s="704"/>
      <c r="AE46" s="704"/>
    </row>
    <row r="47" spans="2:31" s="710" customFormat="1" ht="20" customHeight="1">
      <c r="B47" s="707"/>
      <c r="C47" s="357"/>
      <c r="D47" s="346" t="str">
        <f>IF(E47="","",VLOOKUP(C47,Data!$B$5:$L$508,2,FALSE))</f>
        <v/>
      </c>
      <c r="E47" s="715"/>
      <c r="F47" s="709"/>
      <c r="G47" s="712"/>
      <c r="H47" s="346" t="str">
        <f>IF(E47="","",VLOOKUP(C47,Data!$B$5:$L$508,11,FALSE))</f>
        <v/>
      </c>
      <c r="I47" s="616" t="str">
        <f t="shared" si="0"/>
        <v>-</v>
      </c>
      <c r="J47" s="471" t="str">
        <f>IF(E47="","",VLOOKUP(C47,Data!$B$5:$D$508,3,FALSE))</f>
        <v/>
      </c>
      <c r="K47" s="347" t="str">
        <f>IF(E47="","",VLOOKUP(C47,Data!$B$5:$M$508,12,FALSE))</f>
        <v/>
      </c>
      <c r="L47" s="348"/>
      <c r="M47" s="349" t="str">
        <f>IF(E47="","",VLOOKUP(C47,Data!$B$5:$E$508,4,FALSE)*E47)</f>
        <v/>
      </c>
      <c r="N47" s="349" t="str">
        <f>IF(E47="","",VLOOKUP(C47,Data!$B$5:$F$508,5,FALSE)*E47)</f>
        <v/>
      </c>
      <c r="O47" s="612" t="e">
        <f>IF(C47=Data!#REF!,Data!#REF!,(IF(C47=Data!#REF!,Data!#REF!,(IF(C47=Data!#REF!,Data!#REF!,(IF(C47=Data!B166,Data!G166,(IF(C47=Data!B169,Data!G169,(IF(C47=Data!#REF!,Data!#REF!,(IF(C47=Data!#REF!,Data!#REF!,(IF(C47=Data!#REF!,Data!#REF!,Data!#REF!)))))))))))))))&amp;IF(C47=Data!#REF!,Data!#REF!,(IF(C47=Data!#REF!,Data!#REF!,(IF(C47=Data!#REF!,Data!#REF!,(IF(C47=Data!#REF!,Data!#REF!,(IF(C47=Data!#REF!,Data!#REF!,(IF(C47=Data!#REF!,Data!G861,(IF(C47=Data!#REF!,Data!#REF!,(IF(C47=Data!#REF!,Data!#REF!,Data!#REF!)))))))))))))))&amp;IF(C47=Data!B197,Data!G197,(IF(C47=Data!#REF!,Data!#REF!,(IF(C47=Data!#REF!,Data!#REF!,(IF(C47=Data!#REF!,Data!#REF!,(IF(C47=Data!#REF!,Data!#REF!,Data!#REF!)))))))))</f>
        <v>#REF!</v>
      </c>
      <c r="P47" s="793"/>
      <c r="Q47" s="794"/>
      <c r="R47" s="630" t="s">
        <v>525</v>
      </c>
      <c r="S47" s="794"/>
      <c r="T47" s="794"/>
      <c r="U47" s="630"/>
      <c r="V47" s="634"/>
      <c r="W47" s="630"/>
      <c r="X47" s="350" t="str">
        <f>IF(E47="","",VLOOKUP(C47,Data!$B$5:$J$508,9,FALSE)*E47)</f>
        <v/>
      </c>
      <c r="Y47" s="704"/>
      <c r="Z47" s="704"/>
      <c r="AA47" s="705"/>
      <c r="AB47" s="705"/>
      <c r="AC47" s="704"/>
      <c r="AD47" s="704"/>
      <c r="AE47" s="704"/>
    </row>
    <row r="48" spans="2:31">
      <c r="B48" s="637"/>
      <c r="C48" s="653"/>
      <c r="D48" s="654"/>
      <c r="E48" s="359">
        <f>SUM(E18:E47)</f>
        <v>3279</v>
      </c>
      <c r="F48" s="359">
        <f>SUM(F18:F47)</f>
        <v>32</v>
      </c>
      <c r="G48" s="455"/>
      <c r="H48" s="361"/>
      <c r="I48" s="493">
        <f>SUM(I18:I47)</f>
        <v>152519.12</v>
      </c>
      <c r="J48" s="361"/>
      <c r="K48" s="361"/>
      <c r="L48" s="361"/>
      <c r="M48" s="655">
        <f>SUM(M18:M47)</f>
        <v>12519.159999999998</v>
      </c>
      <c r="N48" s="655">
        <f>SUM(N18:N47)</f>
        <v>11717.4</v>
      </c>
      <c r="O48" s="351" t="e">
        <f>SUM(O16:O47)</f>
        <v>#REF!</v>
      </c>
      <c r="P48" s="351"/>
      <c r="Q48" s="351">
        <f>SUM(Q16:Q47)</f>
        <v>0</v>
      </c>
      <c r="R48" s="351">
        <f>SUM(R16:R47)</f>
        <v>0</v>
      </c>
      <c r="S48" s="351"/>
      <c r="T48" s="351">
        <f>SUM(T16:T47)</f>
        <v>0</v>
      </c>
      <c r="U48" s="351">
        <f>SUM(U16:U47)</f>
        <v>0</v>
      </c>
      <c r="V48" s="351" t="e">
        <f>SUM(#REF!)</f>
        <v>#REF!</v>
      </c>
      <c r="W48" s="351">
        <f>SUM(W16:W47)</f>
        <v>0</v>
      </c>
      <c r="X48" s="354">
        <f>SUM(X18:X47)</f>
        <v>36.961747111111109</v>
      </c>
    </row>
    <row r="49" spans="2:28">
      <c r="B49" s="656"/>
      <c r="C49" s="657"/>
      <c r="D49" s="641"/>
      <c r="E49" s="441"/>
      <c r="F49" s="658"/>
      <c r="G49" s="406"/>
      <c r="H49" s="177" t="s">
        <v>527</v>
      </c>
      <c r="I49" s="174"/>
      <c r="J49" s="439"/>
      <c r="K49" s="439"/>
      <c r="L49" s="439"/>
      <c r="M49" s="178"/>
      <c r="N49" s="174"/>
      <c r="O49" s="408"/>
      <c r="P49" s="407"/>
      <c r="Q49" s="407"/>
      <c r="R49" s="407"/>
      <c r="S49" s="407"/>
      <c r="T49" s="407"/>
      <c r="U49" s="407"/>
      <c r="V49" s="408"/>
      <c r="W49" s="408"/>
      <c r="X49" s="176"/>
    </row>
    <row r="50" spans="2:28">
      <c r="B50" s="387" t="s">
        <v>523</v>
      </c>
      <c r="C50" s="639"/>
      <c r="D50" s="659"/>
      <c r="E50" s="444" t="s">
        <v>528</v>
      </c>
      <c r="F50" s="444"/>
      <c r="G50" s="401"/>
      <c r="H50" s="80" t="s">
        <v>82</v>
      </c>
      <c r="I50" s="84"/>
      <c r="J50" s="417" t="s">
        <v>83</v>
      </c>
      <c r="K50" s="445"/>
      <c r="L50" s="169" t="s">
        <v>84</v>
      </c>
      <c r="M50" s="169"/>
      <c r="N50" s="1070" t="s">
        <v>85</v>
      </c>
      <c r="O50" s="1071"/>
      <c r="P50" s="1071"/>
      <c r="Q50" s="1071"/>
      <c r="R50" s="1071"/>
      <c r="S50" s="1071"/>
      <c r="T50" s="1071"/>
      <c r="U50" s="1071"/>
      <c r="V50" s="1071"/>
      <c r="W50" s="1071"/>
      <c r="X50" s="1072"/>
    </row>
    <row r="51" spans="2:28" ht="13">
      <c r="B51" s="394" t="s">
        <v>547</v>
      </c>
      <c r="D51" s="660"/>
      <c r="E51" s="381" t="s">
        <v>87</v>
      </c>
      <c r="H51" s="179"/>
      <c r="I51" s="180" t="s">
        <v>12</v>
      </c>
      <c r="J51" s="394" t="s">
        <v>88</v>
      </c>
      <c r="K51" s="446"/>
      <c r="L51" s="171" t="s">
        <v>89</v>
      </c>
      <c r="M51" s="171"/>
      <c r="N51" s="167"/>
      <c r="X51" s="172"/>
      <c r="AA51" s="704"/>
      <c r="AB51" s="704"/>
    </row>
    <row r="52" spans="2:28">
      <c r="B52" s="394" t="s">
        <v>561</v>
      </c>
      <c r="D52" s="641"/>
      <c r="H52" s="1073"/>
      <c r="I52" s="1074"/>
      <c r="J52" s="394"/>
      <c r="K52" s="446"/>
      <c r="L52" s="171" t="s">
        <v>93</v>
      </c>
      <c r="M52" s="171"/>
      <c r="N52" s="167"/>
      <c r="X52" s="172"/>
    </row>
    <row r="53" spans="2:28" ht="12.5">
      <c r="B53" s="406"/>
      <c r="C53" s="448"/>
      <c r="D53" s="661"/>
      <c r="E53" s="381" t="s">
        <v>94</v>
      </c>
      <c r="H53" s="179"/>
      <c r="I53" s="180"/>
      <c r="J53" s="394" t="s">
        <v>95</v>
      </c>
      <c r="K53" s="446"/>
      <c r="L53" s="171"/>
      <c r="M53" s="171"/>
      <c r="N53" s="167"/>
      <c r="X53" s="172"/>
      <c r="AA53" s="704"/>
      <c r="AB53" s="704"/>
    </row>
    <row r="54" spans="2:28" ht="13">
      <c r="B54" s="387" t="s">
        <v>96</v>
      </c>
      <c r="C54" s="444"/>
      <c r="D54" s="640"/>
      <c r="E54" s="381" t="s">
        <v>97</v>
      </c>
      <c r="H54" s="88" t="s">
        <v>98</v>
      </c>
      <c r="I54" s="85"/>
      <c r="J54" s="394" t="s">
        <v>88</v>
      </c>
      <c r="K54" s="446"/>
      <c r="L54" s="171" t="s">
        <v>99</v>
      </c>
      <c r="M54" s="171"/>
      <c r="N54" s="167"/>
      <c r="X54" s="172"/>
      <c r="AA54" s="704"/>
      <c r="AB54" s="704"/>
    </row>
    <row r="55" spans="2:28" ht="15.5">
      <c r="B55" s="729" t="s">
        <v>537</v>
      </c>
      <c r="D55" s="641"/>
      <c r="E55" s="381" t="s">
        <v>100</v>
      </c>
      <c r="H55" s="89"/>
      <c r="I55" s="181"/>
      <c r="J55" s="394" t="s">
        <v>101</v>
      </c>
      <c r="K55" s="446"/>
      <c r="L55" s="171" t="s">
        <v>524</v>
      </c>
      <c r="M55" s="171"/>
      <c r="N55" s="1075" t="s">
        <v>103</v>
      </c>
      <c r="O55" s="1076"/>
      <c r="P55" s="1076"/>
      <c r="Q55" s="1076"/>
      <c r="R55" s="1076"/>
      <c r="S55" s="1076"/>
      <c r="T55" s="1076"/>
      <c r="U55" s="1076"/>
      <c r="V55" s="1076"/>
      <c r="W55" s="1076"/>
      <c r="X55" s="1077"/>
      <c r="AA55" s="704"/>
      <c r="AB55" s="704"/>
    </row>
    <row r="56" spans="2:28">
      <c r="B56" s="406"/>
      <c r="C56" s="448"/>
      <c r="D56" s="644"/>
      <c r="E56" s="448"/>
      <c r="F56" s="448"/>
      <c r="G56" s="407"/>
      <c r="H56" s="1061" t="s">
        <v>1116</v>
      </c>
      <c r="I56" s="1078"/>
      <c r="J56" s="1061" t="s">
        <v>1110</v>
      </c>
      <c r="K56" s="1078"/>
      <c r="L56" s="448"/>
      <c r="M56" s="175"/>
      <c r="N56" s="1079" t="s">
        <v>105</v>
      </c>
      <c r="O56" s="1080"/>
      <c r="P56" s="1080"/>
      <c r="Q56" s="1080"/>
      <c r="R56" s="1080"/>
      <c r="S56" s="1080"/>
      <c r="T56" s="1080"/>
      <c r="U56" s="1080"/>
      <c r="V56" s="1080"/>
      <c r="W56" s="1080"/>
      <c r="X56" s="1081"/>
    </row>
    <row r="60" spans="2:28" ht="22.5" customHeight="1">
      <c r="B60" s="456" t="s">
        <v>922</v>
      </c>
      <c r="C60" s="497"/>
      <c r="D60" s="456" t="s">
        <v>580</v>
      </c>
      <c r="E60" s="663"/>
      <c r="F60" s="663"/>
      <c r="G60" s="454"/>
      <c r="H60" s="456" t="s">
        <v>916</v>
      </c>
      <c r="J60" s="456" t="s">
        <v>927</v>
      </c>
    </row>
    <row r="61" spans="2:28" s="163" customFormat="1" ht="22.5" customHeight="1">
      <c r="B61" s="456" t="s">
        <v>923</v>
      </c>
      <c r="C61" s="497"/>
      <c r="D61" s="456" t="s">
        <v>1113</v>
      </c>
      <c r="E61" s="663"/>
      <c r="F61" s="663"/>
      <c r="G61" s="454"/>
      <c r="H61" s="664" t="s">
        <v>917</v>
      </c>
      <c r="I61" s="497"/>
      <c r="J61" s="575" t="s">
        <v>927</v>
      </c>
      <c r="K61" s="704"/>
      <c r="L61" s="704"/>
      <c r="O61" s="704"/>
      <c r="P61" s="704"/>
      <c r="Q61" s="704"/>
      <c r="R61" s="704"/>
      <c r="S61" s="704"/>
      <c r="T61" s="704"/>
      <c r="U61" s="704"/>
      <c r="V61" s="704"/>
      <c r="W61" s="704"/>
      <c r="X61" s="164"/>
      <c r="Y61" s="704"/>
      <c r="Z61" s="704"/>
      <c r="AA61" s="705"/>
      <c r="AB61" s="679"/>
    </row>
    <row r="62" spans="2:28" s="163" customFormat="1" ht="22.5" customHeight="1">
      <c r="B62" s="456" t="s">
        <v>924</v>
      </c>
      <c r="C62" s="497"/>
      <c r="D62" s="456" t="s">
        <v>927</v>
      </c>
      <c r="E62" s="663"/>
      <c r="F62" s="663"/>
      <c r="G62" s="454"/>
      <c r="H62" s="456" t="s">
        <v>918</v>
      </c>
      <c r="J62" s="456" t="s">
        <v>580</v>
      </c>
      <c r="K62" s="704"/>
      <c r="L62" s="704"/>
      <c r="O62" s="704"/>
      <c r="P62" s="704"/>
      <c r="Q62" s="704"/>
      <c r="R62" s="704"/>
      <c r="S62" s="704"/>
      <c r="T62" s="704"/>
      <c r="U62" s="704"/>
      <c r="V62" s="704"/>
      <c r="W62" s="704"/>
      <c r="X62" s="164"/>
      <c r="Y62" s="704"/>
      <c r="Z62" s="704"/>
      <c r="AA62" s="705"/>
      <c r="AB62" s="679"/>
    </row>
    <row r="63" spans="2:28" s="163" customFormat="1" ht="22.5" customHeight="1">
      <c r="B63" s="456" t="s">
        <v>925</v>
      </c>
      <c r="C63" s="497"/>
      <c r="D63" s="456" t="s">
        <v>580</v>
      </c>
      <c r="E63" s="663"/>
      <c r="F63" s="663"/>
      <c r="G63" s="454"/>
      <c r="H63" s="456" t="s">
        <v>919</v>
      </c>
      <c r="J63" s="456" t="s">
        <v>580</v>
      </c>
      <c r="K63" s="704"/>
      <c r="L63" s="704"/>
      <c r="O63" s="704"/>
      <c r="P63" s="704"/>
      <c r="Q63" s="704"/>
      <c r="R63" s="704"/>
      <c r="S63" s="704"/>
      <c r="T63" s="704"/>
      <c r="U63" s="704"/>
      <c r="V63" s="704"/>
      <c r="W63" s="704"/>
      <c r="X63" s="164"/>
      <c r="Y63" s="704"/>
      <c r="Z63" s="704"/>
      <c r="AA63" s="705"/>
      <c r="AB63" s="679"/>
    </row>
    <row r="64" spans="2:28" s="163" customFormat="1" ht="22.5" customHeight="1">
      <c r="B64" s="456" t="s">
        <v>926</v>
      </c>
      <c r="C64" s="497"/>
      <c r="D64" s="456" t="s">
        <v>580</v>
      </c>
      <c r="E64" s="663"/>
      <c r="F64" s="663"/>
      <c r="G64" s="454"/>
      <c r="H64" s="456" t="s">
        <v>921</v>
      </c>
      <c r="J64" s="456" t="s">
        <v>580</v>
      </c>
      <c r="K64" s="704"/>
      <c r="L64" s="704"/>
      <c r="O64" s="704"/>
      <c r="P64" s="704"/>
      <c r="Q64" s="704"/>
      <c r="R64" s="704"/>
      <c r="S64" s="704"/>
      <c r="T64" s="704"/>
      <c r="U64" s="704"/>
      <c r="V64" s="704"/>
      <c r="W64" s="704"/>
      <c r="X64" s="164"/>
      <c r="Y64" s="704"/>
      <c r="Z64" s="704"/>
      <c r="AA64" s="705"/>
      <c r="AB64" s="679"/>
    </row>
    <row r="65" spans="2:28">
      <c r="B65" s="665"/>
      <c r="D65" s="665"/>
      <c r="E65" s="665"/>
      <c r="F65" s="665"/>
      <c r="G65" s="326"/>
      <c r="H65" s="456" t="s">
        <v>920</v>
      </c>
      <c r="J65" s="456" t="s">
        <v>580</v>
      </c>
    </row>
    <row r="66" spans="2:28" s="163" customFormat="1">
      <c r="B66" s="704"/>
      <c r="C66" s="666" t="s">
        <v>189</v>
      </c>
      <c r="D66" s="381"/>
      <c r="E66" s="381"/>
      <c r="F66" s="381"/>
      <c r="G66" s="704"/>
      <c r="J66" s="704"/>
      <c r="K66" s="704"/>
      <c r="L66" s="704"/>
      <c r="O66" s="704"/>
      <c r="P66" s="704"/>
      <c r="Q66" s="704"/>
      <c r="R66" s="704"/>
      <c r="S66" s="704"/>
      <c r="T66" s="704"/>
      <c r="U66" s="704"/>
      <c r="V66" s="704"/>
      <c r="W66" s="704"/>
      <c r="X66" s="164"/>
      <c r="Y66" s="704"/>
      <c r="Z66" s="704"/>
      <c r="AA66" s="705"/>
      <c r="AB66" s="679"/>
    </row>
    <row r="67" spans="2:28" s="163" customFormat="1">
      <c r="B67" s="704"/>
      <c r="C67" s="667" t="s">
        <v>592</v>
      </c>
      <c r="D67" s="381"/>
      <c r="E67" s="381"/>
      <c r="F67" s="381"/>
      <c r="G67" s="704"/>
      <c r="J67" s="704"/>
      <c r="K67" s="704"/>
      <c r="L67" s="704"/>
      <c r="O67" s="704"/>
      <c r="P67" s="704"/>
      <c r="Q67" s="704"/>
      <c r="R67" s="704"/>
      <c r="S67" s="704"/>
      <c r="T67" s="704"/>
      <c r="U67" s="704"/>
      <c r="V67" s="704"/>
      <c r="W67" s="704"/>
      <c r="X67" s="164"/>
      <c r="Y67" s="704"/>
      <c r="Z67" s="704"/>
      <c r="AA67" s="705"/>
      <c r="AB67" s="679"/>
    </row>
    <row r="68" spans="2:28" s="163" customFormat="1">
      <c r="B68" s="704"/>
      <c r="C68" s="667" t="s">
        <v>593</v>
      </c>
      <c r="D68" s="381"/>
      <c r="E68" s="381"/>
      <c r="F68" s="381"/>
      <c r="G68" s="704"/>
      <c r="J68" s="704"/>
      <c r="K68" s="704"/>
      <c r="L68" s="704"/>
      <c r="O68" s="704"/>
      <c r="P68" s="704"/>
      <c r="Q68" s="704"/>
      <c r="R68" s="704"/>
      <c r="S68" s="704"/>
      <c r="T68" s="704"/>
      <c r="U68" s="704"/>
      <c r="V68" s="704"/>
      <c r="W68" s="704"/>
      <c r="X68" s="164"/>
      <c r="Y68" s="704"/>
      <c r="Z68" s="704"/>
      <c r="AA68" s="705"/>
      <c r="AB68" s="679"/>
    </row>
    <row r="69" spans="2:28" s="163" customFormat="1">
      <c r="B69" s="704"/>
      <c r="C69" s="667" t="s">
        <v>595</v>
      </c>
      <c r="D69" s="381"/>
      <c r="E69" s="381"/>
      <c r="F69" s="381"/>
      <c r="G69" s="704"/>
      <c r="J69" s="704"/>
      <c r="K69" s="704"/>
      <c r="L69" s="704"/>
      <c r="O69" s="704"/>
      <c r="P69" s="704"/>
      <c r="Q69" s="704"/>
      <c r="R69" s="704"/>
      <c r="S69" s="704"/>
      <c r="T69" s="704"/>
      <c r="U69" s="704"/>
      <c r="V69" s="704"/>
      <c r="W69" s="704"/>
      <c r="X69" s="164"/>
      <c r="Y69" s="704"/>
      <c r="Z69" s="704"/>
      <c r="AA69" s="705"/>
      <c r="AB69" s="679"/>
    </row>
    <row r="70" spans="2:28" s="163" customFormat="1">
      <c r="B70" s="704"/>
      <c r="C70" s="667" t="s">
        <v>594</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607</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606</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596</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597</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598</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599</v>
      </c>
      <c r="D76" s="381"/>
      <c r="E76" s="381"/>
      <c r="F76" s="381"/>
      <c r="G76" s="704"/>
      <c r="J76" s="704"/>
      <c r="K76" s="704"/>
      <c r="L76" s="704"/>
      <c r="O76" s="704"/>
      <c r="P76" s="704"/>
      <c r="Q76" s="704"/>
      <c r="R76" s="704"/>
      <c r="S76" s="704"/>
      <c r="T76" s="704"/>
      <c r="U76" s="704"/>
      <c r="V76" s="704"/>
      <c r="W76" s="704"/>
      <c r="X76" s="164"/>
      <c r="Y76" s="704"/>
      <c r="Z76" s="704"/>
      <c r="AA76" s="705"/>
      <c r="AB76" s="679"/>
    </row>
    <row r="77" spans="2:28">
      <c r="C77" s="667" t="s">
        <v>336</v>
      </c>
    </row>
    <row r="78" spans="2:28" s="665" customFormat="1">
      <c r="B78" s="704"/>
      <c r="C78" s="668" t="s">
        <v>348</v>
      </c>
      <c r="D78" s="666" t="s">
        <v>570</v>
      </c>
      <c r="E78" s="381"/>
      <c r="F78" s="381"/>
      <c r="G78" s="704"/>
      <c r="H78" s="163"/>
      <c r="I78" s="163"/>
      <c r="J78" s="704"/>
      <c r="K78" s="704"/>
      <c r="L78" s="704"/>
      <c r="M78" s="163"/>
      <c r="N78" s="163"/>
      <c r="O78" s="704"/>
      <c r="P78" s="704"/>
      <c r="Q78" s="704"/>
      <c r="R78" s="704"/>
      <c r="S78" s="704"/>
      <c r="T78" s="704"/>
      <c r="U78" s="704"/>
      <c r="V78" s="704"/>
      <c r="W78" s="704"/>
      <c r="X78" s="164"/>
      <c r="Y78" s="704"/>
      <c r="Z78" s="704"/>
      <c r="AA78" s="705"/>
      <c r="AB78" s="680"/>
    </row>
    <row r="79" spans="2:28" s="665" customFormat="1">
      <c r="B79" s="704"/>
      <c r="C79" s="667" t="s">
        <v>14</v>
      </c>
      <c r="D79" s="381" t="s">
        <v>571</v>
      </c>
      <c r="E79" s="381"/>
      <c r="F79" s="381"/>
      <c r="G79" s="704"/>
      <c r="H79" s="163"/>
      <c r="I79" s="163"/>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667" t="s">
        <v>10</v>
      </c>
      <c r="D80" s="381"/>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7" t="s">
        <v>602</v>
      </c>
      <c r="D81" s="381" t="s">
        <v>20</v>
      </c>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7" t="s">
        <v>11</v>
      </c>
      <c r="D82" s="381"/>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550</v>
      </c>
      <c r="D83" s="381"/>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7" t="s">
        <v>604</v>
      </c>
      <c r="D84" s="381"/>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7" t="s">
        <v>542</v>
      </c>
      <c r="D85" s="381"/>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7" t="s">
        <v>543</v>
      </c>
      <c r="D86" s="381"/>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8" t="s">
        <v>621</v>
      </c>
      <c r="D87" s="669" t="s">
        <v>166</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8" t="s">
        <v>622</v>
      </c>
      <c r="D88" s="669" t="s">
        <v>167</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8" t="s">
        <v>623</v>
      </c>
      <c r="D89" s="666" t="s">
        <v>168</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8" t="s">
        <v>624</v>
      </c>
      <c r="D90" s="666" t="s">
        <v>169</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8" t="s">
        <v>618</v>
      </c>
      <c r="D91" s="669" t="s">
        <v>170</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9" t="s">
        <v>156</v>
      </c>
      <c r="D92" s="669" t="s">
        <v>171</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9" t="s">
        <v>157</v>
      </c>
      <c r="D93" s="669" t="s">
        <v>172</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158</v>
      </c>
      <c r="D94" s="669" t="s">
        <v>173</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159</v>
      </c>
      <c r="D95" s="669" t="s">
        <v>174</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160</v>
      </c>
      <c r="D96" s="669" t="s">
        <v>175</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161</v>
      </c>
      <c r="D97" s="669" t="s">
        <v>176</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162</v>
      </c>
      <c r="D98" s="669" t="s">
        <v>177</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163</v>
      </c>
      <c r="D99" s="669" t="s">
        <v>178</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164</v>
      </c>
      <c r="D100" s="669" t="s">
        <v>179</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165</v>
      </c>
      <c r="D101" s="669" t="s">
        <v>180</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125</v>
      </c>
      <c r="D102" s="669" t="s">
        <v>140</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126</v>
      </c>
      <c r="D103" s="669" t="s">
        <v>141</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127</v>
      </c>
      <c r="D104" s="669" t="s">
        <v>142</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128</v>
      </c>
      <c r="D105" s="669" t="s">
        <v>143</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129</v>
      </c>
      <c r="D106" s="669" t="s">
        <v>144</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130</v>
      </c>
      <c r="D107" s="669" t="s">
        <v>145</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131</v>
      </c>
      <c r="D108" s="669" t="s">
        <v>146</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132</v>
      </c>
      <c r="D109" s="669" t="s">
        <v>147</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133</v>
      </c>
      <c r="D110" s="669" t="s">
        <v>148</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134</v>
      </c>
      <c r="D111" s="669" t="s">
        <v>149</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135</v>
      </c>
      <c r="D112" s="669" t="s">
        <v>150</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136</v>
      </c>
      <c r="D113" s="669" t="s">
        <v>151</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137</v>
      </c>
      <c r="D114" s="669" t="s">
        <v>152</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138</v>
      </c>
      <c r="D115" s="669" t="s">
        <v>153</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s="665" customFormat="1">
      <c r="B116" s="704"/>
      <c r="C116" s="669" t="s">
        <v>139</v>
      </c>
      <c r="D116" s="669" t="s">
        <v>154</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37" s="665" customFormat="1">
      <c r="B117" s="704"/>
      <c r="C117" s="669" t="s">
        <v>345</v>
      </c>
      <c r="D117" s="669" t="s">
        <v>346</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37">
      <c r="C118" s="668" t="s">
        <v>562</v>
      </c>
      <c r="D118" s="666" t="s">
        <v>586</v>
      </c>
    </row>
    <row r="119" spans="2:37" s="381" customFormat="1">
      <c r="B119" s="704"/>
      <c r="C119" s="668" t="s">
        <v>11</v>
      </c>
      <c r="D119" s="666" t="s">
        <v>579</v>
      </c>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705"/>
    </row>
    <row r="120" spans="2:37" s="381" customFormat="1">
      <c r="B120" s="704"/>
      <c r="C120" s="668" t="s">
        <v>550</v>
      </c>
      <c r="D120" s="666" t="s">
        <v>603</v>
      </c>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705"/>
    </row>
    <row r="121" spans="2:37" s="381" customFormat="1">
      <c r="B121" s="704"/>
      <c r="C121" s="668" t="s">
        <v>626</v>
      </c>
      <c r="D121" s="666" t="s">
        <v>629</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668" t="s">
        <v>627</v>
      </c>
      <c r="D122" s="666" t="s">
        <v>630</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668" t="s">
        <v>628</v>
      </c>
      <c r="D123" s="666" t="s">
        <v>631</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668" t="s">
        <v>612</v>
      </c>
      <c r="D124" s="666" t="s">
        <v>613</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70" t="s">
        <v>853</v>
      </c>
      <c r="D125" s="671" t="s">
        <v>860</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66" t="s">
        <v>854</v>
      </c>
      <c r="D126" s="672" t="s">
        <v>861</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66" t="s">
        <v>855</v>
      </c>
      <c r="D127" s="672" t="s">
        <v>862</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66" t="s">
        <v>856</v>
      </c>
      <c r="D128" s="672" t="s">
        <v>863</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66" t="s">
        <v>857</v>
      </c>
      <c r="D129" s="671" t="s">
        <v>864</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70" t="s">
        <v>858</v>
      </c>
      <c r="D130" s="671" t="s">
        <v>865</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70" t="s">
        <v>859</v>
      </c>
      <c r="D131" s="671" t="s">
        <v>866</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66" t="s">
        <v>867</v>
      </c>
      <c r="D132" s="672" t="s">
        <v>868</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68" t="s">
        <v>635</v>
      </c>
      <c r="D133" s="672" t="s">
        <v>636</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8" t="s">
        <v>542</v>
      </c>
      <c r="D134" s="673" t="s">
        <v>573</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68" t="s">
        <v>157</v>
      </c>
      <c r="D135" s="673" t="s">
        <v>172</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sheetData>
  <autoFilter ref="C18:E48" xr:uid="{4D24955B-7CD5-4BDD-87C4-0EC723B43618}"/>
  <mergeCells count="6">
    <mergeCell ref="N50:X50"/>
    <mergeCell ref="H52:I52"/>
    <mergeCell ref="N55:X55"/>
    <mergeCell ref="H56:I56"/>
    <mergeCell ref="J56:K56"/>
    <mergeCell ref="N56:X56"/>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63EC8-710B-4DF8-B5AD-6115F3DFC701}">
  <sheetPr>
    <pageSetUpPr fitToPage="1"/>
  </sheetPr>
  <dimension ref="B1:AK134"/>
  <sheetViews>
    <sheetView showGridLines="0" topLeftCell="C34" zoomScale="70" zoomScaleNormal="70" zoomScaleSheetLayoutView="70" workbookViewId="0">
      <selection activeCell="G42" sqref="G42"/>
    </sheetView>
  </sheetViews>
  <sheetFormatPr defaultColWidth="9.1796875" defaultRowHeight="22.5"/>
  <cols>
    <col min="1" max="1" width="2.453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795"/>
      <c r="K10" s="796"/>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1103</v>
      </c>
      <c r="D18" s="346" t="str">
        <f>IF(E18="","",VLOOKUP(C18,Data!$B$5:$L$508,2,FALSE))</f>
        <v/>
      </c>
      <c r="E18" s="715"/>
      <c r="F18" s="709"/>
      <c r="G18" s="363"/>
      <c r="H18" s="346" t="str">
        <f>IF(E18="","",VLOOKUP(C18,Data!$B$5:$L$508,11,FALSE))</f>
        <v/>
      </c>
      <c r="I18" s="616" t="str">
        <f t="shared" ref="I18:I46"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793"/>
      <c r="Q18" s="794"/>
      <c r="R18" s="630" t="s">
        <v>525</v>
      </c>
      <c r="S18" s="794"/>
      <c r="T18" s="794"/>
      <c r="U18" s="630"/>
      <c r="V18" s="634"/>
      <c r="W18" s="630"/>
      <c r="X18" s="350" t="str">
        <f>IF(E18="","",VLOOKUP(C18,Data!$B$5:$J$508,9,FALSE)*E18)</f>
        <v/>
      </c>
      <c r="Y18" s="704"/>
      <c r="Z18" s="704"/>
      <c r="AA18" s="705"/>
      <c r="AB18" s="705"/>
      <c r="AC18" s="704"/>
      <c r="AD18" s="704"/>
      <c r="AE18" s="704"/>
    </row>
    <row r="19" spans="2:31" s="710" customFormat="1" ht="20" customHeight="1">
      <c r="B19" s="707">
        <v>1</v>
      </c>
      <c r="C19" s="357" t="s">
        <v>618</v>
      </c>
      <c r="D19" s="346" t="str">
        <f>IF(E19="","",VLOOKUP(C19,Data!$B$5:$L$508,2,FALSE))</f>
        <v>ZV88010</v>
      </c>
      <c r="E19" s="715">
        <v>8</v>
      </c>
      <c r="F19" s="709"/>
      <c r="G19" s="378" t="s">
        <v>521</v>
      </c>
      <c r="H19" s="346">
        <f>IF(E19="","",VLOOKUP(C19,Data!$B$5:$L$508,11,FALSE))</f>
        <v>23.65</v>
      </c>
      <c r="I19" s="616">
        <f t="shared" si="0"/>
        <v>189.2</v>
      </c>
      <c r="J19" s="471" t="str">
        <f>IF(E19="","",VLOOKUP(C19,Data!$B$5:$D$508,3,FALSE))</f>
        <v>C/T</v>
      </c>
      <c r="K19" s="347" t="str">
        <f>IF(E19="","",VLOOKUP(C19,Data!$B$5:$M$508,12,FALSE))</f>
        <v>Indonesia</v>
      </c>
      <c r="L19" s="348"/>
      <c r="M19" s="349">
        <f>IF(E19="","",VLOOKUP(C19,Data!$B$5:$E$508,4,FALSE)*E19)</f>
        <v>60.08</v>
      </c>
      <c r="N19" s="349">
        <f>IF(E19="","",VLOOKUP(C19,Data!$B$5:$F$508,5,FALSE)*E19)</f>
        <v>51.2</v>
      </c>
      <c r="O19" s="612" t="e">
        <f>IF(C19=Data!#REF!,Data!#REF!,(IF(C19=Data!#REF!,Data!#REF!,(IF(C19=Data!#REF!,Data!#REF!,(IF(C19=Data!B137,Data!G137,(IF(C19=Data!B140,Data!G140,(IF(C19=Data!#REF!,Data!#REF!,(IF(C19=Data!#REF!,Data!#REF!,(IF(C19=Data!#REF!,Data!#REF!,Data!#REF!)))))))))))))))&amp;IF(C19=Data!#REF!,Data!#REF!,(IF(C19=Data!#REF!,Data!#REF!,(IF(C19=Data!#REF!,Data!#REF!,(IF(C19=Data!#REF!,Data!#REF!,(IF(C19=Data!#REF!,Data!#REF!,(IF(C19=Data!#REF!,Data!G832,(IF(C19=Data!#REF!,Data!#REF!,(IF(C19=Data!#REF!,Data!#REF!,Data!#REF!)))))))))))))))&amp;IF(C19=Data!B168,Data!G168,(IF(C19=Data!#REF!,Data!#REF!,(IF(C19=Data!#REF!,Data!#REF!,(IF(C19=Data!#REF!,Data!#REF!,(IF(C19=Data!#REF!,Data!#REF!,Data!#REF!)))))))))</f>
        <v>#REF!</v>
      </c>
      <c r="P19" s="793"/>
      <c r="Q19" s="794"/>
      <c r="R19" s="630" t="s">
        <v>525</v>
      </c>
      <c r="S19" s="794"/>
      <c r="T19" s="794"/>
      <c r="U19" s="630"/>
      <c r="V19" s="634"/>
      <c r="W19" s="630"/>
      <c r="X19" s="350">
        <f>IF(E19="","",VLOOKUP(C19,Data!$B$5:$J$508,9,FALSE)*E19)</f>
        <v>0.242372</v>
      </c>
      <c r="Y19" s="704"/>
      <c r="Z19" s="704"/>
      <c r="AA19" s="705"/>
      <c r="AB19" s="705"/>
      <c r="AC19" s="704"/>
      <c r="AD19" s="704"/>
      <c r="AE19" s="704"/>
    </row>
    <row r="20" spans="2:31" s="710" customFormat="1" ht="20" customHeight="1">
      <c r="B20" s="707">
        <v>2</v>
      </c>
      <c r="C20" s="357" t="s">
        <v>125</v>
      </c>
      <c r="D20" s="346" t="str">
        <f>IF(E20="","",VLOOKUP(C20,Data!$B$5:$L$508,2,FALSE))</f>
        <v>ZV88160</v>
      </c>
      <c r="E20" s="715">
        <v>2</v>
      </c>
      <c r="F20" s="709"/>
      <c r="G20" s="363"/>
      <c r="H20" s="346">
        <f>IF(E20="","",VLOOKUP(C20,Data!$B$5:$L$508,11,FALSE))</f>
        <v>57.4</v>
      </c>
      <c r="I20" s="616">
        <f t="shared" si="0"/>
        <v>114.8</v>
      </c>
      <c r="J20" s="471" t="str">
        <f>IF(E20="","",VLOOKUP(C20,Data!$B$5:$D$508,3,FALSE))</f>
        <v>C/T</v>
      </c>
      <c r="K20" s="347" t="str">
        <f>IF(E20="","",VLOOKUP(C20,Data!$B$5:$M$508,12,FALSE))</f>
        <v>Indonesia</v>
      </c>
      <c r="L20" s="348"/>
      <c r="M20" s="349">
        <f>IF(E20="","",VLOOKUP(C20,Data!$B$5:$E$508,4,FALSE)*E20)</f>
        <v>14.919999999999998</v>
      </c>
      <c r="N20" s="349">
        <f>IF(E20="","",VLOOKUP(C20,Data!$B$5:$F$508,5,FALSE)*E20)</f>
        <v>9.1999999999999993</v>
      </c>
      <c r="O20" s="612" t="e">
        <f>IF(C20=Data!#REF!,Data!#REF!,(IF(C20=Data!#REF!,Data!#REF!,(IF(C20=Data!#REF!,Data!#REF!,(IF(C20=Data!B137,Data!G137,(IF(C20=Data!B140,Data!G140,(IF(C20=Data!#REF!,Data!#REF!,(IF(C20=Data!#REF!,Data!#REF!,(IF(C20=Data!#REF!,Data!#REF!,Data!#REF!)))))))))))))))&amp;IF(C20=Data!#REF!,Data!#REF!,(IF(C20=Data!#REF!,Data!#REF!,(IF(C20=Data!#REF!,Data!#REF!,(IF(C20=Data!#REF!,Data!#REF!,(IF(C20=Data!#REF!,Data!#REF!,(IF(C20=Data!#REF!,Data!G832,(IF(C20=Data!#REF!,Data!#REF!,(IF(C20=Data!#REF!,Data!#REF!,Data!#REF!)))))))))))))))&amp;IF(C20=Data!B168,Data!G168,(IF(C20=Data!#REF!,Data!#REF!,(IF(C20=Data!#REF!,Data!#REF!,(IF(C20=Data!#REF!,Data!#REF!,(IF(C20=Data!#REF!,Data!#REF!,Data!#REF!)))))))))</f>
        <v>#REF!</v>
      </c>
      <c r="P20" s="793"/>
      <c r="Q20" s="794"/>
      <c r="R20" s="630" t="s">
        <v>525</v>
      </c>
      <c r="S20" s="794"/>
      <c r="T20" s="794"/>
      <c r="U20" s="630"/>
      <c r="V20" s="634"/>
      <c r="W20" s="630"/>
      <c r="X20" s="350">
        <f>IF(E20="","",VLOOKUP(C20,Data!$B$5:$J$508,9,FALSE)*E20)</f>
        <v>2.3400000000000001E-2</v>
      </c>
      <c r="Y20" s="704"/>
      <c r="Z20" s="704"/>
      <c r="AA20" s="705"/>
      <c r="AB20" s="705"/>
      <c r="AC20" s="704"/>
      <c r="AD20" s="704"/>
      <c r="AE20" s="704"/>
    </row>
    <row r="21" spans="2:31" s="710" customFormat="1" ht="20" customHeight="1">
      <c r="B21" s="707"/>
      <c r="C21" s="364" t="s">
        <v>1111</v>
      </c>
      <c r="D21" s="346" t="str">
        <f>IF(E21="","",VLOOKUP(C21,Data!$B$5:$L$508,2,FALSE))</f>
        <v/>
      </c>
      <c r="E21" s="715"/>
      <c r="F21" s="709"/>
      <c r="G21" s="712" t="s">
        <v>522</v>
      </c>
      <c r="H21" s="346" t="str">
        <f>IF(E21="","",VLOOKUP(C21,Data!$B$5:$L$508,11,FALSE))</f>
        <v/>
      </c>
      <c r="I21" s="616" t="str">
        <f t="shared" ref="I21:I23" si="1">IF(E21&gt;0,E21*H21,"-")</f>
        <v>-</v>
      </c>
      <c r="J21" s="471" t="str">
        <f>IF(E21="","",VLOOKUP(C21,Data!$B$5:$D$508,3,FALSE))</f>
        <v/>
      </c>
      <c r="K21" s="347" t="str">
        <f>IF(E21="","",VLOOKUP(C21,Data!$B$5:$M$508,12,FALSE))</f>
        <v/>
      </c>
      <c r="L21" s="348"/>
      <c r="M21" s="349" t="str">
        <f>IF(E21="","",VLOOKUP(C21,Data!$B$5:$E$508,4,FALSE)*E21)</f>
        <v/>
      </c>
      <c r="N21" s="349" t="str">
        <f>IF(E21="","",VLOOKUP(C21,Data!$B$5:$F$508,5,FALSE)*E21)</f>
        <v/>
      </c>
      <c r="O21" s="612" t="e">
        <f>IF(C21=Data!#REF!,Data!#REF!,(IF(C21=Data!#REF!,Data!#REF!,(IF(C21=Data!#REF!,Data!#REF!,(IF(C21=Data!B191,Data!G191,(IF(C21=Data!B194,Data!G194,(IF(C21=Data!#REF!,Data!#REF!,(IF(C21=Data!#REF!,Data!#REF!,(IF(C21=Data!#REF!,Data!#REF!,Data!#REF!)))))))))))))))&amp;IF(C21=Data!#REF!,Data!#REF!,(IF(C21=Data!#REF!,Data!#REF!,(IF(C21=Data!#REF!,Data!#REF!,(IF(C21=Data!#REF!,Data!#REF!,(IF(C21=Data!#REF!,Data!#REF!,(IF(C21=Data!#REF!,Data!G886,(IF(C21=Data!#REF!,Data!#REF!,(IF(C21=Data!#REF!,Data!#REF!,Data!#REF!)))))))))))))))&amp;IF(C21=Data!B222,Data!G222,(IF(C21=Data!#REF!,Data!#REF!,(IF(C21=Data!#REF!,Data!#REF!,(IF(C21=Data!#REF!,Data!#REF!,(IF(C21=Data!#REF!,Data!#REF!,Data!#REF!)))))))))</f>
        <v>#REF!</v>
      </c>
      <c r="P21" s="797"/>
      <c r="Q21" s="798"/>
      <c r="R21" s="630" t="s">
        <v>525</v>
      </c>
      <c r="S21" s="798"/>
      <c r="T21" s="798"/>
      <c r="U21" s="630"/>
      <c r="V21" s="634"/>
      <c r="W21" s="630"/>
      <c r="X21" s="350" t="str">
        <f>IF(E21="","",VLOOKUP(C21,Data!$B$5:$J$508,9,FALSE)*E21)</f>
        <v/>
      </c>
      <c r="Y21" s="704"/>
      <c r="Z21" s="704"/>
      <c r="AA21" s="705"/>
      <c r="AB21" s="705"/>
      <c r="AC21" s="704"/>
      <c r="AD21" s="704"/>
      <c r="AE21" s="704"/>
    </row>
    <row r="22" spans="2:31" s="710" customFormat="1" ht="20" customHeight="1">
      <c r="B22" s="707" t="s">
        <v>1126</v>
      </c>
      <c r="C22" s="357" t="s">
        <v>14</v>
      </c>
      <c r="D22" s="346" t="str">
        <f>IF(E22="","",VLOOKUP(C22,Data!$B$5:$L$508,2,FALSE))</f>
        <v>ZA34830</v>
      </c>
      <c r="E22" s="715">
        <v>30</v>
      </c>
      <c r="F22" s="709"/>
      <c r="G22" s="712"/>
      <c r="H22" s="346">
        <f>IF(E22="","",VLOOKUP(C22,Data!$B$5:$L$508,11,FALSE))</f>
        <v>117.38</v>
      </c>
      <c r="I22" s="616">
        <f t="shared" si="1"/>
        <v>3521.3999999999996</v>
      </c>
      <c r="J22" s="471" t="str">
        <f>IF(E22="","",VLOOKUP(C22,Data!$B$5:$D$508,3,FALSE))</f>
        <v>C/T</v>
      </c>
      <c r="K22" s="347" t="str">
        <f>IF(E22="","",VLOOKUP(C22,Data!$B$5:$M$508,12,FALSE))</f>
        <v>Indonesia</v>
      </c>
      <c r="L22" s="348"/>
      <c r="M22" s="349">
        <f>IF(E22="","",VLOOKUP(C22,Data!$B$5:$E$508,4,FALSE)*E22)</f>
        <v>153</v>
      </c>
      <c r="N22" s="349">
        <f>IF(E22="","",VLOOKUP(C22,Data!$B$5:$F$508,5,FALSE)*E22)</f>
        <v>135</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797"/>
      <c r="Q22" s="798"/>
      <c r="R22" s="630" t="s">
        <v>525</v>
      </c>
      <c r="S22" s="798"/>
      <c r="T22" s="798"/>
      <c r="U22" s="630"/>
      <c r="V22" s="634"/>
      <c r="W22" s="630"/>
      <c r="X22" s="350">
        <f>IF(E22="","",VLOOKUP(C22,Data!$B$5:$J$508,9,FALSE)*E22)</f>
        <v>1.7429999999999999</v>
      </c>
      <c r="Y22" s="704"/>
      <c r="Z22" s="704"/>
      <c r="AA22" s="705"/>
      <c r="AB22" s="705"/>
      <c r="AC22" s="704"/>
      <c r="AD22" s="704"/>
      <c r="AE22" s="704"/>
    </row>
    <row r="23" spans="2:31" s="710" customFormat="1" ht="20" customHeight="1">
      <c r="B23" s="707" t="s">
        <v>970</v>
      </c>
      <c r="C23" s="357" t="s">
        <v>336</v>
      </c>
      <c r="D23" s="346" t="str">
        <f>IF(E23="","",VLOOKUP(C23,Data!$B$5:$L$508,2,FALSE))</f>
        <v>WY71980</v>
      </c>
      <c r="E23" s="715">
        <v>140</v>
      </c>
      <c r="F23" s="709">
        <v>7</v>
      </c>
      <c r="G23" s="378" t="s">
        <v>526</v>
      </c>
      <c r="H23" s="346">
        <f>IF(E23="","",VLOOKUP(C23,Data!$B$5:$L$508,11,FALSE))</f>
        <v>128.6</v>
      </c>
      <c r="I23" s="616">
        <f t="shared" si="1"/>
        <v>18004</v>
      </c>
      <c r="J23" s="471" t="str">
        <f>IF(E23="","",VLOOKUP(C23,Data!$B$5:$D$508,3,FALSE))</f>
        <v>C/T</v>
      </c>
      <c r="K23" s="347" t="str">
        <f>IF(E23="","",VLOOKUP(C23,Data!$B$5:$M$508,12,FALSE))</f>
        <v>Indonesia</v>
      </c>
      <c r="L23" s="348"/>
      <c r="M23" s="349">
        <f>IF(E23="","",VLOOKUP(C23,Data!$B$5:$E$508,4,FALSE)*E23)</f>
        <v>924</v>
      </c>
      <c r="N23" s="349">
        <f>IF(E23="","",VLOOKUP(C23,Data!$B$5:$F$508,5,FALSE)*E23)</f>
        <v>910</v>
      </c>
      <c r="O23" s="612" t="e">
        <f>IF(C23=Data!#REF!,Data!#REF!,(IF(C23=Data!#REF!,Data!#REF!,(IF(C23=Data!#REF!,Data!#REF!,(IF(C23=Data!B140,Data!G140,(IF(C23=Data!B143,Data!G143,(IF(C23=Data!#REF!,Data!#REF!,(IF(C23=Data!#REF!,Data!#REF!,(IF(C23=Data!#REF!,Data!#REF!,Data!#REF!)))))))))))))))&amp;IF(C23=Data!#REF!,Data!#REF!,(IF(C23=Data!#REF!,Data!#REF!,(IF(C23=Data!#REF!,Data!#REF!,(IF(C23=Data!#REF!,Data!#REF!,(IF(C23=Data!#REF!,Data!#REF!,(IF(C23=Data!#REF!,Data!G835,(IF(C23=Data!#REF!,Data!#REF!,(IF(C23=Data!#REF!,Data!#REF!,Data!#REF!)))))))))))))))&amp;IF(C23=Data!B171,Data!G171,(IF(C23=Data!#REF!,Data!#REF!,(IF(C23=Data!#REF!,Data!#REF!,(IF(C23=Data!#REF!,Data!#REF!,(IF(C23=Data!#REF!,Data!#REF!,Data!#REF!)))))))))</f>
        <v>#REF!</v>
      </c>
      <c r="P23" s="797"/>
      <c r="Q23" s="798"/>
      <c r="R23" s="630" t="s">
        <v>525</v>
      </c>
      <c r="S23" s="798"/>
      <c r="T23" s="798"/>
      <c r="U23" s="630"/>
      <c r="V23" s="634"/>
      <c r="W23" s="630"/>
      <c r="X23" s="350">
        <f>IF(E23="","",VLOOKUP(C23,Data!$B$5:$J$508,9,FALSE)*E23)</f>
        <v>1.87866</v>
      </c>
      <c r="Y23" s="704"/>
      <c r="Z23" s="704"/>
      <c r="AA23" s="705"/>
      <c r="AB23" s="705"/>
      <c r="AC23" s="704"/>
      <c r="AD23" s="704"/>
      <c r="AE23" s="704"/>
    </row>
    <row r="24" spans="2:31" s="710" customFormat="1" ht="20" customHeight="1">
      <c r="B24" s="707">
        <v>13</v>
      </c>
      <c r="C24" s="357" t="s">
        <v>348</v>
      </c>
      <c r="D24" s="346" t="str">
        <f>IF(E24="","",VLOOKUP(C24,Data!$B$5:$L$508,2,FALSE))</f>
        <v>WY72000</v>
      </c>
      <c r="E24" s="715">
        <v>20</v>
      </c>
      <c r="F24" s="709">
        <v>1</v>
      </c>
      <c r="G24" s="712"/>
      <c r="H24" s="346">
        <f>IF(E24="","",VLOOKUP(C24,Data!$B$5:$L$508,11,FALSE))</f>
        <v>128.13999999999999</v>
      </c>
      <c r="I24" s="616">
        <f t="shared" si="0"/>
        <v>2562.7999999999997</v>
      </c>
      <c r="J24" s="471" t="str">
        <f>IF(E24="","",VLOOKUP(C24,Data!$B$5:$D$508,3,FALSE))</f>
        <v>C/T</v>
      </c>
      <c r="K24" s="347" t="str">
        <f>IF(E24="","",VLOOKUP(C24,Data!$B$5:$M$508,12,FALSE))</f>
        <v>Indonesia</v>
      </c>
      <c r="L24" s="348"/>
      <c r="M24" s="349">
        <f>IF(E24="","",VLOOKUP(C24,Data!$B$5:$E$508,4,FALSE)*E24)</f>
        <v>132</v>
      </c>
      <c r="N24" s="349">
        <f>IF(E24="","",VLOOKUP(C24,Data!$B$5:$F$508,5,FALSE)*E24)</f>
        <v>130</v>
      </c>
      <c r="O24" s="612" t="e">
        <f>IF(C24=Data!#REF!,Data!#REF!,(IF(C24=Data!#REF!,Data!#REF!,(IF(C24=Data!#REF!,Data!#REF!,(IF(C24=Data!B139,Data!G139,(IF(C24=Data!B142,Data!G142,(IF(C24=Data!#REF!,Data!#REF!,(IF(C24=Data!#REF!,Data!#REF!,(IF(C24=Data!#REF!,Data!#REF!,Data!#REF!)))))))))))))))&amp;IF(C24=Data!#REF!,Data!#REF!,(IF(C24=Data!#REF!,Data!#REF!,(IF(C24=Data!#REF!,Data!#REF!,(IF(C24=Data!#REF!,Data!#REF!,(IF(C24=Data!#REF!,Data!#REF!,(IF(C24=Data!#REF!,Data!G834,(IF(C24=Data!#REF!,Data!#REF!,(IF(C24=Data!#REF!,Data!#REF!,Data!#REF!)))))))))))))))&amp;IF(C24=Data!B170,Data!G170,(IF(C24=Data!#REF!,Data!#REF!,(IF(C24=Data!#REF!,Data!#REF!,(IF(C24=Data!#REF!,Data!#REF!,(IF(C24=Data!#REF!,Data!#REF!,Data!#REF!)))))))))</f>
        <v>#REF!</v>
      </c>
      <c r="P24" s="793"/>
      <c r="Q24" s="794"/>
      <c r="R24" s="630" t="s">
        <v>525</v>
      </c>
      <c r="S24" s="794"/>
      <c r="T24" s="794"/>
      <c r="U24" s="630"/>
      <c r="V24" s="634"/>
      <c r="W24" s="630"/>
      <c r="X24" s="350">
        <f>IF(E24="","",VLOOKUP(C24,Data!$B$5:$J$508,9,FALSE)*E24)</f>
        <v>0.26838000000000001</v>
      </c>
      <c r="Y24" s="704"/>
      <c r="Z24" s="704"/>
      <c r="AA24" s="705"/>
      <c r="AB24" s="705"/>
      <c r="AC24" s="704"/>
      <c r="AD24" s="704"/>
      <c r="AE24" s="704"/>
    </row>
    <row r="25" spans="2:31" s="710" customFormat="1" ht="20" customHeight="1">
      <c r="B25" s="707" t="s">
        <v>971</v>
      </c>
      <c r="C25" s="357" t="s">
        <v>592</v>
      </c>
      <c r="D25" s="346" t="str">
        <f>IF(E25="","",VLOOKUP(C25,Data!$B$5:$L$508,2,FALSE))</f>
        <v>WW08930</v>
      </c>
      <c r="E25" s="715">
        <v>300</v>
      </c>
      <c r="F25" s="709"/>
      <c r="G25" s="712"/>
      <c r="H25" s="346">
        <f>IF(E25="","",VLOOKUP(C25,Data!$B$5:$L$508,11,FALSE))</f>
        <v>24.7</v>
      </c>
      <c r="I25" s="616">
        <f t="shared" si="0"/>
        <v>7410</v>
      </c>
      <c r="J25" s="471" t="str">
        <f>IF(E25="","",VLOOKUP(C25,Data!$B$5:$D$508,3,FALSE))</f>
        <v>C/T</v>
      </c>
      <c r="K25" s="347" t="str">
        <f>IF(E25="","",VLOOKUP(C25,Data!$B$5:$M$508,12,FALSE))</f>
        <v>Indonesia</v>
      </c>
      <c r="L25" s="348"/>
      <c r="M25" s="349">
        <f>IF(E25="","",VLOOKUP(C25,Data!$B$5:$E$508,4,FALSE)*E25)</f>
        <v>660</v>
      </c>
      <c r="N25" s="349">
        <f>IF(E25="","",VLOOKUP(C25,Data!$B$5:$F$508,5,FALSE)*E25)</f>
        <v>300</v>
      </c>
      <c r="O25" s="612" t="e">
        <f>IF(C25=Data!#REF!,Data!#REF!,(IF(C25=Data!#REF!,Data!#REF!,(IF(C25=Data!#REF!,Data!#REF!,(IF(C25=Data!B140,Data!G140,(IF(C25=Data!B143,Data!G143,(IF(C25=Data!#REF!,Data!#REF!,(IF(C25=Data!#REF!,Data!#REF!,(IF(C25=Data!#REF!,Data!#REF!,Data!#REF!)))))))))))))))&amp;IF(C25=Data!#REF!,Data!#REF!,(IF(C25=Data!#REF!,Data!#REF!,(IF(C25=Data!#REF!,Data!#REF!,(IF(C25=Data!#REF!,Data!#REF!,(IF(C25=Data!#REF!,Data!#REF!,(IF(C25=Data!#REF!,Data!G835,(IF(C25=Data!#REF!,Data!#REF!,(IF(C25=Data!#REF!,Data!#REF!,Data!#REF!)))))))))))))))&amp;IF(C25=Data!B171,Data!G171,(IF(C25=Data!#REF!,Data!#REF!,(IF(C25=Data!#REF!,Data!#REF!,(IF(C25=Data!#REF!,Data!#REF!,(IF(C25=Data!#REF!,Data!#REF!,Data!#REF!)))))))))</f>
        <v>#REF!</v>
      </c>
      <c r="P25" s="793"/>
      <c r="Q25" s="794"/>
      <c r="R25" s="630" t="s">
        <v>525</v>
      </c>
      <c r="S25" s="794"/>
      <c r="T25" s="794"/>
      <c r="U25" s="630"/>
      <c r="V25" s="634"/>
      <c r="W25" s="630"/>
      <c r="X25" s="350">
        <f>IF(E25="","",VLOOKUP(C25,Data!$B$5:$J$508,9,FALSE)*E25)</f>
        <v>1.02</v>
      </c>
      <c r="Y25" s="704"/>
      <c r="Z25" s="704"/>
      <c r="AA25" s="705"/>
      <c r="AB25" s="705"/>
      <c r="AC25" s="704"/>
      <c r="AD25" s="704"/>
      <c r="AE25" s="704"/>
    </row>
    <row r="26" spans="2:31" s="710" customFormat="1" ht="20" customHeight="1">
      <c r="B26" s="707"/>
      <c r="C26" s="357" t="s">
        <v>593</v>
      </c>
      <c r="D26" s="346" t="str">
        <f>IF(E26="","",VLOOKUP(C26,Data!$B$5:$L$508,2,FALSE))</f>
        <v>WW08960</v>
      </c>
      <c r="E26" s="715">
        <v>300</v>
      </c>
      <c r="F26" s="709"/>
      <c r="G26" s="378"/>
      <c r="H26" s="346">
        <f>IF(E26="","",VLOOKUP(C26,Data!$B$5:$L$508,11,FALSE))</f>
        <v>24.7</v>
      </c>
      <c r="I26" s="616">
        <f t="shared" si="0"/>
        <v>7410</v>
      </c>
      <c r="J26" s="471" t="str">
        <f>IF(E26="","",VLOOKUP(C26,Data!$B$5:$D$508,3,FALSE))</f>
        <v>C/T</v>
      </c>
      <c r="K26" s="347" t="str">
        <f>IF(E26="","",VLOOKUP(C26,Data!$B$5:$M$508,12,FALSE))</f>
        <v>Indonesia</v>
      </c>
      <c r="L26" s="348"/>
      <c r="M26" s="349">
        <f>IF(E26="","",VLOOKUP(C26,Data!$B$5:$E$508,4,FALSE)*E26)</f>
        <v>0</v>
      </c>
      <c r="N26" s="349">
        <f>IF(E26="","",VLOOKUP(C26,Data!$B$5:$F$508,5,FALSE)*E26)</f>
        <v>300</v>
      </c>
      <c r="O26" s="612" t="e">
        <f>IF(C26=Data!#REF!,Data!#REF!,(IF(C26=Data!#REF!,Data!#REF!,(IF(C26=Data!#REF!,Data!#REF!,(IF(C26=Data!B141,Data!G141,(IF(C26=Data!B144,Data!G144,(IF(C26=Data!#REF!,Data!#REF!,(IF(C26=Data!#REF!,Data!#REF!,(IF(C26=Data!#REF!,Data!#REF!,Data!#REF!)))))))))))))))&amp;IF(C26=Data!#REF!,Data!#REF!,(IF(C26=Data!#REF!,Data!#REF!,(IF(C26=Data!#REF!,Data!#REF!,(IF(C26=Data!#REF!,Data!#REF!,(IF(C26=Data!#REF!,Data!#REF!,(IF(C26=Data!#REF!,Data!G836,(IF(C26=Data!#REF!,Data!#REF!,(IF(C26=Data!#REF!,Data!#REF!,Data!#REF!)))))))))))))))&amp;IF(C26=Data!B172,Data!G172,(IF(C26=Data!#REF!,Data!#REF!,(IF(C26=Data!#REF!,Data!#REF!,(IF(C26=Data!#REF!,Data!#REF!,(IF(C26=Data!#REF!,Data!#REF!,Data!#REF!)))))))))</f>
        <v>#REF!</v>
      </c>
      <c r="P26" s="793"/>
      <c r="Q26" s="794"/>
      <c r="R26" s="630" t="s">
        <v>525</v>
      </c>
      <c r="S26" s="794"/>
      <c r="T26" s="794"/>
      <c r="U26" s="630"/>
      <c r="V26" s="634"/>
      <c r="W26" s="630"/>
      <c r="X26" s="350">
        <f>IF(E26="","",VLOOKUP(C26,Data!$B$5:$J$508,9,FALSE)*E26)</f>
        <v>1.02</v>
      </c>
      <c r="Y26" s="704"/>
      <c r="Z26" s="704"/>
      <c r="AA26" s="705"/>
      <c r="AB26" s="705"/>
      <c r="AC26" s="704"/>
      <c r="AD26" s="704"/>
      <c r="AE26" s="704"/>
    </row>
    <row r="27" spans="2:31" s="710" customFormat="1" ht="20" customHeight="1">
      <c r="B27" s="707" t="s">
        <v>1127</v>
      </c>
      <c r="C27" s="357" t="s">
        <v>596</v>
      </c>
      <c r="D27" s="346" t="str">
        <f>IF(E27="","",VLOOKUP(C27,Data!$B$5:$L$508,2,FALSE))</f>
        <v>WW09120</v>
      </c>
      <c r="E27" s="715">
        <v>250</v>
      </c>
      <c r="F27" s="709"/>
      <c r="G27" s="712"/>
      <c r="H27" s="346">
        <f>IF(E27="","",VLOOKUP(C27,Data!$B$5:$L$508,11,FALSE))</f>
        <v>25.11</v>
      </c>
      <c r="I27" s="616">
        <f t="shared" si="0"/>
        <v>6277.5</v>
      </c>
      <c r="J27" s="471" t="str">
        <f>IF(E27="","",VLOOKUP(C27,Data!$B$5:$D$508,3,FALSE))</f>
        <v>C/T</v>
      </c>
      <c r="K27" s="347" t="str">
        <f>IF(E27="","",VLOOKUP(C27,Data!$B$5:$M$508,12,FALSE))</f>
        <v>Indonesia</v>
      </c>
      <c r="L27" s="348"/>
      <c r="M27" s="349">
        <f>IF(E27="","",VLOOKUP(C27,Data!$B$5:$E$508,4,FALSE)*E27)</f>
        <v>375</v>
      </c>
      <c r="N27" s="349">
        <f>IF(E27="","",VLOOKUP(C27,Data!$B$5:$F$508,5,FALSE)*E27)</f>
        <v>162.5</v>
      </c>
      <c r="O27" s="612" t="e">
        <f>IF(C27=Data!#REF!,Data!#REF!,(IF(C27=Data!#REF!,Data!#REF!,(IF(C27=Data!#REF!,Data!#REF!,(IF(C27=Data!B142,Data!G142,(IF(C27=Data!B145,Data!G145,(IF(C27=Data!#REF!,Data!#REF!,(IF(C27=Data!#REF!,Data!#REF!,(IF(C27=Data!#REF!,Data!#REF!,Data!#REF!)))))))))))))))&amp;IF(C27=Data!#REF!,Data!#REF!,(IF(C27=Data!#REF!,Data!#REF!,(IF(C27=Data!#REF!,Data!#REF!,(IF(C27=Data!#REF!,Data!#REF!,(IF(C27=Data!#REF!,Data!#REF!,(IF(C27=Data!#REF!,Data!G837,(IF(C27=Data!#REF!,Data!#REF!,(IF(C27=Data!#REF!,Data!#REF!,Data!#REF!)))))))))))))))&amp;IF(C27=Data!B173,Data!G173,(IF(C27=Data!#REF!,Data!#REF!,(IF(C27=Data!#REF!,Data!#REF!,(IF(C27=Data!#REF!,Data!#REF!,(IF(C27=Data!#REF!,Data!#REF!,Data!#REF!)))))))))</f>
        <v>#REF!</v>
      </c>
      <c r="P27" s="793"/>
      <c r="Q27" s="794"/>
      <c r="R27" s="630" t="s">
        <v>525</v>
      </c>
      <c r="S27" s="794"/>
      <c r="T27" s="794"/>
      <c r="U27" s="630"/>
      <c r="V27" s="634"/>
      <c r="W27" s="630"/>
      <c r="X27" s="350">
        <f>IF(E27="","",VLOOKUP(C27,Data!$B$5:$J$508,9,FALSE)*E27)</f>
        <v>0.98499999999999999</v>
      </c>
      <c r="Y27" s="704"/>
      <c r="Z27" s="704"/>
      <c r="AA27" s="705"/>
      <c r="AB27" s="705"/>
      <c r="AC27" s="704"/>
      <c r="AD27" s="704"/>
      <c r="AE27" s="704"/>
    </row>
    <row r="28" spans="2:31" s="710" customFormat="1" ht="20" customHeight="1">
      <c r="B28" s="707"/>
      <c r="C28" s="357" t="s">
        <v>597</v>
      </c>
      <c r="D28" s="346" t="str">
        <f>IF(E28="","",VLOOKUP(C28,Data!$B$5:$L$508,2,FALSE))</f>
        <v>WW09130</v>
      </c>
      <c r="E28" s="715">
        <v>250</v>
      </c>
      <c r="F28" s="709"/>
      <c r="G28" s="712"/>
      <c r="H28" s="346">
        <f>IF(E28="","",VLOOKUP(C28,Data!$B$5:$L$508,11,FALSE))</f>
        <v>25.11</v>
      </c>
      <c r="I28" s="616">
        <f t="shared" si="0"/>
        <v>6277.5</v>
      </c>
      <c r="J28" s="471" t="str">
        <f>IF(E28="","",VLOOKUP(C28,Data!$B$5:$D$508,3,FALSE))</f>
        <v>C/T</v>
      </c>
      <c r="K28" s="347" t="str">
        <f>IF(E28="","",VLOOKUP(C28,Data!$B$5:$M$508,12,FALSE))</f>
        <v>Indonesia</v>
      </c>
      <c r="L28" s="348"/>
      <c r="M28" s="349">
        <f>IF(E28="","",VLOOKUP(C28,Data!$B$5:$E$508,4,FALSE)*E28)</f>
        <v>0</v>
      </c>
      <c r="N28" s="349">
        <f>IF(E28="","",VLOOKUP(C28,Data!$B$5:$F$508,5,FALSE)*E28)</f>
        <v>162.5</v>
      </c>
      <c r="O28" s="612" t="e">
        <f>IF(C28=Data!#REF!,Data!#REF!,(IF(C28=Data!#REF!,Data!#REF!,(IF(C28=Data!#REF!,Data!#REF!,(IF(C28=Data!B143,Data!G143,(IF(C28=Data!B146,Data!G146,(IF(C28=Data!#REF!,Data!#REF!,(IF(C28=Data!#REF!,Data!#REF!,(IF(C28=Data!#REF!,Data!#REF!,Data!#REF!)))))))))))))))&amp;IF(C28=Data!#REF!,Data!#REF!,(IF(C28=Data!#REF!,Data!#REF!,(IF(C28=Data!#REF!,Data!#REF!,(IF(C28=Data!#REF!,Data!#REF!,(IF(C28=Data!#REF!,Data!#REF!,(IF(C28=Data!#REF!,Data!G838,(IF(C28=Data!#REF!,Data!#REF!,(IF(C28=Data!#REF!,Data!#REF!,Data!#REF!)))))))))))))))&amp;IF(C28=Data!B174,Data!G174,(IF(C28=Data!#REF!,Data!#REF!,(IF(C28=Data!#REF!,Data!#REF!,(IF(C28=Data!#REF!,Data!#REF!,(IF(C28=Data!#REF!,Data!#REF!,Data!#REF!)))))))))</f>
        <v>#REF!</v>
      </c>
      <c r="P28" s="793"/>
      <c r="Q28" s="794"/>
      <c r="R28" s="630" t="s">
        <v>525</v>
      </c>
      <c r="S28" s="794"/>
      <c r="T28" s="794"/>
      <c r="U28" s="630"/>
      <c r="V28" s="634"/>
      <c r="W28" s="630"/>
      <c r="X28" s="350">
        <f>IF(E28="","",VLOOKUP(C28,Data!$B$5:$J$508,9,FALSE)*E28)</f>
        <v>0.98499999999999999</v>
      </c>
      <c r="Y28" s="704"/>
      <c r="Z28" s="704"/>
      <c r="AA28" s="705"/>
      <c r="AB28" s="705"/>
      <c r="AC28" s="704"/>
      <c r="AD28" s="704"/>
      <c r="AE28" s="704"/>
    </row>
    <row r="29" spans="2:31" s="710" customFormat="1" ht="20" customHeight="1">
      <c r="B29" s="707" t="s">
        <v>954</v>
      </c>
      <c r="C29" s="357" t="s">
        <v>11</v>
      </c>
      <c r="D29" s="346" t="str">
        <f>IF(E29="","",VLOOKUP(C29,Data!$B$5:$L$508,2,FALSE))</f>
        <v>ZG74800</v>
      </c>
      <c r="E29" s="715">
        <v>300</v>
      </c>
      <c r="F29" s="709">
        <v>2</v>
      </c>
      <c r="G29" s="712"/>
      <c r="H29" s="346">
        <f>IF(E29="","",VLOOKUP(C29,Data!$B$5:$L$508,11,FALSE))</f>
        <v>13.71</v>
      </c>
      <c r="I29" s="616">
        <f t="shared" si="0"/>
        <v>4113</v>
      </c>
      <c r="J29" s="471" t="str">
        <f>IF(E29="","",VLOOKUP(C29,Data!$B$5:$D$508,3,FALSE))</f>
        <v>C/T</v>
      </c>
      <c r="K29" s="347" t="str">
        <f>IF(E29="","",VLOOKUP(C29,Data!$B$5:$M$508,12,FALSE))</f>
        <v>Indonesia</v>
      </c>
      <c r="L29" s="348"/>
      <c r="M29" s="349">
        <f>IF(E29="","",VLOOKUP(C29,Data!$B$5:$E$508,4,FALSE)*E29)</f>
        <v>650</v>
      </c>
      <c r="N29" s="349">
        <f>IF(E29="","",VLOOKUP(C29,Data!$B$5:$F$508,5,FALSE)*E29)</f>
        <v>600</v>
      </c>
      <c r="O29" s="612" t="e">
        <f>IF(C29=Data!#REF!,Data!#REF!,(IF(C29=Data!#REF!,Data!#REF!,(IF(C29=Data!#REF!,Data!#REF!,(IF(C29=Data!B210,Data!G210,(IF(C29=Data!B213,Data!G213,(IF(C29=Data!#REF!,Data!#REF!,(IF(C29=Data!#REF!,Data!#REF!,(IF(C29=Data!#REF!,Data!#REF!,Data!#REF!)))))))))))))))&amp;IF(C29=Data!#REF!,Data!#REF!,(IF(C29=Data!#REF!,Data!#REF!,(IF(C29=Data!#REF!,Data!#REF!,(IF(C29=Data!#REF!,Data!#REF!,(IF(C29=Data!#REF!,Data!#REF!,(IF(C29=Data!#REF!,Data!G905,(IF(C29=Data!#REF!,Data!#REF!,(IF(C29=Data!#REF!,Data!#REF!,Data!#REF!)))))))))))))))&amp;IF(C29=Data!B241,Data!G241,(IF(C29=Data!#REF!,Data!#REF!,(IF(C29=Data!#REF!,Data!#REF!,(IF(C29=Data!#REF!,Data!#REF!,(IF(C29=Data!#REF!,Data!#REF!,Data!#REF!)))))))))</f>
        <v>#REF!</v>
      </c>
      <c r="P29" s="793"/>
      <c r="Q29" s="794"/>
      <c r="R29" s="630" t="s">
        <v>525</v>
      </c>
      <c r="S29" s="794"/>
      <c r="T29" s="794"/>
      <c r="U29" s="630"/>
      <c r="V29" s="634"/>
      <c r="W29" s="630"/>
      <c r="X29" s="350">
        <f>IF(E29="","",VLOOKUP(C29,Data!$B$5:$J$508,9,FALSE)*E29)</f>
        <v>2.4</v>
      </c>
      <c r="Y29" s="704"/>
      <c r="Z29" s="704"/>
      <c r="AA29" s="705"/>
      <c r="AB29" s="705"/>
      <c r="AC29" s="704"/>
      <c r="AD29" s="704"/>
      <c r="AE29" s="704"/>
    </row>
    <row r="30" spans="2:31" s="710" customFormat="1" ht="20" customHeight="1">
      <c r="B30" s="707" t="s">
        <v>1128</v>
      </c>
      <c r="C30" s="357" t="s">
        <v>550</v>
      </c>
      <c r="D30" s="346" t="str">
        <f>IF(E30="","",VLOOKUP(C30,Data!$B$5:$L$508,2,FALSE))</f>
        <v>ZG74810</v>
      </c>
      <c r="E30" s="715">
        <v>300</v>
      </c>
      <c r="F30" s="709">
        <v>2</v>
      </c>
      <c r="G30" s="712"/>
      <c r="H30" s="346">
        <f>IF(E30="","",VLOOKUP(C30,Data!$B$5:$L$508,11,FALSE))</f>
        <v>13.22</v>
      </c>
      <c r="I30" s="616">
        <f t="shared" si="0"/>
        <v>3966</v>
      </c>
      <c r="J30" s="471" t="str">
        <f>IF(E30="","",VLOOKUP(C30,Data!$B$5:$D$508,3,FALSE))</f>
        <v>C/T</v>
      </c>
      <c r="K30" s="347" t="str">
        <f>IF(E30="","",VLOOKUP(C30,Data!$B$5:$M$508,12,FALSE))</f>
        <v>Indonesia</v>
      </c>
      <c r="L30" s="348"/>
      <c r="M30" s="349">
        <f>IF(E30="","",VLOOKUP(C30,Data!$B$5:$E$508,4,FALSE)*E30)</f>
        <v>650</v>
      </c>
      <c r="N30" s="349">
        <f>IF(E30="","",VLOOKUP(C30,Data!$B$5:$F$508,5,FALSE)*E30)</f>
        <v>600</v>
      </c>
      <c r="O30" s="612" t="e">
        <f>IF(C30=Data!#REF!,Data!#REF!,(IF(C30=Data!#REF!,Data!#REF!,(IF(C30=Data!#REF!,Data!#REF!,(IF(C30=Data!B167,Data!G167,(IF(C30=Data!B170,Data!G170,(IF(C30=Data!#REF!,Data!#REF!,(IF(C30=Data!#REF!,Data!#REF!,(IF(C30=Data!#REF!,Data!#REF!,Data!#REF!)))))))))))))))&amp;IF(C30=Data!#REF!,Data!#REF!,(IF(C30=Data!#REF!,Data!#REF!,(IF(C30=Data!#REF!,Data!#REF!,(IF(C30=Data!#REF!,Data!#REF!,(IF(C30=Data!#REF!,Data!#REF!,(IF(C30=Data!#REF!,Data!G862,(IF(C30=Data!#REF!,Data!#REF!,(IF(C30=Data!#REF!,Data!#REF!,Data!#REF!)))))))))))))))&amp;IF(C30=Data!B198,Data!G198,(IF(C30=Data!#REF!,Data!#REF!,(IF(C30=Data!#REF!,Data!#REF!,(IF(C30=Data!#REF!,Data!#REF!,(IF(C30=Data!#REF!,Data!#REF!,Data!#REF!)))))))))</f>
        <v>#REF!</v>
      </c>
      <c r="P30" s="793"/>
      <c r="Q30" s="794"/>
      <c r="R30" s="630" t="s">
        <v>525</v>
      </c>
      <c r="S30" s="794"/>
      <c r="T30" s="794"/>
      <c r="U30" s="630"/>
      <c r="V30" s="634"/>
      <c r="W30" s="630"/>
      <c r="X30" s="350">
        <f>IF(E30="","",VLOOKUP(C30,Data!$B$5:$J$508,9,FALSE)*E30)</f>
        <v>2.4</v>
      </c>
      <c r="Y30" s="704"/>
      <c r="Z30" s="704"/>
      <c r="AA30" s="705"/>
      <c r="AB30" s="705"/>
      <c r="AC30" s="704"/>
      <c r="AD30" s="704"/>
      <c r="AE30" s="704"/>
    </row>
    <row r="31" spans="2:31" s="710" customFormat="1" ht="20" customHeight="1">
      <c r="B31" s="707">
        <v>29</v>
      </c>
      <c r="C31" s="357" t="s">
        <v>595</v>
      </c>
      <c r="D31" s="346" t="str">
        <f>IF(E31="","",VLOOKUP(C31,Data!$B$5:$L$508,2,FALSE))</f>
        <v>WW08990</v>
      </c>
      <c r="E31" s="715">
        <v>50</v>
      </c>
      <c r="F31" s="709"/>
      <c r="G31" s="712"/>
      <c r="H31" s="346">
        <f>IF(E31="","",VLOOKUP(C31,Data!$B$5:$L$508,11,FALSE))</f>
        <v>24.65</v>
      </c>
      <c r="I31" s="616">
        <f t="shared" si="0"/>
        <v>1232.5</v>
      </c>
      <c r="J31" s="471" t="str">
        <f>IF(E31="","",VLOOKUP(C31,Data!$B$5:$D$508,3,FALSE))</f>
        <v>C/T</v>
      </c>
      <c r="K31" s="347" t="str">
        <f>IF(E31="","",VLOOKUP(C31,Data!$B$5:$M$508,12,FALSE))</f>
        <v>Indonesia</v>
      </c>
      <c r="L31" s="348"/>
      <c r="M31" s="349">
        <f>IF(E31="","",VLOOKUP(C31,Data!$B$5:$E$508,4,FALSE)*E31)</f>
        <v>110.00000000000001</v>
      </c>
      <c r="N31" s="349">
        <f>IF(E31="","",VLOOKUP(C31,Data!$B$5:$F$508,5,FALSE)*E31)</f>
        <v>50</v>
      </c>
      <c r="O31" s="612" t="e">
        <f>IF(C31=Data!#REF!,Data!#REF!,(IF(C31=Data!#REF!,Data!#REF!,(IF(C31=Data!#REF!,Data!#REF!,(IF(C31=Data!B168,Data!G168,(IF(C31=Data!B171,Data!G171,(IF(C31=Data!#REF!,Data!#REF!,(IF(C31=Data!#REF!,Data!#REF!,(IF(C31=Data!#REF!,Data!#REF!,Data!#REF!)))))))))))))))&amp;IF(C31=Data!#REF!,Data!#REF!,(IF(C31=Data!#REF!,Data!#REF!,(IF(C31=Data!#REF!,Data!#REF!,(IF(C31=Data!#REF!,Data!#REF!,(IF(C31=Data!#REF!,Data!#REF!,(IF(C31=Data!#REF!,Data!G863,(IF(C31=Data!#REF!,Data!#REF!,(IF(C31=Data!#REF!,Data!#REF!,Data!#REF!)))))))))))))))&amp;IF(C31=Data!B199,Data!G199,(IF(C31=Data!#REF!,Data!#REF!,(IF(C31=Data!#REF!,Data!#REF!,(IF(C31=Data!#REF!,Data!#REF!,(IF(C31=Data!#REF!,Data!#REF!,Data!#REF!)))))))))</f>
        <v>#REF!</v>
      </c>
      <c r="P31" s="793"/>
      <c r="Q31" s="794"/>
      <c r="R31" s="630" t="s">
        <v>525</v>
      </c>
      <c r="S31" s="794"/>
      <c r="T31" s="794"/>
      <c r="U31" s="630"/>
      <c r="V31" s="634"/>
      <c r="W31" s="630"/>
      <c r="X31" s="350">
        <f>IF(E31="","",VLOOKUP(C31,Data!$B$5:$J$508,9,FALSE)*E31)</f>
        <v>0.17</v>
      </c>
      <c r="Y31" s="704"/>
      <c r="Z31" s="704"/>
      <c r="AA31" s="705"/>
      <c r="AB31" s="705"/>
      <c r="AC31" s="704"/>
      <c r="AD31" s="704"/>
      <c r="AE31" s="704"/>
    </row>
    <row r="32" spans="2:31" s="710" customFormat="1" ht="20" customHeight="1">
      <c r="B32" s="707"/>
      <c r="C32" s="357" t="s">
        <v>594</v>
      </c>
      <c r="D32" s="346" t="str">
        <f>IF(E32="","",VLOOKUP(C32,Data!$B$5:$L$508,2,FALSE))</f>
        <v>WW08970</v>
      </c>
      <c r="E32" s="715">
        <v>50</v>
      </c>
      <c r="F32" s="709"/>
      <c r="G32" s="712"/>
      <c r="H32" s="346">
        <f>IF(E32="","",VLOOKUP(C32,Data!$B$5:$L$508,11,FALSE))</f>
        <v>24.65</v>
      </c>
      <c r="I32" s="616">
        <f t="shared" si="0"/>
        <v>1232.5</v>
      </c>
      <c r="J32" s="471" t="str">
        <f>IF(E32="","",VLOOKUP(C32,Data!$B$5:$D$508,3,FALSE))</f>
        <v>C/T</v>
      </c>
      <c r="K32" s="347" t="str">
        <f>IF(E32="","",VLOOKUP(C32,Data!$B$5:$M$508,12,FALSE))</f>
        <v>Indonesia</v>
      </c>
      <c r="L32" s="348"/>
      <c r="M32" s="349">
        <f>IF(E32="","",VLOOKUP(C32,Data!$B$5:$E$508,4,FALSE)*E32)</f>
        <v>0</v>
      </c>
      <c r="N32" s="349">
        <f>IF(E32="","",VLOOKUP(C32,Data!$B$5:$F$508,5,FALSE)*E32)</f>
        <v>50</v>
      </c>
      <c r="O32" s="612" t="e">
        <f>IF(C32=Data!#REF!,Data!#REF!,(IF(C32=Data!#REF!,Data!#REF!,(IF(C32=Data!#REF!,Data!#REF!,(IF(C32=Data!B162,Data!G162,(IF(C32=Data!B165,Data!G165,(IF(C32=Data!#REF!,Data!#REF!,(IF(C32=Data!#REF!,Data!#REF!,(IF(C32=Data!#REF!,Data!#REF!,Data!#REF!)))))))))))))))&amp;IF(C32=Data!#REF!,Data!#REF!,(IF(C32=Data!#REF!,Data!#REF!,(IF(C32=Data!#REF!,Data!#REF!,(IF(C32=Data!#REF!,Data!#REF!,(IF(C32=Data!#REF!,Data!#REF!,(IF(C32=Data!#REF!,Data!G857,(IF(C32=Data!#REF!,Data!#REF!,(IF(C32=Data!#REF!,Data!#REF!,Data!#REF!)))))))))))))))&amp;IF(C32=Data!B193,Data!G193,(IF(C32=Data!#REF!,Data!#REF!,(IF(C32=Data!#REF!,Data!#REF!,(IF(C32=Data!#REF!,Data!#REF!,(IF(C32=Data!#REF!,Data!#REF!,Data!#REF!)))))))))</f>
        <v>#REF!</v>
      </c>
      <c r="P32" s="793"/>
      <c r="Q32" s="794"/>
      <c r="R32" s="630" t="s">
        <v>525</v>
      </c>
      <c r="S32" s="794"/>
      <c r="T32" s="794"/>
      <c r="U32" s="630"/>
      <c r="V32" s="634"/>
      <c r="W32" s="630"/>
      <c r="X32" s="350">
        <f>IF(E32="","",VLOOKUP(C32,Data!$B$5:$J$508,9,FALSE)*E32)</f>
        <v>0.17</v>
      </c>
      <c r="Y32" s="704"/>
      <c r="Z32" s="704"/>
      <c r="AA32" s="705"/>
      <c r="AB32" s="705"/>
      <c r="AC32" s="704"/>
      <c r="AD32" s="704"/>
      <c r="AE32" s="704"/>
    </row>
    <row r="33" spans="2:31" s="710" customFormat="1" ht="20" customHeight="1">
      <c r="B33" s="707">
        <v>30</v>
      </c>
      <c r="C33" s="357" t="s">
        <v>621</v>
      </c>
      <c r="D33" s="346" t="str">
        <f>IF(E33="","",VLOOKUP(C33,Data!$B$5:$L$508,2,FALSE))</f>
        <v>ZV87970</v>
      </c>
      <c r="E33" s="715">
        <v>9</v>
      </c>
      <c r="F33" s="709"/>
      <c r="G33" s="712"/>
      <c r="H33" s="346">
        <f>IF(E33="","",VLOOKUP(C33,Data!$B$5:$L$508,11,FALSE))</f>
        <v>21.69</v>
      </c>
      <c r="I33" s="616">
        <f t="shared" si="0"/>
        <v>195.21</v>
      </c>
      <c r="J33" s="471" t="str">
        <f>IF(E33="","",VLOOKUP(C33,Data!$B$5:$D$508,3,FALSE))</f>
        <v>C/T</v>
      </c>
      <c r="K33" s="347" t="str">
        <f>IF(E33="","",VLOOKUP(C33,Data!$B$5:$M$508,12,FALSE))</f>
        <v>Indonesia</v>
      </c>
      <c r="L33" s="348"/>
      <c r="M33" s="349">
        <f>IF(E33="","",VLOOKUP(C33,Data!$B$5:$E$508,4,FALSE)*E33)</f>
        <v>96.75</v>
      </c>
      <c r="N33" s="349">
        <f>IF(E33="","",VLOOKUP(C33,Data!$B$5:$F$508,5,FALSE)*E33)</f>
        <v>77.399999999999991</v>
      </c>
      <c r="O33" s="612" t="e">
        <f>IF(C33=Data!#REF!,Data!#REF!,(IF(C33=Data!#REF!,Data!#REF!,(IF(C33=Data!#REF!,Data!#REF!,(IF(C33=Data!B163,Data!G163,(IF(C33=Data!B166,Data!G166,(IF(C33=Data!#REF!,Data!#REF!,(IF(C33=Data!#REF!,Data!#REF!,(IF(C33=Data!#REF!,Data!#REF!,Data!#REF!)))))))))))))))&amp;IF(C33=Data!#REF!,Data!#REF!,(IF(C33=Data!#REF!,Data!#REF!,(IF(C33=Data!#REF!,Data!#REF!,(IF(C33=Data!#REF!,Data!#REF!,(IF(C33=Data!#REF!,Data!#REF!,(IF(C33=Data!#REF!,Data!G858,(IF(C33=Data!#REF!,Data!#REF!,(IF(C33=Data!#REF!,Data!#REF!,Data!#REF!)))))))))))))))&amp;IF(C33=Data!B194,Data!G194,(IF(C33=Data!#REF!,Data!#REF!,(IF(C33=Data!#REF!,Data!#REF!,(IF(C33=Data!#REF!,Data!#REF!,(IF(C33=Data!#REF!,Data!#REF!,Data!#REF!)))))))))</f>
        <v>#REF!</v>
      </c>
      <c r="P33" s="793"/>
      <c r="Q33" s="794"/>
      <c r="R33" s="630" t="s">
        <v>525</v>
      </c>
      <c r="S33" s="794"/>
      <c r="T33" s="794"/>
      <c r="U33" s="630"/>
      <c r="V33" s="634"/>
      <c r="W33" s="630"/>
      <c r="X33" s="350">
        <f>IF(E33="","",VLOOKUP(C33,Data!$B$5:$J$508,9,FALSE)*E33)</f>
        <v>0.242372</v>
      </c>
      <c r="Y33" s="704"/>
      <c r="Z33" s="704"/>
      <c r="AA33" s="705"/>
      <c r="AB33" s="705"/>
      <c r="AC33" s="704"/>
      <c r="AD33" s="704"/>
      <c r="AE33" s="704"/>
    </row>
    <row r="34" spans="2:31" s="710" customFormat="1" ht="20" customHeight="1">
      <c r="B34" s="707">
        <v>31</v>
      </c>
      <c r="C34" s="357" t="s">
        <v>156</v>
      </c>
      <c r="D34" s="346" t="str">
        <f>IF(E34="","",VLOOKUP(C34,Data!$B$5:$L$508,2,FALSE))</f>
        <v>ZV88060</v>
      </c>
      <c r="E34" s="715">
        <v>5</v>
      </c>
      <c r="F34" s="709"/>
      <c r="G34" s="712"/>
      <c r="H34" s="346">
        <f>IF(E34="","",VLOOKUP(C34,Data!$B$5:$L$508,11,FALSE))</f>
        <v>16.07</v>
      </c>
      <c r="I34" s="616">
        <f t="shared" si="0"/>
        <v>80.349999999999994</v>
      </c>
      <c r="J34" s="471" t="str">
        <f>IF(E34="","",VLOOKUP(C34,Data!$B$5:$D$508,3,FALSE))</f>
        <v>C/T</v>
      </c>
      <c r="K34" s="347" t="str">
        <f>IF(E34="","",VLOOKUP(C34,Data!$B$5:$M$508,12,FALSE))</f>
        <v>Indonesia</v>
      </c>
      <c r="L34" s="348"/>
      <c r="M34" s="349">
        <f>IF(E34="","",VLOOKUP(C34,Data!$B$5:$E$508,4,FALSE)*E34)</f>
        <v>27.25</v>
      </c>
      <c r="N34" s="349">
        <f>IF(E34="","",VLOOKUP(C34,Data!$B$5:$F$508,5,FALSE)*E34)</f>
        <v>21.25</v>
      </c>
      <c r="O34" s="612" t="e">
        <f>IF(C34=Data!#REF!,Data!#REF!,(IF(C34=Data!#REF!,Data!#REF!,(IF(C34=Data!#REF!,Data!#REF!,(IF(C34=Data!B164,Data!G164,(IF(C34=Data!B167,Data!G167,(IF(C34=Data!#REF!,Data!#REF!,(IF(C34=Data!#REF!,Data!#REF!,(IF(C34=Data!#REF!,Data!#REF!,Data!#REF!)))))))))))))))&amp;IF(C34=Data!#REF!,Data!#REF!,(IF(C34=Data!#REF!,Data!#REF!,(IF(C34=Data!#REF!,Data!#REF!,(IF(C34=Data!#REF!,Data!#REF!,(IF(C34=Data!#REF!,Data!#REF!,(IF(C34=Data!#REF!,Data!G859,(IF(C34=Data!#REF!,Data!#REF!,(IF(C34=Data!#REF!,Data!#REF!,Data!#REF!)))))))))))))))&amp;IF(C34=Data!B195,Data!G195,(IF(C34=Data!#REF!,Data!#REF!,(IF(C34=Data!#REF!,Data!#REF!,(IF(C34=Data!#REF!,Data!#REF!,(IF(C34=Data!#REF!,Data!#REF!,Data!#REF!)))))))))</f>
        <v>#REF!</v>
      </c>
      <c r="P34" s="793"/>
      <c r="Q34" s="794"/>
      <c r="R34" s="630" t="s">
        <v>525</v>
      </c>
      <c r="S34" s="794"/>
      <c r="T34" s="794"/>
      <c r="U34" s="630"/>
      <c r="V34" s="634"/>
      <c r="W34" s="630"/>
      <c r="X34" s="350">
        <f>IF(E34="","",VLOOKUP(C34,Data!$B$5:$J$508,9,FALSE)*E34)</f>
        <v>5.0875999999999991E-2</v>
      </c>
      <c r="Y34" s="704"/>
      <c r="Z34" s="704"/>
      <c r="AA34" s="705"/>
      <c r="AB34" s="705"/>
      <c r="AC34" s="704"/>
      <c r="AD34" s="704"/>
      <c r="AE34" s="704"/>
    </row>
    <row r="35" spans="2:31" s="710" customFormat="1" ht="20" customHeight="1">
      <c r="B35" s="707" t="s">
        <v>1024</v>
      </c>
      <c r="C35" s="357" t="s">
        <v>158</v>
      </c>
      <c r="D35" s="346" t="str">
        <f>IF(E35="","",VLOOKUP(C35,Data!$B$5:$L$508,2,FALSE))</f>
        <v>ZV88080</v>
      </c>
      <c r="E35" s="715">
        <v>6</v>
      </c>
      <c r="F35" s="709"/>
      <c r="G35" s="712"/>
      <c r="H35" s="346">
        <f>IF(E35="","",VLOOKUP(C35,Data!$B$5:$L$508,11,FALSE))</f>
        <v>39.72</v>
      </c>
      <c r="I35" s="616">
        <f t="shared" si="0"/>
        <v>238.32</v>
      </c>
      <c r="J35" s="471" t="str">
        <f>IF(E35="","",VLOOKUP(C35,Data!$B$5:$D$508,3,FALSE))</f>
        <v>C/T</v>
      </c>
      <c r="K35" s="347" t="str">
        <f>IF(E35="","",VLOOKUP(C35,Data!$B$5:$M$508,12,FALSE))</f>
        <v>Indonesia</v>
      </c>
      <c r="L35" s="348"/>
      <c r="M35" s="349">
        <f>IF(E35="","",VLOOKUP(C35,Data!$B$5:$E$508,4,FALSE)*E35)</f>
        <v>30.299999999999997</v>
      </c>
      <c r="N35" s="349">
        <f>IF(E35="","",VLOOKUP(C35,Data!$B$5:$F$508,5,FALSE)*E35)</f>
        <v>22.799999999999997</v>
      </c>
      <c r="O35" s="612" t="e">
        <f>IF(C35=Data!#REF!,Data!#REF!,(IF(C35=Data!#REF!,Data!#REF!,(IF(C35=Data!#REF!,Data!#REF!,(IF(C35=Data!B166,Data!G166,(IF(C35=Data!B169,Data!G169,(IF(C35=Data!#REF!,Data!#REF!,(IF(C35=Data!#REF!,Data!#REF!,(IF(C35=Data!#REF!,Data!#REF!,Data!#REF!)))))))))))))))&amp;IF(C35=Data!#REF!,Data!#REF!,(IF(C35=Data!#REF!,Data!#REF!,(IF(C35=Data!#REF!,Data!#REF!,(IF(C35=Data!#REF!,Data!#REF!,(IF(C35=Data!#REF!,Data!#REF!,(IF(C35=Data!#REF!,Data!G861,(IF(C35=Data!#REF!,Data!#REF!,(IF(C35=Data!#REF!,Data!#REF!,Data!#REF!)))))))))))))))&amp;IF(C35=Data!B197,Data!G197,(IF(C35=Data!#REF!,Data!#REF!,(IF(C35=Data!#REF!,Data!#REF!,(IF(C35=Data!#REF!,Data!#REF!,(IF(C35=Data!#REF!,Data!#REF!,Data!#REF!)))))))))</f>
        <v>#REF!</v>
      </c>
      <c r="P35" s="793"/>
      <c r="Q35" s="794"/>
      <c r="R35" s="630" t="s">
        <v>525</v>
      </c>
      <c r="S35" s="794"/>
      <c r="T35" s="794"/>
      <c r="U35" s="630"/>
      <c r="V35" s="634"/>
      <c r="W35" s="630"/>
      <c r="X35" s="350">
        <f>IF(E35="","",VLOOKUP(C35,Data!$B$5:$J$508,9,FALSE)*E35)</f>
        <v>0.15262799999999999</v>
      </c>
      <c r="Y35" s="704"/>
      <c r="Z35" s="704"/>
      <c r="AA35" s="705"/>
      <c r="AB35" s="705"/>
      <c r="AC35" s="704"/>
      <c r="AD35" s="704"/>
      <c r="AE35" s="704"/>
    </row>
    <row r="36" spans="2:31" s="710" customFormat="1" ht="20" customHeight="1">
      <c r="B36" s="707" t="s">
        <v>1119</v>
      </c>
      <c r="C36" s="357" t="s">
        <v>127</v>
      </c>
      <c r="D36" s="346" t="str">
        <f>IF(E36="","",VLOOKUP(C36,Data!$B$5:$L$508,2,FALSE))</f>
        <v>ZV88180</v>
      </c>
      <c r="E36" s="715">
        <v>280</v>
      </c>
      <c r="F36" s="709">
        <v>7</v>
      </c>
      <c r="G36" s="712"/>
      <c r="H36" s="346">
        <f>IF(E36="","",VLOOKUP(C36,Data!$B$5:$L$508,11,FALSE))</f>
        <v>44.63</v>
      </c>
      <c r="I36" s="616">
        <f t="shared" si="0"/>
        <v>12496.400000000001</v>
      </c>
      <c r="J36" s="471" t="str">
        <f>IF(E36="","",VLOOKUP(C36,Data!$B$5:$D$508,3,FALSE))</f>
        <v>C/T</v>
      </c>
      <c r="K36" s="347" t="str">
        <f>IF(E36="","",VLOOKUP(C36,Data!$B$5:$M$508,12,FALSE))</f>
        <v>Indonesia</v>
      </c>
      <c r="L36" s="348"/>
      <c r="M36" s="349">
        <f>IF(E36="","",VLOOKUP(C36,Data!$B$5:$E$508,4,FALSE)*E36)</f>
        <v>2559.2000000000003</v>
      </c>
      <c r="N36" s="349">
        <f>IF(E36="","",VLOOKUP(C36,Data!$B$5:$F$508,5,FALSE)*E36)</f>
        <v>2464</v>
      </c>
      <c r="O36" s="612" t="e">
        <f>IF(C36=Data!#REF!,Data!#REF!,(IF(C36=Data!#REF!,Data!#REF!,(IF(C36=Data!#REF!,Data!#REF!,(IF(C36=Data!B161,Data!G161,(IF(C36=Data!B164,Data!G164,(IF(C36=Data!#REF!,Data!#REF!,(IF(C36=Data!#REF!,Data!#REF!,(IF(C36=Data!#REF!,Data!#REF!,Data!#REF!)))))))))))))))&amp;IF(C36=Data!#REF!,Data!#REF!,(IF(C36=Data!#REF!,Data!#REF!,(IF(C36=Data!#REF!,Data!#REF!,(IF(C36=Data!#REF!,Data!#REF!,(IF(C36=Data!#REF!,Data!#REF!,(IF(C36=Data!#REF!,Data!G856,(IF(C36=Data!#REF!,Data!#REF!,(IF(C36=Data!#REF!,Data!#REF!,Data!#REF!)))))))))))))))&amp;IF(C36=Data!B192,Data!G192,(IF(C36=Data!#REF!,Data!#REF!,(IF(C36=Data!#REF!,Data!#REF!,(IF(C36=Data!#REF!,Data!#REF!,(IF(C36=Data!#REF!,Data!#REF!,Data!#REF!)))))))))</f>
        <v>#REF!</v>
      </c>
      <c r="P36" s="793"/>
      <c r="Q36" s="794"/>
      <c r="R36" s="630" t="s">
        <v>525</v>
      </c>
      <c r="S36" s="794"/>
      <c r="T36" s="794"/>
      <c r="U36" s="630"/>
      <c r="V36" s="634"/>
      <c r="W36" s="630"/>
      <c r="X36" s="350">
        <f>IF(E36="","",VLOOKUP(C36,Data!$B$5:$J$508,9,FALSE)*E36)</f>
        <v>6.048</v>
      </c>
      <c r="Y36" s="704"/>
      <c r="Z36" s="704"/>
      <c r="AA36" s="705"/>
      <c r="AB36" s="705"/>
      <c r="AC36" s="704"/>
      <c r="AD36" s="704"/>
      <c r="AE36" s="704"/>
    </row>
    <row r="37" spans="2:31" s="710" customFormat="1" ht="20" customHeight="1">
      <c r="B37" s="707" t="s">
        <v>993</v>
      </c>
      <c r="C37" s="357" t="s">
        <v>128</v>
      </c>
      <c r="D37" s="346" t="str">
        <f>IF(E37="","",VLOOKUP(C37,Data!$B$5:$L$508,2,FALSE))</f>
        <v>ZV88190</v>
      </c>
      <c r="E37" s="715">
        <v>80</v>
      </c>
      <c r="F37" s="709">
        <v>2</v>
      </c>
      <c r="G37" s="712"/>
      <c r="H37" s="346">
        <f>IF(E37="","",VLOOKUP(C37,Data!$B$5:$L$508,11,FALSE))</f>
        <v>42.63</v>
      </c>
      <c r="I37" s="616">
        <f t="shared" si="0"/>
        <v>3410.4</v>
      </c>
      <c r="J37" s="471" t="str">
        <f>IF(E37="","",VLOOKUP(C37,Data!$B$5:$D$508,3,FALSE))</f>
        <v>C/T</v>
      </c>
      <c r="K37" s="347" t="str">
        <f>IF(E37="","",VLOOKUP(C37,Data!$B$5:$M$508,12,FALSE))</f>
        <v>Indonesia</v>
      </c>
      <c r="L37" s="348"/>
      <c r="M37" s="349">
        <f>IF(E37="","",VLOOKUP(C37,Data!$B$5:$E$508,4,FALSE)*E37)</f>
        <v>731.2</v>
      </c>
      <c r="N37" s="349">
        <f>IF(E37="","",VLOOKUP(C37,Data!$B$5:$F$508,5,FALSE)*E37)</f>
        <v>688</v>
      </c>
      <c r="O37" s="612" t="e">
        <f>IF(C37=Data!#REF!,Data!#REF!,(IF(C37=Data!#REF!,Data!#REF!,(IF(C37=Data!#REF!,Data!#REF!,(IF(C37=Data!B162,Data!G162,(IF(C37=Data!B165,Data!G165,(IF(C37=Data!#REF!,Data!#REF!,(IF(C37=Data!#REF!,Data!#REF!,(IF(C37=Data!#REF!,Data!#REF!,Data!#REF!)))))))))))))))&amp;IF(C37=Data!#REF!,Data!#REF!,(IF(C37=Data!#REF!,Data!#REF!,(IF(C37=Data!#REF!,Data!#REF!,(IF(C37=Data!#REF!,Data!#REF!,(IF(C37=Data!#REF!,Data!#REF!,(IF(C37=Data!#REF!,Data!G857,(IF(C37=Data!#REF!,Data!#REF!,(IF(C37=Data!#REF!,Data!#REF!,Data!#REF!)))))))))))))))&amp;IF(C37=Data!B193,Data!G193,(IF(C37=Data!#REF!,Data!#REF!,(IF(C37=Data!#REF!,Data!#REF!,(IF(C37=Data!#REF!,Data!#REF!,(IF(C37=Data!#REF!,Data!#REF!,Data!#REF!)))))))))</f>
        <v>#REF!</v>
      </c>
      <c r="P37" s="793"/>
      <c r="Q37" s="794"/>
      <c r="R37" s="630" t="s">
        <v>525</v>
      </c>
      <c r="S37" s="794"/>
      <c r="T37" s="794"/>
      <c r="U37" s="630"/>
      <c r="V37" s="634"/>
      <c r="W37" s="630"/>
      <c r="X37" s="350">
        <f>IF(E37="","",VLOOKUP(C37,Data!$B$5:$J$508,9,FALSE)*E37)</f>
        <v>1.7280000000000002</v>
      </c>
      <c r="Y37" s="704"/>
      <c r="Z37" s="704"/>
      <c r="AA37" s="705"/>
      <c r="AB37" s="705"/>
      <c r="AC37" s="704"/>
      <c r="AD37" s="704"/>
      <c r="AE37" s="704"/>
    </row>
    <row r="38" spans="2:31" s="710" customFormat="1" ht="20" customHeight="1">
      <c r="B38" s="707" t="s">
        <v>1062</v>
      </c>
      <c r="C38" s="357" t="s">
        <v>130</v>
      </c>
      <c r="D38" s="346" t="str">
        <f>IF(E38="","",VLOOKUP(C38,Data!$B$5:$L$508,2,FALSE))</f>
        <v>ZV88210</v>
      </c>
      <c r="E38" s="715">
        <v>180</v>
      </c>
      <c r="F38" s="709">
        <v>3</v>
      </c>
      <c r="G38" s="712"/>
      <c r="H38" s="346">
        <f>IF(E38="","",VLOOKUP(C38,Data!$B$5:$L$508,11,FALSE))</f>
        <v>44.02</v>
      </c>
      <c r="I38" s="616">
        <f t="shared" si="0"/>
        <v>7923.6</v>
      </c>
      <c r="J38" s="471" t="str">
        <f>IF(E38="","",VLOOKUP(C38,Data!$B$5:$D$508,3,FALSE))</f>
        <v>C/T</v>
      </c>
      <c r="K38" s="347" t="str">
        <f>IF(E38="","",VLOOKUP(C38,Data!$B$5:$M$508,12,FALSE))</f>
        <v>Indonesia</v>
      </c>
      <c r="L38" s="348"/>
      <c r="M38" s="349">
        <f>IF(E38="","",VLOOKUP(C38,Data!$B$5:$E$508,4,FALSE)*E38)</f>
        <v>1287</v>
      </c>
      <c r="N38" s="349">
        <f>IF(E38="","",VLOOKUP(C38,Data!$B$5:$F$508,5,FALSE)*E38)</f>
        <v>1224</v>
      </c>
      <c r="O38" s="612" t="e">
        <f>IF(C38=Data!#REF!,Data!#REF!,(IF(C38=Data!#REF!,Data!#REF!,(IF(C38=Data!#REF!,Data!#REF!,(IF(C38=Data!B163,Data!G163,(IF(C38=Data!B166,Data!G166,(IF(C38=Data!#REF!,Data!#REF!,(IF(C38=Data!#REF!,Data!#REF!,(IF(C38=Data!#REF!,Data!#REF!,Data!#REF!)))))))))))))))&amp;IF(C38=Data!#REF!,Data!#REF!,(IF(C38=Data!#REF!,Data!#REF!,(IF(C38=Data!#REF!,Data!#REF!,(IF(C38=Data!#REF!,Data!#REF!,(IF(C38=Data!#REF!,Data!#REF!,(IF(C38=Data!#REF!,Data!G858,(IF(C38=Data!#REF!,Data!#REF!,(IF(C38=Data!#REF!,Data!#REF!,Data!#REF!)))))))))))))))&amp;IF(C38=Data!B194,Data!G194,(IF(C38=Data!#REF!,Data!#REF!,(IF(C38=Data!#REF!,Data!#REF!,(IF(C38=Data!#REF!,Data!#REF!,(IF(C38=Data!#REF!,Data!#REF!,Data!#REF!)))))))))</f>
        <v>#REF!</v>
      </c>
      <c r="P38" s="793"/>
      <c r="Q38" s="794"/>
      <c r="R38" s="630" t="s">
        <v>525</v>
      </c>
      <c r="S38" s="794"/>
      <c r="T38" s="794"/>
      <c r="U38" s="630"/>
      <c r="V38" s="634"/>
      <c r="W38" s="630"/>
      <c r="X38" s="350">
        <f>IF(E38="","",VLOOKUP(C38,Data!$B$5:$J$508,9,FALSE)*E38)</f>
        <v>3.8880000000000003</v>
      </c>
      <c r="Y38" s="704"/>
      <c r="Z38" s="704"/>
      <c r="AA38" s="705"/>
      <c r="AB38" s="705"/>
      <c r="AC38" s="704"/>
      <c r="AD38" s="704"/>
      <c r="AE38" s="704"/>
    </row>
    <row r="39" spans="2:31" s="710" customFormat="1" ht="20" customHeight="1">
      <c r="B39" s="707" t="s">
        <v>1129</v>
      </c>
      <c r="C39" s="357" t="s">
        <v>131</v>
      </c>
      <c r="D39" s="346" t="str">
        <f>IF(E39="","",VLOOKUP(C39,Data!$B$5:$L$508,2,FALSE))</f>
        <v>ZV88230</v>
      </c>
      <c r="E39" s="715">
        <v>147</v>
      </c>
      <c r="F39" s="709"/>
      <c r="G39" s="712"/>
      <c r="H39" s="346">
        <f>IF(E39="","",VLOOKUP(C39,Data!$B$5:$L$508,11,FALSE))</f>
        <v>38.19</v>
      </c>
      <c r="I39" s="616">
        <f t="shared" si="0"/>
        <v>5613.9299999999994</v>
      </c>
      <c r="J39" s="471" t="str">
        <f>IF(E39="","",VLOOKUP(C39,Data!$B$5:$D$508,3,FALSE))</f>
        <v>C/T</v>
      </c>
      <c r="K39" s="347" t="str">
        <f>IF(E39="","",VLOOKUP(C39,Data!$B$5:$M$508,12,FALSE))</f>
        <v>Indonesia</v>
      </c>
      <c r="L39" s="348"/>
      <c r="M39" s="349">
        <f>IF(E39="","",VLOOKUP(C39,Data!$B$5:$E$508,4,FALSE)*E39)</f>
        <v>707.06999999999994</v>
      </c>
      <c r="N39" s="349">
        <f>IF(E39="","",VLOOKUP(C39,Data!$B$5:$F$508,5,FALSE)*E39)</f>
        <v>646.80000000000007</v>
      </c>
      <c r="O39" s="612" t="e">
        <f>IF(C39=Data!#REF!,Data!#REF!,(IF(C39=Data!#REF!,Data!#REF!,(IF(C39=Data!#REF!,Data!#REF!,(IF(C39=Data!B164,Data!G164,(IF(C39=Data!B167,Data!G167,(IF(C39=Data!#REF!,Data!#REF!,(IF(C39=Data!#REF!,Data!#REF!,(IF(C39=Data!#REF!,Data!#REF!,Data!#REF!)))))))))))))))&amp;IF(C39=Data!#REF!,Data!#REF!,(IF(C39=Data!#REF!,Data!#REF!,(IF(C39=Data!#REF!,Data!#REF!,(IF(C39=Data!#REF!,Data!#REF!,(IF(C39=Data!#REF!,Data!#REF!,(IF(C39=Data!#REF!,Data!G859,(IF(C39=Data!#REF!,Data!#REF!,(IF(C39=Data!#REF!,Data!#REF!,Data!#REF!)))))))))))))))&amp;IF(C39=Data!B195,Data!G195,(IF(C39=Data!#REF!,Data!#REF!,(IF(C39=Data!#REF!,Data!#REF!,(IF(C39=Data!#REF!,Data!#REF!,(IF(C39=Data!#REF!,Data!#REF!,Data!#REF!)))))))))</f>
        <v>#REF!</v>
      </c>
      <c r="P39" s="793"/>
      <c r="Q39" s="794"/>
      <c r="R39" s="630" t="s">
        <v>525</v>
      </c>
      <c r="S39" s="794"/>
      <c r="T39" s="794"/>
      <c r="U39" s="630"/>
      <c r="V39" s="634"/>
      <c r="W39" s="630"/>
      <c r="X39" s="350">
        <f>IF(E39="","",VLOOKUP(C39,Data!$B$5:$J$508,9,FALSE)*E39)</f>
        <v>1.7199</v>
      </c>
      <c r="Y39" s="704"/>
      <c r="Z39" s="704"/>
      <c r="AA39" s="705"/>
      <c r="AB39" s="705"/>
      <c r="AC39" s="704"/>
      <c r="AD39" s="704"/>
      <c r="AE39" s="704"/>
    </row>
    <row r="40" spans="2:31" s="710" customFormat="1" ht="20" customHeight="1">
      <c r="B40" s="707" t="s">
        <v>1130</v>
      </c>
      <c r="C40" s="357" t="s">
        <v>132</v>
      </c>
      <c r="D40" s="346" t="str">
        <f>IF(E40="","",VLOOKUP(C40,Data!$B$5:$L$508,2,FALSE))</f>
        <v>ZV88240</v>
      </c>
      <c r="E40" s="715">
        <v>147</v>
      </c>
      <c r="F40" s="709"/>
      <c r="G40" s="712"/>
      <c r="H40" s="346">
        <f>IF(E40="","",VLOOKUP(C40,Data!$B$5:$L$508,11,FALSE))</f>
        <v>31.06</v>
      </c>
      <c r="I40" s="616">
        <f t="shared" si="0"/>
        <v>4565.82</v>
      </c>
      <c r="J40" s="471" t="str">
        <f>IF(E40="","",VLOOKUP(C40,Data!$B$5:$D$508,3,FALSE))</f>
        <v>C/T</v>
      </c>
      <c r="K40" s="347" t="str">
        <f>IF(E40="","",VLOOKUP(C40,Data!$B$5:$M$508,12,FALSE))</f>
        <v>Indonesia</v>
      </c>
      <c r="L40" s="348"/>
      <c r="M40" s="349">
        <f>IF(E40="","",VLOOKUP(C40,Data!$B$5:$E$508,4,FALSE)*E40)</f>
        <v>735</v>
      </c>
      <c r="N40" s="349">
        <f>IF(E40="","",VLOOKUP(C40,Data!$B$5:$F$508,5,FALSE)*E40)</f>
        <v>676.19999999999993</v>
      </c>
      <c r="O40" s="612" t="e">
        <f>IF(C40=Data!#REF!,Data!#REF!,(IF(C40=Data!#REF!,Data!#REF!,(IF(C40=Data!#REF!,Data!#REF!,(IF(C40=Data!B149,Data!G149,(IF(C40=Data!B152,Data!G152,(IF(C40=Data!#REF!,Data!#REF!,(IF(C40=Data!#REF!,Data!#REF!,(IF(C40=Data!#REF!,Data!#REF!,Data!#REF!)))))))))))))))&amp;IF(C40=Data!#REF!,Data!#REF!,(IF(C40=Data!#REF!,Data!#REF!,(IF(C40=Data!#REF!,Data!#REF!,(IF(C40=Data!#REF!,Data!#REF!,(IF(C40=Data!#REF!,Data!#REF!,(IF(C40=Data!#REF!,Data!G844,(IF(C40=Data!#REF!,Data!#REF!,(IF(C40=Data!#REF!,Data!#REF!,Data!#REF!)))))))))))))))&amp;IF(C40=Data!B180,Data!G180,(IF(C40=Data!#REF!,Data!#REF!,(IF(C40=Data!#REF!,Data!#REF!,(IF(C40=Data!#REF!,Data!#REF!,(IF(C40=Data!#REF!,Data!#REF!,Data!#REF!)))))))))</f>
        <v>#REF!</v>
      </c>
      <c r="P40" s="793"/>
      <c r="Q40" s="794"/>
      <c r="R40" s="630" t="s">
        <v>525</v>
      </c>
      <c r="S40" s="794"/>
      <c r="T40" s="794"/>
      <c r="U40" s="630"/>
      <c r="V40" s="634"/>
      <c r="W40" s="630"/>
      <c r="X40" s="350">
        <f>IF(E40="","",VLOOKUP(C40,Data!$B$5:$J$508,9,FALSE)*E40)</f>
        <v>1.6904999999999999</v>
      </c>
      <c r="Y40" s="704"/>
      <c r="Z40" s="704"/>
      <c r="AA40" s="705"/>
      <c r="AB40" s="705"/>
      <c r="AC40" s="704"/>
      <c r="AD40" s="704"/>
      <c r="AE40" s="704"/>
    </row>
    <row r="41" spans="2:31" s="710" customFormat="1" ht="20" customHeight="1">
      <c r="B41" s="707" t="s">
        <v>1078</v>
      </c>
      <c r="C41" s="357" t="s">
        <v>133</v>
      </c>
      <c r="D41" s="346" t="str">
        <f>IF(E41="","",VLOOKUP(C41,Data!$B$5:$L$508,2,FALSE))</f>
        <v>ZV88250</v>
      </c>
      <c r="E41" s="715">
        <v>256</v>
      </c>
      <c r="F41" s="709">
        <v>4</v>
      </c>
      <c r="G41" s="712"/>
      <c r="H41" s="346">
        <f>IF(E41="","",VLOOKUP(C41,Data!$B$5:$L$508,11,FALSE))</f>
        <v>96.46</v>
      </c>
      <c r="I41" s="616">
        <f t="shared" si="0"/>
        <v>24693.759999999998</v>
      </c>
      <c r="J41" s="471" t="str">
        <f>IF(E41="","",VLOOKUP(C41,Data!$B$5:$D$508,3,FALSE))</f>
        <v>C/T</v>
      </c>
      <c r="K41" s="347" t="str">
        <f>IF(E41="","",VLOOKUP(C41,Data!$B$5:$M$508,12,FALSE))</f>
        <v>Indonesia</v>
      </c>
      <c r="L41" s="348"/>
      <c r="M41" s="349">
        <f>IF(E41="","",VLOOKUP(C41,Data!$B$5:$E$508,4,FALSE)*E41)</f>
        <v>1162.24</v>
      </c>
      <c r="N41" s="349">
        <f>IF(E41="","",VLOOKUP(C41,Data!$B$5:$F$508,5,FALSE)*E41)</f>
        <v>1075.2</v>
      </c>
      <c r="O41" s="612" t="e">
        <f>IF(C41=Data!#REF!,Data!#REF!,(IF(C41=Data!#REF!,Data!#REF!,(IF(C41=Data!#REF!,Data!#REF!,(IF(C41=Data!B150,Data!G150,(IF(C41=Data!B153,Data!G153,(IF(C41=Data!#REF!,Data!#REF!,(IF(C41=Data!#REF!,Data!#REF!,(IF(C41=Data!#REF!,Data!#REF!,Data!#REF!)))))))))))))))&amp;IF(C41=Data!#REF!,Data!#REF!,(IF(C41=Data!#REF!,Data!#REF!,(IF(C41=Data!#REF!,Data!#REF!,(IF(C41=Data!#REF!,Data!#REF!,(IF(C41=Data!#REF!,Data!#REF!,(IF(C41=Data!#REF!,Data!G845,(IF(C41=Data!#REF!,Data!#REF!,(IF(C41=Data!#REF!,Data!#REF!,Data!#REF!)))))))))))))))&amp;IF(C41=Data!B181,Data!G181,(IF(C41=Data!#REF!,Data!#REF!,(IF(C41=Data!#REF!,Data!#REF!,(IF(C41=Data!#REF!,Data!#REF!,(IF(C41=Data!#REF!,Data!#REF!,Data!#REF!)))))))))</f>
        <v>#REF!</v>
      </c>
      <c r="P41" s="793"/>
      <c r="Q41" s="794"/>
      <c r="R41" s="630" t="s">
        <v>525</v>
      </c>
      <c r="S41" s="794"/>
      <c r="T41" s="794"/>
      <c r="U41" s="630"/>
      <c r="V41" s="634"/>
      <c r="W41" s="630"/>
      <c r="X41" s="350">
        <f>IF(E41="","",VLOOKUP(C41,Data!$B$5:$J$508,9,FALSE)*E41)</f>
        <v>3.3279999999999998</v>
      </c>
      <c r="Y41" s="704"/>
      <c r="Z41" s="704"/>
      <c r="AA41" s="705"/>
      <c r="AB41" s="705"/>
      <c r="AC41" s="704"/>
      <c r="AD41" s="704"/>
      <c r="AE41" s="704"/>
    </row>
    <row r="42" spans="2:31" s="710" customFormat="1" ht="20" customHeight="1">
      <c r="B42" s="707">
        <v>65</v>
      </c>
      <c r="C42" s="357" t="s">
        <v>134</v>
      </c>
      <c r="D42" s="346" t="str">
        <f>IF(E42="","",VLOOKUP(C42,Data!$B$5:$L$508,2,FALSE))</f>
        <v>ZV88260</v>
      </c>
      <c r="E42" s="715">
        <v>64</v>
      </c>
      <c r="F42" s="709">
        <v>1</v>
      </c>
      <c r="G42" s="712"/>
      <c r="H42" s="346">
        <f>IF(E42="","",VLOOKUP(C42,Data!$B$5:$L$508,11,FALSE))</f>
        <v>94.14</v>
      </c>
      <c r="I42" s="616">
        <f t="shared" si="0"/>
        <v>6024.96</v>
      </c>
      <c r="J42" s="471" t="str">
        <f>IF(E42="","",VLOOKUP(C42,Data!$B$5:$D$508,3,FALSE))</f>
        <v>C/T</v>
      </c>
      <c r="K42" s="347" t="str">
        <f>IF(E42="","",VLOOKUP(C42,Data!$B$5:$M$508,12,FALSE))</f>
        <v>Indonesia</v>
      </c>
      <c r="L42" s="348"/>
      <c r="M42" s="349">
        <f>IF(E42="","",VLOOKUP(C42,Data!$B$5:$E$508,4,FALSE)*E42)</f>
        <v>290.56</v>
      </c>
      <c r="N42" s="349">
        <f>IF(E42="","",VLOOKUP(C42,Data!$B$5:$F$508,5,FALSE)*E42)</f>
        <v>268.8</v>
      </c>
      <c r="O42" s="612" t="e">
        <f>IF(C42=Data!#REF!,Data!#REF!,(IF(C42=Data!#REF!,Data!#REF!,(IF(C42=Data!#REF!,Data!#REF!,(IF(C42=Data!B151,Data!G151,(IF(C42=Data!B154,Data!G154,(IF(C42=Data!#REF!,Data!#REF!,(IF(C42=Data!#REF!,Data!#REF!,(IF(C42=Data!#REF!,Data!#REF!,Data!#REF!)))))))))))))))&amp;IF(C42=Data!#REF!,Data!#REF!,(IF(C42=Data!#REF!,Data!#REF!,(IF(C42=Data!#REF!,Data!#REF!,(IF(C42=Data!#REF!,Data!#REF!,(IF(C42=Data!#REF!,Data!#REF!,(IF(C42=Data!#REF!,Data!G846,(IF(C42=Data!#REF!,Data!#REF!,(IF(C42=Data!#REF!,Data!#REF!,Data!#REF!)))))))))))))))&amp;IF(C42=Data!B182,Data!G182,(IF(C42=Data!#REF!,Data!#REF!,(IF(C42=Data!#REF!,Data!#REF!,(IF(C42=Data!#REF!,Data!#REF!,(IF(C42=Data!#REF!,Data!#REF!,Data!#REF!)))))))))</f>
        <v>#REF!</v>
      </c>
      <c r="P42" s="793"/>
      <c r="Q42" s="794"/>
      <c r="R42" s="630" t="s">
        <v>525</v>
      </c>
      <c r="S42" s="794"/>
      <c r="T42" s="794"/>
      <c r="U42" s="630"/>
      <c r="V42" s="634"/>
      <c r="W42" s="630"/>
      <c r="X42" s="350">
        <f>IF(E42="","",VLOOKUP(C42,Data!$B$5:$J$508,9,FALSE)*E42)</f>
        <v>0.83199999999999996</v>
      </c>
      <c r="Y42" s="704"/>
      <c r="Z42" s="704"/>
      <c r="AA42" s="705"/>
      <c r="AB42" s="705"/>
      <c r="AC42" s="704"/>
      <c r="AD42" s="704"/>
      <c r="AE42" s="704"/>
    </row>
    <row r="43" spans="2:31" s="710" customFormat="1" ht="20" customHeight="1">
      <c r="B43" s="707">
        <v>66</v>
      </c>
      <c r="C43" s="357" t="s">
        <v>137</v>
      </c>
      <c r="D43" s="346" t="str">
        <f>IF(E43="","",VLOOKUP(C43,Data!$B$5:$L$508,2,FALSE))</f>
        <v>ZV88290</v>
      </c>
      <c r="E43" s="715">
        <v>64</v>
      </c>
      <c r="F43" s="709">
        <v>1</v>
      </c>
      <c r="G43" s="712"/>
      <c r="H43" s="346">
        <f>IF(E43="","",VLOOKUP(C43,Data!$B$5:$L$508,11,FALSE))</f>
        <v>96.87</v>
      </c>
      <c r="I43" s="616">
        <f t="shared" si="0"/>
        <v>6199.68</v>
      </c>
      <c r="J43" s="471" t="str">
        <f>IF(E43="","",VLOOKUP(C43,Data!$B$5:$D$508,3,FALSE))</f>
        <v>C/T</v>
      </c>
      <c r="K43" s="347" t="str">
        <f>IF(E43="","",VLOOKUP(C43,Data!$B$5:$M$508,12,FALSE))</f>
        <v>Indonesia</v>
      </c>
      <c r="L43" s="348"/>
      <c r="M43" s="349">
        <f>IF(E43="","",VLOOKUP(C43,Data!$B$5:$E$508,4,FALSE)*E43)</f>
        <v>290.56</v>
      </c>
      <c r="N43" s="349">
        <f>IF(E43="","",VLOOKUP(C43,Data!$B$5:$F$508,5,FALSE)*E43)</f>
        <v>268.8</v>
      </c>
      <c r="O43" s="612" t="e">
        <f>IF(C43=Data!#REF!,Data!#REF!,(IF(C43=Data!#REF!,Data!#REF!,(IF(C43=Data!#REF!,Data!#REF!,(IF(C43=Data!B152,Data!G152,(IF(C43=Data!B155,Data!G155,(IF(C43=Data!#REF!,Data!#REF!,(IF(C43=Data!#REF!,Data!#REF!,(IF(C43=Data!#REF!,Data!#REF!,Data!#REF!)))))))))))))))&amp;IF(C43=Data!#REF!,Data!#REF!,(IF(C43=Data!#REF!,Data!#REF!,(IF(C43=Data!#REF!,Data!#REF!,(IF(C43=Data!#REF!,Data!#REF!,(IF(C43=Data!#REF!,Data!#REF!,(IF(C43=Data!#REF!,Data!G847,(IF(C43=Data!#REF!,Data!#REF!,(IF(C43=Data!#REF!,Data!#REF!,Data!#REF!)))))))))))))))&amp;IF(C43=Data!B183,Data!G183,(IF(C43=Data!#REF!,Data!#REF!,(IF(C43=Data!#REF!,Data!#REF!,(IF(C43=Data!#REF!,Data!#REF!,(IF(C43=Data!#REF!,Data!#REF!,Data!#REF!)))))))))</f>
        <v>#REF!</v>
      </c>
      <c r="P43" s="793"/>
      <c r="Q43" s="794"/>
      <c r="R43" s="630" t="s">
        <v>525</v>
      </c>
      <c r="S43" s="794"/>
      <c r="T43" s="794"/>
      <c r="U43" s="630"/>
      <c r="V43" s="634"/>
      <c r="W43" s="630"/>
      <c r="X43" s="350">
        <f>IF(E43="","",VLOOKUP(C43,Data!$B$5:$J$508,9,FALSE)*E43)</f>
        <v>0.83199999999999996</v>
      </c>
      <c r="Y43" s="704"/>
      <c r="Z43" s="704"/>
      <c r="AA43" s="705"/>
      <c r="AB43" s="705"/>
      <c r="AC43" s="704"/>
      <c r="AD43" s="704"/>
      <c r="AE43" s="704"/>
    </row>
    <row r="44" spans="2:31" s="710" customFormat="1" ht="20" customHeight="1">
      <c r="B44" s="707" t="s">
        <v>1131</v>
      </c>
      <c r="C44" s="357" t="s">
        <v>612</v>
      </c>
      <c r="D44" s="346" t="str">
        <f>IF(E44="","",VLOOKUP(C44,Data!$B$5:$L$508,2,FALSE))</f>
        <v>ZX16730</v>
      </c>
      <c r="E44" s="715">
        <v>90</v>
      </c>
      <c r="F44" s="709"/>
      <c r="G44" s="712"/>
      <c r="H44" s="346">
        <f>IF(E44="","",VLOOKUP(C44,Data!$B$5:$L$508,11,FALSE))</f>
        <v>73.209999999999994</v>
      </c>
      <c r="I44" s="616">
        <f t="shared" si="0"/>
        <v>6588.9</v>
      </c>
      <c r="J44" s="471" t="str">
        <f>IF(E44="","",VLOOKUP(C44,Data!$B$5:$D$508,3,FALSE))</f>
        <v>C/T</v>
      </c>
      <c r="K44" s="347" t="str">
        <f>IF(E44="","",VLOOKUP(C44,Data!$B$5:$M$508,12,FALSE))</f>
        <v>Indonesia</v>
      </c>
      <c r="L44" s="348"/>
      <c r="M44" s="349">
        <f>IF(E44="","",VLOOKUP(C44,Data!$B$5:$E$508,4,FALSE)*E44)</f>
        <v>135</v>
      </c>
      <c r="N44" s="349">
        <f>IF(E44="","",VLOOKUP(C44,Data!$B$5:$F$508,5,FALSE)*E44)</f>
        <v>90</v>
      </c>
      <c r="O44" s="612" t="e">
        <f>IF(C44=Data!#REF!,Data!#REF!,(IF(C44=Data!#REF!,Data!#REF!,(IF(C44=Data!#REF!,Data!#REF!,(IF(C44=Data!B153,Data!G153,(IF(C44=Data!B156,Data!G156,(IF(C44=Data!#REF!,Data!#REF!,(IF(C44=Data!#REF!,Data!#REF!,(IF(C44=Data!#REF!,Data!#REF!,Data!#REF!)))))))))))))))&amp;IF(C44=Data!#REF!,Data!#REF!,(IF(C44=Data!#REF!,Data!#REF!,(IF(C44=Data!#REF!,Data!#REF!,(IF(C44=Data!#REF!,Data!#REF!,(IF(C44=Data!#REF!,Data!#REF!,(IF(C44=Data!#REF!,Data!G848,(IF(C44=Data!#REF!,Data!#REF!,(IF(C44=Data!#REF!,Data!#REF!,Data!#REF!)))))))))))))))&amp;IF(C44=Data!B184,Data!G184,(IF(C44=Data!#REF!,Data!#REF!,(IF(C44=Data!#REF!,Data!#REF!,(IF(C44=Data!#REF!,Data!#REF!,(IF(C44=Data!#REF!,Data!#REF!,Data!#REF!)))))))))</f>
        <v>#REF!</v>
      </c>
      <c r="P44" s="793"/>
      <c r="Q44" s="794"/>
      <c r="R44" s="630" t="s">
        <v>525</v>
      </c>
      <c r="S44" s="794"/>
      <c r="T44" s="794"/>
      <c r="U44" s="630"/>
      <c r="V44" s="634"/>
      <c r="W44" s="630"/>
      <c r="X44" s="350">
        <f>IF(E44="","",VLOOKUP(C44,Data!$B$5:$J$508,9,FALSE)*E44)</f>
        <v>0.84600000000000009</v>
      </c>
      <c r="Y44" s="704"/>
      <c r="Z44" s="704"/>
      <c r="AA44" s="705"/>
      <c r="AB44" s="705"/>
      <c r="AC44" s="704"/>
      <c r="AD44" s="704"/>
      <c r="AE44" s="704"/>
    </row>
    <row r="45" spans="2:31" s="710" customFormat="1" ht="20" customHeight="1">
      <c r="B45" s="707"/>
      <c r="C45" s="357"/>
      <c r="D45" s="346" t="str">
        <f>IF(E45="","",VLOOKUP(C45,Data!$B$5:$L$508,2,FALSE))</f>
        <v/>
      </c>
      <c r="E45" s="715"/>
      <c r="F45" s="709"/>
      <c r="G45" s="712"/>
      <c r="H45" s="346" t="str">
        <f>IF(E45="","",VLOOKUP(C45,Data!$B$5:$L$508,11,FALSE))</f>
        <v/>
      </c>
      <c r="I45" s="616" t="str">
        <f t="shared" si="0"/>
        <v>-</v>
      </c>
      <c r="J45" s="471" t="str">
        <f>IF(E45="","",VLOOKUP(C45,Data!$B$5:$D$508,3,FALSE))</f>
        <v/>
      </c>
      <c r="K45" s="347" t="str">
        <f>IF(E45="","",VLOOKUP(C45,Data!$B$5:$M$508,12,FALSE))</f>
        <v/>
      </c>
      <c r="L45" s="348"/>
      <c r="M45" s="349" t="str">
        <f>IF(E45="","",VLOOKUP(C45,Data!$B$5:$E$508,4,FALSE)*E45)</f>
        <v/>
      </c>
      <c r="N45" s="349" t="str">
        <f>IF(E45="","",VLOOKUP(C45,Data!$B$5:$F$508,5,FALSE)*E45)</f>
        <v/>
      </c>
      <c r="O45" s="612" t="e">
        <f>IF(C45=Data!#REF!,Data!#REF!,(IF(C45=Data!#REF!,Data!#REF!,(IF(C45=Data!#REF!,Data!#REF!,(IF(C45=Data!B166,Data!G166,(IF(C45=Data!B169,Data!G169,(IF(C45=Data!#REF!,Data!#REF!,(IF(C45=Data!#REF!,Data!#REF!,(IF(C45=Data!#REF!,Data!#REF!,Data!#REF!)))))))))))))))&amp;IF(C45=Data!#REF!,Data!#REF!,(IF(C45=Data!#REF!,Data!#REF!,(IF(C45=Data!#REF!,Data!#REF!,(IF(C45=Data!#REF!,Data!#REF!,(IF(C45=Data!#REF!,Data!#REF!,(IF(C45=Data!#REF!,Data!G861,(IF(C45=Data!#REF!,Data!#REF!,(IF(C45=Data!#REF!,Data!#REF!,Data!#REF!)))))))))))))))&amp;IF(C45=Data!B197,Data!G197,(IF(C45=Data!#REF!,Data!#REF!,(IF(C45=Data!#REF!,Data!#REF!,(IF(C45=Data!#REF!,Data!#REF!,(IF(C45=Data!#REF!,Data!#REF!,Data!#REF!)))))))))</f>
        <v>#REF!</v>
      </c>
      <c r="P45" s="793"/>
      <c r="Q45" s="794"/>
      <c r="R45" s="630" t="s">
        <v>525</v>
      </c>
      <c r="S45" s="794"/>
      <c r="T45" s="794"/>
      <c r="U45" s="630"/>
      <c r="V45" s="634"/>
      <c r="W45" s="630"/>
      <c r="X45" s="350" t="str">
        <f>IF(E45="","",VLOOKUP(C45,Data!$B$5:$J$508,9,FALSE)*E45)</f>
        <v/>
      </c>
      <c r="Y45" s="704"/>
      <c r="Z45" s="704"/>
      <c r="AA45" s="705"/>
      <c r="AB45" s="705"/>
      <c r="AC45" s="704"/>
      <c r="AD45" s="704"/>
      <c r="AE45" s="704"/>
    </row>
    <row r="46" spans="2:31" s="710" customFormat="1" ht="22" customHeight="1">
      <c r="B46" s="637"/>
      <c r="C46" s="653"/>
      <c r="D46" s="346" t="str">
        <f>IF(E46="","",VLOOKUP(C46,Data!$B$5:$L$508,2,FALSE))</f>
        <v/>
      </c>
      <c r="E46" s="715"/>
      <c r="F46" s="709"/>
      <c r="G46" s="712"/>
      <c r="H46" s="346" t="str">
        <f>IF(E46="","",VLOOKUP(C46,Data!$B$5:$L$508,11,FALSE))</f>
        <v/>
      </c>
      <c r="I46" s="616" t="str">
        <f t="shared" si="0"/>
        <v>-</v>
      </c>
      <c r="J46" s="471" t="str">
        <f>IF(E46="","",VLOOKUP(C46,Data!$B$5:$D$508,3,FALSE))</f>
        <v/>
      </c>
      <c r="K46" s="347" t="str">
        <f>IF(E46="","",VLOOKUP(C46,Data!$B$5:$M$508,12,FALSE))</f>
        <v/>
      </c>
      <c r="L46" s="348"/>
      <c r="M46" s="349" t="str">
        <f>IF(E46="","",VLOOKUP(C46,Data!$B$5:$E$508,4,FALSE)*E46)</f>
        <v/>
      </c>
      <c r="N46" s="349" t="str">
        <f>IF(E46="","",VLOOKUP(C46,Data!$B$5:$F$508,5,FALSE)*E46)</f>
        <v/>
      </c>
      <c r="O46" s="612" t="e">
        <f>IF(C46=Data!#REF!,Data!#REF!,(IF(C46=Data!#REF!,Data!#REF!,(IF(C46=Data!#REF!,Data!#REF!,(IF(C46=Data!B148,Data!G148,(IF(C46=Data!B151,Data!G151,(IF(C46=Data!#REF!,Data!#REF!,(IF(C46=Data!#REF!,Data!#REF!,(IF(C46=Data!#REF!,Data!#REF!,Data!#REF!)))))))))))))))&amp;IF(C46=Data!#REF!,Data!#REF!,(IF(C46=Data!#REF!,Data!#REF!,(IF(C46=Data!#REF!,Data!#REF!,(IF(C46=Data!#REF!,Data!#REF!,(IF(C46=Data!#REF!,Data!#REF!,(IF(C46=Data!#REF!,Data!G843,(IF(C46=Data!#REF!,Data!#REF!,(IF(C46=Data!#REF!,Data!#REF!,Data!#REF!)))))))))))))))&amp;IF(C46=Data!B179,Data!G179,(IF(C46=Data!#REF!,Data!#REF!,(IF(C46=Data!#REF!,Data!#REF!,(IF(C46=Data!#REF!,Data!#REF!,(IF(C46=Data!#REF!,Data!#REF!,Data!#REF!)))))))))</f>
        <v>#REF!</v>
      </c>
      <c r="P46" s="793"/>
      <c r="Q46" s="794"/>
      <c r="R46" s="630" t="s">
        <v>525</v>
      </c>
      <c r="S46" s="794"/>
      <c r="T46" s="794"/>
      <c r="U46" s="630"/>
      <c r="V46" s="634"/>
      <c r="W46" s="630"/>
      <c r="X46" s="350" t="str">
        <f>IF(E46="","",VLOOKUP(C46,Data!$B$5:$J$508,9,FALSE)*E46)</f>
        <v/>
      </c>
      <c r="Y46" s="704"/>
      <c r="Z46" s="704"/>
      <c r="AA46" s="705"/>
      <c r="AB46" s="705"/>
      <c r="AC46" s="704"/>
      <c r="AD46" s="704"/>
      <c r="AE46" s="704"/>
    </row>
    <row r="47" spans="2:31">
      <c r="B47" s="637"/>
      <c r="C47" s="653"/>
      <c r="D47" s="654"/>
      <c r="E47" s="359">
        <f>SUM(E18:E46)</f>
        <v>3328</v>
      </c>
      <c r="F47" s="359">
        <f>SUM(F18:F46)</f>
        <v>30</v>
      </c>
      <c r="G47" s="455"/>
      <c r="H47" s="361"/>
      <c r="I47" s="493">
        <f>SUM(I18:I46)</f>
        <v>140342.52999999997</v>
      </c>
      <c r="J47" s="361"/>
      <c r="K47" s="361"/>
      <c r="L47" s="361"/>
      <c r="M47" s="655">
        <f>SUM(M18:M46)</f>
        <v>11781.13</v>
      </c>
      <c r="N47" s="655">
        <f>SUM(N18:N46)</f>
        <v>10983.65</v>
      </c>
      <c r="O47" s="351" t="e">
        <f>SUM(O16:O46)</f>
        <v>#REF!</v>
      </c>
      <c r="P47" s="351"/>
      <c r="Q47" s="351">
        <f>SUM(Q16:Q46)</f>
        <v>0</v>
      </c>
      <c r="R47" s="351">
        <f>SUM(R16:R46)</f>
        <v>0</v>
      </c>
      <c r="S47" s="351"/>
      <c r="T47" s="351">
        <f>SUM(T16:T46)</f>
        <v>0</v>
      </c>
      <c r="U47" s="351">
        <f>SUM(U16:U46)</f>
        <v>0</v>
      </c>
      <c r="V47" s="351" t="e">
        <f>SUM(#REF!)</f>
        <v>#REF!</v>
      </c>
      <c r="W47" s="351">
        <f>SUM(W16:W46)</f>
        <v>0</v>
      </c>
      <c r="X47" s="354">
        <f>SUM(X18:X46)</f>
        <v>34.664088000000007</v>
      </c>
    </row>
    <row r="48" spans="2:31">
      <c r="B48" s="656"/>
      <c r="C48" s="657"/>
      <c r="D48" s="641"/>
      <c r="E48" s="441"/>
      <c r="F48" s="658"/>
      <c r="G48" s="406"/>
      <c r="H48" s="177" t="s">
        <v>527</v>
      </c>
      <c r="I48" s="174"/>
      <c r="J48" s="439"/>
      <c r="K48" s="439"/>
      <c r="L48" s="439"/>
      <c r="M48" s="178"/>
      <c r="N48" s="174"/>
      <c r="O48" s="408"/>
      <c r="P48" s="407"/>
      <c r="Q48" s="407"/>
      <c r="R48" s="407"/>
      <c r="S48" s="407"/>
      <c r="T48" s="407"/>
      <c r="U48" s="407"/>
      <c r="V48" s="408"/>
      <c r="W48" s="408"/>
      <c r="X48" s="176"/>
    </row>
    <row r="49" spans="2:28">
      <c r="B49" s="387" t="s">
        <v>523</v>
      </c>
      <c r="C49" s="639"/>
      <c r="D49" s="659"/>
      <c r="E49" s="444" t="s">
        <v>528</v>
      </c>
      <c r="F49" s="444"/>
      <c r="G49" s="401"/>
      <c r="H49" s="80" t="s">
        <v>82</v>
      </c>
      <c r="I49" s="84"/>
      <c r="J49" s="417" t="s">
        <v>83</v>
      </c>
      <c r="K49" s="445"/>
      <c r="L49" s="169" t="s">
        <v>84</v>
      </c>
      <c r="M49" s="169"/>
      <c r="N49" s="1070" t="s">
        <v>85</v>
      </c>
      <c r="O49" s="1071"/>
      <c r="P49" s="1071"/>
      <c r="Q49" s="1071"/>
      <c r="R49" s="1071"/>
      <c r="S49" s="1071"/>
      <c r="T49" s="1071"/>
      <c r="U49" s="1071"/>
      <c r="V49" s="1071"/>
      <c r="W49" s="1071"/>
      <c r="X49" s="1072"/>
    </row>
    <row r="50" spans="2:28" ht="13">
      <c r="B50" s="394" t="s">
        <v>547</v>
      </c>
      <c r="D50" s="660"/>
      <c r="E50" s="381" t="s">
        <v>87</v>
      </c>
      <c r="H50" s="179"/>
      <c r="I50" s="180" t="s">
        <v>12</v>
      </c>
      <c r="J50" s="394" t="s">
        <v>88</v>
      </c>
      <c r="K50" s="446"/>
      <c r="L50" s="171" t="s">
        <v>89</v>
      </c>
      <c r="M50" s="171"/>
      <c r="N50" s="167"/>
      <c r="X50" s="172"/>
      <c r="AA50" s="704"/>
      <c r="AB50" s="704"/>
    </row>
    <row r="51" spans="2:28">
      <c r="B51" s="394" t="s">
        <v>561</v>
      </c>
      <c r="D51" s="641"/>
      <c r="H51" s="1073"/>
      <c r="I51" s="1074"/>
      <c r="J51" s="394"/>
      <c r="K51" s="446"/>
      <c r="L51" s="171" t="s">
        <v>93</v>
      </c>
      <c r="M51" s="171"/>
      <c r="N51" s="167"/>
      <c r="X51" s="172"/>
    </row>
    <row r="52" spans="2:28" ht="12.5">
      <c r="B52" s="406"/>
      <c r="C52" s="448"/>
      <c r="D52" s="661"/>
      <c r="E52" s="381" t="s">
        <v>94</v>
      </c>
      <c r="H52" s="179"/>
      <c r="I52" s="180"/>
      <c r="J52" s="394" t="s">
        <v>95</v>
      </c>
      <c r="K52" s="446"/>
      <c r="L52" s="171"/>
      <c r="M52" s="171"/>
      <c r="N52" s="167"/>
      <c r="X52" s="172"/>
      <c r="AA52" s="704"/>
      <c r="AB52" s="704"/>
    </row>
    <row r="53" spans="2:28" ht="13">
      <c r="B53" s="387" t="s">
        <v>96</v>
      </c>
      <c r="C53" s="444"/>
      <c r="D53" s="640"/>
      <c r="E53" s="381" t="s">
        <v>97</v>
      </c>
      <c r="H53" s="88" t="s">
        <v>98</v>
      </c>
      <c r="I53" s="85"/>
      <c r="J53" s="394" t="s">
        <v>88</v>
      </c>
      <c r="K53" s="446"/>
      <c r="L53" s="171" t="s">
        <v>99</v>
      </c>
      <c r="M53" s="171"/>
      <c r="N53" s="167"/>
      <c r="X53" s="172"/>
      <c r="AA53" s="704"/>
      <c r="AB53" s="704"/>
    </row>
    <row r="54" spans="2:28" ht="15.5">
      <c r="B54" s="729" t="s">
        <v>537</v>
      </c>
      <c r="D54" s="641"/>
      <c r="E54" s="381" t="s">
        <v>100</v>
      </c>
      <c r="H54" s="89"/>
      <c r="I54" s="181"/>
      <c r="J54" s="394" t="s">
        <v>101</v>
      </c>
      <c r="K54" s="446"/>
      <c r="L54" s="171" t="s">
        <v>524</v>
      </c>
      <c r="M54" s="171"/>
      <c r="N54" s="1075" t="s">
        <v>103</v>
      </c>
      <c r="O54" s="1076"/>
      <c r="P54" s="1076"/>
      <c r="Q54" s="1076"/>
      <c r="R54" s="1076"/>
      <c r="S54" s="1076"/>
      <c r="T54" s="1076"/>
      <c r="U54" s="1076"/>
      <c r="V54" s="1076"/>
      <c r="W54" s="1076"/>
      <c r="X54" s="1077"/>
      <c r="AA54" s="704"/>
      <c r="AB54" s="704"/>
    </row>
    <row r="55" spans="2:28">
      <c r="B55" s="406"/>
      <c r="C55" s="448"/>
      <c r="D55" s="644"/>
      <c r="E55" s="448"/>
      <c r="F55" s="448"/>
      <c r="G55" s="407"/>
      <c r="H55" s="1061" t="s">
        <v>1133</v>
      </c>
      <c r="I55" s="1078"/>
      <c r="J55" s="1061" t="s">
        <v>1132</v>
      </c>
      <c r="K55" s="1078"/>
      <c r="L55" s="448"/>
      <c r="M55" s="175"/>
      <c r="N55" s="1079" t="s">
        <v>105</v>
      </c>
      <c r="O55" s="1080"/>
      <c r="P55" s="1080"/>
      <c r="Q55" s="1080"/>
      <c r="R55" s="1080"/>
      <c r="S55" s="1080"/>
      <c r="T55" s="1080"/>
      <c r="U55" s="1080"/>
      <c r="V55" s="1080"/>
      <c r="W55" s="1080"/>
      <c r="X55" s="1081"/>
    </row>
    <row r="59" spans="2:28" ht="22.5" customHeight="1">
      <c r="B59" s="456" t="s">
        <v>922</v>
      </c>
      <c r="C59" s="497"/>
      <c r="D59" s="456" t="s">
        <v>580</v>
      </c>
      <c r="E59" s="663"/>
      <c r="F59" s="663"/>
      <c r="G59" s="454"/>
      <c r="H59" s="456" t="s">
        <v>916</v>
      </c>
      <c r="J59" s="456" t="s">
        <v>927</v>
      </c>
    </row>
    <row r="60" spans="2:28" s="163" customFormat="1" ht="22.5" customHeight="1">
      <c r="B60" s="456" t="s">
        <v>923</v>
      </c>
      <c r="C60" s="497"/>
      <c r="D60" s="456" t="s">
        <v>927</v>
      </c>
      <c r="E60" s="663"/>
      <c r="F60" s="663"/>
      <c r="G60" s="454"/>
      <c r="H60" s="664" t="s">
        <v>917</v>
      </c>
      <c r="I60" s="497"/>
      <c r="J60" s="575" t="s">
        <v>927</v>
      </c>
      <c r="K60" s="704"/>
      <c r="L60" s="704"/>
      <c r="O60" s="704"/>
      <c r="P60" s="704"/>
      <c r="Q60" s="704"/>
      <c r="R60" s="704"/>
      <c r="S60" s="704"/>
      <c r="T60" s="704"/>
      <c r="U60" s="704"/>
      <c r="V60" s="704"/>
      <c r="W60" s="704"/>
      <c r="X60" s="164"/>
      <c r="Y60" s="704"/>
      <c r="Z60" s="704"/>
      <c r="AA60" s="705"/>
      <c r="AB60" s="679"/>
    </row>
    <row r="61" spans="2:28" s="163" customFormat="1" ht="22.5" customHeight="1">
      <c r="B61" s="456" t="s">
        <v>924</v>
      </c>
      <c r="C61" s="497"/>
      <c r="D61" s="456" t="s">
        <v>927</v>
      </c>
      <c r="E61" s="663"/>
      <c r="F61" s="663"/>
      <c r="G61" s="454"/>
      <c r="H61" s="456" t="s">
        <v>918</v>
      </c>
      <c r="J61" s="456" t="s">
        <v>580</v>
      </c>
      <c r="K61" s="704"/>
      <c r="L61" s="704"/>
      <c r="O61" s="704"/>
      <c r="P61" s="704"/>
      <c r="Q61" s="704"/>
      <c r="R61" s="704"/>
      <c r="S61" s="704"/>
      <c r="T61" s="704"/>
      <c r="U61" s="704"/>
      <c r="V61" s="704"/>
      <c r="W61" s="704"/>
      <c r="X61" s="164"/>
      <c r="Y61" s="704"/>
      <c r="Z61" s="704"/>
      <c r="AA61" s="705"/>
      <c r="AB61" s="679"/>
    </row>
    <row r="62" spans="2:28" s="163" customFormat="1" ht="22.5" customHeight="1">
      <c r="B62" s="456" t="s">
        <v>925</v>
      </c>
      <c r="C62" s="497"/>
      <c r="D62" s="456" t="s">
        <v>580</v>
      </c>
      <c r="E62" s="663"/>
      <c r="F62" s="663"/>
      <c r="G62" s="454"/>
      <c r="H62" s="456" t="s">
        <v>919</v>
      </c>
      <c r="J62" s="456" t="s">
        <v>580</v>
      </c>
      <c r="K62" s="704"/>
      <c r="L62" s="704"/>
      <c r="O62" s="704"/>
      <c r="P62" s="704"/>
      <c r="Q62" s="704"/>
      <c r="R62" s="704"/>
      <c r="S62" s="704"/>
      <c r="T62" s="704"/>
      <c r="U62" s="704"/>
      <c r="V62" s="704"/>
      <c r="W62" s="704"/>
      <c r="X62" s="164"/>
      <c r="Y62" s="704"/>
      <c r="Z62" s="704"/>
      <c r="AA62" s="705"/>
      <c r="AB62" s="679"/>
    </row>
    <row r="63" spans="2:28" s="163" customFormat="1" ht="22.5" customHeight="1">
      <c r="B63" s="456" t="s">
        <v>926</v>
      </c>
      <c r="C63" s="497"/>
      <c r="D63" s="456" t="s">
        <v>580</v>
      </c>
      <c r="E63" s="663"/>
      <c r="F63" s="663"/>
      <c r="G63" s="454"/>
      <c r="H63" s="456" t="s">
        <v>921</v>
      </c>
      <c r="J63" s="456" t="s">
        <v>580</v>
      </c>
      <c r="K63" s="704"/>
      <c r="L63" s="704"/>
      <c r="O63" s="704"/>
      <c r="P63" s="704"/>
      <c r="Q63" s="704"/>
      <c r="R63" s="704"/>
      <c r="S63" s="704"/>
      <c r="T63" s="704"/>
      <c r="U63" s="704"/>
      <c r="V63" s="704"/>
      <c r="W63" s="704"/>
      <c r="X63" s="164"/>
      <c r="Y63" s="704"/>
      <c r="Z63" s="704"/>
      <c r="AA63" s="705"/>
      <c r="AB63" s="679"/>
    </row>
    <row r="64" spans="2:28">
      <c r="B64" s="665"/>
      <c r="D64" s="665"/>
      <c r="E64" s="665"/>
      <c r="F64" s="665"/>
      <c r="G64" s="326"/>
      <c r="H64" s="456" t="s">
        <v>920</v>
      </c>
      <c r="J64" s="456" t="s">
        <v>580</v>
      </c>
    </row>
    <row r="65" spans="2:28" s="163" customFormat="1">
      <c r="B65" s="704"/>
      <c r="C65" s="666" t="s">
        <v>189</v>
      </c>
      <c r="D65" s="381"/>
      <c r="E65" s="381"/>
      <c r="F65" s="381"/>
      <c r="G65" s="704"/>
      <c r="J65" s="704"/>
      <c r="K65" s="704"/>
      <c r="L65" s="704"/>
      <c r="O65" s="704"/>
      <c r="P65" s="704"/>
      <c r="Q65" s="704"/>
      <c r="R65" s="704"/>
      <c r="S65" s="704"/>
      <c r="T65" s="704"/>
      <c r="U65" s="704"/>
      <c r="V65" s="704"/>
      <c r="W65" s="704"/>
      <c r="X65" s="164"/>
      <c r="Y65" s="704"/>
      <c r="Z65" s="704"/>
      <c r="AA65" s="705"/>
      <c r="AB65" s="679"/>
    </row>
    <row r="66" spans="2:28" s="163" customFormat="1">
      <c r="B66" s="704"/>
      <c r="C66" s="667" t="s">
        <v>592</v>
      </c>
      <c r="D66" s="381"/>
      <c r="E66" s="381"/>
      <c r="F66" s="381"/>
      <c r="G66" s="704"/>
      <c r="J66" s="704"/>
      <c r="K66" s="704"/>
      <c r="L66" s="704"/>
      <c r="O66" s="704"/>
      <c r="P66" s="704"/>
      <c r="Q66" s="704"/>
      <c r="R66" s="704"/>
      <c r="S66" s="704"/>
      <c r="T66" s="704"/>
      <c r="U66" s="704"/>
      <c r="V66" s="704"/>
      <c r="W66" s="704"/>
      <c r="X66" s="164"/>
      <c r="Y66" s="704"/>
      <c r="Z66" s="704"/>
      <c r="AA66" s="705"/>
      <c r="AB66" s="679"/>
    </row>
    <row r="67" spans="2:28" s="163" customFormat="1">
      <c r="B67" s="704"/>
      <c r="C67" s="667" t="s">
        <v>593</v>
      </c>
      <c r="D67" s="381"/>
      <c r="E67" s="381"/>
      <c r="F67" s="381"/>
      <c r="G67" s="704"/>
      <c r="J67" s="704"/>
      <c r="K67" s="704"/>
      <c r="L67" s="704"/>
      <c r="O67" s="704"/>
      <c r="P67" s="704"/>
      <c r="Q67" s="704"/>
      <c r="R67" s="704"/>
      <c r="S67" s="704"/>
      <c r="T67" s="704"/>
      <c r="U67" s="704"/>
      <c r="V67" s="704"/>
      <c r="W67" s="704"/>
      <c r="X67" s="164"/>
      <c r="Y67" s="704"/>
      <c r="Z67" s="704"/>
      <c r="AA67" s="705"/>
      <c r="AB67" s="679"/>
    </row>
    <row r="68" spans="2:28" s="163" customFormat="1">
      <c r="B68" s="704"/>
      <c r="C68" s="667" t="s">
        <v>595</v>
      </c>
      <c r="D68" s="381"/>
      <c r="E68" s="381"/>
      <c r="F68" s="381"/>
      <c r="G68" s="704"/>
      <c r="J68" s="704"/>
      <c r="K68" s="704"/>
      <c r="L68" s="704"/>
      <c r="O68" s="704"/>
      <c r="P68" s="704"/>
      <c r="Q68" s="704"/>
      <c r="R68" s="704"/>
      <c r="S68" s="704"/>
      <c r="T68" s="704"/>
      <c r="U68" s="704"/>
      <c r="V68" s="704"/>
      <c r="W68" s="704"/>
      <c r="X68" s="164"/>
      <c r="Y68" s="704"/>
      <c r="Z68" s="704"/>
      <c r="AA68" s="705"/>
      <c r="AB68" s="679"/>
    </row>
    <row r="69" spans="2:28" s="163" customFormat="1">
      <c r="B69" s="704"/>
      <c r="C69" s="667" t="s">
        <v>594</v>
      </c>
      <c r="D69" s="381"/>
      <c r="E69" s="381"/>
      <c r="F69" s="381"/>
      <c r="G69" s="704"/>
      <c r="J69" s="704"/>
      <c r="K69" s="704"/>
      <c r="L69" s="704"/>
      <c r="O69" s="704"/>
      <c r="P69" s="704"/>
      <c r="Q69" s="704"/>
      <c r="R69" s="704"/>
      <c r="S69" s="704"/>
      <c r="T69" s="704"/>
      <c r="U69" s="704"/>
      <c r="V69" s="704"/>
      <c r="W69" s="704"/>
      <c r="X69" s="164"/>
      <c r="Y69" s="704"/>
      <c r="Z69" s="704"/>
      <c r="AA69" s="705"/>
      <c r="AB69" s="679"/>
    </row>
    <row r="70" spans="2:28" s="163" customFormat="1">
      <c r="B70" s="704"/>
      <c r="C70" s="667" t="s">
        <v>607</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606</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596</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597</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598</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599</v>
      </c>
      <c r="D75" s="381"/>
      <c r="E75" s="381"/>
      <c r="F75" s="381"/>
      <c r="G75" s="704"/>
      <c r="J75" s="704"/>
      <c r="K75" s="704"/>
      <c r="L75" s="704"/>
      <c r="O75" s="704"/>
      <c r="P75" s="704"/>
      <c r="Q75" s="704"/>
      <c r="R75" s="704"/>
      <c r="S75" s="704"/>
      <c r="T75" s="704"/>
      <c r="U75" s="704"/>
      <c r="V75" s="704"/>
      <c r="W75" s="704"/>
      <c r="X75" s="164"/>
      <c r="Y75" s="704"/>
      <c r="Z75" s="704"/>
      <c r="AA75" s="705"/>
      <c r="AB75" s="679"/>
    </row>
    <row r="76" spans="2:28">
      <c r="C76" s="667" t="s">
        <v>336</v>
      </c>
    </row>
    <row r="77" spans="2:28" s="665" customFormat="1">
      <c r="B77" s="704"/>
      <c r="C77" s="668" t="s">
        <v>348</v>
      </c>
      <c r="D77" s="666" t="s">
        <v>570</v>
      </c>
      <c r="E77" s="381"/>
      <c r="F77" s="381"/>
      <c r="G77" s="704"/>
      <c r="H77" s="163"/>
      <c r="I77" s="163"/>
      <c r="J77" s="704"/>
      <c r="K77" s="704"/>
      <c r="L77" s="704"/>
      <c r="M77" s="163"/>
      <c r="N77" s="163"/>
      <c r="O77" s="704"/>
      <c r="P77" s="704"/>
      <c r="Q77" s="704"/>
      <c r="R77" s="704"/>
      <c r="S77" s="704"/>
      <c r="T77" s="704"/>
      <c r="U77" s="704"/>
      <c r="V77" s="704"/>
      <c r="W77" s="704"/>
      <c r="X77" s="164"/>
      <c r="Y77" s="704"/>
      <c r="Z77" s="704"/>
      <c r="AA77" s="705"/>
      <c r="AB77" s="680"/>
    </row>
    <row r="78" spans="2:28" s="665" customFormat="1">
      <c r="B78" s="704"/>
      <c r="C78" s="667" t="s">
        <v>14</v>
      </c>
      <c r="D78" s="381" t="s">
        <v>571</v>
      </c>
      <c r="E78" s="381"/>
      <c r="F78" s="381"/>
      <c r="G78" s="704"/>
      <c r="H78" s="163"/>
      <c r="I78" s="163"/>
      <c r="J78" s="704"/>
      <c r="K78" s="704"/>
      <c r="L78" s="704"/>
      <c r="M78" s="163"/>
      <c r="N78" s="163"/>
      <c r="O78" s="704"/>
      <c r="P78" s="704"/>
      <c r="Q78" s="704"/>
      <c r="R78" s="704"/>
      <c r="S78" s="704"/>
      <c r="T78" s="704"/>
      <c r="U78" s="704"/>
      <c r="V78" s="704"/>
      <c r="W78" s="704"/>
      <c r="X78" s="164"/>
      <c r="Y78" s="704"/>
      <c r="Z78" s="704"/>
      <c r="AA78" s="705"/>
      <c r="AB78" s="680"/>
    </row>
    <row r="79" spans="2:28" s="665" customFormat="1">
      <c r="B79" s="704"/>
      <c r="C79" s="667" t="s">
        <v>10</v>
      </c>
      <c r="D79" s="381"/>
      <c r="E79" s="381"/>
      <c r="F79" s="381"/>
      <c r="G79" s="704"/>
      <c r="H79" s="163"/>
      <c r="I79" s="163"/>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667" t="s">
        <v>602</v>
      </c>
      <c r="D80" s="381" t="s">
        <v>20</v>
      </c>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7" t="s">
        <v>11</v>
      </c>
      <c r="D81" s="381"/>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7" t="s">
        <v>550</v>
      </c>
      <c r="D82" s="381"/>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604</v>
      </c>
      <c r="D83" s="381"/>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7" t="s">
        <v>542</v>
      </c>
      <c r="D84" s="381"/>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7" t="s">
        <v>543</v>
      </c>
      <c r="D85" s="381"/>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8" t="s">
        <v>621</v>
      </c>
      <c r="D86" s="669" t="s">
        <v>166</v>
      </c>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8" t="s">
        <v>622</v>
      </c>
      <c r="D87" s="669" t="s">
        <v>167</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8" t="s">
        <v>623</v>
      </c>
      <c r="D88" s="666" t="s">
        <v>168</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8" t="s">
        <v>624</v>
      </c>
      <c r="D89" s="666" t="s">
        <v>169</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8" t="s">
        <v>618</v>
      </c>
      <c r="D90" s="669" t="s">
        <v>170</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9" t="s">
        <v>156</v>
      </c>
      <c r="D91" s="669" t="s">
        <v>171</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9" t="s">
        <v>157</v>
      </c>
      <c r="D92" s="669" t="s">
        <v>172</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9" t="s">
        <v>158</v>
      </c>
      <c r="D93" s="669" t="s">
        <v>173</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159</v>
      </c>
      <c r="D94" s="669" t="s">
        <v>174</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160</v>
      </c>
      <c r="D95" s="669" t="s">
        <v>175</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161</v>
      </c>
      <c r="D96" s="669" t="s">
        <v>176</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162</v>
      </c>
      <c r="D97" s="669" t="s">
        <v>177</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163</v>
      </c>
      <c r="D98" s="669" t="s">
        <v>178</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164</v>
      </c>
      <c r="D99" s="669" t="s">
        <v>179</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165</v>
      </c>
      <c r="D100" s="669" t="s">
        <v>180</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125</v>
      </c>
      <c r="D101" s="669" t="s">
        <v>140</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126</v>
      </c>
      <c r="D102" s="669" t="s">
        <v>141</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127</v>
      </c>
      <c r="D103" s="669" t="s">
        <v>142</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128</v>
      </c>
      <c r="D104" s="669" t="s">
        <v>143</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129</v>
      </c>
      <c r="D105" s="669" t="s">
        <v>144</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130</v>
      </c>
      <c r="D106" s="669" t="s">
        <v>145</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131</v>
      </c>
      <c r="D107" s="669" t="s">
        <v>146</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132</v>
      </c>
      <c r="D108" s="669" t="s">
        <v>147</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133</v>
      </c>
      <c r="D109" s="669" t="s">
        <v>148</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134</v>
      </c>
      <c r="D110" s="669" t="s">
        <v>149</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135</v>
      </c>
      <c r="D111" s="669" t="s">
        <v>150</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136</v>
      </c>
      <c r="D112" s="669" t="s">
        <v>151</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137</v>
      </c>
      <c r="D113" s="669" t="s">
        <v>152</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138</v>
      </c>
      <c r="D114" s="669" t="s">
        <v>153</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139</v>
      </c>
      <c r="D115" s="669" t="s">
        <v>154</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s="665" customFormat="1">
      <c r="B116" s="704"/>
      <c r="C116" s="669" t="s">
        <v>345</v>
      </c>
      <c r="D116" s="669" t="s">
        <v>346</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37">
      <c r="C117" s="668" t="s">
        <v>562</v>
      </c>
      <c r="D117" s="666" t="s">
        <v>586</v>
      </c>
    </row>
    <row r="118" spans="2:37" s="381" customFormat="1">
      <c r="B118" s="704"/>
      <c r="C118" s="668" t="s">
        <v>11</v>
      </c>
      <c r="D118" s="666" t="s">
        <v>579</v>
      </c>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705"/>
    </row>
    <row r="119" spans="2:37" s="381" customFormat="1">
      <c r="B119" s="704"/>
      <c r="C119" s="668" t="s">
        <v>550</v>
      </c>
      <c r="D119" s="666" t="s">
        <v>603</v>
      </c>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705"/>
    </row>
    <row r="120" spans="2:37" s="381" customFormat="1">
      <c r="B120" s="704"/>
      <c r="C120" s="668" t="s">
        <v>626</v>
      </c>
      <c r="D120" s="666" t="s">
        <v>629</v>
      </c>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705"/>
      <c r="AC120" s="704"/>
      <c r="AD120" s="704"/>
      <c r="AE120" s="704"/>
      <c r="AF120" s="704"/>
      <c r="AG120" s="704"/>
      <c r="AH120" s="704"/>
      <c r="AI120" s="704"/>
      <c r="AJ120" s="704"/>
      <c r="AK120" s="704"/>
    </row>
    <row r="121" spans="2:37" s="381" customFormat="1">
      <c r="B121" s="704"/>
      <c r="C121" s="668" t="s">
        <v>627</v>
      </c>
      <c r="D121" s="666" t="s">
        <v>630</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668" t="s">
        <v>628</v>
      </c>
      <c r="D122" s="666" t="s">
        <v>631</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668" t="s">
        <v>612</v>
      </c>
      <c r="D123" s="666" t="s">
        <v>613</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670" t="s">
        <v>853</v>
      </c>
      <c r="D124" s="671" t="s">
        <v>860</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66" t="s">
        <v>854</v>
      </c>
      <c r="D125" s="672" t="s">
        <v>861</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66" t="s">
        <v>855</v>
      </c>
      <c r="D126" s="672" t="s">
        <v>862</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66" t="s">
        <v>856</v>
      </c>
      <c r="D127" s="672" t="s">
        <v>863</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66" t="s">
        <v>857</v>
      </c>
      <c r="D128" s="671" t="s">
        <v>864</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70" t="s">
        <v>858</v>
      </c>
      <c r="D129" s="671" t="s">
        <v>865</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70" t="s">
        <v>859</v>
      </c>
      <c r="D130" s="671" t="s">
        <v>866</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6" t="s">
        <v>867</v>
      </c>
      <c r="D131" s="672" t="s">
        <v>868</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68" t="s">
        <v>635</v>
      </c>
      <c r="D132" s="672" t="s">
        <v>636</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68" t="s">
        <v>542</v>
      </c>
      <c r="D133" s="673" t="s">
        <v>573</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8" t="s">
        <v>157</v>
      </c>
      <c r="D134" s="673" t="s">
        <v>172</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sheetData>
  <autoFilter ref="C18:E47" xr:uid="{4D24955B-7CD5-4BDD-87C4-0EC723B43618}"/>
  <mergeCells count="6">
    <mergeCell ref="N49:X49"/>
    <mergeCell ref="H51:I51"/>
    <mergeCell ref="N54:X54"/>
    <mergeCell ref="H55:I55"/>
    <mergeCell ref="J55:K55"/>
    <mergeCell ref="N55:X55"/>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7B473-7C29-4624-A78C-9A2770E77394}">
  <sheetPr>
    <pageSetUpPr fitToPage="1"/>
  </sheetPr>
  <dimension ref="A1:AJ112"/>
  <sheetViews>
    <sheetView showGridLines="0" topLeftCell="A4" zoomScale="55" zoomScaleNormal="55" zoomScaleSheetLayoutView="70" workbookViewId="0">
      <selection activeCell="G42" sqref="G42"/>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825"/>
      <c r="J10" s="826"/>
      <c r="K10" s="827"/>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822" t="s">
        <v>520</v>
      </c>
      <c r="P15" s="823"/>
      <c r="Q15" s="823"/>
      <c r="R15" s="823"/>
      <c r="S15" s="823"/>
      <c r="T15" s="823"/>
      <c r="U15" s="824"/>
      <c r="V15" s="824"/>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707"/>
      <c r="C18" s="364" t="s">
        <v>1153</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828"/>
      <c r="P18" s="829"/>
      <c r="Q18" s="630" t="s">
        <v>525</v>
      </c>
      <c r="R18" s="829"/>
      <c r="S18" s="829"/>
      <c r="T18" s="630"/>
      <c r="U18" s="634"/>
      <c r="V18" s="630"/>
      <c r="W18" s="350" t="str">
        <f>IF(E18="","",VLOOKUP(C18,Data!$B$5:$J$508,9,FALSE)*E18)</f>
        <v/>
      </c>
    </row>
    <row r="19" spans="1:35" s="465" customFormat="1" ht="20" customHeight="1">
      <c r="A19" s="456"/>
      <c r="B19" s="550" t="s">
        <v>1154</v>
      </c>
      <c r="C19" s="551" t="s">
        <v>189</v>
      </c>
      <c r="D19" s="335" t="str">
        <f>IF(E19="","",VLOOKUP(C19,Data!$B$5:$L$508,2,FALSE))</f>
        <v>ZW26710</v>
      </c>
      <c r="E19" s="552">
        <v>210</v>
      </c>
      <c r="F19" s="378" t="s">
        <v>521</v>
      </c>
      <c r="G19" s="335">
        <f>IF(E19="","",VLOOKUP(C19,Data!$B$5:$L$508,11,FALSE))</f>
        <v>124.63</v>
      </c>
      <c r="H19" s="336">
        <f t="shared" si="0"/>
        <v>26172.3</v>
      </c>
      <c r="I19" s="375" t="str">
        <f>IF(E19="","",VLOOKUP(C19,Data!$B$5:$D$508,3,FALSE))</f>
        <v>C/T</v>
      </c>
      <c r="J19" s="375" t="str">
        <f>IF(E19="","",VLOOKUP(C19,Data!$B$5:$M$508,12,FALSE))</f>
        <v>Indonesia</v>
      </c>
      <c r="K19" s="337"/>
      <c r="L19" s="338">
        <f>IF(E19="","",VLOOKUP(C19,Data!$B$5:$E$508,4,FALSE)*E19)</f>
        <v>1680</v>
      </c>
      <c r="M19" s="338">
        <f>IF(E19="","",VLOOKUP(C19,Data!$B$5:$F$508,5,FALSE)*E19)</f>
        <v>1596</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9.4499999999999993</v>
      </c>
    </row>
    <row r="20" spans="1:35" ht="20" customHeight="1">
      <c r="A20" s="382"/>
      <c r="B20" s="553"/>
      <c r="C20" s="364"/>
      <c r="D20" s="319" t="str">
        <f>IF(E20="","",VLOOKUP(C20,Data!$B$5:$L$508,2,FALSE))</f>
        <v/>
      </c>
      <c r="E20" s="555"/>
      <c r="F20" s="363"/>
      <c r="G20" s="319" t="str">
        <f>IF(E20="","",VLOOKUP(C20,Data!$B$5:$L$508,11,FALSE))</f>
        <v/>
      </c>
      <c r="H20" s="820"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821" t="s">
        <v>525</v>
      </c>
      <c r="R20" s="474"/>
      <c r="S20" s="474"/>
      <c r="T20" s="821"/>
      <c r="U20" s="475"/>
      <c r="V20" s="821"/>
      <c r="W20" s="322" t="str">
        <f>IF(E20="","",VLOOKUP(C20,Data!$B$5:$J$508,9,FALSE)*E20)</f>
        <v/>
      </c>
    </row>
    <row r="21" spans="1:35" s="465" customFormat="1" ht="20" customHeight="1">
      <c r="A21" s="456"/>
      <c r="B21" s="550"/>
      <c r="C21" s="551"/>
      <c r="D21" s="335" t="str">
        <f>IF(E21="","",VLOOKUP(C21,Data!$B$5:$L$508,2,FALSE))</f>
        <v/>
      </c>
      <c r="E21" s="552"/>
      <c r="F21" s="712" t="s">
        <v>522</v>
      </c>
      <c r="G21" s="335" t="str">
        <f>IF(E21="","",VLOOKUP(C21,Data!$B$5:$L$508,11,FALSE))</f>
        <v/>
      </c>
      <c r="H21" s="336" t="str">
        <f t="shared" si="0"/>
        <v>-</v>
      </c>
      <c r="I21" s="375" t="str">
        <f>IF(E21="","",VLOOKUP(C21,Data!$B$5:$D$508,3,FALSE))</f>
        <v/>
      </c>
      <c r="J21" s="375" t="str">
        <f>IF(E21="","",VLOOKUP(C21,Data!$B$5:$M$508,12,FALSE))</f>
        <v/>
      </c>
      <c r="K21" s="337"/>
      <c r="L21" s="338" t="str">
        <f>IF(E21="","",VLOOKUP(C21,Data!$B$5:$E$508,4,FALSE)*E21)</f>
        <v/>
      </c>
      <c r="M21" s="338" t="str">
        <f>IF(E21="","",VLOOKUP(C21,Data!$B$5:$F$508,5,FALSE)*E21)</f>
        <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t="str">
        <f>IF(E21="","",VLOOKUP(C21,Data!$B$5:$J$508,9,FALSE)*E21)</f>
        <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378" t="s">
        <v>526</v>
      </c>
      <c r="G23" s="319" t="str">
        <f>IF(E23="","",VLOOKUP(C23,Data!$B$5:$L$508,11,FALSE))</f>
        <v/>
      </c>
      <c r="H23" s="820"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821"/>
      <c r="W23" s="322" t="str">
        <f>IF(E23="","",VLOOKUP(C23,Data!$B$5:$J$508,9,FALSE)*E23)</f>
        <v/>
      </c>
    </row>
    <row r="24" spans="1:35" ht="20" customHeight="1">
      <c r="A24" s="382"/>
      <c r="B24" s="553"/>
      <c r="C24" s="557"/>
      <c r="D24" s="319" t="str">
        <f>IF(E24="","",VLOOKUP(C24,Data!$B$5:$L$508,2,FALSE))</f>
        <v/>
      </c>
      <c r="E24" s="555"/>
      <c r="F24" s="712"/>
      <c r="G24" s="319" t="str">
        <f>IF(E24="","",VLOOKUP(C24,Data!$B$5:$L$508,11,FALSE))</f>
        <v/>
      </c>
      <c r="H24" s="820"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821"/>
      <c r="W24" s="322" t="str">
        <f>IF(E24="","",VLOOKUP(C24,Data!$B$5:$J$508,9,FALSE)*E24)</f>
        <v/>
      </c>
    </row>
    <row r="25" spans="1:35" ht="20" customHeight="1">
      <c r="A25" s="382"/>
      <c r="B25" s="553"/>
      <c r="C25" s="557"/>
      <c r="D25" s="319" t="str">
        <f>IF(E25="","",VLOOKUP(C25,Data!$B$5:$L$508,2,FALSE))</f>
        <v/>
      </c>
      <c r="E25" s="555"/>
      <c r="F25" s="366"/>
      <c r="G25" s="319" t="str">
        <f>IF(E25="","",VLOOKUP(C25,Data!$B$5:$L$508,11,FALSE))</f>
        <v/>
      </c>
      <c r="H25" s="820"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821"/>
      <c r="R25" s="474"/>
      <c r="S25" s="474"/>
      <c r="T25" s="821"/>
      <c r="U25" s="475"/>
      <c r="V25" s="821"/>
      <c r="W25" s="322" t="str">
        <f>IF(E25="","",VLOOKUP(C25,Data!$B$5:$J$508,9,FALSE)*E25)</f>
        <v/>
      </c>
    </row>
    <row r="26" spans="1:35" ht="20" customHeight="1">
      <c r="A26" s="382"/>
      <c r="B26" s="553"/>
      <c r="C26" s="554"/>
      <c r="D26" s="319" t="str">
        <f>IF(E26="","",VLOOKUP(C26,Data!$B$5:$L$508,2,FALSE))</f>
        <v/>
      </c>
      <c r="E26" s="555"/>
      <c r="F26" s="366"/>
      <c r="G26" s="319" t="str">
        <f>IF(E26="","",VLOOKUP(C26,Data!$B$5:$L$508,11,FALSE))</f>
        <v/>
      </c>
      <c r="H26" s="820"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821"/>
      <c r="R26" s="474"/>
      <c r="S26" s="474"/>
      <c r="T26" s="821"/>
      <c r="U26" s="475"/>
      <c r="V26" s="821"/>
      <c r="W26" s="322" t="str">
        <f>IF(E26="","",VLOOKUP(C26,Data!$B$5:$J$508,9,FALSE)*E26)</f>
        <v/>
      </c>
    </row>
    <row r="27" spans="1:35" ht="32.5">
      <c r="A27" s="382"/>
      <c r="B27" s="553"/>
      <c r="C27" s="677"/>
      <c r="D27" s="319" t="str">
        <f>IF(E27="","",VLOOKUP(C27,Data!$B$5:$L$508,2,FALSE))</f>
        <v/>
      </c>
      <c r="E27" s="555"/>
      <c r="F27" s="366"/>
      <c r="G27" s="319" t="str">
        <f>IF(E27="","",VLOOKUP(C27,Data!$B$5:$L$508,11,FALSE))</f>
        <v/>
      </c>
      <c r="H27" s="820"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821"/>
      <c r="W27" s="322" t="str">
        <f>IF(E27="","",VLOOKUP(C27,Data!$B$5:$J$508,9,FALSE)*E27)</f>
        <v/>
      </c>
    </row>
    <row r="28" spans="1:35" s="465" customFormat="1" ht="20.25" customHeight="1">
      <c r="B28" s="559"/>
      <c r="C28" s="675"/>
      <c r="D28" s="674"/>
      <c r="E28" s="340">
        <f>SUM(E18:E27)</f>
        <v>210</v>
      </c>
      <c r="F28" s="340">
        <f>SUM(F18:F27)</f>
        <v>0</v>
      </c>
      <c r="G28" s="341"/>
      <c r="H28" s="341">
        <f>SUM(H18:H27)</f>
        <v>26172.3</v>
      </c>
      <c r="I28" s="562"/>
      <c r="J28" s="562"/>
      <c r="K28" s="562"/>
      <c r="L28" s="563">
        <f>SUM(L18:L27)</f>
        <v>1680</v>
      </c>
      <c r="M28" s="563">
        <f>SUM(M18:M27)</f>
        <v>1596</v>
      </c>
      <c r="N28" s="341" t="e">
        <f>SUM(N16:N27)</f>
        <v>#REF!</v>
      </c>
      <c r="O28" s="341"/>
      <c r="P28" s="341">
        <f>SUM(P16:P27)</f>
        <v>0</v>
      </c>
      <c r="Q28" s="341">
        <f>SUM(Q16:Q27)</f>
        <v>0</v>
      </c>
      <c r="R28" s="341"/>
      <c r="S28" s="341">
        <f>SUM(S16:S27)</f>
        <v>0</v>
      </c>
      <c r="T28" s="341">
        <f>SUM(T16:T27)</f>
        <v>0</v>
      </c>
      <c r="U28" s="341" t="e">
        <f>SUM(#REF!)</f>
        <v>#REF!</v>
      </c>
      <c r="V28" s="341">
        <f>SUM(V16:V27)</f>
        <v>0</v>
      </c>
      <c r="W28" s="342">
        <f>SUM(W18:W27)</f>
        <v>9.4499999999999993</v>
      </c>
      <c r="Z28" s="429"/>
      <c r="AA28" s="429"/>
      <c r="AB28" s="429"/>
      <c r="AC28" s="429"/>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row>
    <row r="32" spans="1:35">
      <c r="B32" s="394" t="s">
        <v>561</v>
      </c>
      <c r="C32" s="381"/>
      <c r="D32" s="641"/>
      <c r="E32" s="381"/>
      <c r="G32" s="1056"/>
      <c r="H32" s="1057"/>
      <c r="I32" s="430"/>
      <c r="J32" s="572"/>
      <c r="K32" s="307" t="s">
        <v>93</v>
      </c>
      <c r="L32" s="307"/>
      <c r="M32" s="304"/>
      <c r="W32" s="308"/>
    </row>
    <row r="33" spans="2:29">
      <c r="B33" s="406"/>
      <c r="C33" s="448"/>
      <c r="D33" s="661"/>
      <c r="E33" s="381" t="s">
        <v>94</v>
      </c>
      <c r="G33" s="507"/>
      <c r="H33" s="508"/>
      <c r="I33" s="430" t="s">
        <v>95</v>
      </c>
      <c r="J33" s="572"/>
      <c r="K33" s="307"/>
      <c r="L33" s="307"/>
      <c r="M33" s="304"/>
      <c r="W33" s="308"/>
    </row>
    <row r="34" spans="2:29">
      <c r="B34" s="387" t="s">
        <v>96</v>
      </c>
      <c r="C34" s="444"/>
      <c r="D34" s="640"/>
      <c r="E34" s="381" t="s">
        <v>97</v>
      </c>
      <c r="G34" s="317" t="s">
        <v>98</v>
      </c>
      <c r="H34" s="509"/>
      <c r="I34" s="430" t="s">
        <v>88</v>
      </c>
      <c r="J34" s="572"/>
      <c r="K34" s="307" t="s">
        <v>99</v>
      </c>
      <c r="L34" s="307"/>
      <c r="M34" s="304"/>
      <c r="W34" s="308"/>
    </row>
    <row r="35" spans="2:29">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9">
      <c r="B36" s="406"/>
      <c r="C36" s="448"/>
      <c r="D36" s="644"/>
      <c r="E36" s="448"/>
      <c r="F36" s="535"/>
      <c r="G36" s="1061" t="s">
        <v>1170</v>
      </c>
      <c r="H36" s="1078"/>
      <c r="I36" s="1061" t="s">
        <v>1169</v>
      </c>
      <c r="J36" s="1078"/>
      <c r="K36" s="574"/>
      <c r="L36" s="311"/>
      <c r="M36" s="1064" t="s">
        <v>105</v>
      </c>
      <c r="N36" s="1065"/>
      <c r="O36" s="1065"/>
      <c r="P36" s="1065"/>
      <c r="Q36" s="1065"/>
      <c r="R36" s="1065"/>
      <c r="S36" s="1065"/>
      <c r="T36" s="1065"/>
      <c r="U36" s="1065"/>
      <c r="V36" s="1065"/>
      <c r="W36" s="1066"/>
    </row>
    <row r="37" spans="2:29">
      <c r="B37" s="704"/>
      <c r="C37" s="381"/>
      <c r="D37" s="381"/>
      <c r="E37" s="381"/>
    </row>
    <row r="38" spans="2:29">
      <c r="B38" s="704"/>
      <c r="C38" s="381"/>
      <c r="D38" s="381"/>
      <c r="E38" s="381"/>
    </row>
    <row r="39" spans="2:29" ht="27.75" customHeight="1">
      <c r="B39" s="704"/>
      <c r="C39" s="381"/>
      <c r="D39" s="381"/>
      <c r="E39" s="381"/>
    </row>
    <row r="40" spans="2:29" s="578" customFormat="1" ht="22.5" customHeight="1">
      <c r="B40" s="456" t="s">
        <v>1155</v>
      </c>
      <c r="C40" s="381"/>
      <c r="D40" s="664" t="s">
        <v>580</v>
      </c>
      <c r="E40" s="381"/>
      <c r="H40" s="510" t="s">
        <v>916</v>
      </c>
      <c r="I40" s="575"/>
      <c r="J40" s="575" t="s">
        <v>927</v>
      </c>
      <c r="L40" s="289"/>
      <c r="M40" s="289"/>
      <c r="W40" s="376"/>
      <c r="Z40" s="429"/>
      <c r="AA40" s="429"/>
      <c r="AB40" s="429"/>
      <c r="AC40" s="429"/>
    </row>
    <row r="41" spans="2:29" s="289" customFormat="1" ht="22.5" customHeight="1">
      <c r="B41" s="456" t="s">
        <v>1156</v>
      </c>
      <c r="C41" s="497"/>
      <c r="D41" s="664" t="s">
        <v>580</v>
      </c>
      <c r="E41" s="663"/>
      <c r="F41" s="578"/>
      <c r="G41" s="578"/>
      <c r="H41" s="510" t="s">
        <v>917</v>
      </c>
      <c r="I41" s="575"/>
      <c r="J41" s="575" t="s">
        <v>927</v>
      </c>
      <c r="K41" s="578"/>
      <c r="N41" s="578"/>
      <c r="O41" s="578"/>
      <c r="P41" s="578"/>
      <c r="Q41" s="578"/>
      <c r="R41" s="578"/>
      <c r="S41" s="578"/>
      <c r="T41" s="578"/>
      <c r="U41" s="578"/>
      <c r="V41" s="578"/>
      <c r="W41" s="376"/>
      <c r="X41" s="578"/>
      <c r="Y41" s="578"/>
      <c r="Z41" s="429"/>
      <c r="AA41" s="429"/>
      <c r="AB41" s="429"/>
      <c r="AC41" s="429"/>
    </row>
    <row r="42" spans="2:29" s="289" customFormat="1" ht="22.5" customHeight="1">
      <c r="B42" s="456" t="s">
        <v>1157</v>
      </c>
      <c r="C42" s="497"/>
      <c r="D42" s="664" t="s">
        <v>580</v>
      </c>
      <c r="E42" s="663"/>
      <c r="F42" s="578"/>
      <c r="H42" s="510" t="s">
        <v>918</v>
      </c>
      <c r="I42" s="575"/>
      <c r="J42" s="575" t="s">
        <v>580</v>
      </c>
      <c r="K42" s="578"/>
      <c r="N42" s="578"/>
      <c r="O42" s="578"/>
      <c r="P42" s="578"/>
      <c r="Q42" s="578"/>
      <c r="R42" s="578"/>
      <c r="S42" s="578"/>
      <c r="T42" s="578"/>
      <c r="U42" s="578"/>
      <c r="V42" s="578"/>
      <c r="W42" s="376"/>
      <c r="X42" s="578"/>
      <c r="Y42" s="578"/>
      <c r="Z42" s="429"/>
      <c r="AA42" s="429"/>
      <c r="AB42" s="429"/>
      <c r="AC42" s="429"/>
    </row>
    <row r="43" spans="2:29" s="289" customFormat="1" ht="22.5" customHeight="1">
      <c r="B43" s="456" t="s">
        <v>925</v>
      </c>
      <c r="C43" s="497"/>
      <c r="D43" s="664" t="s">
        <v>580</v>
      </c>
      <c r="E43" s="663"/>
      <c r="F43" s="578"/>
      <c r="H43" s="510" t="s">
        <v>919</v>
      </c>
      <c r="I43" s="575"/>
      <c r="J43" s="575" t="s">
        <v>580</v>
      </c>
      <c r="K43" s="578"/>
      <c r="N43" s="578"/>
      <c r="O43" s="578"/>
      <c r="P43" s="578"/>
      <c r="Q43" s="578"/>
      <c r="R43" s="578"/>
      <c r="S43" s="578"/>
      <c r="T43" s="578"/>
      <c r="U43" s="578"/>
      <c r="V43" s="578"/>
      <c r="W43" s="376"/>
      <c r="X43" s="578"/>
      <c r="Y43" s="578"/>
      <c r="Z43" s="578"/>
    </row>
    <row r="44" spans="2:29" s="289" customFormat="1" ht="22.5" customHeight="1">
      <c r="B44" s="456" t="s">
        <v>1158</v>
      </c>
      <c r="C44" s="497"/>
      <c r="D44" s="664" t="s">
        <v>580</v>
      </c>
      <c r="E44" s="663"/>
      <c r="F44" s="578"/>
      <c r="H44" s="510" t="s">
        <v>921</v>
      </c>
      <c r="I44" s="575"/>
      <c r="J44" s="575" t="s">
        <v>580</v>
      </c>
      <c r="K44" s="578"/>
      <c r="N44" s="578"/>
      <c r="O44" s="578"/>
      <c r="P44" s="578"/>
      <c r="Q44" s="578"/>
      <c r="R44" s="578"/>
      <c r="S44" s="578"/>
      <c r="T44" s="578"/>
      <c r="U44" s="578"/>
      <c r="V44" s="578"/>
      <c r="W44" s="376"/>
      <c r="X44" s="578"/>
      <c r="Y44" s="578"/>
      <c r="Z44" s="578"/>
    </row>
    <row r="45" spans="2:29" ht="25">
      <c r="B45" s="456"/>
      <c r="C45" s="497"/>
      <c r="D45" s="456"/>
      <c r="E45" s="663"/>
      <c r="H45" s="510" t="s">
        <v>920</v>
      </c>
      <c r="I45" s="382"/>
      <c r="J45" s="575" t="s">
        <v>580</v>
      </c>
    </row>
    <row r="46" spans="2:29"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9"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9"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O27:U27"/>
    <mergeCell ref="O19:U19"/>
    <mergeCell ref="O21:U21"/>
    <mergeCell ref="O22:T22"/>
    <mergeCell ref="O23:T23"/>
    <mergeCell ref="O24:T24"/>
    <mergeCell ref="M30:W30"/>
    <mergeCell ref="G32:H32"/>
    <mergeCell ref="M35:W35"/>
    <mergeCell ref="G36:H36"/>
    <mergeCell ref="I36:J36"/>
    <mergeCell ref="M36:W36"/>
  </mergeCells>
  <printOptions horizontalCentered="1"/>
  <pageMargins left="0.2" right="0" top="0.15748031496062992" bottom="0.15748031496062992" header="0.15748031496062992" footer="0.15748031496062992"/>
  <pageSetup paperSize="9" scale="61" firstPageNumber="4294963191" fitToHeight="2" orientation="landscape" r:id="rId1"/>
  <headerFooter alignWithMargins="0">
    <oddHeader>&amp;R&amp;"Calibri"&amp;10&amp;K000000 Confidential&amp;1#_x000D_</oddHead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AC1AF-7628-4536-87BC-6644BA5FD25B}">
  <sheetPr>
    <pageSetUpPr fitToPage="1"/>
  </sheetPr>
  <dimension ref="B1:AK143"/>
  <sheetViews>
    <sheetView showGridLines="0" topLeftCell="A34" zoomScale="70" zoomScaleNormal="70" zoomScaleSheetLayoutView="70" workbookViewId="0">
      <selection activeCell="G42" sqref="G42"/>
    </sheetView>
  </sheetViews>
  <sheetFormatPr defaultColWidth="9.1796875" defaultRowHeight="22.5"/>
  <cols>
    <col min="1" max="1" width="2.179687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830"/>
      <c r="K10" s="831"/>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1153</v>
      </c>
      <c r="D18" s="346" t="str">
        <f>IF(E18="","",VLOOKUP(C18,Data!$B$5:$L$508,2,FALSE))</f>
        <v/>
      </c>
      <c r="E18" s="715"/>
      <c r="F18" s="709"/>
      <c r="G18" s="363"/>
      <c r="H18" s="346" t="str">
        <f>IF(E18="","",VLOOKUP(C18,Data!$B$5:$L$508,11,FALSE))</f>
        <v/>
      </c>
      <c r="I18" s="616" t="str">
        <f t="shared" ref="I18:I55"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828"/>
      <c r="Q18" s="829"/>
      <c r="R18" s="630" t="s">
        <v>525</v>
      </c>
      <c r="S18" s="829"/>
      <c r="T18" s="829"/>
      <c r="U18" s="630"/>
      <c r="V18" s="634"/>
      <c r="W18" s="630"/>
      <c r="X18" s="350" t="str">
        <f>IF(E18="","",VLOOKUP(C18,Data!$B$5:$J$508,9,FALSE)*E18)</f>
        <v/>
      </c>
      <c r="Y18" s="704"/>
      <c r="Z18" s="704"/>
      <c r="AA18" s="705"/>
      <c r="AB18" s="705"/>
      <c r="AC18" s="704"/>
      <c r="AD18" s="704"/>
      <c r="AE18" s="704"/>
    </row>
    <row r="19" spans="2:31" s="710" customFormat="1" ht="20" customHeight="1">
      <c r="B19" s="707" t="s">
        <v>888</v>
      </c>
      <c r="C19" s="357" t="s">
        <v>562</v>
      </c>
      <c r="D19" s="346" t="str">
        <f>IF(E19="","",VLOOKUP(C19,Data!$B$5:$L$508,2,FALSE))</f>
        <v>ZU47130</v>
      </c>
      <c r="E19" s="715">
        <v>1400</v>
      </c>
      <c r="F19" s="709">
        <v>5</v>
      </c>
      <c r="G19" s="712"/>
      <c r="H19" s="346">
        <f>IF(E19="","",VLOOKUP(C19,Data!$B$5:$L$508,11,FALSE))</f>
        <v>10.77</v>
      </c>
      <c r="I19" s="616">
        <f t="shared" si="0"/>
        <v>15078</v>
      </c>
      <c r="J19" s="471" t="str">
        <f>IF(E19="","",VLOOKUP(C19,Data!$B$5:$D$508,3,FALSE))</f>
        <v>C/T</v>
      </c>
      <c r="K19" s="347" t="str">
        <f>IF(E19="","",VLOOKUP(C19,Data!$B$5:$M$508,12,FALSE))</f>
        <v>Indonesia</v>
      </c>
      <c r="L19" s="348"/>
      <c r="M19" s="349">
        <f>IF(E19="","",VLOOKUP(C19,Data!$B$5:$E$508,4,FALSE)*E19)</f>
        <v>849.99999999999989</v>
      </c>
      <c r="N19" s="349">
        <f>IF(E19="","",VLOOKUP(C19,Data!$B$5:$F$508,5,FALSE)*E19)</f>
        <v>800</v>
      </c>
      <c r="O19" s="612" t="e">
        <f>IF(C19=Data!#REF!,Data!#REF!,(IF(C19=Data!#REF!,Data!#REF!,(IF(C19=Data!#REF!,Data!#REF!,(IF(C19=Data!B137,Data!G137,(IF(C19=Data!B140,Data!G140,(IF(C19=Data!#REF!,Data!#REF!,(IF(C19=Data!#REF!,Data!#REF!,(IF(C19=Data!#REF!,Data!#REF!,Data!#REF!)))))))))))))))&amp;IF(C19=Data!#REF!,Data!#REF!,(IF(C19=Data!#REF!,Data!#REF!,(IF(C19=Data!#REF!,Data!#REF!,(IF(C19=Data!#REF!,Data!#REF!,(IF(C19=Data!#REF!,Data!#REF!,(IF(C19=Data!#REF!,Data!G832,(IF(C19=Data!#REF!,Data!#REF!,(IF(C19=Data!#REF!,Data!#REF!,Data!#REF!)))))))))))))))&amp;IF(C19=Data!B168,Data!G168,(IF(C19=Data!#REF!,Data!#REF!,(IF(C19=Data!#REF!,Data!#REF!,(IF(C19=Data!#REF!,Data!#REF!,(IF(C19=Data!#REF!,Data!#REF!,Data!#REF!)))))))))</f>
        <v>#REF!</v>
      </c>
      <c r="P19" s="828"/>
      <c r="Q19" s="829"/>
      <c r="R19" s="630" t="s">
        <v>525</v>
      </c>
      <c r="S19" s="829"/>
      <c r="T19" s="829"/>
      <c r="U19" s="630"/>
      <c r="V19" s="634"/>
      <c r="W19" s="630"/>
      <c r="X19" s="350">
        <f>IF(E19="","",VLOOKUP(C19,Data!$B$5:$J$508,9,FALSE)*E19)</f>
        <v>4.2</v>
      </c>
      <c r="Y19" s="704"/>
      <c r="Z19" s="704"/>
      <c r="AA19" s="705"/>
      <c r="AB19" s="705"/>
      <c r="AC19" s="704"/>
      <c r="AD19" s="704"/>
      <c r="AE19" s="704"/>
    </row>
    <row r="20" spans="2:31" s="710" customFormat="1" ht="20" customHeight="1">
      <c r="B20" s="707"/>
      <c r="C20" s="364" t="s">
        <v>1181</v>
      </c>
      <c r="D20" s="346" t="str">
        <f>IF(E20="","",VLOOKUP(C20,Data!$B$5:$L$508,2,FALSE))</f>
        <v/>
      </c>
      <c r="E20" s="715"/>
      <c r="F20" s="709"/>
      <c r="G20" s="712"/>
      <c r="H20" s="346" t="str">
        <f>IF(E20="","",VLOOKUP(C20,Data!$B$5:$L$508,11,FALSE))</f>
        <v/>
      </c>
      <c r="I20" s="616" t="str">
        <f t="shared" si="0"/>
        <v>-</v>
      </c>
      <c r="J20" s="471" t="str">
        <f>IF(E20="","",VLOOKUP(C20,Data!$B$5:$D$508,3,FALSE))</f>
        <v/>
      </c>
      <c r="K20" s="347" t="str">
        <f>IF(E20="","",VLOOKUP(C20,Data!$B$5:$M$508,12,FALSE))</f>
        <v/>
      </c>
      <c r="L20" s="348"/>
      <c r="M20" s="349" t="str">
        <f>IF(E20="","",VLOOKUP(C20,Data!$B$5:$E$508,4,FALSE)*E20)</f>
        <v/>
      </c>
      <c r="N20" s="349" t="str">
        <f>IF(E20="","",VLOOKUP(C20,Data!$B$5:$F$508,5,FALSE)*E20)</f>
        <v/>
      </c>
      <c r="O20" s="612" t="e">
        <f>IF(C20=Data!#REF!,Data!#REF!,(IF(C20=Data!#REF!,Data!#REF!,(IF(C20=Data!#REF!,Data!#REF!,(IF(C20=Data!B191,Data!G191,(IF(C20=Data!B194,Data!G194,(IF(C20=Data!#REF!,Data!#REF!,(IF(C20=Data!#REF!,Data!#REF!,(IF(C20=Data!#REF!,Data!#REF!,Data!#REF!)))))))))))))))&amp;IF(C20=Data!#REF!,Data!#REF!,(IF(C20=Data!#REF!,Data!#REF!,(IF(C20=Data!#REF!,Data!#REF!,(IF(C20=Data!#REF!,Data!#REF!,(IF(C20=Data!#REF!,Data!#REF!,(IF(C20=Data!#REF!,Data!G886,(IF(C20=Data!#REF!,Data!#REF!,(IF(C20=Data!#REF!,Data!#REF!,Data!#REF!)))))))))))))))&amp;IF(C20=Data!B222,Data!G222,(IF(C20=Data!#REF!,Data!#REF!,(IF(C20=Data!#REF!,Data!#REF!,(IF(C20=Data!#REF!,Data!#REF!,(IF(C20=Data!#REF!,Data!#REF!,Data!#REF!)))))))))</f>
        <v>#REF!</v>
      </c>
      <c r="P20" s="828"/>
      <c r="Q20" s="829"/>
      <c r="R20" s="630" t="s">
        <v>525</v>
      </c>
      <c r="S20" s="829"/>
      <c r="T20" s="829"/>
      <c r="U20" s="630"/>
      <c r="V20" s="634"/>
      <c r="W20" s="630"/>
      <c r="X20" s="350" t="str">
        <f>IF(E20="","",VLOOKUP(C20,Data!$B$5:$J$508,9,FALSE)*E20)</f>
        <v/>
      </c>
      <c r="Y20" s="704"/>
      <c r="Z20" s="704"/>
      <c r="AA20" s="705"/>
      <c r="AB20" s="705"/>
      <c r="AC20" s="704"/>
      <c r="AD20" s="704"/>
      <c r="AE20" s="704"/>
    </row>
    <row r="21" spans="2:31" s="710" customFormat="1" ht="20" customHeight="1">
      <c r="B21" s="707">
        <v>6</v>
      </c>
      <c r="C21" s="357" t="s">
        <v>602</v>
      </c>
      <c r="D21" s="346" t="str">
        <f>IF(E21="","",VLOOKUP(C21,Data!$B$5:$L$508,2,FALSE))</f>
        <v>ZA34840</v>
      </c>
      <c r="E21" s="715">
        <v>50</v>
      </c>
      <c r="F21" s="709"/>
      <c r="G21" s="712"/>
      <c r="H21" s="346">
        <f>IF(E21="","",VLOOKUP(C21,Data!$B$5:$L$508,11,FALSE))</f>
        <v>35.08</v>
      </c>
      <c r="I21" s="616">
        <f t="shared" si="0"/>
        <v>1754</v>
      </c>
      <c r="J21" s="471" t="str">
        <f>IF(E21="","",VLOOKUP(C21,Data!$B$5:$D$508,3,FALSE))</f>
        <v>C/T</v>
      </c>
      <c r="K21" s="347" t="str">
        <f>IF(E21="","",VLOOKUP(C21,Data!$B$5:$M$508,12,FALSE))</f>
        <v>Indonesia</v>
      </c>
      <c r="L21" s="348"/>
      <c r="M21" s="349">
        <f>IF(E21="","",VLOOKUP(C21,Data!$B$5:$E$508,4,FALSE)*E21)</f>
        <v>56.000000000000007</v>
      </c>
      <c r="N21" s="349">
        <f>IF(E21="","",VLOOKUP(C21,Data!$B$5:$F$508,5,FALSE)*E21)</f>
        <v>55.000000000000007</v>
      </c>
      <c r="O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P21" s="828"/>
      <c r="Q21" s="829"/>
      <c r="R21" s="630" t="s">
        <v>525</v>
      </c>
      <c r="S21" s="829"/>
      <c r="T21" s="829"/>
      <c r="U21" s="630"/>
      <c r="V21" s="634"/>
      <c r="W21" s="630"/>
      <c r="X21" s="350">
        <f>IF(E21="","",VLOOKUP(C21,Data!$B$5:$J$508,9,FALSE)*E21)</f>
        <v>0.182</v>
      </c>
      <c r="Y21" s="704"/>
      <c r="Z21" s="704"/>
      <c r="AA21" s="705"/>
      <c r="AB21" s="705"/>
      <c r="AC21" s="704"/>
      <c r="AD21" s="704"/>
      <c r="AE21" s="704"/>
    </row>
    <row r="22" spans="2:31" s="710" customFormat="1" ht="20" customHeight="1">
      <c r="B22" s="707" t="s">
        <v>999</v>
      </c>
      <c r="C22" s="357" t="s">
        <v>14</v>
      </c>
      <c r="D22" s="346" t="str">
        <f>IF(E22="","",VLOOKUP(C22,Data!$B$5:$L$508,2,FALSE))</f>
        <v>ZA34830</v>
      </c>
      <c r="E22" s="715">
        <v>20</v>
      </c>
      <c r="F22" s="709"/>
      <c r="G22" s="712"/>
      <c r="H22" s="346">
        <f>IF(E22="","",VLOOKUP(C22,Data!$B$5:$L$508,11,FALSE))</f>
        <v>117.38</v>
      </c>
      <c r="I22" s="616">
        <f t="shared" si="0"/>
        <v>2347.6</v>
      </c>
      <c r="J22" s="471" t="str">
        <f>IF(E22="","",VLOOKUP(C22,Data!$B$5:$D$508,3,FALSE))</f>
        <v>C/T</v>
      </c>
      <c r="K22" s="347" t="str">
        <f>IF(E22="","",VLOOKUP(C22,Data!$B$5:$M$508,12,FALSE))</f>
        <v>Indonesia</v>
      </c>
      <c r="L22" s="348"/>
      <c r="M22" s="349">
        <f>IF(E22="","",VLOOKUP(C22,Data!$B$5:$E$508,4,FALSE)*E22)</f>
        <v>102</v>
      </c>
      <c r="N22" s="349">
        <f>IF(E22="","",VLOOKUP(C22,Data!$B$5:$F$508,5,FALSE)*E22)</f>
        <v>90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828"/>
      <c r="Q22" s="829"/>
      <c r="R22" s="630" t="s">
        <v>525</v>
      </c>
      <c r="S22" s="829"/>
      <c r="T22" s="829"/>
      <c r="U22" s="630"/>
      <c r="V22" s="634"/>
      <c r="W22" s="630"/>
      <c r="X22" s="350">
        <f>IF(E22="","",VLOOKUP(C22,Data!$B$5:$J$508,9,FALSE)*E22)</f>
        <v>1.1619999999999999</v>
      </c>
      <c r="Y22" s="704"/>
      <c r="Z22" s="704"/>
      <c r="AA22" s="705"/>
      <c r="AB22" s="705"/>
      <c r="AC22" s="704"/>
      <c r="AD22" s="704"/>
      <c r="AE22" s="704"/>
    </row>
    <row r="23" spans="2:31" s="710" customFormat="1" ht="20" customHeight="1">
      <c r="B23" s="707" t="s">
        <v>1159</v>
      </c>
      <c r="C23" s="357" t="s">
        <v>336</v>
      </c>
      <c r="D23" s="346" t="str">
        <f>IF(E23="","",VLOOKUP(C23,Data!$B$5:$L$508,2,FALSE))</f>
        <v>WY71980</v>
      </c>
      <c r="E23" s="715">
        <v>100</v>
      </c>
      <c r="F23" s="709">
        <v>5</v>
      </c>
      <c r="G23" s="712"/>
      <c r="H23" s="346">
        <f>IF(E23="","",VLOOKUP(C23,Data!$B$5:$L$508,11,FALSE))</f>
        <v>128.6</v>
      </c>
      <c r="I23" s="616">
        <f t="shared" si="0"/>
        <v>12860</v>
      </c>
      <c r="J23" s="471" t="str">
        <f>IF(E23="","",VLOOKUP(C23,Data!$B$5:$D$508,3,FALSE))</f>
        <v>C/T</v>
      </c>
      <c r="K23" s="347" t="str">
        <f>IF(E23="","",VLOOKUP(C23,Data!$B$5:$M$508,12,FALSE))</f>
        <v>Indonesia</v>
      </c>
      <c r="L23" s="348"/>
      <c r="M23" s="349">
        <f>IF(E23="","",VLOOKUP(C23,Data!$B$5:$E$508,4,FALSE)*E23)</f>
        <v>660</v>
      </c>
      <c r="N23" s="349">
        <f>IF(E23="","",VLOOKUP(C23,Data!$B$5:$F$508,5,FALSE)*E23)</f>
        <v>650</v>
      </c>
      <c r="O23" s="612" t="e">
        <f>IF(C23=Data!#REF!,Data!#REF!,(IF(C23=Data!#REF!,Data!#REF!,(IF(C23=Data!#REF!,Data!#REF!,(IF(C23=Data!B139,Data!G139,(IF(C23=Data!B142,Data!G142,(IF(C23=Data!#REF!,Data!#REF!,(IF(C23=Data!#REF!,Data!#REF!,(IF(C23=Data!#REF!,Data!#REF!,Data!#REF!)))))))))))))))&amp;IF(C23=Data!#REF!,Data!#REF!,(IF(C23=Data!#REF!,Data!#REF!,(IF(C23=Data!#REF!,Data!#REF!,(IF(C23=Data!#REF!,Data!#REF!,(IF(C23=Data!#REF!,Data!#REF!,(IF(C23=Data!#REF!,Data!G834,(IF(C23=Data!#REF!,Data!#REF!,(IF(C23=Data!#REF!,Data!#REF!,Data!#REF!)))))))))))))))&amp;IF(C23=Data!B170,Data!G170,(IF(C23=Data!#REF!,Data!#REF!,(IF(C23=Data!#REF!,Data!#REF!,(IF(C23=Data!#REF!,Data!#REF!,(IF(C23=Data!#REF!,Data!#REF!,Data!#REF!)))))))))</f>
        <v>#REF!</v>
      </c>
      <c r="P23" s="828"/>
      <c r="Q23" s="829"/>
      <c r="R23" s="630" t="s">
        <v>525</v>
      </c>
      <c r="S23" s="829"/>
      <c r="T23" s="829"/>
      <c r="U23" s="630"/>
      <c r="V23" s="634"/>
      <c r="W23" s="630"/>
      <c r="X23" s="350">
        <f>IF(E23="","",VLOOKUP(C23,Data!$B$5:$J$508,9,FALSE)*E23)</f>
        <v>1.3419000000000001</v>
      </c>
      <c r="Y23" s="704"/>
      <c r="Z23" s="704"/>
      <c r="AA23" s="705"/>
      <c r="AB23" s="705"/>
      <c r="AC23" s="704"/>
      <c r="AD23" s="704"/>
      <c r="AE23" s="704"/>
    </row>
    <row r="24" spans="2:31" s="710" customFormat="1" ht="20" customHeight="1">
      <c r="B24" s="707" t="s">
        <v>1160</v>
      </c>
      <c r="C24" s="357" t="s">
        <v>592</v>
      </c>
      <c r="D24" s="346" t="str">
        <f>IF(E24="","",VLOOKUP(C24,Data!$B$5:$L$508,2,FALSE))</f>
        <v>WW08930</v>
      </c>
      <c r="E24" s="715">
        <v>200</v>
      </c>
      <c r="F24" s="709"/>
      <c r="G24" s="712"/>
      <c r="H24" s="346">
        <f>IF(E24="","",VLOOKUP(C24,Data!$B$5:$L$508,11,FALSE))</f>
        <v>24.7</v>
      </c>
      <c r="I24" s="616">
        <f t="shared" si="0"/>
        <v>4940</v>
      </c>
      <c r="J24" s="471" t="str">
        <f>IF(E24="","",VLOOKUP(C24,Data!$B$5:$D$508,3,FALSE))</f>
        <v>C/T</v>
      </c>
      <c r="K24" s="347" t="str">
        <f>IF(E24="","",VLOOKUP(C24,Data!$B$5:$M$508,12,FALSE))</f>
        <v>Indonesia</v>
      </c>
      <c r="L24" s="348"/>
      <c r="M24" s="349">
        <f>IF(E24="","",VLOOKUP(C24,Data!$B$5:$E$508,4,FALSE)*E24)</f>
        <v>440.00000000000006</v>
      </c>
      <c r="N24" s="349">
        <f>IF(E24="","",VLOOKUP(C24,Data!$B$5:$F$508,5,FALSE)*E24)</f>
        <v>200</v>
      </c>
      <c r="O24" s="612" t="e">
        <f>IF(C24=Data!#REF!,Data!#REF!,(IF(C24=Data!#REF!,Data!#REF!,(IF(C24=Data!#REF!,Data!#REF!,(IF(C24=Data!B140,Data!G140,(IF(C24=Data!B143,Data!G143,(IF(C24=Data!#REF!,Data!#REF!,(IF(C24=Data!#REF!,Data!#REF!,(IF(C24=Data!#REF!,Data!#REF!,Data!#REF!)))))))))))))))&amp;IF(C24=Data!#REF!,Data!#REF!,(IF(C24=Data!#REF!,Data!#REF!,(IF(C24=Data!#REF!,Data!#REF!,(IF(C24=Data!#REF!,Data!#REF!,(IF(C24=Data!#REF!,Data!#REF!,(IF(C24=Data!#REF!,Data!G835,(IF(C24=Data!#REF!,Data!#REF!,(IF(C24=Data!#REF!,Data!#REF!,Data!#REF!)))))))))))))))&amp;IF(C24=Data!B171,Data!G171,(IF(C24=Data!#REF!,Data!#REF!,(IF(C24=Data!#REF!,Data!#REF!,(IF(C24=Data!#REF!,Data!#REF!,(IF(C24=Data!#REF!,Data!#REF!,Data!#REF!)))))))))</f>
        <v>#REF!</v>
      </c>
      <c r="P24" s="828"/>
      <c r="Q24" s="829"/>
      <c r="R24" s="630" t="s">
        <v>525</v>
      </c>
      <c r="S24" s="829"/>
      <c r="T24" s="829"/>
      <c r="U24" s="630"/>
      <c r="V24" s="634"/>
      <c r="W24" s="630"/>
      <c r="X24" s="350">
        <f>IF(E24="","",VLOOKUP(C24,Data!$B$5:$J$508,9,FALSE)*E24)</f>
        <v>0.68</v>
      </c>
      <c r="Y24" s="704"/>
      <c r="Z24" s="704"/>
      <c r="AA24" s="705"/>
      <c r="AB24" s="705"/>
      <c r="AC24" s="704"/>
      <c r="AD24" s="704"/>
      <c r="AE24" s="704"/>
    </row>
    <row r="25" spans="2:31" s="710" customFormat="1" ht="20" customHeight="1">
      <c r="B25" s="707"/>
      <c r="C25" s="357" t="s">
        <v>593</v>
      </c>
      <c r="D25" s="346" t="str">
        <f>IF(E25="","",VLOOKUP(C25,Data!$B$5:$L$508,2,FALSE))</f>
        <v>WW08960</v>
      </c>
      <c r="E25" s="715">
        <v>200</v>
      </c>
      <c r="F25" s="709"/>
      <c r="G25" s="712"/>
      <c r="H25" s="346">
        <f>IF(E25="","",VLOOKUP(C25,Data!$B$5:$L$508,11,FALSE))</f>
        <v>24.7</v>
      </c>
      <c r="I25" s="616">
        <f t="shared" si="0"/>
        <v>4940</v>
      </c>
      <c r="J25" s="471" t="str">
        <f>IF(E25="","",VLOOKUP(C25,Data!$B$5:$D$508,3,FALSE))</f>
        <v>C/T</v>
      </c>
      <c r="K25" s="347" t="str">
        <f>IF(E25="","",VLOOKUP(C25,Data!$B$5:$M$508,12,FALSE))</f>
        <v>Indonesia</v>
      </c>
      <c r="L25" s="348"/>
      <c r="M25" s="349">
        <f>IF(E25="","",VLOOKUP(C25,Data!$B$5:$E$508,4,FALSE)*E25)</f>
        <v>0</v>
      </c>
      <c r="N25" s="349">
        <f>IF(E25="","",VLOOKUP(C25,Data!$B$5:$F$508,5,FALSE)*E25)</f>
        <v>200</v>
      </c>
      <c r="O25" s="612" t="e">
        <f>IF(C25=Data!#REF!,Data!#REF!,(IF(C25=Data!#REF!,Data!#REF!,(IF(C25=Data!#REF!,Data!#REF!,(IF(C25=Data!B141,Data!G141,(IF(C25=Data!B144,Data!G144,(IF(C25=Data!#REF!,Data!#REF!,(IF(C25=Data!#REF!,Data!#REF!,(IF(C25=Data!#REF!,Data!#REF!,Data!#REF!)))))))))))))))&amp;IF(C25=Data!#REF!,Data!#REF!,(IF(C25=Data!#REF!,Data!#REF!,(IF(C25=Data!#REF!,Data!#REF!,(IF(C25=Data!#REF!,Data!#REF!,(IF(C25=Data!#REF!,Data!#REF!,(IF(C25=Data!#REF!,Data!G836,(IF(C25=Data!#REF!,Data!#REF!,(IF(C25=Data!#REF!,Data!#REF!,Data!#REF!)))))))))))))))&amp;IF(C25=Data!B172,Data!G172,(IF(C25=Data!#REF!,Data!#REF!,(IF(C25=Data!#REF!,Data!#REF!,(IF(C25=Data!#REF!,Data!#REF!,(IF(C25=Data!#REF!,Data!#REF!,Data!#REF!)))))))))</f>
        <v>#REF!</v>
      </c>
      <c r="P25" s="828"/>
      <c r="Q25" s="829"/>
      <c r="R25" s="630" t="s">
        <v>525</v>
      </c>
      <c r="S25" s="829"/>
      <c r="T25" s="829"/>
      <c r="U25" s="630"/>
      <c r="V25" s="634"/>
      <c r="W25" s="630"/>
      <c r="X25" s="350">
        <f>IF(E25="","",VLOOKUP(C25,Data!$B$5:$J$508,9,FALSE)*E25)</f>
        <v>0.68</v>
      </c>
      <c r="Y25" s="704"/>
      <c r="Z25" s="704"/>
      <c r="AA25" s="705"/>
      <c r="AB25" s="705"/>
      <c r="AC25" s="704"/>
      <c r="AD25" s="704"/>
      <c r="AE25" s="704"/>
    </row>
    <row r="26" spans="2:31" s="710" customFormat="1" ht="20" customHeight="1">
      <c r="B26" s="707" t="s">
        <v>1161</v>
      </c>
      <c r="C26" s="357" t="s">
        <v>596</v>
      </c>
      <c r="D26" s="346" t="str">
        <f>IF(E26="","",VLOOKUP(C26,Data!$B$5:$L$508,2,FALSE))</f>
        <v>WW09120</v>
      </c>
      <c r="E26" s="715">
        <v>150</v>
      </c>
      <c r="F26" s="709"/>
      <c r="G26" s="712"/>
      <c r="H26" s="346">
        <f>IF(E26="","",VLOOKUP(C26,Data!$B$5:$L$508,11,FALSE))</f>
        <v>25.11</v>
      </c>
      <c r="I26" s="616">
        <f t="shared" si="0"/>
        <v>3766.5</v>
      </c>
      <c r="J26" s="471" t="str">
        <f>IF(E26="","",VLOOKUP(C26,Data!$B$5:$D$508,3,FALSE))</f>
        <v>C/T</v>
      </c>
      <c r="K26" s="347" t="str">
        <f>IF(E26="","",VLOOKUP(C26,Data!$B$5:$M$508,12,FALSE))</f>
        <v>Indonesia</v>
      </c>
      <c r="L26" s="348"/>
      <c r="M26" s="349">
        <f>IF(E26="","",VLOOKUP(C26,Data!$B$5:$E$508,4,FALSE)*E26)</f>
        <v>225</v>
      </c>
      <c r="N26" s="349">
        <f>IF(E26="","",VLOOKUP(C26,Data!$B$5:$F$508,5,FALSE)*E26)</f>
        <v>97.5</v>
      </c>
      <c r="O26" s="612" t="e">
        <f>IF(C26=Data!#REF!,Data!#REF!,(IF(C26=Data!#REF!,Data!#REF!,(IF(C26=Data!#REF!,Data!#REF!,(IF(C26=Data!B142,Data!G142,(IF(C26=Data!B145,Data!G145,(IF(C26=Data!#REF!,Data!#REF!,(IF(C26=Data!#REF!,Data!#REF!,(IF(C26=Data!#REF!,Data!#REF!,Data!#REF!)))))))))))))))&amp;IF(C26=Data!#REF!,Data!#REF!,(IF(C26=Data!#REF!,Data!#REF!,(IF(C26=Data!#REF!,Data!#REF!,(IF(C26=Data!#REF!,Data!#REF!,(IF(C26=Data!#REF!,Data!#REF!,(IF(C26=Data!#REF!,Data!G837,(IF(C26=Data!#REF!,Data!#REF!,(IF(C26=Data!#REF!,Data!#REF!,Data!#REF!)))))))))))))))&amp;IF(C26=Data!B173,Data!G173,(IF(C26=Data!#REF!,Data!#REF!,(IF(C26=Data!#REF!,Data!#REF!,(IF(C26=Data!#REF!,Data!#REF!,(IF(C26=Data!#REF!,Data!#REF!,Data!#REF!)))))))))</f>
        <v>#REF!</v>
      </c>
      <c r="P26" s="828"/>
      <c r="Q26" s="829"/>
      <c r="R26" s="630" t="s">
        <v>525</v>
      </c>
      <c r="S26" s="829"/>
      <c r="T26" s="829"/>
      <c r="U26" s="630"/>
      <c r="V26" s="634"/>
      <c r="W26" s="630"/>
      <c r="X26" s="350">
        <f>IF(E26="","",VLOOKUP(C26,Data!$B$5:$J$508,9,FALSE)*E26)</f>
        <v>0.59099999999999997</v>
      </c>
      <c r="Y26" s="704"/>
      <c r="Z26" s="704"/>
      <c r="AA26" s="705"/>
      <c r="AB26" s="705"/>
      <c r="AC26" s="704"/>
      <c r="AD26" s="704"/>
      <c r="AE26" s="704"/>
    </row>
    <row r="27" spans="2:31" s="710" customFormat="1" ht="20" customHeight="1">
      <c r="B27" s="707"/>
      <c r="C27" s="357" t="s">
        <v>597</v>
      </c>
      <c r="D27" s="346" t="str">
        <f>IF(E27="","",VLOOKUP(C27,Data!$B$5:$L$508,2,FALSE))</f>
        <v>WW09130</v>
      </c>
      <c r="E27" s="715">
        <v>150</v>
      </c>
      <c r="F27" s="709"/>
      <c r="G27" s="712"/>
      <c r="H27" s="346">
        <f>IF(E27="","",VLOOKUP(C27,Data!$B$5:$L$508,11,FALSE))</f>
        <v>25.11</v>
      </c>
      <c r="I27" s="616">
        <f t="shared" si="0"/>
        <v>3766.5</v>
      </c>
      <c r="J27" s="471" t="str">
        <f>IF(E27="","",VLOOKUP(C27,Data!$B$5:$D$508,3,FALSE))</f>
        <v>C/T</v>
      </c>
      <c r="K27" s="347" t="str">
        <f>IF(E27="","",VLOOKUP(C27,Data!$B$5:$M$508,12,FALSE))</f>
        <v>Indonesia</v>
      </c>
      <c r="L27" s="348"/>
      <c r="M27" s="349">
        <f>IF(E27="","",VLOOKUP(C27,Data!$B$5:$E$508,4,FALSE)*E27)</f>
        <v>0</v>
      </c>
      <c r="N27" s="349">
        <f>IF(E27="","",VLOOKUP(C27,Data!$B$5:$F$508,5,FALSE)*E27)</f>
        <v>97.5</v>
      </c>
      <c r="O27" s="612" t="e">
        <f>IF(C27=Data!#REF!,Data!#REF!,(IF(C27=Data!#REF!,Data!#REF!,(IF(C27=Data!#REF!,Data!#REF!,(IF(C27=Data!B143,Data!G143,(IF(C27=Data!B146,Data!G146,(IF(C27=Data!#REF!,Data!#REF!,(IF(C27=Data!#REF!,Data!#REF!,(IF(C27=Data!#REF!,Data!#REF!,Data!#REF!)))))))))))))))&amp;IF(C27=Data!#REF!,Data!#REF!,(IF(C27=Data!#REF!,Data!#REF!,(IF(C27=Data!#REF!,Data!#REF!,(IF(C27=Data!#REF!,Data!#REF!,(IF(C27=Data!#REF!,Data!#REF!,(IF(C27=Data!#REF!,Data!G838,(IF(C27=Data!#REF!,Data!#REF!,(IF(C27=Data!#REF!,Data!#REF!,Data!#REF!)))))))))))))))&amp;IF(C27=Data!B174,Data!G174,(IF(C27=Data!#REF!,Data!#REF!,(IF(C27=Data!#REF!,Data!#REF!,(IF(C27=Data!#REF!,Data!#REF!,(IF(C27=Data!#REF!,Data!#REF!,Data!#REF!)))))))))</f>
        <v>#REF!</v>
      </c>
      <c r="P27" s="828"/>
      <c r="Q27" s="829"/>
      <c r="R27" s="630" t="s">
        <v>525</v>
      </c>
      <c r="S27" s="829"/>
      <c r="T27" s="829"/>
      <c r="U27" s="630"/>
      <c r="V27" s="634"/>
      <c r="W27" s="630"/>
      <c r="X27" s="350">
        <f>IF(E27="","",VLOOKUP(C27,Data!$B$5:$J$508,9,FALSE)*E27)</f>
        <v>0.59099999999999997</v>
      </c>
      <c r="Y27" s="704"/>
      <c r="Z27" s="704"/>
      <c r="AA27" s="705"/>
      <c r="AB27" s="705"/>
      <c r="AC27" s="704"/>
      <c r="AD27" s="704"/>
      <c r="AE27" s="704"/>
    </row>
    <row r="28" spans="2:31" s="710" customFormat="1" ht="20" customHeight="1">
      <c r="B28" s="707">
        <v>21</v>
      </c>
      <c r="C28" s="357" t="s">
        <v>11</v>
      </c>
      <c r="D28" s="346" t="str">
        <f>IF(E28="","",VLOOKUP(C28,Data!$B$5:$L$508,2,FALSE))</f>
        <v>ZG74800</v>
      </c>
      <c r="E28" s="715">
        <v>150</v>
      </c>
      <c r="F28" s="709">
        <v>1</v>
      </c>
      <c r="G28" s="712"/>
      <c r="H28" s="346">
        <f>IF(E28="","",VLOOKUP(C28,Data!$B$5:$L$508,11,FALSE))</f>
        <v>13.71</v>
      </c>
      <c r="I28" s="616">
        <f t="shared" si="0"/>
        <v>2056.5</v>
      </c>
      <c r="J28" s="471" t="str">
        <f>IF(E28="","",VLOOKUP(C28,Data!$B$5:$D$508,3,FALSE))</f>
        <v>C/T</v>
      </c>
      <c r="K28" s="347" t="str">
        <f>IF(E28="","",VLOOKUP(C28,Data!$B$5:$M$508,12,FALSE))</f>
        <v>Indonesia</v>
      </c>
      <c r="L28" s="348"/>
      <c r="M28" s="349">
        <f>IF(E28="","",VLOOKUP(C28,Data!$B$5:$E$508,4,FALSE)*E28)</f>
        <v>325</v>
      </c>
      <c r="N28" s="349">
        <f>IF(E28="","",VLOOKUP(C28,Data!$B$5:$F$508,5,FALSE)*E28)</f>
        <v>300</v>
      </c>
      <c r="O28" s="612" t="e">
        <f>IF(C28=Data!#REF!,Data!#REF!,(IF(C28=Data!#REF!,Data!#REF!,(IF(C28=Data!#REF!,Data!#REF!,(IF(C28=Data!B210,Data!G210,(IF(C28=Data!B213,Data!G213,(IF(C28=Data!#REF!,Data!#REF!,(IF(C28=Data!#REF!,Data!#REF!,(IF(C28=Data!#REF!,Data!#REF!,Data!#REF!)))))))))))))))&amp;IF(C28=Data!#REF!,Data!#REF!,(IF(C28=Data!#REF!,Data!#REF!,(IF(C28=Data!#REF!,Data!#REF!,(IF(C28=Data!#REF!,Data!#REF!,(IF(C28=Data!#REF!,Data!#REF!,(IF(C28=Data!#REF!,Data!G905,(IF(C28=Data!#REF!,Data!#REF!,(IF(C28=Data!#REF!,Data!#REF!,Data!#REF!)))))))))))))))&amp;IF(C28=Data!B241,Data!G241,(IF(C28=Data!#REF!,Data!#REF!,(IF(C28=Data!#REF!,Data!#REF!,(IF(C28=Data!#REF!,Data!#REF!,(IF(C28=Data!#REF!,Data!#REF!,Data!#REF!)))))))))</f>
        <v>#REF!</v>
      </c>
      <c r="P28" s="828"/>
      <c r="Q28" s="829"/>
      <c r="R28" s="630" t="s">
        <v>525</v>
      </c>
      <c r="S28" s="829"/>
      <c r="T28" s="829"/>
      <c r="U28" s="630"/>
      <c r="V28" s="634"/>
      <c r="W28" s="630"/>
      <c r="X28" s="350">
        <f>IF(E28="","",VLOOKUP(C28,Data!$B$5:$J$508,9,FALSE)*E28)</f>
        <v>1.2</v>
      </c>
      <c r="Y28" s="704"/>
      <c r="Z28" s="704"/>
      <c r="AA28" s="705"/>
      <c r="AB28" s="705"/>
      <c r="AC28" s="704"/>
      <c r="AD28" s="704"/>
      <c r="AE28" s="704"/>
    </row>
    <row r="29" spans="2:31" s="710" customFormat="1" ht="20" customHeight="1">
      <c r="B29" s="707">
        <v>22</v>
      </c>
      <c r="C29" s="357" t="s">
        <v>550</v>
      </c>
      <c r="D29" s="346" t="str">
        <f>IF(E29="","",VLOOKUP(C29,Data!$B$5:$L$508,2,FALSE))</f>
        <v>ZG74810</v>
      </c>
      <c r="E29" s="715">
        <v>150</v>
      </c>
      <c r="F29" s="709">
        <v>1</v>
      </c>
      <c r="G29" s="712"/>
      <c r="H29" s="346">
        <f>IF(E29="","",VLOOKUP(C29,Data!$B$5:$L$508,11,FALSE))</f>
        <v>13.22</v>
      </c>
      <c r="I29" s="616">
        <f t="shared" si="0"/>
        <v>1983</v>
      </c>
      <c r="J29" s="471" t="str">
        <f>IF(E29="","",VLOOKUP(C29,Data!$B$5:$D$508,3,FALSE))</f>
        <v>C/T</v>
      </c>
      <c r="K29" s="347" t="str">
        <f>IF(E29="","",VLOOKUP(C29,Data!$B$5:$M$508,12,FALSE))</f>
        <v>Indonesia</v>
      </c>
      <c r="L29" s="348"/>
      <c r="M29" s="349">
        <f>IF(E29="","",VLOOKUP(C29,Data!$B$5:$E$508,4,FALSE)*E29)</f>
        <v>325</v>
      </c>
      <c r="N29" s="349">
        <f>IF(E29="","",VLOOKUP(C29,Data!$B$5:$F$508,5,FALSE)*E29)</f>
        <v>300</v>
      </c>
      <c r="O29" s="612" t="e">
        <f>IF(C29=Data!#REF!,Data!#REF!,(IF(C29=Data!#REF!,Data!#REF!,(IF(C29=Data!#REF!,Data!#REF!,(IF(C29=Data!B167,Data!G167,(IF(C29=Data!B170,Data!G170,(IF(C29=Data!#REF!,Data!#REF!,(IF(C29=Data!#REF!,Data!#REF!,(IF(C29=Data!#REF!,Data!#REF!,Data!#REF!)))))))))))))))&amp;IF(C29=Data!#REF!,Data!#REF!,(IF(C29=Data!#REF!,Data!#REF!,(IF(C29=Data!#REF!,Data!#REF!,(IF(C29=Data!#REF!,Data!#REF!,(IF(C29=Data!#REF!,Data!#REF!,(IF(C29=Data!#REF!,Data!G862,(IF(C29=Data!#REF!,Data!#REF!,(IF(C29=Data!#REF!,Data!#REF!,Data!#REF!)))))))))))))))&amp;IF(C29=Data!B198,Data!G198,(IF(C29=Data!#REF!,Data!#REF!,(IF(C29=Data!#REF!,Data!#REF!,(IF(C29=Data!#REF!,Data!#REF!,(IF(C29=Data!#REF!,Data!#REF!,Data!#REF!)))))))))</f>
        <v>#REF!</v>
      </c>
      <c r="P29" s="828"/>
      <c r="Q29" s="829"/>
      <c r="R29" s="630" t="s">
        <v>525</v>
      </c>
      <c r="S29" s="829"/>
      <c r="T29" s="829"/>
      <c r="U29" s="630"/>
      <c r="V29" s="634"/>
      <c r="W29" s="630"/>
      <c r="X29" s="350">
        <f>IF(E29="","",VLOOKUP(C29,Data!$B$5:$J$508,9,FALSE)*E29)</f>
        <v>1.2</v>
      </c>
      <c r="Y29" s="704"/>
      <c r="Z29" s="704"/>
      <c r="AA29" s="705"/>
      <c r="AB29" s="705"/>
      <c r="AC29" s="704"/>
      <c r="AD29" s="704"/>
      <c r="AE29" s="704"/>
    </row>
    <row r="30" spans="2:31" s="710" customFormat="1" ht="20" customHeight="1">
      <c r="B30" s="707" t="s">
        <v>1045</v>
      </c>
      <c r="C30" s="357" t="s">
        <v>595</v>
      </c>
      <c r="D30" s="346" t="str">
        <f>IF(E30="","",VLOOKUP(C30,Data!$B$5:$L$508,2,FALSE))</f>
        <v>WW08990</v>
      </c>
      <c r="E30" s="715">
        <v>100</v>
      </c>
      <c r="F30" s="709"/>
      <c r="G30" s="712"/>
      <c r="H30" s="346">
        <f>IF(E30="","",VLOOKUP(C30,Data!$B$5:$L$508,11,FALSE))</f>
        <v>24.65</v>
      </c>
      <c r="I30" s="616">
        <f t="shared" si="0"/>
        <v>2465</v>
      </c>
      <c r="J30" s="471" t="str">
        <f>IF(E30="","",VLOOKUP(C30,Data!$B$5:$D$508,3,FALSE))</f>
        <v>C/T</v>
      </c>
      <c r="K30" s="347" t="str">
        <f>IF(E30="","",VLOOKUP(C30,Data!$B$5:$M$508,12,FALSE))</f>
        <v>Indonesia</v>
      </c>
      <c r="L30" s="348"/>
      <c r="M30" s="349">
        <f>IF(E30="","",VLOOKUP(C30,Data!$B$5:$E$508,4,FALSE)*E30)</f>
        <v>220.00000000000003</v>
      </c>
      <c r="N30" s="349">
        <f>IF(E30="","",VLOOKUP(C30,Data!$B$5:$F$508,5,FALSE)*E30)</f>
        <v>100</v>
      </c>
      <c r="O30" s="612" t="e">
        <f>IF(C30=Data!#REF!,Data!#REF!,(IF(C30=Data!#REF!,Data!#REF!,(IF(C30=Data!#REF!,Data!#REF!,(IF(C30=Data!B168,Data!G168,(IF(C30=Data!B171,Data!G171,(IF(C30=Data!#REF!,Data!#REF!,(IF(C30=Data!#REF!,Data!#REF!,(IF(C30=Data!#REF!,Data!#REF!,Data!#REF!)))))))))))))))&amp;IF(C30=Data!#REF!,Data!#REF!,(IF(C30=Data!#REF!,Data!#REF!,(IF(C30=Data!#REF!,Data!#REF!,(IF(C30=Data!#REF!,Data!#REF!,(IF(C30=Data!#REF!,Data!#REF!,(IF(C30=Data!#REF!,Data!G863,(IF(C30=Data!#REF!,Data!#REF!,(IF(C30=Data!#REF!,Data!#REF!,Data!#REF!)))))))))))))))&amp;IF(C30=Data!B199,Data!G199,(IF(C30=Data!#REF!,Data!#REF!,(IF(C30=Data!#REF!,Data!#REF!,(IF(C30=Data!#REF!,Data!#REF!,(IF(C30=Data!#REF!,Data!#REF!,Data!#REF!)))))))))</f>
        <v>#REF!</v>
      </c>
      <c r="P30" s="828"/>
      <c r="Q30" s="829"/>
      <c r="R30" s="630" t="s">
        <v>525</v>
      </c>
      <c r="S30" s="829"/>
      <c r="T30" s="829"/>
      <c r="U30" s="630"/>
      <c r="V30" s="634"/>
      <c r="W30" s="630"/>
      <c r="X30" s="350">
        <f>IF(E30="","",VLOOKUP(C30,Data!$B$5:$J$508,9,FALSE)*E30)</f>
        <v>0.34</v>
      </c>
      <c r="Y30" s="704"/>
      <c r="Z30" s="704"/>
      <c r="AA30" s="705"/>
      <c r="AB30" s="705"/>
      <c r="AC30" s="704"/>
      <c r="AD30" s="704"/>
      <c r="AE30" s="704"/>
    </row>
    <row r="31" spans="2:31" s="710" customFormat="1" ht="20" customHeight="1">
      <c r="B31" s="707"/>
      <c r="C31" s="357" t="s">
        <v>594</v>
      </c>
      <c r="D31" s="346" t="str">
        <f>IF(E31="","",VLOOKUP(C31,Data!$B$5:$L$508,2,FALSE))</f>
        <v>WW08970</v>
      </c>
      <c r="E31" s="715">
        <v>100</v>
      </c>
      <c r="F31" s="709"/>
      <c r="G31" s="712"/>
      <c r="H31" s="346">
        <f>IF(E31="","",VLOOKUP(C31,Data!$B$5:$L$508,11,FALSE))</f>
        <v>24.65</v>
      </c>
      <c r="I31" s="616">
        <f t="shared" si="0"/>
        <v>2465</v>
      </c>
      <c r="J31" s="471" t="str">
        <f>IF(E31="","",VLOOKUP(C31,Data!$B$5:$D$508,3,FALSE))</f>
        <v>C/T</v>
      </c>
      <c r="K31" s="347" t="str">
        <f>IF(E31="","",VLOOKUP(C31,Data!$B$5:$M$508,12,FALSE))</f>
        <v>Indonesia</v>
      </c>
      <c r="L31" s="348"/>
      <c r="M31" s="349">
        <f>IF(E31="","",VLOOKUP(C31,Data!$B$5:$E$508,4,FALSE)*E31)</f>
        <v>0</v>
      </c>
      <c r="N31" s="349">
        <f>IF(E31="","",VLOOKUP(C31,Data!$B$5:$F$508,5,FALSE)*E31)</f>
        <v>100</v>
      </c>
      <c r="O31" s="612" t="e">
        <f>IF(C31=Data!#REF!,Data!#REF!,(IF(C31=Data!#REF!,Data!#REF!,(IF(C31=Data!#REF!,Data!#REF!,(IF(C31=Data!B162,Data!G162,(IF(C31=Data!B165,Data!G165,(IF(C31=Data!#REF!,Data!#REF!,(IF(C31=Data!#REF!,Data!#REF!,(IF(C31=Data!#REF!,Data!#REF!,Data!#REF!)))))))))))))))&amp;IF(C31=Data!#REF!,Data!#REF!,(IF(C31=Data!#REF!,Data!#REF!,(IF(C31=Data!#REF!,Data!#REF!,(IF(C31=Data!#REF!,Data!#REF!,(IF(C31=Data!#REF!,Data!#REF!,(IF(C31=Data!#REF!,Data!G857,(IF(C31=Data!#REF!,Data!#REF!,(IF(C31=Data!#REF!,Data!#REF!,Data!#REF!)))))))))))))))&amp;IF(C31=Data!B193,Data!G193,(IF(C31=Data!#REF!,Data!#REF!,(IF(C31=Data!#REF!,Data!#REF!,(IF(C31=Data!#REF!,Data!#REF!,(IF(C31=Data!#REF!,Data!#REF!,Data!#REF!)))))))))</f>
        <v>#REF!</v>
      </c>
      <c r="P31" s="828"/>
      <c r="Q31" s="829"/>
      <c r="R31" s="630" t="s">
        <v>525</v>
      </c>
      <c r="S31" s="829"/>
      <c r="T31" s="829"/>
      <c r="U31" s="630"/>
      <c r="V31" s="634"/>
      <c r="W31" s="630"/>
      <c r="X31" s="350">
        <f>IF(E31="","",VLOOKUP(C31,Data!$B$5:$J$508,9,FALSE)*E31)</f>
        <v>0.34</v>
      </c>
      <c r="Y31" s="704"/>
      <c r="Z31" s="704"/>
      <c r="AA31" s="705"/>
      <c r="AB31" s="705"/>
      <c r="AC31" s="704"/>
      <c r="AD31" s="704"/>
      <c r="AE31" s="704"/>
    </row>
    <row r="32" spans="2:31" s="710" customFormat="1" ht="20" customHeight="1">
      <c r="B32" s="707" t="s">
        <v>954</v>
      </c>
      <c r="C32" s="357" t="s">
        <v>628</v>
      </c>
      <c r="D32" s="346" t="str">
        <f>IF(E32="","",VLOOKUP(C32,Data!$B$5:$L$508,2,FALSE))</f>
        <v>ZX39170</v>
      </c>
      <c r="E32" s="715">
        <v>10</v>
      </c>
      <c r="F32" s="709"/>
      <c r="G32" s="712"/>
      <c r="H32" s="346">
        <f>IF(E32="","",VLOOKUP(C32,Data!$B$5:$L$508,11,FALSE))</f>
        <v>128.04</v>
      </c>
      <c r="I32" s="616">
        <f t="shared" si="0"/>
        <v>1280.3999999999999</v>
      </c>
      <c r="J32" s="471" t="str">
        <f>IF(E32="","",VLOOKUP(C32,Data!$B$5:$D$508,3,FALSE))</f>
        <v>C/T</v>
      </c>
      <c r="K32" s="347" t="str">
        <f>IF(E32="","",VLOOKUP(C32,Data!$B$5:$M$508,12,FALSE))</f>
        <v>Indonesia</v>
      </c>
      <c r="L32" s="348"/>
      <c r="M32" s="349">
        <f>IF(E32="","",VLOOKUP(C32,Data!$B$5:$E$508,4,FALSE)*E32)</f>
        <v>30</v>
      </c>
      <c r="N32" s="349">
        <f>IF(E32="","",VLOOKUP(C32,Data!$B$5:$F$508,5,FALSE)*E32)</f>
        <v>20</v>
      </c>
      <c r="O32" s="612" t="e">
        <f>IF(C32=Data!#REF!,Data!#REF!,(IF(C32=Data!#REF!,Data!#REF!,(IF(C32=Data!#REF!,Data!#REF!,(IF(C32=Data!B163,Data!G163,(IF(C32=Data!B166,Data!G166,(IF(C32=Data!#REF!,Data!#REF!,(IF(C32=Data!#REF!,Data!#REF!,(IF(C32=Data!#REF!,Data!#REF!,Data!#REF!)))))))))))))))&amp;IF(C32=Data!#REF!,Data!#REF!,(IF(C32=Data!#REF!,Data!#REF!,(IF(C32=Data!#REF!,Data!#REF!,(IF(C32=Data!#REF!,Data!#REF!,(IF(C32=Data!#REF!,Data!#REF!,(IF(C32=Data!#REF!,Data!G858,(IF(C32=Data!#REF!,Data!#REF!,(IF(C32=Data!#REF!,Data!#REF!,Data!#REF!)))))))))))))))&amp;IF(C32=Data!B194,Data!G194,(IF(C32=Data!#REF!,Data!#REF!,(IF(C32=Data!#REF!,Data!#REF!,(IF(C32=Data!#REF!,Data!#REF!,(IF(C32=Data!#REF!,Data!#REF!,Data!#REF!)))))))))</f>
        <v>#REF!</v>
      </c>
      <c r="P32" s="828"/>
      <c r="Q32" s="829"/>
      <c r="R32" s="630" t="s">
        <v>525</v>
      </c>
      <c r="S32" s="829"/>
      <c r="T32" s="829"/>
      <c r="U32" s="630"/>
      <c r="V32" s="634"/>
      <c r="W32" s="630"/>
      <c r="X32" s="350">
        <f>IF(E32="","",VLOOKUP(C32,Data!$B$5:$J$508,9,FALSE)*E32)</f>
        <v>0.31</v>
      </c>
      <c r="Y32" s="704"/>
      <c r="Z32" s="704"/>
      <c r="AA32" s="705"/>
      <c r="AB32" s="705"/>
      <c r="AC32" s="704"/>
      <c r="AD32" s="704"/>
      <c r="AE32" s="704"/>
    </row>
    <row r="33" spans="2:31" s="710" customFormat="1" ht="20" customHeight="1">
      <c r="B33" s="707" t="s">
        <v>1162</v>
      </c>
      <c r="C33" s="357" t="s">
        <v>612</v>
      </c>
      <c r="D33" s="346" t="str">
        <f>IF(E33="","",VLOOKUP(C33,Data!$B$5:$L$508,2,FALSE))</f>
        <v>ZX16730</v>
      </c>
      <c r="E33" s="715">
        <v>60</v>
      </c>
      <c r="F33" s="709"/>
      <c r="G33" s="712"/>
      <c r="H33" s="346">
        <f>IF(E33="","",VLOOKUP(C33,Data!$B$5:$L$508,11,FALSE))</f>
        <v>73.209999999999994</v>
      </c>
      <c r="I33" s="616">
        <f t="shared" si="0"/>
        <v>4392.5999999999995</v>
      </c>
      <c r="J33" s="471" t="str">
        <f>IF(E33="","",VLOOKUP(C33,Data!$B$5:$D$508,3,FALSE))</f>
        <v>C/T</v>
      </c>
      <c r="K33" s="347" t="str">
        <f>IF(E33="","",VLOOKUP(C33,Data!$B$5:$M$508,12,FALSE))</f>
        <v>Indonesia</v>
      </c>
      <c r="L33" s="348"/>
      <c r="M33" s="349">
        <f>IF(E33="","",VLOOKUP(C33,Data!$B$5:$E$508,4,FALSE)*E33)</f>
        <v>90</v>
      </c>
      <c r="N33" s="349">
        <f>IF(E33="","",VLOOKUP(C33,Data!$B$5:$F$508,5,FALSE)*E33)</f>
        <v>60</v>
      </c>
      <c r="O33" s="612" t="e">
        <f>IF(C33=Data!#REF!,Data!#REF!,(IF(C33=Data!#REF!,Data!#REF!,(IF(C33=Data!#REF!,Data!#REF!,(IF(C33=Data!B164,Data!G164,(IF(C33=Data!B167,Data!G167,(IF(C33=Data!#REF!,Data!#REF!,(IF(C33=Data!#REF!,Data!#REF!,(IF(C33=Data!#REF!,Data!#REF!,Data!#REF!)))))))))))))))&amp;IF(C33=Data!#REF!,Data!#REF!,(IF(C33=Data!#REF!,Data!#REF!,(IF(C33=Data!#REF!,Data!#REF!,(IF(C33=Data!#REF!,Data!#REF!,(IF(C33=Data!#REF!,Data!#REF!,(IF(C33=Data!#REF!,Data!G859,(IF(C33=Data!#REF!,Data!#REF!,(IF(C33=Data!#REF!,Data!#REF!,Data!#REF!)))))))))))))))&amp;IF(C33=Data!B195,Data!G195,(IF(C33=Data!#REF!,Data!#REF!,(IF(C33=Data!#REF!,Data!#REF!,(IF(C33=Data!#REF!,Data!#REF!,(IF(C33=Data!#REF!,Data!#REF!,Data!#REF!)))))))))</f>
        <v>#REF!</v>
      </c>
      <c r="P33" s="828"/>
      <c r="Q33" s="829"/>
      <c r="R33" s="630" t="s">
        <v>525</v>
      </c>
      <c r="S33" s="829"/>
      <c r="T33" s="829"/>
      <c r="U33" s="630"/>
      <c r="V33" s="634"/>
      <c r="W33" s="630"/>
      <c r="X33" s="350">
        <f>IF(E33="","",VLOOKUP(C33,Data!$B$5:$J$508,9,FALSE)*E33)</f>
        <v>0.56400000000000006</v>
      </c>
      <c r="Y33" s="704"/>
      <c r="Z33" s="704"/>
      <c r="AA33" s="705"/>
      <c r="AB33" s="705"/>
      <c r="AC33" s="704"/>
      <c r="AD33" s="704"/>
      <c r="AE33" s="704"/>
    </row>
    <row r="34" spans="2:31" s="710" customFormat="1" ht="20" customHeight="1">
      <c r="B34" s="635">
        <v>33</v>
      </c>
      <c r="C34" s="357" t="s">
        <v>621</v>
      </c>
      <c r="D34" s="346" t="str">
        <f>IF(E34="","",VLOOKUP(C34,Data!$B$5:$L$508,2,FALSE))</f>
        <v>ZV87970</v>
      </c>
      <c r="E34" s="715">
        <v>9</v>
      </c>
      <c r="F34" s="709"/>
      <c r="G34" s="712"/>
      <c r="H34" s="346">
        <f>IF(E34="","",VLOOKUP(C34,Data!$B$5:$L$508,11,FALSE))</f>
        <v>21.69</v>
      </c>
      <c r="I34" s="616">
        <f t="shared" si="0"/>
        <v>195.21</v>
      </c>
      <c r="J34" s="471" t="str">
        <f>IF(E34="","",VLOOKUP(C34,Data!$B$5:$D$508,3,FALSE))</f>
        <v>C/T</v>
      </c>
      <c r="K34" s="347" t="str">
        <f>IF(E34="","",VLOOKUP(C34,Data!$B$5:$M$508,12,FALSE))</f>
        <v>Indonesia</v>
      </c>
      <c r="L34" s="348"/>
      <c r="M34" s="349">
        <f>IF(E34="","",VLOOKUP(C34,Data!$B$5:$E$508,4,FALSE)*E34)</f>
        <v>96.75</v>
      </c>
      <c r="N34" s="349">
        <f>IF(E34="","",VLOOKUP(C34,Data!$B$5:$F$508,5,FALSE)*E34)</f>
        <v>77.399999999999991</v>
      </c>
      <c r="O34" s="612" t="e">
        <f>IF(C34=Data!#REF!,Data!#REF!,(IF(C34=Data!#REF!,Data!#REF!,(IF(C34=Data!#REF!,Data!#REF!,(IF(C34=Data!B166,Data!G166,(IF(C34=Data!B169,Data!G169,(IF(C34=Data!#REF!,Data!#REF!,(IF(C34=Data!#REF!,Data!#REF!,(IF(C34=Data!#REF!,Data!#REF!,Data!#REF!)))))))))))))))&amp;IF(C34=Data!#REF!,Data!#REF!,(IF(C34=Data!#REF!,Data!#REF!,(IF(C34=Data!#REF!,Data!#REF!,(IF(C34=Data!#REF!,Data!#REF!,(IF(C34=Data!#REF!,Data!#REF!,(IF(C34=Data!#REF!,Data!G861,(IF(C34=Data!#REF!,Data!#REF!,(IF(C34=Data!#REF!,Data!#REF!,Data!#REF!)))))))))))))))&amp;IF(C34=Data!B197,Data!G197,(IF(C34=Data!#REF!,Data!#REF!,(IF(C34=Data!#REF!,Data!#REF!,(IF(C34=Data!#REF!,Data!#REF!,(IF(C34=Data!#REF!,Data!#REF!,Data!#REF!)))))))))</f>
        <v>#REF!</v>
      </c>
      <c r="P34" s="828"/>
      <c r="Q34" s="829"/>
      <c r="R34" s="630" t="s">
        <v>525</v>
      </c>
      <c r="S34" s="829"/>
      <c r="T34" s="829"/>
      <c r="U34" s="630"/>
      <c r="V34" s="634"/>
      <c r="W34" s="630"/>
      <c r="X34" s="350">
        <f>IF(E34="","",VLOOKUP(C34,Data!$B$5:$J$508,9,FALSE)*E34)</f>
        <v>0.242372</v>
      </c>
      <c r="Y34" s="704"/>
      <c r="Z34" s="704"/>
      <c r="AA34" s="705"/>
      <c r="AB34" s="705"/>
      <c r="AC34" s="704"/>
      <c r="AD34" s="704"/>
      <c r="AE34" s="704"/>
    </row>
    <row r="35" spans="2:31" s="710" customFormat="1" ht="20" customHeight="1">
      <c r="B35" s="635">
        <v>34</v>
      </c>
      <c r="C35" s="357" t="s">
        <v>622</v>
      </c>
      <c r="D35" s="346" t="str">
        <f>IF(E35="","",VLOOKUP(C35,Data!$B$5:$L$508,2,FALSE))</f>
        <v>ZV87980</v>
      </c>
      <c r="E35" s="715">
        <v>9</v>
      </c>
      <c r="F35" s="709"/>
      <c r="G35" s="712"/>
      <c r="H35" s="346">
        <f>IF(E35="","",VLOOKUP(C35,Data!$B$5:$L$508,11,FALSE))</f>
        <v>21.12</v>
      </c>
      <c r="I35" s="616">
        <f t="shared" si="0"/>
        <v>190.08</v>
      </c>
      <c r="J35" s="471" t="str">
        <f>IF(E35="","",VLOOKUP(C35,Data!$B$5:$D$508,3,FALSE))</f>
        <v>C/T</v>
      </c>
      <c r="K35" s="347" t="str">
        <f>IF(E35="","",VLOOKUP(C35,Data!$B$5:$M$508,12,FALSE))</f>
        <v>Indonesia</v>
      </c>
      <c r="L35" s="348"/>
      <c r="M35" s="349">
        <f>IF(E35="","",VLOOKUP(C35,Data!$B$5:$E$508,4,FALSE)*E35)</f>
        <v>93.149999999999991</v>
      </c>
      <c r="N35" s="349">
        <f>IF(E35="","",VLOOKUP(C35,Data!$B$5:$F$508,5,FALSE)*E35)</f>
        <v>73.8</v>
      </c>
      <c r="O35" s="612" t="e">
        <f>IF(C35=Data!#REF!,Data!#REF!,(IF(C35=Data!#REF!,Data!#REF!,(IF(C35=Data!#REF!,Data!#REF!,(IF(C35=Data!B161,Data!G161,(IF(C35=Data!B164,Data!G164,(IF(C35=Data!#REF!,Data!#REF!,(IF(C35=Data!#REF!,Data!#REF!,(IF(C35=Data!#REF!,Data!#REF!,Data!#REF!)))))))))))))))&amp;IF(C35=Data!#REF!,Data!#REF!,(IF(C35=Data!#REF!,Data!#REF!,(IF(C35=Data!#REF!,Data!#REF!,(IF(C35=Data!#REF!,Data!#REF!,(IF(C35=Data!#REF!,Data!#REF!,(IF(C35=Data!#REF!,Data!G856,(IF(C35=Data!#REF!,Data!#REF!,(IF(C35=Data!#REF!,Data!#REF!,Data!#REF!)))))))))))))))&amp;IF(C35=Data!B192,Data!G192,(IF(C35=Data!#REF!,Data!#REF!,(IF(C35=Data!#REF!,Data!#REF!,(IF(C35=Data!#REF!,Data!#REF!,(IF(C35=Data!#REF!,Data!#REF!,Data!#REF!)))))))))</f>
        <v>#REF!</v>
      </c>
      <c r="P35" s="828"/>
      <c r="Q35" s="829"/>
      <c r="R35" s="630" t="s">
        <v>525</v>
      </c>
      <c r="S35" s="829"/>
      <c r="T35" s="829"/>
      <c r="U35" s="630"/>
      <c r="V35" s="634"/>
      <c r="W35" s="630"/>
      <c r="X35" s="350">
        <f>IF(E35="","",VLOOKUP(C35,Data!$B$5:$J$508,9,FALSE)*E35)</f>
        <v>0.242372</v>
      </c>
      <c r="Y35" s="704"/>
      <c r="Z35" s="704"/>
      <c r="AA35" s="705"/>
      <c r="AB35" s="705"/>
      <c r="AC35" s="704"/>
      <c r="AD35" s="704"/>
      <c r="AE35" s="704"/>
    </row>
    <row r="36" spans="2:31" s="710" customFormat="1" ht="20" customHeight="1">
      <c r="B36" s="635">
        <v>35</v>
      </c>
      <c r="C36" s="357" t="s">
        <v>618</v>
      </c>
      <c r="D36" s="346" t="str">
        <f>IF(E36="","",VLOOKUP(C36,Data!$B$5:$L$508,2,FALSE))</f>
        <v>ZV88010</v>
      </c>
      <c r="E36" s="715">
        <v>8</v>
      </c>
      <c r="F36" s="709"/>
      <c r="G36" s="712"/>
      <c r="H36" s="346">
        <f>IF(E36="","",VLOOKUP(C36,Data!$B$5:$L$508,11,FALSE))</f>
        <v>23.65</v>
      </c>
      <c r="I36" s="616">
        <f t="shared" ref="I36:I45" si="1">IF(E36&gt;0,E36*H36,"-")</f>
        <v>189.2</v>
      </c>
      <c r="J36" s="471" t="str">
        <f>IF(E36="","",VLOOKUP(C36,Data!$B$5:$D$508,3,FALSE))</f>
        <v>C/T</v>
      </c>
      <c r="K36" s="347" t="str">
        <f>IF(E36="","",VLOOKUP(C36,Data!$B$5:$M$508,12,FALSE))</f>
        <v>Indonesia</v>
      </c>
      <c r="L36" s="348"/>
      <c r="M36" s="349">
        <f>IF(E36="","",VLOOKUP(C36,Data!$B$5:$E$508,4,FALSE)*E36)</f>
        <v>60.08</v>
      </c>
      <c r="N36" s="349">
        <f>IF(E36="","",VLOOKUP(C36,Data!$B$5:$F$508,5,FALSE)*E36)</f>
        <v>51.2</v>
      </c>
      <c r="O36" s="612" t="e">
        <f>IF(C36=Data!#REF!,Data!#REF!,(IF(C36=Data!#REF!,Data!#REF!,(IF(C36=Data!#REF!,Data!#REF!,(IF(C36=Data!B152,Data!G152,(IF(C36=Data!B155,Data!G155,(IF(C36=Data!#REF!,Data!#REF!,(IF(C36=Data!#REF!,Data!#REF!,(IF(C36=Data!#REF!,Data!#REF!,Data!#REF!)))))))))))))))&amp;IF(C36=Data!#REF!,Data!#REF!,(IF(C36=Data!#REF!,Data!#REF!,(IF(C36=Data!#REF!,Data!#REF!,(IF(C36=Data!#REF!,Data!#REF!,(IF(C36=Data!#REF!,Data!#REF!,(IF(C36=Data!#REF!,Data!G847,(IF(C36=Data!#REF!,Data!#REF!,(IF(C36=Data!#REF!,Data!#REF!,Data!#REF!)))))))))))))))&amp;IF(C36=Data!B183,Data!G183,(IF(C36=Data!#REF!,Data!#REF!,(IF(C36=Data!#REF!,Data!#REF!,(IF(C36=Data!#REF!,Data!#REF!,(IF(C36=Data!#REF!,Data!#REF!,Data!#REF!)))))))))</f>
        <v>#REF!</v>
      </c>
      <c r="P36" s="828"/>
      <c r="Q36" s="829"/>
      <c r="R36" s="630" t="s">
        <v>525</v>
      </c>
      <c r="S36" s="829"/>
      <c r="T36" s="829"/>
      <c r="U36" s="630"/>
      <c r="V36" s="634"/>
      <c r="W36" s="630"/>
      <c r="X36" s="350">
        <f>IF(E36="","",VLOOKUP(C36,Data!$B$5:$J$508,9,FALSE)*E36)</f>
        <v>0.242372</v>
      </c>
      <c r="Y36" s="704"/>
      <c r="Z36" s="704"/>
      <c r="AA36" s="705"/>
      <c r="AB36" s="705"/>
      <c r="AC36" s="704"/>
      <c r="AD36" s="704"/>
      <c r="AE36" s="704"/>
    </row>
    <row r="37" spans="2:31" s="710" customFormat="1" ht="20" customHeight="1">
      <c r="B37" s="635">
        <v>36</v>
      </c>
      <c r="C37" s="357" t="s">
        <v>156</v>
      </c>
      <c r="D37" s="346" t="str">
        <f>IF(E37="","",VLOOKUP(C37,Data!$B$5:$L$508,2,FALSE))</f>
        <v>ZV88060</v>
      </c>
      <c r="E37" s="715">
        <v>5</v>
      </c>
      <c r="F37" s="709"/>
      <c r="G37" s="712"/>
      <c r="H37" s="346">
        <f>IF(E37="","",VLOOKUP(C37,Data!$B$5:$L$508,11,FALSE))</f>
        <v>16.07</v>
      </c>
      <c r="I37" s="616">
        <f t="shared" si="1"/>
        <v>80.349999999999994</v>
      </c>
      <c r="J37" s="471" t="str">
        <f>IF(E37="","",VLOOKUP(C37,Data!$B$5:$D$508,3,FALSE))</f>
        <v>C/T</v>
      </c>
      <c r="K37" s="347" t="str">
        <f>IF(E37="","",VLOOKUP(C37,Data!$B$5:$M$508,12,FALSE))</f>
        <v>Indonesia</v>
      </c>
      <c r="L37" s="348"/>
      <c r="M37" s="349">
        <f>IF(E37="","",VLOOKUP(C37,Data!$B$5:$E$508,4,FALSE)*E37)</f>
        <v>27.25</v>
      </c>
      <c r="N37" s="349">
        <f>IF(E37="","",VLOOKUP(C37,Data!$B$5:$F$508,5,FALSE)*E37)</f>
        <v>21.25</v>
      </c>
      <c r="O37" s="612" t="e">
        <f>IF(C37=Data!#REF!,Data!#REF!,(IF(C37=Data!#REF!,Data!#REF!,(IF(C37=Data!#REF!,Data!#REF!,(IF(C37=Data!B153,Data!G153,(IF(C37=Data!B156,Data!G156,(IF(C37=Data!#REF!,Data!#REF!,(IF(C37=Data!#REF!,Data!#REF!,(IF(C37=Data!#REF!,Data!#REF!,Data!#REF!)))))))))))))))&amp;IF(C37=Data!#REF!,Data!#REF!,(IF(C37=Data!#REF!,Data!#REF!,(IF(C37=Data!#REF!,Data!#REF!,(IF(C37=Data!#REF!,Data!#REF!,(IF(C37=Data!#REF!,Data!#REF!,(IF(C37=Data!#REF!,Data!G848,(IF(C37=Data!#REF!,Data!#REF!,(IF(C37=Data!#REF!,Data!#REF!,Data!#REF!)))))))))))))))&amp;IF(C37=Data!B184,Data!G184,(IF(C37=Data!#REF!,Data!#REF!,(IF(C37=Data!#REF!,Data!#REF!,(IF(C37=Data!#REF!,Data!#REF!,(IF(C37=Data!#REF!,Data!#REF!,Data!#REF!)))))))))</f>
        <v>#REF!</v>
      </c>
      <c r="P37" s="828"/>
      <c r="Q37" s="829"/>
      <c r="R37" s="630" t="s">
        <v>525</v>
      </c>
      <c r="S37" s="829"/>
      <c r="T37" s="829"/>
      <c r="U37" s="630"/>
      <c r="V37" s="634"/>
      <c r="W37" s="630"/>
      <c r="X37" s="350">
        <f>IF(E37="","",VLOOKUP(C37,Data!$B$5:$J$508,9,FALSE)*E37)</f>
        <v>5.0875999999999991E-2</v>
      </c>
      <c r="Y37" s="704"/>
      <c r="Z37" s="704"/>
      <c r="AA37" s="705"/>
      <c r="AB37" s="705"/>
      <c r="AC37" s="704"/>
      <c r="AD37" s="704"/>
      <c r="AE37" s="704"/>
    </row>
    <row r="38" spans="2:31" s="710" customFormat="1" ht="20" customHeight="1">
      <c r="B38" s="635" t="s">
        <v>1163</v>
      </c>
      <c r="C38" s="357" t="s">
        <v>158</v>
      </c>
      <c r="D38" s="346" t="str">
        <f>IF(E38="","",VLOOKUP(C38,Data!$B$5:$L$508,2,FALSE))</f>
        <v>ZV88080</v>
      </c>
      <c r="E38" s="715">
        <v>4</v>
      </c>
      <c r="F38" s="709"/>
      <c r="G38" s="712"/>
      <c r="H38" s="346">
        <f>IF(E38="","",VLOOKUP(C38,Data!$B$5:$L$508,11,FALSE))</f>
        <v>39.72</v>
      </c>
      <c r="I38" s="616">
        <f t="shared" si="1"/>
        <v>158.88</v>
      </c>
      <c r="J38" s="471" t="str">
        <f>IF(E38="","",VLOOKUP(C38,Data!$B$5:$D$508,3,FALSE))</f>
        <v>C/T</v>
      </c>
      <c r="K38" s="347" t="str">
        <f>IF(E38="","",VLOOKUP(C38,Data!$B$5:$M$508,12,FALSE))</f>
        <v>Indonesia</v>
      </c>
      <c r="L38" s="348"/>
      <c r="M38" s="349">
        <f>IF(E38="","",VLOOKUP(C38,Data!$B$5:$E$508,4,FALSE)*E38)</f>
        <v>20.2</v>
      </c>
      <c r="N38" s="349">
        <f>IF(E38="","",VLOOKUP(C38,Data!$B$5:$F$508,5,FALSE)*E38)</f>
        <v>15.2</v>
      </c>
      <c r="O38" s="612" t="e">
        <f>IF(C38=Data!#REF!,Data!#REF!,(IF(C38=Data!#REF!,Data!#REF!,(IF(C38=Data!#REF!,Data!#REF!,(IF(C38=Data!B154,Data!G154,(IF(C38=Data!B157,Data!G157,(IF(C38=Data!#REF!,Data!#REF!,(IF(C38=Data!#REF!,Data!#REF!,(IF(C38=Data!#REF!,Data!#REF!,Data!#REF!)))))))))))))))&amp;IF(C38=Data!#REF!,Data!#REF!,(IF(C38=Data!#REF!,Data!#REF!,(IF(C38=Data!#REF!,Data!#REF!,(IF(C38=Data!#REF!,Data!#REF!,(IF(C38=Data!#REF!,Data!#REF!,(IF(C38=Data!#REF!,Data!G849,(IF(C38=Data!#REF!,Data!#REF!,(IF(C38=Data!#REF!,Data!#REF!,Data!#REF!)))))))))))))))&amp;IF(C38=Data!B185,Data!G185,(IF(C38=Data!#REF!,Data!#REF!,(IF(C38=Data!#REF!,Data!#REF!,(IF(C38=Data!#REF!,Data!#REF!,(IF(C38=Data!#REF!,Data!#REF!,Data!#REF!)))))))))</f>
        <v>#REF!</v>
      </c>
      <c r="P38" s="828"/>
      <c r="Q38" s="829"/>
      <c r="R38" s="630" t="s">
        <v>525</v>
      </c>
      <c r="S38" s="829"/>
      <c r="T38" s="829"/>
      <c r="U38" s="630"/>
      <c r="V38" s="634"/>
      <c r="W38" s="630"/>
      <c r="X38" s="350">
        <f>IF(E38="","",VLOOKUP(C38,Data!$B$5:$J$508,9,FALSE)*E38)</f>
        <v>0.101752</v>
      </c>
      <c r="Y38" s="704"/>
      <c r="Z38" s="704"/>
      <c r="AA38" s="705"/>
      <c r="AB38" s="705"/>
      <c r="AC38" s="704"/>
      <c r="AD38" s="704"/>
      <c r="AE38" s="704"/>
    </row>
    <row r="39" spans="2:31" s="710" customFormat="1" ht="20" customHeight="1">
      <c r="B39" s="635" t="s">
        <v>957</v>
      </c>
      <c r="C39" s="357" t="s">
        <v>159</v>
      </c>
      <c r="D39" s="346" t="str">
        <f>IF(E39="","",VLOOKUP(C39,Data!$B$5:$L$508,2,FALSE))</f>
        <v>ZV88090</v>
      </c>
      <c r="E39" s="715">
        <v>4</v>
      </c>
      <c r="F39" s="709"/>
      <c r="G39" s="712"/>
      <c r="H39" s="346">
        <f>IF(E39="","",VLOOKUP(C39,Data!$B$5:$L$508,11,FALSE))</f>
        <v>37.4</v>
      </c>
      <c r="I39" s="616">
        <f t="shared" si="1"/>
        <v>149.6</v>
      </c>
      <c r="J39" s="471" t="str">
        <f>IF(E39="","",VLOOKUP(C39,Data!$B$5:$D$508,3,FALSE))</f>
        <v>C/T</v>
      </c>
      <c r="K39" s="347" t="str">
        <f>IF(E39="","",VLOOKUP(C39,Data!$B$5:$M$508,12,FALSE))</f>
        <v>Indonesia</v>
      </c>
      <c r="L39" s="348"/>
      <c r="M39" s="349">
        <f>IF(E39="","",VLOOKUP(C39,Data!$B$5:$E$508,4,FALSE)*E39)</f>
        <v>20.2</v>
      </c>
      <c r="N39" s="349">
        <f>IF(E39="","",VLOOKUP(C39,Data!$B$5:$F$508,5,FALSE)*E39)</f>
        <v>15.2</v>
      </c>
      <c r="O39" s="612" t="e">
        <f>IF(C39=Data!#REF!,Data!#REF!,(IF(C39=Data!#REF!,Data!#REF!,(IF(C39=Data!#REF!,Data!#REF!,(IF(C39=Data!B155,Data!G155,(IF(C39=Data!B158,Data!G158,(IF(C39=Data!#REF!,Data!#REF!,(IF(C39=Data!#REF!,Data!#REF!,(IF(C39=Data!#REF!,Data!#REF!,Data!#REF!)))))))))))))))&amp;IF(C39=Data!#REF!,Data!#REF!,(IF(C39=Data!#REF!,Data!#REF!,(IF(C39=Data!#REF!,Data!#REF!,(IF(C39=Data!#REF!,Data!#REF!,(IF(C39=Data!#REF!,Data!#REF!,(IF(C39=Data!#REF!,Data!G850,(IF(C39=Data!#REF!,Data!#REF!,(IF(C39=Data!#REF!,Data!#REF!,Data!#REF!)))))))))))))))&amp;IF(C39=Data!B186,Data!G186,(IF(C39=Data!#REF!,Data!#REF!,(IF(C39=Data!#REF!,Data!#REF!,(IF(C39=Data!#REF!,Data!#REF!,(IF(C39=Data!#REF!,Data!#REF!,Data!#REF!)))))))))</f>
        <v>#REF!</v>
      </c>
      <c r="P39" s="828"/>
      <c r="Q39" s="829"/>
      <c r="R39" s="630" t="s">
        <v>525</v>
      </c>
      <c r="S39" s="829"/>
      <c r="T39" s="829"/>
      <c r="U39" s="630"/>
      <c r="V39" s="634"/>
      <c r="W39" s="630"/>
      <c r="X39" s="350">
        <f>IF(E39="","",VLOOKUP(C39,Data!$B$5:$J$508,9,FALSE)*E39)</f>
        <v>0.101752</v>
      </c>
      <c r="Y39" s="704"/>
      <c r="Z39" s="704"/>
      <c r="AA39" s="705"/>
      <c r="AB39" s="705"/>
      <c r="AC39" s="704"/>
      <c r="AD39" s="704"/>
      <c r="AE39" s="704"/>
    </row>
    <row r="40" spans="2:31" s="710" customFormat="1" ht="20" customHeight="1">
      <c r="B40" s="635">
        <v>41</v>
      </c>
      <c r="C40" s="357" t="s">
        <v>160</v>
      </c>
      <c r="D40" s="346" t="str">
        <f>IF(E40="","",VLOOKUP(C40,Data!$B$5:$L$508,2,FALSE))</f>
        <v>ZV88100</v>
      </c>
      <c r="E40" s="715">
        <v>2</v>
      </c>
      <c r="F40" s="709"/>
      <c r="G40" s="712"/>
      <c r="H40" s="346">
        <f>IF(E40="","",VLOOKUP(C40,Data!$B$5:$L$508,11,FALSE))</f>
        <v>37.14</v>
      </c>
      <c r="I40" s="616">
        <f t="shared" si="1"/>
        <v>74.28</v>
      </c>
      <c r="J40" s="471" t="str">
        <f>IF(E40="","",VLOOKUP(C40,Data!$B$5:$D$508,3,FALSE))</f>
        <v>C/T</v>
      </c>
      <c r="K40" s="347" t="str">
        <f>IF(E40="","",VLOOKUP(C40,Data!$B$5:$M$508,12,FALSE))</f>
        <v>Indonesia</v>
      </c>
      <c r="L40" s="348"/>
      <c r="M40" s="349">
        <f>IF(E40="","",VLOOKUP(C40,Data!$B$5:$E$508,4,FALSE)*E40)</f>
        <v>9</v>
      </c>
      <c r="N40" s="349">
        <f>IF(E40="","",VLOOKUP(C40,Data!$B$5:$F$508,5,FALSE)*E40)</f>
        <v>8</v>
      </c>
      <c r="O40" s="612" t="e">
        <f>IF(C40=Data!#REF!,Data!#REF!,(IF(C40=Data!#REF!,Data!#REF!,(IF(C40=Data!#REF!,Data!#REF!,(IF(C40=Data!B156,Data!G156,(IF(C40=Data!B159,Data!G159,(IF(C40=Data!#REF!,Data!#REF!,(IF(C40=Data!#REF!,Data!#REF!,(IF(C40=Data!#REF!,Data!#REF!,Data!#REF!)))))))))))))))&amp;IF(C40=Data!#REF!,Data!#REF!,(IF(C40=Data!#REF!,Data!#REF!,(IF(C40=Data!#REF!,Data!#REF!,(IF(C40=Data!#REF!,Data!#REF!,(IF(C40=Data!#REF!,Data!#REF!,(IF(C40=Data!#REF!,Data!G851,(IF(C40=Data!#REF!,Data!#REF!,(IF(C40=Data!#REF!,Data!#REF!,Data!#REF!)))))))))))))))&amp;IF(C40=Data!B187,Data!G187,(IF(C40=Data!#REF!,Data!#REF!,(IF(C40=Data!#REF!,Data!#REF!,(IF(C40=Data!#REF!,Data!#REF!,(IF(C40=Data!#REF!,Data!#REF!,Data!#REF!)))))))))</f>
        <v>#REF!</v>
      </c>
      <c r="P40" s="828"/>
      <c r="Q40" s="829"/>
      <c r="R40" s="630" t="s">
        <v>525</v>
      </c>
      <c r="S40" s="829"/>
      <c r="T40" s="829"/>
      <c r="U40" s="630"/>
      <c r="V40" s="634"/>
      <c r="W40" s="630"/>
      <c r="X40" s="350">
        <f>IF(E40="","",VLOOKUP(C40,Data!$B$5:$J$508,9,FALSE)*E40)</f>
        <v>5.0875999999999998E-2</v>
      </c>
      <c r="Y40" s="704"/>
      <c r="Z40" s="704"/>
      <c r="AA40" s="705"/>
      <c r="AB40" s="705"/>
      <c r="AC40" s="704"/>
      <c r="AD40" s="704"/>
      <c r="AE40" s="704"/>
    </row>
    <row r="41" spans="2:31" s="710" customFormat="1" ht="20" customHeight="1">
      <c r="B41" s="635">
        <v>42</v>
      </c>
      <c r="C41" s="357" t="s">
        <v>162</v>
      </c>
      <c r="D41" s="346" t="str">
        <f>IF(E41="","",VLOOKUP(C41,Data!$B$5:$L$508,2,FALSE))</f>
        <v>ZV88120</v>
      </c>
      <c r="E41" s="715">
        <v>5</v>
      </c>
      <c r="F41" s="709"/>
      <c r="G41" s="712"/>
      <c r="H41" s="346">
        <f>IF(E41="","",VLOOKUP(C41,Data!$B$5:$L$508,11,FALSE))</f>
        <v>38.46</v>
      </c>
      <c r="I41" s="616">
        <f t="shared" si="1"/>
        <v>192.3</v>
      </c>
      <c r="J41" s="471" t="str">
        <f>IF(E41="","",VLOOKUP(C41,Data!$B$5:$D$508,3,FALSE))</f>
        <v>C/T</v>
      </c>
      <c r="K41" s="347" t="str">
        <f>IF(E41="","",VLOOKUP(C41,Data!$B$5:$M$508,12,FALSE))</f>
        <v>Indonesia</v>
      </c>
      <c r="L41" s="348"/>
      <c r="M41" s="349">
        <f>IF(E41="","",VLOOKUP(C41,Data!$B$5:$E$508,4,FALSE)*E41)</f>
        <v>25.25</v>
      </c>
      <c r="N41" s="349">
        <f>IF(E41="","",VLOOKUP(C41,Data!$B$5:$F$508,5,FALSE)*E41)</f>
        <v>19</v>
      </c>
      <c r="O41" s="612" t="e">
        <f>IF(C41=Data!#REF!,Data!#REF!,(IF(C41=Data!#REF!,Data!#REF!,(IF(C41=Data!#REF!,Data!#REF!,(IF(C41=Data!B157,Data!G157,(IF(C41=Data!B160,Data!G160,(IF(C41=Data!#REF!,Data!#REF!,(IF(C41=Data!#REF!,Data!#REF!,(IF(C41=Data!#REF!,Data!#REF!,Data!#REF!)))))))))))))))&amp;IF(C41=Data!#REF!,Data!#REF!,(IF(C41=Data!#REF!,Data!#REF!,(IF(C41=Data!#REF!,Data!#REF!,(IF(C41=Data!#REF!,Data!#REF!,(IF(C41=Data!#REF!,Data!#REF!,(IF(C41=Data!#REF!,Data!G852,(IF(C41=Data!#REF!,Data!#REF!,(IF(C41=Data!#REF!,Data!#REF!,Data!#REF!)))))))))))))))&amp;IF(C41=Data!B188,Data!G188,(IF(C41=Data!#REF!,Data!#REF!,(IF(C41=Data!#REF!,Data!#REF!,(IF(C41=Data!#REF!,Data!#REF!,(IF(C41=Data!#REF!,Data!#REF!,Data!#REF!)))))))))</f>
        <v>#REF!</v>
      </c>
      <c r="P41" s="828"/>
      <c r="Q41" s="829"/>
      <c r="R41" s="630" t="s">
        <v>525</v>
      </c>
      <c r="S41" s="829"/>
      <c r="T41" s="829"/>
      <c r="U41" s="630"/>
      <c r="V41" s="634"/>
      <c r="W41" s="630"/>
      <c r="X41" s="350">
        <f>IF(E41="","",VLOOKUP(C41,Data!$B$5:$J$508,9,FALSE)*E41)</f>
        <v>0.12719</v>
      </c>
      <c r="Y41" s="704"/>
      <c r="Z41" s="704"/>
      <c r="AA41" s="705"/>
      <c r="AB41" s="705"/>
      <c r="AC41" s="704"/>
      <c r="AD41" s="704"/>
      <c r="AE41" s="704"/>
    </row>
    <row r="42" spans="2:31" s="710" customFormat="1" ht="20" customHeight="1">
      <c r="B42" s="707">
        <v>43</v>
      </c>
      <c r="C42" s="357" t="s">
        <v>163</v>
      </c>
      <c r="D42" s="346" t="str">
        <f>IF(E42="","",VLOOKUP(C42,Data!$B$5:$L$508,2,FALSE))</f>
        <v>ZV88130</v>
      </c>
      <c r="E42" s="715">
        <v>2</v>
      </c>
      <c r="F42" s="709"/>
      <c r="G42" s="712"/>
      <c r="H42" s="346">
        <f>IF(E42="","",VLOOKUP(C42,Data!$B$5:$L$508,11,FALSE))</f>
        <v>38.46</v>
      </c>
      <c r="I42" s="616">
        <f t="shared" si="1"/>
        <v>76.92</v>
      </c>
      <c r="J42" s="471" t="str">
        <f>IF(E42="","",VLOOKUP(C42,Data!$B$5:$D$508,3,FALSE))</f>
        <v>C/T</v>
      </c>
      <c r="K42" s="347" t="str">
        <f>IF(E42="","",VLOOKUP(C42,Data!$B$5:$M$508,12,FALSE))</f>
        <v>Indonesia</v>
      </c>
      <c r="L42" s="348"/>
      <c r="M42" s="349">
        <f>IF(E42="","",VLOOKUP(C42,Data!$B$5:$E$508,4,FALSE)*E42)</f>
        <v>10.1</v>
      </c>
      <c r="N42" s="349">
        <f>IF(E42="","",VLOOKUP(C42,Data!$B$5:$F$508,5,FALSE)*E42)</f>
        <v>7.6</v>
      </c>
      <c r="O42" s="612" t="e">
        <f>IF(C42=Data!#REF!,Data!#REF!,(IF(C42=Data!#REF!,Data!#REF!,(IF(C42=Data!#REF!,Data!#REF!,(IF(C42=Data!B158,Data!G158,(IF(C42=Data!B161,Data!G161,(IF(C42=Data!#REF!,Data!#REF!,(IF(C42=Data!#REF!,Data!#REF!,(IF(C42=Data!#REF!,Data!#REF!,Data!#REF!)))))))))))))))&amp;IF(C42=Data!#REF!,Data!#REF!,(IF(C42=Data!#REF!,Data!#REF!,(IF(C42=Data!#REF!,Data!#REF!,(IF(C42=Data!#REF!,Data!#REF!,(IF(C42=Data!#REF!,Data!#REF!,(IF(C42=Data!#REF!,Data!G853,(IF(C42=Data!#REF!,Data!#REF!,(IF(C42=Data!#REF!,Data!#REF!,Data!#REF!)))))))))))))))&amp;IF(C42=Data!B189,Data!G189,(IF(C42=Data!#REF!,Data!#REF!,(IF(C42=Data!#REF!,Data!#REF!,(IF(C42=Data!#REF!,Data!#REF!,(IF(C42=Data!#REF!,Data!#REF!,Data!#REF!)))))))))</f>
        <v>#REF!</v>
      </c>
      <c r="P42" s="828"/>
      <c r="Q42" s="829"/>
      <c r="R42" s="630" t="s">
        <v>525</v>
      </c>
      <c r="S42" s="829"/>
      <c r="T42" s="829"/>
      <c r="U42" s="630"/>
      <c r="V42" s="634"/>
      <c r="W42" s="630"/>
      <c r="X42" s="350">
        <f>IF(E42="","",VLOOKUP(C42,Data!$B$5:$J$508,9,FALSE)*E42)</f>
        <v>5.0875999999999998E-2</v>
      </c>
      <c r="Y42" s="704"/>
      <c r="Z42" s="704"/>
      <c r="AA42" s="705"/>
      <c r="AB42" s="705"/>
      <c r="AC42" s="704"/>
      <c r="AD42" s="704"/>
      <c r="AE42" s="704"/>
    </row>
    <row r="43" spans="2:31" s="710" customFormat="1" ht="20" customHeight="1">
      <c r="B43" s="707" t="s">
        <v>1164</v>
      </c>
      <c r="C43" s="357" t="s">
        <v>127</v>
      </c>
      <c r="D43" s="346" t="str">
        <f>IF(E43="","",VLOOKUP(C43,Data!$B$5:$L$508,2,FALSE))</f>
        <v>ZV88180</v>
      </c>
      <c r="E43" s="715">
        <v>280</v>
      </c>
      <c r="F43" s="709">
        <v>7</v>
      </c>
      <c r="G43" s="712"/>
      <c r="H43" s="346">
        <f>IF(E43="","",VLOOKUP(C43,Data!$B$5:$L$508,11,FALSE))</f>
        <v>44.63</v>
      </c>
      <c r="I43" s="616">
        <f t="shared" si="1"/>
        <v>12496.400000000001</v>
      </c>
      <c r="J43" s="471" t="str">
        <f>IF(E43="","",VLOOKUP(C43,Data!$B$5:$D$508,3,FALSE))</f>
        <v>C/T</v>
      </c>
      <c r="K43" s="347" t="str">
        <f>IF(E43="","",VLOOKUP(C43,Data!$B$5:$M$508,12,FALSE))</f>
        <v>Indonesia</v>
      </c>
      <c r="L43" s="348"/>
      <c r="M43" s="349">
        <f>IF(E43="","",VLOOKUP(C43,Data!$B$5:$E$508,4,FALSE)*E43)</f>
        <v>2559.2000000000003</v>
      </c>
      <c r="N43" s="349">
        <f>IF(E43="","",VLOOKUP(C43,Data!$B$5:$F$508,5,FALSE)*E43)</f>
        <v>2464</v>
      </c>
      <c r="O43" s="612" t="e">
        <f>IF(C43=Data!#REF!,Data!#REF!,(IF(C43=Data!#REF!,Data!#REF!,(IF(C43=Data!#REF!,Data!#REF!,(IF(C43=Data!B159,Data!G159,(IF(C43=Data!B162,Data!G162,(IF(C43=Data!#REF!,Data!#REF!,(IF(C43=Data!#REF!,Data!#REF!,(IF(C43=Data!#REF!,Data!#REF!,Data!#REF!)))))))))))))))&amp;IF(C43=Data!#REF!,Data!#REF!,(IF(C43=Data!#REF!,Data!#REF!,(IF(C43=Data!#REF!,Data!#REF!,(IF(C43=Data!#REF!,Data!#REF!,(IF(C43=Data!#REF!,Data!#REF!,(IF(C43=Data!#REF!,Data!G854,(IF(C43=Data!#REF!,Data!#REF!,(IF(C43=Data!#REF!,Data!#REF!,Data!#REF!)))))))))))))))&amp;IF(C43=Data!B190,Data!G190,(IF(C43=Data!#REF!,Data!#REF!,(IF(C43=Data!#REF!,Data!#REF!,(IF(C43=Data!#REF!,Data!#REF!,(IF(C43=Data!#REF!,Data!#REF!,Data!#REF!)))))))))</f>
        <v>#REF!</v>
      </c>
      <c r="P43" s="828"/>
      <c r="Q43" s="829"/>
      <c r="R43" s="630" t="s">
        <v>525</v>
      </c>
      <c r="S43" s="829"/>
      <c r="T43" s="829"/>
      <c r="U43" s="630"/>
      <c r="V43" s="634"/>
      <c r="W43" s="630"/>
      <c r="X43" s="350">
        <f>IF(E43="","",VLOOKUP(C43,Data!$B$5:$J$508,9,FALSE)*E43)</f>
        <v>6.048</v>
      </c>
      <c r="Y43" s="704"/>
      <c r="Z43" s="704"/>
      <c r="AA43" s="705"/>
      <c r="AB43" s="705"/>
      <c r="AC43" s="704"/>
      <c r="AD43" s="704"/>
      <c r="AE43" s="704"/>
    </row>
    <row r="44" spans="2:31" s="710" customFormat="1" ht="20" customHeight="1">
      <c r="B44" s="707" t="s">
        <v>1165</v>
      </c>
      <c r="C44" s="357" t="s">
        <v>128</v>
      </c>
      <c r="D44" s="346" t="str">
        <f>IF(E44="","",VLOOKUP(C44,Data!$B$5:$L$508,2,FALSE))</f>
        <v>ZV88190</v>
      </c>
      <c r="E44" s="715">
        <v>80</v>
      </c>
      <c r="F44" s="709">
        <v>2</v>
      </c>
      <c r="G44" s="712"/>
      <c r="H44" s="346">
        <f>IF(E44="","",VLOOKUP(C44,Data!$B$5:$L$508,11,FALSE))</f>
        <v>42.63</v>
      </c>
      <c r="I44" s="616">
        <f t="shared" si="1"/>
        <v>3410.4</v>
      </c>
      <c r="J44" s="471" t="str">
        <f>IF(E44="","",VLOOKUP(C44,Data!$B$5:$D$508,3,FALSE))</f>
        <v>C/T</v>
      </c>
      <c r="K44" s="347" t="str">
        <f>IF(E44="","",VLOOKUP(C44,Data!$B$5:$M$508,12,FALSE))</f>
        <v>Indonesia</v>
      </c>
      <c r="L44" s="348"/>
      <c r="M44" s="349">
        <f>IF(E44="","",VLOOKUP(C44,Data!$B$5:$E$508,4,FALSE)*E44)</f>
        <v>731.2</v>
      </c>
      <c r="N44" s="349">
        <f>IF(E44="","",VLOOKUP(C44,Data!$B$5:$F$508,5,FALSE)*E44)</f>
        <v>688</v>
      </c>
      <c r="O44" s="612" t="e">
        <f>IF(C44=Data!#REF!,Data!#REF!,(IF(C44=Data!#REF!,Data!#REF!,(IF(C44=Data!#REF!,Data!#REF!,(IF(C44=Data!B160,Data!G160,(IF(C44=Data!B163,Data!G163,(IF(C44=Data!#REF!,Data!#REF!,(IF(C44=Data!#REF!,Data!#REF!,(IF(C44=Data!#REF!,Data!#REF!,Data!#REF!)))))))))))))))&amp;IF(C44=Data!#REF!,Data!#REF!,(IF(C44=Data!#REF!,Data!#REF!,(IF(C44=Data!#REF!,Data!#REF!,(IF(C44=Data!#REF!,Data!#REF!,(IF(C44=Data!#REF!,Data!#REF!,(IF(C44=Data!#REF!,Data!G855,(IF(C44=Data!#REF!,Data!#REF!,(IF(C44=Data!#REF!,Data!#REF!,Data!#REF!)))))))))))))))&amp;IF(C44=Data!B191,Data!G191,(IF(C44=Data!#REF!,Data!#REF!,(IF(C44=Data!#REF!,Data!#REF!,(IF(C44=Data!#REF!,Data!#REF!,(IF(C44=Data!#REF!,Data!#REF!,Data!#REF!)))))))))</f>
        <v>#REF!</v>
      </c>
      <c r="P44" s="828"/>
      <c r="Q44" s="829"/>
      <c r="R44" s="630" t="s">
        <v>525</v>
      </c>
      <c r="S44" s="829"/>
      <c r="T44" s="829"/>
      <c r="U44" s="630"/>
      <c r="V44" s="634"/>
      <c r="W44" s="630"/>
      <c r="X44" s="350">
        <f>IF(E44="","",VLOOKUP(C44,Data!$B$5:$J$508,9,FALSE)*E44)</f>
        <v>1.7280000000000002</v>
      </c>
      <c r="Y44" s="704"/>
      <c r="Z44" s="704"/>
      <c r="AA44" s="705"/>
      <c r="AB44" s="705"/>
      <c r="AC44" s="704"/>
      <c r="AD44" s="704"/>
      <c r="AE44" s="704"/>
    </row>
    <row r="45" spans="2:31" s="710" customFormat="1" ht="20" customHeight="1">
      <c r="B45" s="707">
        <v>53</v>
      </c>
      <c r="C45" s="357" t="s">
        <v>129</v>
      </c>
      <c r="D45" s="346" t="str">
        <f>IF(E45="","",VLOOKUP(C45,Data!$B$5:$L$508,2,FALSE))</f>
        <v>ZV88200</v>
      </c>
      <c r="E45" s="715">
        <v>2</v>
      </c>
      <c r="F45" s="709"/>
      <c r="G45" s="712"/>
      <c r="H45" s="346">
        <f>IF(E45="","",VLOOKUP(C45,Data!$B$5:$L$508,11,FALSE))</f>
        <v>16.37</v>
      </c>
      <c r="I45" s="616">
        <f t="shared" si="1"/>
        <v>32.74</v>
      </c>
      <c r="J45" s="471" t="str">
        <f>IF(E45="","",VLOOKUP(C45,Data!$B$5:$D$508,3,FALSE))</f>
        <v>C/T</v>
      </c>
      <c r="K45" s="347" t="str">
        <f>IF(E45="","",VLOOKUP(C45,Data!$B$5:$M$508,12,FALSE))</f>
        <v>Indonesia</v>
      </c>
      <c r="L45" s="348"/>
      <c r="M45" s="349">
        <f>IF(E45="","",VLOOKUP(C45,Data!$B$5:$E$508,4,FALSE)*E45)</f>
        <v>4.0460000000000003</v>
      </c>
      <c r="N45" s="349">
        <f>IF(E45="","",VLOOKUP(C45,Data!$B$5:$F$508,5,FALSE)*E45)</f>
        <v>1.38</v>
      </c>
      <c r="O45" s="612" t="e">
        <f>IF(C45=Data!#REF!,Data!#REF!,(IF(C45=Data!#REF!,Data!#REF!,(IF(C45=Data!#REF!,Data!#REF!,(IF(C45=Data!B161,Data!G161,(IF(C45=Data!B164,Data!G164,(IF(C45=Data!#REF!,Data!#REF!,(IF(C45=Data!#REF!,Data!#REF!,(IF(C45=Data!#REF!,Data!#REF!,Data!#REF!)))))))))))))))&amp;IF(C45=Data!#REF!,Data!#REF!,(IF(C45=Data!#REF!,Data!#REF!,(IF(C45=Data!#REF!,Data!#REF!,(IF(C45=Data!#REF!,Data!#REF!,(IF(C45=Data!#REF!,Data!#REF!,(IF(C45=Data!#REF!,Data!G856,(IF(C45=Data!#REF!,Data!#REF!,(IF(C45=Data!#REF!,Data!#REF!,Data!#REF!)))))))))))))))&amp;IF(C45=Data!B192,Data!G192,(IF(C45=Data!#REF!,Data!#REF!,(IF(C45=Data!#REF!,Data!#REF!,(IF(C45=Data!#REF!,Data!#REF!,(IF(C45=Data!#REF!,Data!#REF!,Data!#REF!)))))))))</f>
        <v>#REF!</v>
      </c>
      <c r="P45" s="828"/>
      <c r="Q45" s="829"/>
      <c r="R45" s="630" t="s">
        <v>525</v>
      </c>
      <c r="S45" s="829"/>
      <c r="T45" s="829"/>
      <c r="U45" s="630"/>
      <c r="V45" s="634"/>
      <c r="W45" s="630"/>
      <c r="X45" s="350">
        <f>IF(E45="","",VLOOKUP(C45,Data!$B$5:$J$508,9,FALSE)*E45)</f>
        <v>2.4199999999999998E-3</v>
      </c>
      <c r="Y45" s="704"/>
      <c r="Z45" s="704"/>
      <c r="AA45" s="705"/>
      <c r="AB45" s="705"/>
      <c r="AC45" s="704"/>
      <c r="AD45" s="704"/>
      <c r="AE45" s="704"/>
    </row>
    <row r="46" spans="2:31" s="710" customFormat="1" ht="20" customHeight="1">
      <c r="B46" s="707" t="s">
        <v>1166</v>
      </c>
      <c r="C46" s="357" t="s">
        <v>130</v>
      </c>
      <c r="D46" s="346" t="str">
        <f>IF(E46="","",VLOOKUP(C46,Data!$B$5:$L$508,2,FALSE))</f>
        <v>ZV88210</v>
      </c>
      <c r="E46" s="715">
        <v>120</v>
      </c>
      <c r="F46" s="709">
        <v>2</v>
      </c>
      <c r="G46" s="712"/>
      <c r="H46" s="346">
        <f>IF(E46="","",VLOOKUP(C46,Data!$B$5:$L$508,11,FALSE))</f>
        <v>44.02</v>
      </c>
      <c r="I46" s="616">
        <f t="shared" si="0"/>
        <v>5282.4000000000005</v>
      </c>
      <c r="J46" s="471" t="str">
        <f>IF(E46="","",VLOOKUP(C46,Data!$B$5:$D$508,3,FALSE))</f>
        <v>C/T</v>
      </c>
      <c r="K46" s="347" t="str">
        <f>IF(E46="","",VLOOKUP(C46,Data!$B$5:$M$508,12,FALSE))</f>
        <v>Indonesia</v>
      </c>
      <c r="L46" s="348"/>
      <c r="M46" s="349">
        <f>IF(E46="","",VLOOKUP(C46,Data!$B$5:$E$508,4,FALSE)*E46)</f>
        <v>858</v>
      </c>
      <c r="N46" s="349">
        <f>IF(E46="","",VLOOKUP(C46,Data!$B$5:$F$508,5,FALSE)*E46)</f>
        <v>816</v>
      </c>
      <c r="O46" s="612" t="e">
        <f>IF(C46=Data!#REF!,Data!#REF!,(IF(C46=Data!#REF!,Data!#REF!,(IF(C46=Data!#REF!,Data!#REF!,(IF(C46=Data!B162,Data!G162,(IF(C46=Data!B165,Data!G165,(IF(C46=Data!#REF!,Data!#REF!,(IF(C46=Data!#REF!,Data!#REF!,(IF(C46=Data!#REF!,Data!#REF!,Data!#REF!)))))))))))))))&amp;IF(C46=Data!#REF!,Data!#REF!,(IF(C46=Data!#REF!,Data!#REF!,(IF(C46=Data!#REF!,Data!#REF!,(IF(C46=Data!#REF!,Data!#REF!,(IF(C46=Data!#REF!,Data!#REF!,(IF(C46=Data!#REF!,Data!G857,(IF(C46=Data!#REF!,Data!#REF!,(IF(C46=Data!#REF!,Data!#REF!,Data!#REF!)))))))))))))))&amp;IF(C46=Data!B193,Data!G193,(IF(C46=Data!#REF!,Data!#REF!,(IF(C46=Data!#REF!,Data!#REF!,(IF(C46=Data!#REF!,Data!#REF!,(IF(C46=Data!#REF!,Data!#REF!,Data!#REF!)))))))))</f>
        <v>#REF!</v>
      </c>
      <c r="P46" s="828"/>
      <c r="Q46" s="829"/>
      <c r="R46" s="630" t="s">
        <v>525</v>
      </c>
      <c r="S46" s="829"/>
      <c r="T46" s="829"/>
      <c r="U46" s="630"/>
      <c r="V46" s="634"/>
      <c r="W46" s="630"/>
      <c r="X46" s="350">
        <f>IF(E46="","",VLOOKUP(C46,Data!$B$5:$J$508,9,FALSE)*E46)</f>
        <v>2.5920000000000001</v>
      </c>
      <c r="Y46" s="704"/>
      <c r="Z46" s="704"/>
      <c r="AA46" s="705"/>
      <c r="AB46" s="705"/>
      <c r="AC46" s="704"/>
      <c r="AD46" s="704"/>
      <c r="AE46" s="704"/>
    </row>
    <row r="47" spans="2:31" s="710" customFormat="1" ht="20" customHeight="1">
      <c r="B47" s="707" t="s">
        <v>1123</v>
      </c>
      <c r="C47" s="357" t="s">
        <v>131</v>
      </c>
      <c r="D47" s="346" t="str">
        <f>IF(E47="","",VLOOKUP(C47,Data!$B$5:$L$508,2,FALSE))</f>
        <v>ZV88230</v>
      </c>
      <c r="E47" s="715">
        <v>147</v>
      </c>
      <c r="F47" s="709"/>
      <c r="G47" s="712"/>
      <c r="H47" s="346">
        <f>IF(E47="","",VLOOKUP(C47,Data!$B$5:$L$508,11,FALSE))</f>
        <v>38.19</v>
      </c>
      <c r="I47" s="616">
        <f t="shared" si="0"/>
        <v>5613.9299999999994</v>
      </c>
      <c r="J47" s="471" t="str">
        <f>IF(E47="","",VLOOKUP(C47,Data!$B$5:$D$508,3,FALSE))</f>
        <v>C/T</v>
      </c>
      <c r="K47" s="347" t="str">
        <f>IF(E47="","",VLOOKUP(C47,Data!$B$5:$M$508,12,FALSE))</f>
        <v>Indonesia</v>
      </c>
      <c r="L47" s="348"/>
      <c r="M47" s="349">
        <f>IF(E47="","",VLOOKUP(C47,Data!$B$5:$E$508,4,FALSE)*E47)</f>
        <v>707.06999999999994</v>
      </c>
      <c r="N47" s="349">
        <f>IF(E47="","",VLOOKUP(C47,Data!$B$5:$F$508,5,FALSE)*E47)</f>
        <v>646.80000000000007</v>
      </c>
      <c r="O47" s="612" t="e">
        <f>IF(C47=Data!#REF!,Data!#REF!,(IF(C47=Data!#REF!,Data!#REF!,(IF(C47=Data!#REF!,Data!#REF!,(IF(C47=Data!B163,Data!G163,(IF(C47=Data!B166,Data!G166,(IF(C47=Data!#REF!,Data!#REF!,(IF(C47=Data!#REF!,Data!#REF!,(IF(C47=Data!#REF!,Data!#REF!,Data!#REF!)))))))))))))))&amp;IF(C47=Data!#REF!,Data!#REF!,(IF(C47=Data!#REF!,Data!#REF!,(IF(C47=Data!#REF!,Data!#REF!,(IF(C47=Data!#REF!,Data!#REF!,(IF(C47=Data!#REF!,Data!#REF!,(IF(C47=Data!#REF!,Data!G858,(IF(C47=Data!#REF!,Data!#REF!,(IF(C47=Data!#REF!,Data!#REF!,Data!#REF!)))))))))))))))&amp;IF(C47=Data!B194,Data!G194,(IF(C47=Data!#REF!,Data!#REF!,(IF(C47=Data!#REF!,Data!#REF!,(IF(C47=Data!#REF!,Data!#REF!,(IF(C47=Data!#REF!,Data!#REF!,Data!#REF!)))))))))</f>
        <v>#REF!</v>
      </c>
      <c r="P47" s="828"/>
      <c r="Q47" s="829"/>
      <c r="R47" s="630" t="s">
        <v>525</v>
      </c>
      <c r="S47" s="829"/>
      <c r="T47" s="829"/>
      <c r="U47" s="630"/>
      <c r="V47" s="634"/>
      <c r="W47" s="630"/>
      <c r="X47" s="350">
        <f>IF(E47="","",VLOOKUP(C47,Data!$B$5:$J$508,9,FALSE)*E47)</f>
        <v>1.7199</v>
      </c>
      <c r="Y47" s="704"/>
      <c r="Z47" s="704"/>
      <c r="AA47" s="705"/>
      <c r="AB47" s="705"/>
      <c r="AC47" s="704"/>
      <c r="AD47" s="704"/>
      <c r="AE47" s="704"/>
    </row>
    <row r="48" spans="2:31" s="710" customFormat="1" ht="20" customHeight="1">
      <c r="B48" s="707" t="s">
        <v>1167</v>
      </c>
      <c r="C48" s="357" t="s">
        <v>132</v>
      </c>
      <c r="D48" s="346" t="str">
        <f>IF(E48="","",VLOOKUP(C48,Data!$B$5:$L$508,2,FALSE))</f>
        <v>ZV88240</v>
      </c>
      <c r="E48" s="715">
        <v>147</v>
      </c>
      <c r="F48" s="709"/>
      <c r="G48" s="712"/>
      <c r="H48" s="346">
        <f>IF(E48="","",VLOOKUP(C48,Data!$B$5:$L$508,11,FALSE))</f>
        <v>31.06</v>
      </c>
      <c r="I48" s="616">
        <f t="shared" si="0"/>
        <v>4565.82</v>
      </c>
      <c r="J48" s="471" t="str">
        <f>IF(E48="","",VLOOKUP(C48,Data!$B$5:$D$508,3,FALSE))</f>
        <v>C/T</v>
      </c>
      <c r="K48" s="347" t="str">
        <f>IF(E48="","",VLOOKUP(C48,Data!$B$5:$M$508,12,FALSE))</f>
        <v>Indonesia</v>
      </c>
      <c r="L48" s="348"/>
      <c r="M48" s="349">
        <f>IF(E48="","",VLOOKUP(C48,Data!$B$5:$E$508,4,FALSE)*E48)</f>
        <v>735</v>
      </c>
      <c r="N48" s="349">
        <f>IF(E48="","",VLOOKUP(C48,Data!$B$5:$F$508,5,FALSE)*E48)</f>
        <v>676.19999999999993</v>
      </c>
      <c r="O48" s="612" t="e">
        <f>IF(C48=Data!#REF!,Data!#REF!,(IF(C48=Data!#REF!,Data!#REF!,(IF(C48=Data!#REF!,Data!#REF!,(IF(C48=Data!B164,Data!G164,(IF(C48=Data!B167,Data!G167,(IF(C48=Data!#REF!,Data!#REF!,(IF(C48=Data!#REF!,Data!#REF!,(IF(C48=Data!#REF!,Data!#REF!,Data!#REF!)))))))))))))))&amp;IF(C48=Data!#REF!,Data!#REF!,(IF(C48=Data!#REF!,Data!#REF!,(IF(C48=Data!#REF!,Data!#REF!,(IF(C48=Data!#REF!,Data!#REF!,(IF(C48=Data!#REF!,Data!#REF!,(IF(C48=Data!#REF!,Data!G859,(IF(C48=Data!#REF!,Data!#REF!,(IF(C48=Data!#REF!,Data!#REF!,Data!#REF!)))))))))))))))&amp;IF(C48=Data!B195,Data!G195,(IF(C48=Data!#REF!,Data!#REF!,(IF(C48=Data!#REF!,Data!#REF!,(IF(C48=Data!#REF!,Data!#REF!,(IF(C48=Data!#REF!,Data!#REF!,Data!#REF!)))))))))</f>
        <v>#REF!</v>
      </c>
      <c r="P48" s="828"/>
      <c r="Q48" s="829"/>
      <c r="R48" s="630" t="s">
        <v>525</v>
      </c>
      <c r="S48" s="829"/>
      <c r="T48" s="829"/>
      <c r="U48" s="630"/>
      <c r="V48" s="634"/>
      <c r="W48" s="630"/>
      <c r="X48" s="350">
        <f>IF(E48="","",VLOOKUP(C48,Data!$B$5:$J$508,9,FALSE)*E48)</f>
        <v>1.6904999999999999</v>
      </c>
      <c r="Y48" s="704"/>
      <c r="Z48" s="704"/>
      <c r="AA48" s="705"/>
      <c r="AB48" s="705"/>
      <c r="AC48" s="704"/>
      <c r="AD48" s="704"/>
      <c r="AE48" s="704"/>
    </row>
    <row r="49" spans="2:31" s="710" customFormat="1" ht="20" customHeight="1">
      <c r="B49" s="707" t="s">
        <v>1168</v>
      </c>
      <c r="C49" s="357" t="s">
        <v>133</v>
      </c>
      <c r="D49" s="346" t="str">
        <f>IF(E49="","",VLOOKUP(C49,Data!$B$5:$L$508,2,FALSE))</f>
        <v>ZV88250</v>
      </c>
      <c r="E49" s="715">
        <v>128</v>
      </c>
      <c r="F49" s="709">
        <v>2</v>
      </c>
      <c r="G49" s="712"/>
      <c r="H49" s="346">
        <f>IF(E49="","",VLOOKUP(C49,Data!$B$5:$L$508,11,FALSE))</f>
        <v>96.46</v>
      </c>
      <c r="I49" s="616">
        <f t="shared" si="0"/>
        <v>12346.88</v>
      </c>
      <c r="J49" s="471" t="str">
        <f>IF(E49="","",VLOOKUP(C49,Data!$B$5:$D$508,3,FALSE))</f>
        <v>C/T</v>
      </c>
      <c r="K49" s="347" t="str">
        <f>IF(E49="","",VLOOKUP(C49,Data!$B$5:$M$508,12,FALSE))</f>
        <v>Indonesia</v>
      </c>
      <c r="L49" s="348"/>
      <c r="M49" s="349">
        <f>IF(E49="","",VLOOKUP(C49,Data!$B$5:$E$508,4,FALSE)*E49)</f>
        <v>581.12</v>
      </c>
      <c r="N49" s="349">
        <f>IF(E49="","",VLOOKUP(C49,Data!$B$5:$F$508,5,FALSE)*E49)</f>
        <v>537.6</v>
      </c>
      <c r="O49" s="612" t="e">
        <f>IF(C49=Data!#REF!,Data!#REF!,(IF(C49=Data!#REF!,Data!#REF!,(IF(C49=Data!#REF!,Data!#REF!,(IF(C49=Data!B149,Data!G149,(IF(C49=Data!B152,Data!G152,(IF(C49=Data!#REF!,Data!#REF!,(IF(C49=Data!#REF!,Data!#REF!,(IF(C49=Data!#REF!,Data!#REF!,Data!#REF!)))))))))))))))&amp;IF(C49=Data!#REF!,Data!#REF!,(IF(C49=Data!#REF!,Data!#REF!,(IF(C49=Data!#REF!,Data!#REF!,(IF(C49=Data!#REF!,Data!#REF!,(IF(C49=Data!#REF!,Data!#REF!,(IF(C49=Data!#REF!,Data!G844,(IF(C49=Data!#REF!,Data!#REF!,(IF(C49=Data!#REF!,Data!#REF!,Data!#REF!)))))))))))))))&amp;IF(C49=Data!B180,Data!G180,(IF(C49=Data!#REF!,Data!#REF!,(IF(C49=Data!#REF!,Data!#REF!,(IF(C49=Data!#REF!,Data!#REF!,(IF(C49=Data!#REF!,Data!#REF!,Data!#REF!)))))))))</f>
        <v>#REF!</v>
      </c>
      <c r="P49" s="828"/>
      <c r="Q49" s="829"/>
      <c r="R49" s="630" t="s">
        <v>525</v>
      </c>
      <c r="S49" s="829"/>
      <c r="T49" s="829"/>
      <c r="U49" s="630"/>
      <c r="V49" s="634"/>
      <c r="W49" s="630"/>
      <c r="X49" s="350">
        <f>IF(E49="","",VLOOKUP(C49,Data!$B$5:$J$508,9,FALSE)*E49)</f>
        <v>1.6639999999999999</v>
      </c>
      <c r="Y49" s="704"/>
      <c r="Z49" s="704"/>
      <c r="AA49" s="705"/>
      <c r="AB49" s="705"/>
      <c r="AC49" s="704"/>
      <c r="AD49" s="704"/>
      <c r="AE49" s="704"/>
    </row>
    <row r="50" spans="2:31" s="710" customFormat="1" ht="20" customHeight="1">
      <c r="B50" s="707">
        <v>72</v>
      </c>
      <c r="C50" s="357" t="s">
        <v>135</v>
      </c>
      <c r="D50" s="346" t="str">
        <f>IF(E50="","",VLOOKUP(C50,Data!$B$5:$L$508,2,FALSE))</f>
        <v>ZV88270</v>
      </c>
      <c r="E50" s="715">
        <v>64</v>
      </c>
      <c r="F50" s="709">
        <v>1</v>
      </c>
      <c r="G50" s="712"/>
      <c r="H50" s="346">
        <f>IF(E50="","",VLOOKUP(C50,Data!$B$5:$L$508,11,FALSE))</f>
        <v>97.38</v>
      </c>
      <c r="I50" s="616">
        <f t="shared" si="0"/>
        <v>6232.32</v>
      </c>
      <c r="J50" s="471" t="str">
        <f>IF(E50="","",VLOOKUP(C50,Data!$B$5:$D$508,3,FALSE))</f>
        <v>C/T</v>
      </c>
      <c r="K50" s="347" t="str">
        <f>IF(E50="","",VLOOKUP(C50,Data!$B$5:$M$508,12,FALSE))</f>
        <v>Indonesia</v>
      </c>
      <c r="L50" s="348"/>
      <c r="M50" s="349">
        <f>IF(E50="","",VLOOKUP(C50,Data!$B$5:$E$508,4,FALSE)*E50)</f>
        <v>290.56</v>
      </c>
      <c r="N50" s="349">
        <f>IF(E50="","",VLOOKUP(C50,Data!$B$5:$F$508,5,FALSE)*E50)</f>
        <v>268.8</v>
      </c>
      <c r="O50" s="612" t="e">
        <f>IF(C50=Data!#REF!,Data!#REF!,(IF(C50=Data!#REF!,Data!#REF!,(IF(C50=Data!#REF!,Data!#REF!,(IF(C50=Data!B150,Data!G150,(IF(C50=Data!B153,Data!G153,(IF(C50=Data!#REF!,Data!#REF!,(IF(C50=Data!#REF!,Data!#REF!,(IF(C50=Data!#REF!,Data!#REF!,Data!#REF!)))))))))))))))&amp;IF(C50=Data!#REF!,Data!#REF!,(IF(C50=Data!#REF!,Data!#REF!,(IF(C50=Data!#REF!,Data!#REF!,(IF(C50=Data!#REF!,Data!#REF!,(IF(C50=Data!#REF!,Data!#REF!,(IF(C50=Data!#REF!,Data!G845,(IF(C50=Data!#REF!,Data!#REF!,(IF(C50=Data!#REF!,Data!#REF!,Data!#REF!)))))))))))))))&amp;IF(C50=Data!B181,Data!G181,(IF(C50=Data!#REF!,Data!#REF!,(IF(C50=Data!#REF!,Data!#REF!,(IF(C50=Data!#REF!,Data!#REF!,(IF(C50=Data!#REF!,Data!#REF!,Data!#REF!)))))))))</f>
        <v>#REF!</v>
      </c>
      <c r="P50" s="828"/>
      <c r="Q50" s="829"/>
      <c r="R50" s="630" t="s">
        <v>525</v>
      </c>
      <c r="S50" s="829"/>
      <c r="T50" s="829"/>
      <c r="U50" s="630"/>
      <c r="V50" s="634"/>
      <c r="W50" s="630"/>
      <c r="X50" s="350">
        <f>IF(E50="","",VLOOKUP(C50,Data!$B$5:$J$508,9,FALSE)*E50)</f>
        <v>0.83199999999999996</v>
      </c>
      <c r="Y50" s="704"/>
      <c r="Z50" s="704"/>
      <c r="AA50" s="705"/>
      <c r="AB50" s="705"/>
      <c r="AC50" s="704"/>
      <c r="AD50" s="704"/>
      <c r="AE50" s="704"/>
    </row>
    <row r="51" spans="2:31" s="710" customFormat="1" ht="20" customHeight="1">
      <c r="B51" s="707">
        <v>73</v>
      </c>
      <c r="C51" s="357" t="s">
        <v>137</v>
      </c>
      <c r="D51" s="346" t="str">
        <f>IF(E51="","",VLOOKUP(C51,Data!$B$5:$L$508,2,FALSE))</f>
        <v>ZV88290</v>
      </c>
      <c r="E51" s="715">
        <v>64</v>
      </c>
      <c r="F51" s="709">
        <v>1</v>
      </c>
      <c r="G51" s="712"/>
      <c r="H51" s="346">
        <f>IF(E51="","",VLOOKUP(C51,Data!$B$5:$L$508,11,FALSE))</f>
        <v>96.87</v>
      </c>
      <c r="I51" s="616">
        <f t="shared" si="0"/>
        <v>6199.68</v>
      </c>
      <c r="J51" s="471" t="str">
        <f>IF(E51="","",VLOOKUP(C51,Data!$B$5:$D$508,3,FALSE))</f>
        <v>C/T</v>
      </c>
      <c r="K51" s="347" t="str">
        <f>IF(E51="","",VLOOKUP(C51,Data!$B$5:$M$508,12,FALSE))</f>
        <v>Indonesia</v>
      </c>
      <c r="L51" s="348"/>
      <c r="M51" s="349">
        <f>IF(E51="","",VLOOKUP(C51,Data!$B$5:$E$508,4,FALSE)*E51)</f>
        <v>290.56</v>
      </c>
      <c r="N51" s="349">
        <f>IF(E51="","",VLOOKUP(C51,Data!$B$5:$F$508,5,FALSE)*E51)</f>
        <v>268.8</v>
      </c>
      <c r="O51" s="612" t="e">
        <f>IF(C51=Data!#REF!,Data!#REF!,(IF(C51=Data!#REF!,Data!#REF!,(IF(C51=Data!#REF!,Data!#REF!,(IF(C51=Data!B151,Data!G151,(IF(C51=Data!B154,Data!G154,(IF(C51=Data!#REF!,Data!#REF!,(IF(C51=Data!#REF!,Data!#REF!,(IF(C51=Data!#REF!,Data!#REF!,Data!#REF!)))))))))))))))&amp;IF(C51=Data!#REF!,Data!#REF!,(IF(C51=Data!#REF!,Data!#REF!,(IF(C51=Data!#REF!,Data!#REF!,(IF(C51=Data!#REF!,Data!#REF!,(IF(C51=Data!#REF!,Data!#REF!,(IF(C51=Data!#REF!,Data!G846,(IF(C51=Data!#REF!,Data!#REF!,(IF(C51=Data!#REF!,Data!#REF!,Data!#REF!)))))))))))))))&amp;IF(C51=Data!B182,Data!G182,(IF(C51=Data!#REF!,Data!#REF!,(IF(C51=Data!#REF!,Data!#REF!,(IF(C51=Data!#REF!,Data!#REF!,(IF(C51=Data!#REF!,Data!#REF!,Data!#REF!)))))))))</f>
        <v>#REF!</v>
      </c>
      <c r="P51" s="828"/>
      <c r="Q51" s="829"/>
      <c r="R51" s="630" t="s">
        <v>525</v>
      </c>
      <c r="S51" s="829"/>
      <c r="T51" s="829"/>
      <c r="U51" s="630"/>
      <c r="V51" s="634"/>
      <c r="W51" s="630"/>
      <c r="X51" s="350">
        <f>IF(E51="","",VLOOKUP(C51,Data!$B$5:$J$508,9,FALSE)*E51)</f>
        <v>0.83199999999999996</v>
      </c>
      <c r="Y51" s="704"/>
      <c r="Z51" s="704"/>
      <c r="AA51" s="705"/>
      <c r="AB51" s="705"/>
      <c r="AC51" s="704"/>
      <c r="AD51" s="704"/>
      <c r="AE51" s="704"/>
    </row>
    <row r="52" spans="2:31" s="710" customFormat="1" ht="20" customHeight="1">
      <c r="B52" s="707">
        <v>74</v>
      </c>
      <c r="C52" s="357" t="s">
        <v>138</v>
      </c>
      <c r="D52" s="346" t="str">
        <f>IF(E52="","",VLOOKUP(C52,Data!$B$5:$L$508,2,FALSE))</f>
        <v>ZV88300</v>
      </c>
      <c r="E52" s="715">
        <v>64</v>
      </c>
      <c r="F52" s="709">
        <v>1</v>
      </c>
      <c r="G52" s="712"/>
      <c r="H52" s="346">
        <f>IF(E52="","",VLOOKUP(C52,Data!$B$5:$L$508,11,FALSE))</f>
        <v>96.87</v>
      </c>
      <c r="I52" s="616">
        <f t="shared" si="0"/>
        <v>6199.68</v>
      </c>
      <c r="J52" s="471" t="str">
        <f>IF(E52="","",VLOOKUP(C52,Data!$B$5:$D$508,3,FALSE))</f>
        <v>C/T</v>
      </c>
      <c r="K52" s="347" t="str">
        <f>IF(E52="","",VLOOKUP(C52,Data!$B$5:$M$508,12,FALSE))</f>
        <v>Indonesia</v>
      </c>
      <c r="L52" s="348"/>
      <c r="M52" s="349">
        <f>IF(E52="","",VLOOKUP(C52,Data!$B$5:$E$508,4,FALSE)*E52)</f>
        <v>290.56</v>
      </c>
      <c r="N52" s="349">
        <f>IF(E52="","",VLOOKUP(C52,Data!$B$5:$F$508,5,FALSE)*E52)</f>
        <v>268.8</v>
      </c>
      <c r="O52" s="612" t="e">
        <f>IF(C52=Data!#REF!,Data!#REF!,(IF(C52=Data!#REF!,Data!#REF!,(IF(C52=Data!#REF!,Data!#REF!,(IF(C52=Data!B152,Data!G152,(IF(C52=Data!B155,Data!G155,(IF(C52=Data!#REF!,Data!#REF!,(IF(C52=Data!#REF!,Data!#REF!,(IF(C52=Data!#REF!,Data!#REF!,Data!#REF!)))))))))))))))&amp;IF(C52=Data!#REF!,Data!#REF!,(IF(C52=Data!#REF!,Data!#REF!,(IF(C52=Data!#REF!,Data!#REF!,(IF(C52=Data!#REF!,Data!#REF!,(IF(C52=Data!#REF!,Data!#REF!,(IF(C52=Data!#REF!,Data!G847,(IF(C52=Data!#REF!,Data!#REF!,(IF(C52=Data!#REF!,Data!#REF!,Data!#REF!)))))))))))))))&amp;IF(C52=Data!B183,Data!G183,(IF(C52=Data!#REF!,Data!#REF!,(IF(C52=Data!#REF!,Data!#REF!,(IF(C52=Data!#REF!,Data!#REF!,(IF(C52=Data!#REF!,Data!#REF!,Data!#REF!)))))))))</f>
        <v>#REF!</v>
      </c>
      <c r="P52" s="828"/>
      <c r="Q52" s="829"/>
      <c r="R52" s="630" t="s">
        <v>525</v>
      </c>
      <c r="S52" s="829"/>
      <c r="T52" s="829"/>
      <c r="U52" s="630"/>
      <c r="V52" s="634"/>
      <c r="W52" s="630"/>
      <c r="X52" s="350">
        <f>IF(E52="","",VLOOKUP(C52,Data!$B$5:$J$508,9,FALSE)*E52)</f>
        <v>0.83199999999999996</v>
      </c>
      <c r="Y52" s="704"/>
      <c r="Z52" s="704"/>
      <c r="AA52" s="705"/>
      <c r="AB52" s="705"/>
      <c r="AC52" s="704"/>
      <c r="AD52" s="704"/>
      <c r="AE52" s="704"/>
    </row>
    <row r="53" spans="2:31" s="710" customFormat="1" ht="20" customHeight="1">
      <c r="B53" s="707">
        <v>75</v>
      </c>
      <c r="C53" s="357" t="s">
        <v>139</v>
      </c>
      <c r="D53" s="346" t="str">
        <f>IF(E53="","",VLOOKUP(C53,Data!$B$5:$L$508,2,FALSE))</f>
        <v>ZV88310</v>
      </c>
      <c r="E53" s="715">
        <v>2</v>
      </c>
      <c r="F53" s="709"/>
      <c r="G53" s="712"/>
      <c r="H53" s="346">
        <f>IF(E53="","",VLOOKUP(C53,Data!$B$5:$L$508,11,FALSE))</f>
        <v>98.33</v>
      </c>
      <c r="I53" s="616">
        <f t="shared" si="0"/>
        <v>196.66</v>
      </c>
      <c r="J53" s="471" t="str">
        <f>IF(E53="","",VLOOKUP(C53,Data!$B$5:$D$508,3,FALSE))</f>
        <v>C/T</v>
      </c>
      <c r="K53" s="347" t="str">
        <f>IF(E53="","",VLOOKUP(C53,Data!$B$5:$M$508,12,FALSE))</f>
        <v>Indonesia</v>
      </c>
      <c r="L53" s="348"/>
      <c r="M53" s="349">
        <f>IF(E53="","",VLOOKUP(C53,Data!$B$5:$E$508,4,FALSE)*E53)</f>
        <v>9.08</v>
      </c>
      <c r="N53" s="349">
        <f>IF(E53="","",VLOOKUP(C53,Data!$B$5:$F$508,5,FALSE)*E53)</f>
        <v>8.4</v>
      </c>
      <c r="O53" s="612" t="e">
        <f>IF(C53=Data!#REF!,Data!#REF!,(IF(C53=Data!#REF!,Data!#REF!,(IF(C53=Data!#REF!,Data!#REF!,(IF(C53=Data!B153,Data!G153,(IF(C53=Data!B156,Data!G156,(IF(C53=Data!#REF!,Data!#REF!,(IF(C53=Data!#REF!,Data!#REF!,(IF(C53=Data!#REF!,Data!#REF!,Data!#REF!)))))))))))))))&amp;IF(C53=Data!#REF!,Data!#REF!,(IF(C53=Data!#REF!,Data!#REF!,(IF(C53=Data!#REF!,Data!#REF!,(IF(C53=Data!#REF!,Data!#REF!,(IF(C53=Data!#REF!,Data!#REF!,(IF(C53=Data!#REF!,Data!G848,(IF(C53=Data!#REF!,Data!#REF!,(IF(C53=Data!#REF!,Data!#REF!,Data!#REF!)))))))))))))))&amp;IF(C53=Data!B184,Data!G184,(IF(C53=Data!#REF!,Data!#REF!,(IF(C53=Data!#REF!,Data!#REF!,(IF(C53=Data!#REF!,Data!#REF!,(IF(C53=Data!#REF!,Data!#REF!,Data!#REF!)))))))))</f>
        <v>#REF!</v>
      </c>
      <c r="P53" s="828"/>
      <c r="Q53" s="829"/>
      <c r="R53" s="630" t="s">
        <v>525</v>
      </c>
      <c r="S53" s="829"/>
      <c r="T53" s="829"/>
      <c r="U53" s="630"/>
      <c r="V53" s="634"/>
      <c r="W53" s="630"/>
      <c r="X53" s="350">
        <f>IF(E53="","",VLOOKUP(C53,Data!$B$5:$J$508,9,FALSE)*E53)</f>
        <v>2.5999999999999999E-2</v>
      </c>
      <c r="Y53" s="704"/>
      <c r="Z53" s="704"/>
      <c r="AA53" s="705"/>
      <c r="AB53" s="705"/>
      <c r="AC53" s="704"/>
      <c r="AD53" s="704"/>
      <c r="AE53" s="704"/>
    </row>
    <row r="54" spans="2:31" s="710" customFormat="1" ht="20" customHeight="1">
      <c r="B54" s="707"/>
      <c r="C54" s="357"/>
      <c r="D54" s="346" t="str">
        <f>IF(E54="","",VLOOKUP(C54,Data!$B$5:$L$508,2,FALSE))</f>
        <v/>
      </c>
      <c r="E54" s="832"/>
      <c r="F54" s="709"/>
      <c r="G54" s="712"/>
      <c r="H54" s="346" t="str">
        <f>IF(E54="","",VLOOKUP(C54,Data!$B$5:$L$508,11,FALSE))</f>
        <v/>
      </c>
      <c r="I54" s="616" t="str">
        <f t="shared" si="0"/>
        <v>-</v>
      </c>
      <c r="J54" s="471" t="str">
        <f>IF(E54="","",VLOOKUP(C54,Data!$B$5:$D$508,3,FALSE))</f>
        <v/>
      </c>
      <c r="K54" s="347" t="str">
        <f>IF(E54="","",VLOOKUP(C54,Data!$B$5:$M$508,12,FALSE))</f>
        <v/>
      </c>
      <c r="L54" s="348"/>
      <c r="M54" s="349" t="str">
        <f>IF(E54="","",VLOOKUP(C54,Data!$B$5:$E$508,4,FALSE)*E54)</f>
        <v/>
      </c>
      <c r="N54" s="349" t="str">
        <f>IF(E54="","",VLOOKUP(C54,Data!$B$5:$F$508,5,FALSE)*E54)</f>
        <v/>
      </c>
      <c r="O54" s="612" t="e">
        <f>IF(C54=Data!#REF!,Data!#REF!,(IF(C54=Data!#REF!,Data!#REF!,(IF(C54=Data!#REF!,Data!#REF!,(IF(C54=Data!B166,Data!G166,(IF(C54=Data!B169,Data!G169,(IF(C54=Data!#REF!,Data!#REF!,(IF(C54=Data!#REF!,Data!#REF!,(IF(C54=Data!#REF!,Data!#REF!,Data!#REF!)))))))))))))))&amp;IF(C54=Data!#REF!,Data!#REF!,(IF(C54=Data!#REF!,Data!#REF!,(IF(C54=Data!#REF!,Data!#REF!,(IF(C54=Data!#REF!,Data!#REF!,(IF(C54=Data!#REF!,Data!#REF!,(IF(C54=Data!#REF!,Data!G861,(IF(C54=Data!#REF!,Data!#REF!,(IF(C54=Data!#REF!,Data!#REF!,Data!#REF!)))))))))))))))&amp;IF(C54=Data!B197,Data!G197,(IF(C54=Data!#REF!,Data!#REF!,(IF(C54=Data!#REF!,Data!#REF!,(IF(C54=Data!#REF!,Data!#REF!,(IF(C54=Data!#REF!,Data!#REF!,Data!#REF!)))))))))</f>
        <v>#REF!</v>
      </c>
      <c r="P54" s="828"/>
      <c r="Q54" s="829"/>
      <c r="R54" s="630" t="s">
        <v>525</v>
      </c>
      <c r="S54" s="829"/>
      <c r="T54" s="829"/>
      <c r="U54" s="630"/>
      <c r="V54" s="634"/>
      <c r="W54" s="630"/>
      <c r="X54" s="350" t="str">
        <f>IF(E54="","",VLOOKUP(C54,Data!$B$5:$J$508,9,FALSE)*E54)</f>
        <v/>
      </c>
      <c r="Y54" s="704"/>
      <c r="Z54" s="704"/>
      <c r="AA54" s="705"/>
      <c r="AB54" s="705"/>
      <c r="AC54" s="704"/>
      <c r="AD54" s="704"/>
      <c r="AE54" s="704"/>
    </row>
    <row r="55" spans="2:31" s="710" customFormat="1" ht="22" customHeight="1">
      <c r="B55" s="637"/>
      <c r="C55" s="653" t="s">
        <v>889</v>
      </c>
      <c r="D55" s="346" t="str">
        <f>IF(E55="","",VLOOKUP(C55,Data!$B$5:$L$508,2,FALSE))</f>
        <v/>
      </c>
      <c r="E55" s="715"/>
      <c r="F55" s="709"/>
      <c r="G55" s="712"/>
      <c r="H55" s="346" t="str">
        <f>IF(E55="","",VLOOKUP(C55,Data!$B$5:$L$508,11,FALSE))</f>
        <v/>
      </c>
      <c r="I55" s="616" t="str">
        <f t="shared" si="0"/>
        <v>-</v>
      </c>
      <c r="J55" s="471" t="str">
        <f>IF(E55="","",VLOOKUP(C55,Data!$B$5:$D$508,3,FALSE))</f>
        <v/>
      </c>
      <c r="K55" s="347" t="str">
        <f>IF(E55="","",VLOOKUP(C55,Data!$B$5:$M$508,12,FALSE))</f>
        <v/>
      </c>
      <c r="L55" s="348"/>
      <c r="M55" s="349" t="str">
        <f>IF(E55="","",VLOOKUP(C55,Data!$B$5:$E$508,4,FALSE)*E55)</f>
        <v/>
      </c>
      <c r="N55" s="349" t="str">
        <f>IF(E55="","",VLOOKUP(C55,Data!$B$5:$F$508,5,FALSE)*E55)</f>
        <v/>
      </c>
      <c r="O55" s="612" t="e">
        <f>IF(C55=Data!#REF!,Data!#REF!,(IF(C55=Data!#REF!,Data!#REF!,(IF(C55=Data!#REF!,Data!#REF!,(IF(C55=Data!B148,Data!G148,(IF(C55=Data!B151,Data!G151,(IF(C55=Data!#REF!,Data!#REF!,(IF(C55=Data!#REF!,Data!#REF!,(IF(C55=Data!#REF!,Data!#REF!,Data!#REF!)))))))))))))))&amp;IF(C55=Data!#REF!,Data!#REF!,(IF(C55=Data!#REF!,Data!#REF!,(IF(C55=Data!#REF!,Data!#REF!,(IF(C55=Data!#REF!,Data!#REF!,(IF(C55=Data!#REF!,Data!#REF!,(IF(C55=Data!#REF!,Data!G843,(IF(C55=Data!#REF!,Data!#REF!,(IF(C55=Data!#REF!,Data!#REF!,Data!#REF!)))))))))))))))&amp;IF(C55=Data!B179,Data!G179,(IF(C55=Data!#REF!,Data!#REF!,(IF(C55=Data!#REF!,Data!#REF!,(IF(C55=Data!#REF!,Data!#REF!,(IF(C55=Data!#REF!,Data!#REF!,Data!#REF!)))))))))</f>
        <v>#REF!</v>
      </c>
      <c r="P55" s="828"/>
      <c r="Q55" s="829"/>
      <c r="R55" s="630" t="s">
        <v>525</v>
      </c>
      <c r="S55" s="829"/>
      <c r="T55" s="829"/>
      <c r="U55" s="630"/>
      <c r="V55" s="634"/>
      <c r="W55" s="630"/>
      <c r="X55" s="350" t="str">
        <f>IF(E55="","",VLOOKUP(C55,Data!$B$5:$J$508,9,FALSE)*E55)</f>
        <v/>
      </c>
      <c r="Y55" s="704"/>
      <c r="Z55" s="704"/>
      <c r="AA55" s="705"/>
      <c r="AB55" s="705"/>
      <c r="AC55" s="704"/>
      <c r="AD55" s="704"/>
      <c r="AE55" s="704"/>
    </row>
    <row r="56" spans="2:31">
      <c r="B56" s="637"/>
      <c r="C56" s="653" t="s">
        <v>1180</v>
      </c>
      <c r="D56" s="654"/>
      <c r="E56" s="359">
        <f>SUM(E18:E55)</f>
        <v>3986</v>
      </c>
      <c r="F56" s="359">
        <f>SUM(F18:F55)</f>
        <v>28</v>
      </c>
      <c r="G56" s="455"/>
      <c r="H56" s="361"/>
      <c r="I56" s="493">
        <f>SUM(I18:I55)</f>
        <v>127978.82999999999</v>
      </c>
      <c r="J56" s="361"/>
      <c r="K56" s="361"/>
      <c r="L56" s="361"/>
      <c r="M56" s="655">
        <f>SUM(M18:M55)</f>
        <v>10741.376</v>
      </c>
      <c r="N56" s="655">
        <f>SUM(N18:N55)</f>
        <v>10003.429999999998</v>
      </c>
      <c r="O56" s="351" t="e">
        <f>SUM(O16:O55)</f>
        <v>#REF!</v>
      </c>
      <c r="P56" s="351"/>
      <c r="Q56" s="351">
        <f>SUM(Q16:Q55)</f>
        <v>0</v>
      </c>
      <c r="R56" s="351">
        <f>SUM(R16:R55)</f>
        <v>0</v>
      </c>
      <c r="S56" s="351"/>
      <c r="T56" s="351">
        <f>SUM(T16:T55)</f>
        <v>0</v>
      </c>
      <c r="U56" s="351">
        <f>SUM(U16:U55)</f>
        <v>0</v>
      </c>
      <c r="V56" s="351" t="e">
        <f>SUM(#REF!)</f>
        <v>#REF!</v>
      </c>
      <c r="W56" s="351">
        <f>SUM(W16:W55)</f>
        <v>0</v>
      </c>
      <c r="X56" s="354">
        <f>SUM(X18:X55)</f>
        <v>32.559158000000004</v>
      </c>
    </row>
    <row r="57" spans="2:31">
      <c r="B57" s="656"/>
      <c r="C57" s="657"/>
      <c r="D57" s="641"/>
      <c r="E57" s="441"/>
      <c r="F57" s="658"/>
      <c r="G57" s="406"/>
      <c r="H57" s="177" t="s">
        <v>527</v>
      </c>
      <c r="I57" s="174"/>
      <c r="J57" s="439"/>
      <c r="K57" s="439"/>
      <c r="L57" s="439"/>
      <c r="M57" s="178"/>
      <c r="N57" s="174"/>
      <c r="O57" s="408"/>
      <c r="P57" s="407"/>
      <c r="Q57" s="407"/>
      <c r="R57" s="407"/>
      <c r="S57" s="407"/>
      <c r="T57" s="407"/>
      <c r="U57" s="407"/>
      <c r="V57" s="408"/>
      <c r="W57" s="408"/>
      <c r="X57" s="176"/>
    </row>
    <row r="58" spans="2:31">
      <c r="B58" s="387" t="s">
        <v>523</v>
      </c>
      <c r="C58" s="639"/>
      <c r="D58" s="659"/>
      <c r="E58" s="444" t="s">
        <v>528</v>
      </c>
      <c r="F58" s="444"/>
      <c r="G58" s="401"/>
      <c r="H58" s="80" t="s">
        <v>82</v>
      </c>
      <c r="I58" s="84"/>
      <c r="J58" s="417" t="s">
        <v>83</v>
      </c>
      <c r="K58" s="445"/>
      <c r="L58" s="169" t="s">
        <v>84</v>
      </c>
      <c r="M58" s="169"/>
      <c r="N58" s="1070" t="s">
        <v>85</v>
      </c>
      <c r="O58" s="1071"/>
      <c r="P58" s="1071"/>
      <c r="Q58" s="1071"/>
      <c r="R58" s="1071"/>
      <c r="S58" s="1071"/>
      <c r="T58" s="1071"/>
      <c r="U58" s="1071"/>
      <c r="V58" s="1071"/>
      <c r="W58" s="1071"/>
      <c r="X58" s="1072"/>
    </row>
    <row r="59" spans="2:31" ht="13">
      <c r="B59" s="394" t="s">
        <v>547</v>
      </c>
      <c r="D59" s="660"/>
      <c r="E59" s="381" t="s">
        <v>87</v>
      </c>
      <c r="H59" s="179"/>
      <c r="I59" s="180" t="s">
        <v>12</v>
      </c>
      <c r="J59" s="394" t="s">
        <v>88</v>
      </c>
      <c r="K59" s="446"/>
      <c r="L59" s="171" t="s">
        <v>89</v>
      </c>
      <c r="M59" s="171"/>
      <c r="N59" s="167"/>
      <c r="X59" s="172"/>
      <c r="AA59" s="704"/>
      <c r="AB59" s="704"/>
    </row>
    <row r="60" spans="2:31">
      <c r="B60" s="394" t="s">
        <v>561</v>
      </c>
      <c r="D60" s="641"/>
      <c r="H60" s="1073"/>
      <c r="I60" s="1074"/>
      <c r="J60" s="394"/>
      <c r="K60" s="446"/>
      <c r="L60" s="171" t="s">
        <v>93</v>
      </c>
      <c r="M60" s="171"/>
      <c r="N60" s="167"/>
      <c r="X60" s="172"/>
    </row>
    <row r="61" spans="2:31" ht="12.5">
      <c r="B61" s="406"/>
      <c r="C61" s="448"/>
      <c r="D61" s="661"/>
      <c r="E61" s="381" t="s">
        <v>94</v>
      </c>
      <c r="H61" s="179"/>
      <c r="I61" s="180"/>
      <c r="J61" s="394" t="s">
        <v>95</v>
      </c>
      <c r="K61" s="446"/>
      <c r="L61" s="171"/>
      <c r="M61" s="171"/>
      <c r="N61" s="167"/>
      <c r="X61" s="172"/>
      <c r="AA61" s="704"/>
      <c r="AB61" s="704"/>
    </row>
    <row r="62" spans="2:31" ht="13">
      <c r="B62" s="387" t="s">
        <v>96</v>
      </c>
      <c r="C62" s="444"/>
      <c r="D62" s="640"/>
      <c r="E62" s="381" t="s">
        <v>97</v>
      </c>
      <c r="H62" s="88" t="s">
        <v>98</v>
      </c>
      <c r="I62" s="85"/>
      <c r="J62" s="394" t="s">
        <v>88</v>
      </c>
      <c r="K62" s="446"/>
      <c r="L62" s="171" t="s">
        <v>99</v>
      </c>
      <c r="M62" s="171"/>
      <c r="N62" s="167"/>
      <c r="X62" s="172"/>
      <c r="AA62" s="704"/>
      <c r="AB62" s="704"/>
    </row>
    <row r="63" spans="2:31" ht="15.5">
      <c r="B63" s="729" t="s">
        <v>537</v>
      </c>
      <c r="D63" s="641"/>
      <c r="E63" s="381" t="s">
        <v>100</v>
      </c>
      <c r="H63" s="89"/>
      <c r="I63" s="181"/>
      <c r="J63" s="394" t="s">
        <v>101</v>
      </c>
      <c r="K63" s="446"/>
      <c r="L63" s="171" t="s">
        <v>524</v>
      </c>
      <c r="M63" s="171"/>
      <c r="N63" s="1075" t="s">
        <v>103</v>
      </c>
      <c r="O63" s="1076"/>
      <c r="P63" s="1076"/>
      <c r="Q63" s="1076"/>
      <c r="R63" s="1076"/>
      <c r="S63" s="1076"/>
      <c r="T63" s="1076"/>
      <c r="U63" s="1076"/>
      <c r="V63" s="1076"/>
      <c r="W63" s="1076"/>
      <c r="X63" s="1077"/>
      <c r="AA63" s="704"/>
      <c r="AB63" s="704"/>
    </row>
    <row r="64" spans="2:31">
      <c r="B64" s="406"/>
      <c r="C64" s="448"/>
      <c r="D64" s="644"/>
      <c r="E64" s="448"/>
      <c r="F64" s="448"/>
      <c r="G64" s="407"/>
      <c r="H64" s="1061" t="s">
        <v>1170</v>
      </c>
      <c r="I64" s="1078"/>
      <c r="J64" s="1061" t="s">
        <v>1169</v>
      </c>
      <c r="K64" s="1078"/>
      <c r="L64" s="448"/>
      <c r="M64" s="175"/>
      <c r="N64" s="1079" t="s">
        <v>105</v>
      </c>
      <c r="O64" s="1080"/>
      <c r="P64" s="1080"/>
      <c r="Q64" s="1080"/>
      <c r="R64" s="1080"/>
      <c r="S64" s="1080"/>
      <c r="T64" s="1080"/>
      <c r="U64" s="1080"/>
      <c r="V64" s="1080"/>
      <c r="W64" s="1080"/>
      <c r="X64" s="1081"/>
    </row>
    <row r="68" spans="2:28" ht="22.5" customHeight="1">
      <c r="B68" s="456" t="s">
        <v>922</v>
      </c>
      <c r="C68" s="497"/>
      <c r="D68" s="456" t="s">
        <v>580</v>
      </c>
      <c r="E68" s="663"/>
      <c r="F68" s="663"/>
      <c r="G68" s="454"/>
      <c r="H68" s="456" t="s">
        <v>916</v>
      </c>
      <c r="J68" s="456" t="s">
        <v>927</v>
      </c>
    </row>
    <row r="69" spans="2:28" s="163" customFormat="1" ht="22.5" customHeight="1">
      <c r="B69" s="456" t="s">
        <v>923</v>
      </c>
      <c r="C69" s="497"/>
      <c r="D69" s="456" t="s">
        <v>927</v>
      </c>
      <c r="E69" s="663"/>
      <c r="F69" s="663"/>
      <c r="G69" s="454"/>
      <c r="H69" s="664" t="s">
        <v>917</v>
      </c>
      <c r="I69" s="497"/>
      <c r="J69" s="575" t="s">
        <v>927</v>
      </c>
      <c r="K69" s="704"/>
      <c r="L69" s="704"/>
      <c r="O69" s="704"/>
      <c r="P69" s="704"/>
      <c r="Q69" s="704"/>
      <c r="R69" s="704"/>
      <c r="S69" s="704"/>
      <c r="T69" s="704"/>
      <c r="U69" s="704"/>
      <c r="V69" s="704"/>
      <c r="W69" s="704"/>
      <c r="X69" s="164"/>
      <c r="Y69" s="704"/>
      <c r="Z69" s="704"/>
      <c r="AA69" s="705"/>
      <c r="AB69" s="679"/>
    </row>
    <row r="70" spans="2:28" s="163" customFormat="1" ht="22.5" customHeight="1">
      <c r="B70" s="456" t="s">
        <v>924</v>
      </c>
      <c r="C70" s="497"/>
      <c r="D70" s="456" t="s">
        <v>927</v>
      </c>
      <c r="E70" s="663"/>
      <c r="F70" s="663"/>
      <c r="G70" s="454"/>
      <c r="H70" s="456" t="s">
        <v>918</v>
      </c>
      <c r="J70" s="456" t="s">
        <v>580</v>
      </c>
      <c r="K70" s="704"/>
      <c r="L70" s="704"/>
      <c r="O70" s="704"/>
      <c r="P70" s="704"/>
      <c r="Q70" s="704"/>
      <c r="R70" s="704"/>
      <c r="S70" s="704"/>
      <c r="T70" s="704"/>
      <c r="U70" s="704"/>
      <c r="V70" s="704"/>
      <c r="W70" s="704"/>
      <c r="X70" s="164"/>
      <c r="Y70" s="704"/>
      <c r="Z70" s="704"/>
      <c r="AA70" s="705"/>
      <c r="AB70" s="679"/>
    </row>
    <row r="71" spans="2:28" s="163" customFormat="1" ht="22.5" customHeight="1">
      <c r="B71" s="456" t="s">
        <v>925</v>
      </c>
      <c r="C71" s="497"/>
      <c r="D71" s="456" t="s">
        <v>580</v>
      </c>
      <c r="E71" s="663"/>
      <c r="F71" s="663"/>
      <c r="G71" s="454"/>
      <c r="H71" s="456" t="s">
        <v>919</v>
      </c>
      <c r="J71" s="456" t="s">
        <v>580</v>
      </c>
      <c r="K71" s="704"/>
      <c r="L71" s="704"/>
      <c r="O71" s="704"/>
      <c r="P71" s="704"/>
      <c r="Q71" s="704"/>
      <c r="R71" s="704"/>
      <c r="S71" s="704"/>
      <c r="T71" s="704"/>
      <c r="U71" s="704"/>
      <c r="V71" s="704"/>
      <c r="W71" s="704"/>
      <c r="X71" s="164"/>
      <c r="Y71" s="704"/>
      <c r="Z71" s="704"/>
      <c r="AA71" s="705"/>
      <c r="AB71" s="679"/>
    </row>
    <row r="72" spans="2:28" s="163" customFormat="1" ht="22.5" customHeight="1">
      <c r="B72" s="456" t="s">
        <v>926</v>
      </c>
      <c r="C72" s="497"/>
      <c r="D72" s="456" t="s">
        <v>580</v>
      </c>
      <c r="E72" s="663"/>
      <c r="F72" s="663"/>
      <c r="G72" s="454"/>
      <c r="H72" s="456" t="s">
        <v>921</v>
      </c>
      <c r="J72" s="456" t="s">
        <v>580</v>
      </c>
      <c r="K72" s="704"/>
      <c r="L72" s="704"/>
      <c r="O72" s="704"/>
      <c r="P72" s="704"/>
      <c r="Q72" s="704"/>
      <c r="R72" s="704"/>
      <c r="S72" s="704"/>
      <c r="T72" s="704"/>
      <c r="U72" s="704"/>
      <c r="V72" s="704"/>
      <c r="W72" s="704"/>
      <c r="X72" s="164"/>
      <c r="Y72" s="704"/>
      <c r="Z72" s="704"/>
      <c r="AA72" s="705"/>
      <c r="AB72" s="679"/>
    </row>
    <row r="73" spans="2:28">
      <c r="B73" s="665"/>
      <c r="D73" s="665"/>
      <c r="E73" s="665"/>
      <c r="F73" s="665"/>
      <c r="G73" s="326"/>
      <c r="H73" s="456" t="s">
        <v>920</v>
      </c>
      <c r="J73" s="456" t="s">
        <v>580</v>
      </c>
    </row>
    <row r="74" spans="2:28" s="163" customFormat="1">
      <c r="B74" s="704"/>
      <c r="C74" s="666" t="s">
        <v>189</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592</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593</v>
      </c>
      <c r="D76" s="381"/>
      <c r="E76" s="381"/>
      <c r="F76" s="381"/>
      <c r="G76" s="704"/>
      <c r="J76" s="704"/>
      <c r="K76" s="704"/>
      <c r="L76" s="704"/>
      <c r="O76" s="704"/>
      <c r="P76" s="704"/>
      <c r="Q76" s="704"/>
      <c r="R76" s="704"/>
      <c r="S76" s="704"/>
      <c r="T76" s="704"/>
      <c r="U76" s="704"/>
      <c r="V76" s="704"/>
      <c r="W76" s="704"/>
      <c r="X76" s="164"/>
      <c r="Y76" s="704"/>
      <c r="Z76" s="704"/>
      <c r="AA76" s="705"/>
      <c r="AB76" s="679"/>
    </row>
    <row r="77" spans="2:28" s="163" customFormat="1">
      <c r="B77" s="704"/>
      <c r="C77" s="667" t="s">
        <v>595</v>
      </c>
      <c r="D77" s="381"/>
      <c r="E77" s="381"/>
      <c r="F77" s="381"/>
      <c r="G77" s="704"/>
      <c r="J77" s="704"/>
      <c r="K77" s="704"/>
      <c r="L77" s="704"/>
      <c r="O77" s="704"/>
      <c r="P77" s="704"/>
      <c r="Q77" s="704"/>
      <c r="R77" s="704"/>
      <c r="S77" s="704"/>
      <c r="T77" s="704"/>
      <c r="U77" s="704"/>
      <c r="V77" s="704"/>
      <c r="W77" s="704"/>
      <c r="X77" s="164"/>
      <c r="Y77" s="704"/>
      <c r="Z77" s="704"/>
      <c r="AA77" s="705"/>
      <c r="AB77" s="679"/>
    </row>
    <row r="78" spans="2:28" s="163" customFormat="1">
      <c r="B78" s="704"/>
      <c r="C78" s="667" t="s">
        <v>594</v>
      </c>
      <c r="D78" s="381"/>
      <c r="E78" s="381"/>
      <c r="F78" s="381"/>
      <c r="G78" s="704"/>
      <c r="J78" s="704"/>
      <c r="K78" s="704"/>
      <c r="L78" s="704"/>
      <c r="O78" s="704"/>
      <c r="P78" s="704"/>
      <c r="Q78" s="704"/>
      <c r="R78" s="704"/>
      <c r="S78" s="704"/>
      <c r="T78" s="704"/>
      <c r="U78" s="704"/>
      <c r="V78" s="704"/>
      <c r="W78" s="704"/>
      <c r="X78" s="164"/>
      <c r="Y78" s="704"/>
      <c r="Z78" s="704"/>
      <c r="AA78" s="705"/>
      <c r="AB78" s="679"/>
    </row>
    <row r="79" spans="2:28" s="163" customFormat="1">
      <c r="B79" s="704"/>
      <c r="C79" s="667" t="s">
        <v>607</v>
      </c>
      <c r="D79" s="381"/>
      <c r="E79" s="381"/>
      <c r="F79" s="381"/>
      <c r="G79" s="704"/>
      <c r="J79" s="704"/>
      <c r="K79" s="704"/>
      <c r="L79" s="704"/>
      <c r="O79" s="704"/>
      <c r="P79" s="704"/>
      <c r="Q79" s="704"/>
      <c r="R79" s="704"/>
      <c r="S79" s="704"/>
      <c r="T79" s="704"/>
      <c r="U79" s="704"/>
      <c r="V79" s="704"/>
      <c r="W79" s="704"/>
      <c r="X79" s="164"/>
      <c r="Y79" s="704"/>
      <c r="Z79" s="704"/>
      <c r="AA79" s="705"/>
      <c r="AB79" s="679"/>
    </row>
    <row r="80" spans="2:28" s="163" customFormat="1">
      <c r="B80" s="704"/>
      <c r="C80" s="667" t="s">
        <v>606</v>
      </c>
      <c r="D80" s="381"/>
      <c r="E80" s="381"/>
      <c r="F80" s="381"/>
      <c r="G80" s="704"/>
      <c r="J80" s="704"/>
      <c r="K80" s="704"/>
      <c r="L80" s="704"/>
      <c r="O80" s="704"/>
      <c r="P80" s="704"/>
      <c r="Q80" s="704"/>
      <c r="R80" s="704"/>
      <c r="S80" s="704"/>
      <c r="T80" s="704"/>
      <c r="U80" s="704"/>
      <c r="V80" s="704"/>
      <c r="W80" s="704"/>
      <c r="X80" s="164"/>
      <c r="Y80" s="704"/>
      <c r="Z80" s="704"/>
      <c r="AA80" s="705"/>
      <c r="AB80" s="679"/>
    </row>
    <row r="81" spans="2:28" s="163" customFormat="1">
      <c r="B81" s="704"/>
      <c r="C81" s="667" t="s">
        <v>596</v>
      </c>
      <c r="D81" s="381"/>
      <c r="E81" s="381"/>
      <c r="F81" s="381"/>
      <c r="G81" s="704"/>
      <c r="J81" s="704"/>
      <c r="K81" s="704"/>
      <c r="L81" s="704"/>
      <c r="O81" s="704"/>
      <c r="P81" s="704"/>
      <c r="Q81" s="704"/>
      <c r="R81" s="704"/>
      <c r="S81" s="704"/>
      <c r="T81" s="704"/>
      <c r="U81" s="704"/>
      <c r="V81" s="704"/>
      <c r="W81" s="704"/>
      <c r="X81" s="164"/>
      <c r="Y81" s="704"/>
      <c r="Z81" s="704"/>
      <c r="AA81" s="705"/>
      <c r="AB81" s="679"/>
    </row>
    <row r="82" spans="2:28" s="163" customFormat="1">
      <c r="B82" s="704"/>
      <c r="C82" s="667" t="s">
        <v>597</v>
      </c>
      <c r="D82" s="381"/>
      <c r="E82" s="381"/>
      <c r="F82" s="381"/>
      <c r="G82" s="704"/>
      <c r="J82" s="704"/>
      <c r="K82" s="704"/>
      <c r="L82" s="704"/>
      <c r="O82" s="704"/>
      <c r="P82" s="704"/>
      <c r="Q82" s="704"/>
      <c r="R82" s="704"/>
      <c r="S82" s="704"/>
      <c r="T82" s="704"/>
      <c r="U82" s="704"/>
      <c r="V82" s="704"/>
      <c r="W82" s="704"/>
      <c r="X82" s="164"/>
      <c r="Y82" s="704"/>
      <c r="Z82" s="704"/>
      <c r="AA82" s="705"/>
      <c r="AB82" s="679"/>
    </row>
    <row r="83" spans="2:28" s="163" customFormat="1">
      <c r="B83" s="704"/>
      <c r="C83" s="667" t="s">
        <v>598</v>
      </c>
      <c r="D83" s="381"/>
      <c r="E83" s="381"/>
      <c r="F83" s="381"/>
      <c r="G83" s="704"/>
      <c r="J83" s="704"/>
      <c r="K83" s="704"/>
      <c r="L83" s="704"/>
      <c r="O83" s="704"/>
      <c r="P83" s="704"/>
      <c r="Q83" s="704"/>
      <c r="R83" s="704"/>
      <c r="S83" s="704"/>
      <c r="T83" s="704"/>
      <c r="U83" s="704"/>
      <c r="V83" s="704"/>
      <c r="W83" s="704"/>
      <c r="X83" s="164"/>
      <c r="Y83" s="704"/>
      <c r="Z83" s="704"/>
      <c r="AA83" s="705"/>
      <c r="AB83" s="679"/>
    </row>
    <row r="84" spans="2:28" s="163" customFormat="1">
      <c r="B84" s="704"/>
      <c r="C84" s="667" t="s">
        <v>599</v>
      </c>
      <c r="D84" s="381"/>
      <c r="E84" s="381"/>
      <c r="F84" s="381"/>
      <c r="G84" s="704"/>
      <c r="J84" s="704"/>
      <c r="K84" s="704"/>
      <c r="L84" s="704"/>
      <c r="O84" s="704"/>
      <c r="P84" s="704"/>
      <c r="Q84" s="704"/>
      <c r="R84" s="704"/>
      <c r="S84" s="704"/>
      <c r="T84" s="704"/>
      <c r="U84" s="704"/>
      <c r="V84" s="704"/>
      <c r="W84" s="704"/>
      <c r="X84" s="164"/>
      <c r="Y84" s="704"/>
      <c r="Z84" s="704"/>
      <c r="AA84" s="705"/>
      <c r="AB84" s="679"/>
    </row>
    <row r="85" spans="2:28">
      <c r="C85" s="667" t="s">
        <v>336</v>
      </c>
    </row>
    <row r="86" spans="2:28" s="665" customFormat="1">
      <c r="B86" s="704"/>
      <c r="C86" s="668" t="s">
        <v>348</v>
      </c>
      <c r="D86" s="666" t="s">
        <v>570</v>
      </c>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7" t="s">
        <v>14</v>
      </c>
      <c r="D87" s="381" t="s">
        <v>571</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7" t="s">
        <v>10</v>
      </c>
      <c r="D88" s="381"/>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7" t="s">
        <v>602</v>
      </c>
      <c r="D89" s="381" t="s">
        <v>20</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7" t="s">
        <v>11</v>
      </c>
      <c r="D90" s="381"/>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7" t="s">
        <v>550</v>
      </c>
      <c r="D91" s="381"/>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7" t="s">
        <v>604</v>
      </c>
      <c r="D92" s="381"/>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7" t="s">
        <v>542</v>
      </c>
      <c r="D93" s="381"/>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7" t="s">
        <v>543</v>
      </c>
      <c r="D94" s="381"/>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8" t="s">
        <v>621</v>
      </c>
      <c r="D95" s="669" t="s">
        <v>166</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8" t="s">
        <v>622</v>
      </c>
      <c r="D96" s="669" t="s">
        <v>167</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8" t="s">
        <v>623</v>
      </c>
      <c r="D97" s="666" t="s">
        <v>168</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8" t="s">
        <v>624</v>
      </c>
      <c r="D98" s="666" t="s">
        <v>169</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8" t="s">
        <v>618</v>
      </c>
      <c r="D99" s="669" t="s">
        <v>170</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156</v>
      </c>
      <c r="D100" s="669" t="s">
        <v>171</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157</v>
      </c>
      <c r="D101" s="669" t="s">
        <v>172</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158</v>
      </c>
      <c r="D102" s="669" t="s">
        <v>173</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159</v>
      </c>
      <c r="D103" s="669" t="s">
        <v>174</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160</v>
      </c>
      <c r="D104" s="669" t="s">
        <v>175</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161</v>
      </c>
      <c r="D105" s="669" t="s">
        <v>176</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162</v>
      </c>
      <c r="D106" s="669" t="s">
        <v>177</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163</v>
      </c>
      <c r="D107" s="669" t="s">
        <v>178</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164</v>
      </c>
      <c r="D108" s="669" t="s">
        <v>179</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165</v>
      </c>
      <c r="D109" s="669" t="s">
        <v>180</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125</v>
      </c>
      <c r="D110" s="669" t="s">
        <v>140</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126</v>
      </c>
      <c r="D111" s="669" t="s">
        <v>141</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127</v>
      </c>
      <c r="D112" s="669" t="s">
        <v>142</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28" s="665" customFormat="1">
      <c r="B113" s="704"/>
      <c r="C113" s="669" t="s">
        <v>128</v>
      </c>
      <c r="D113" s="669" t="s">
        <v>143</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28" s="665" customFormat="1">
      <c r="B114" s="704"/>
      <c r="C114" s="669" t="s">
        <v>129</v>
      </c>
      <c r="D114" s="669" t="s">
        <v>144</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28" s="665" customFormat="1">
      <c r="B115" s="704"/>
      <c r="C115" s="669" t="s">
        <v>130</v>
      </c>
      <c r="D115" s="669" t="s">
        <v>145</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28" s="665" customFormat="1">
      <c r="B116" s="704"/>
      <c r="C116" s="669" t="s">
        <v>131</v>
      </c>
      <c r="D116" s="669" t="s">
        <v>146</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28" s="665" customFormat="1">
      <c r="B117" s="704"/>
      <c r="C117" s="669" t="s">
        <v>132</v>
      </c>
      <c r="D117" s="669" t="s">
        <v>147</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28" s="665" customFormat="1">
      <c r="B118" s="704"/>
      <c r="C118" s="669" t="s">
        <v>133</v>
      </c>
      <c r="D118" s="669" t="s">
        <v>148</v>
      </c>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680"/>
    </row>
    <row r="119" spans="2:28" s="665" customFormat="1">
      <c r="B119" s="704"/>
      <c r="C119" s="669" t="s">
        <v>134</v>
      </c>
      <c r="D119" s="669" t="s">
        <v>149</v>
      </c>
      <c r="E119" s="381"/>
      <c r="F119" s="381"/>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680"/>
    </row>
    <row r="120" spans="2:28" s="665" customFormat="1">
      <c r="B120" s="704"/>
      <c r="C120" s="669" t="s">
        <v>135</v>
      </c>
      <c r="D120" s="669" t="s">
        <v>150</v>
      </c>
      <c r="E120" s="381"/>
      <c r="F120" s="381"/>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680"/>
    </row>
    <row r="121" spans="2:28" s="665" customFormat="1">
      <c r="B121" s="704"/>
      <c r="C121" s="669" t="s">
        <v>136</v>
      </c>
      <c r="D121" s="669" t="s">
        <v>151</v>
      </c>
      <c r="E121" s="381"/>
      <c r="F121" s="381"/>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680"/>
    </row>
    <row r="122" spans="2:28" s="665" customFormat="1">
      <c r="B122" s="704"/>
      <c r="C122" s="669" t="s">
        <v>137</v>
      </c>
      <c r="D122" s="669" t="s">
        <v>152</v>
      </c>
      <c r="E122" s="381"/>
      <c r="F122" s="381"/>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680"/>
    </row>
    <row r="123" spans="2:28" s="665" customFormat="1">
      <c r="B123" s="704"/>
      <c r="C123" s="669" t="s">
        <v>138</v>
      </c>
      <c r="D123" s="669" t="s">
        <v>153</v>
      </c>
      <c r="E123" s="381"/>
      <c r="F123" s="381"/>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680"/>
    </row>
    <row r="124" spans="2:28" s="665" customFormat="1">
      <c r="B124" s="704"/>
      <c r="C124" s="669" t="s">
        <v>139</v>
      </c>
      <c r="D124" s="669" t="s">
        <v>154</v>
      </c>
      <c r="E124" s="381"/>
      <c r="F124" s="381"/>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680"/>
    </row>
    <row r="125" spans="2:28" s="665" customFormat="1">
      <c r="B125" s="704"/>
      <c r="C125" s="669" t="s">
        <v>345</v>
      </c>
      <c r="D125" s="669" t="s">
        <v>346</v>
      </c>
      <c r="E125" s="381"/>
      <c r="F125" s="381"/>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680"/>
    </row>
    <row r="126" spans="2:28">
      <c r="C126" s="668" t="s">
        <v>562</v>
      </c>
      <c r="D126" s="666" t="s">
        <v>586</v>
      </c>
    </row>
    <row r="127" spans="2:28" s="381" customFormat="1">
      <c r="B127" s="704"/>
      <c r="C127" s="668" t="s">
        <v>11</v>
      </c>
      <c r="D127" s="666" t="s">
        <v>579</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row>
    <row r="128" spans="2:28" s="381" customFormat="1">
      <c r="B128" s="704"/>
      <c r="C128" s="668" t="s">
        <v>550</v>
      </c>
      <c r="D128" s="666" t="s">
        <v>603</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row>
    <row r="129" spans="2:37" s="381" customFormat="1">
      <c r="B129" s="704"/>
      <c r="C129" s="668" t="s">
        <v>626</v>
      </c>
      <c r="D129" s="666" t="s">
        <v>629</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8" t="s">
        <v>627</v>
      </c>
      <c r="D130" s="666" t="s">
        <v>630</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8" t="s">
        <v>628</v>
      </c>
      <c r="D131" s="666" t="s">
        <v>631</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68" t="s">
        <v>612</v>
      </c>
      <c r="D132" s="666" t="s">
        <v>613</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70" t="s">
        <v>853</v>
      </c>
      <c r="D133" s="671" t="s">
        <v>860</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6" t="s">
        <v>854</v>
      </c>
      <c r="D134" s="672" t="s">
        <v>861</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66" t="s">
        <v>855</v>
      </c>
      <c r="D135" s="672" t="s">
        <v>862</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row r="136" spans="2:37" s="381" customFormat="1">
      <c r="B136" s="704"/>
      <c r="C136" s="666" t="s">
        <v>856</v>
      </c>
      <c r="D136" s="672" t="s">
        <v>863</v>
      </c>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705"/>
      <c r="AC136" s="704"/>
      <c r="AD136" s="704"/>
      <c r="AE136" s="704"/>
      <c r="AF136" s="704"/>
      <c r="AG136" s="704"/>
      <c r="AH136" s="704"/>
      <c r="AI136" s="704"/>
      <c r="AJ136" s="704"/>
      <c r="AK136" s="704"/>
    </row>
    <row r="137" spans="2:37" s="381" customFormat="1">
      <c r="B137" s="704"/>
      <c r="C137" s="666" t="s">
        <v>857</v>
      </c>
      <c r="D137" s="671" t="s">
        <v>864</v>
      </c>
      <c r="G137" s="704"/>
      <c r="H137" s="163"/>
      <c r="I137" s="163"/>
      <c r="J137" s="704"/>
      <c r="K137" s="704"/>
      <c r="L137" s="704"/>
      <c r="M137" s="163"/>
      <c r="N137" s="163"/>
      <c r="O137" s="704"/>
      <c r="P137" s="704"/>
      <c r="Q137" s="704"/>
      <c r="R137" s="704"/>
      <c r="S137" s="704"/>
      <c r="T137" s="704"/>
      <c r="U137" s="704"/>
      <c r="V137" s="704"/>
      <c r="W137" s="704"/>
      <c r="X137" s="164"/>
      <c r="Y137" s="704"/>
      <c r="Z137" s="704"/>
      <c r="AA137" s="705"/>
      <c r="AB137" s="705"/>
      <c r="AC137" s="704"/>
      <c r="AD137" s="704"/>
      <c r="AE137" s="704"/>
      <c r="AF137" s="704"/>
      <c r="AG137" s="704"/>
      <c r="AH137" s="704"/>
      <c r="AI137" s="704"/>
      <c r="AJ137" s="704"/>
      <c r="AK137" s="704"/>
    </row>
    <row r="138" spans="2:37" s="381" customFormat="1">
      <c r="B138" s="704"/>
      <c r="C138" s="670" t="s">
        <v>858</v>
      </c>
      <c r="D138" s="671" t="s">
        <v>865</v>
      </c>
      <c r="G138" s="704"/>
      <c r="H138" s="163"/>
      <c r="I138" s="163"/>
      <c r="J138" s="704"/>
      <c r="K138" s="704"/>
      <c r="L138" s="704"/>
      <c r="M138" s="163"/>
      <c r="N138" s="163"/>
      <c r="O138" s="704"/>
      <c r="P138" s="704"/>
      <c r="Q138" s="704"/>
      <c r="R138" s="704"/>
      <c r="S138" s="704"/>
      <c r="T138" s="704"/>
      <c r="U138" s="704"/>
      <c r="V138" s="704"/>
      <c r="W138" s="704"/>
      <c r="X138" s="164"/>
      <c r="Y138" s="704"/>
      <c r="Z138" s="704"/>
      <c r="AA138" s="705"/>
      <c r="AB138" s="705"/>
      <c r="AC138" s="704"/>
      <c r="AD138" s="704"/>
      <c r="AE138" s="704"/>
      <c r="AF138" s="704"/>
      <c r="AG138" s="704"/>
      <c r="AH138" s="704"/>
      <c r="AI138" s="704"/>
      <c r="AJ138" s="704"/>
      <c r="AK138" s="704"/>
    </row>
    <row r="139" spans="2:37" s="381" customFormat="1">
      <c r="B139" s="704"/>
      <c r="C139" s="670" t="s">
        <v>859</v>
      </c>
      <c r="D139" s="671" t="s">
        <v>866</v>
      </c>
      <c r="G139" s="704"/>
      <c r="H139" s="163"/>
      <c r="I139" s="163"/>
      <c r="J139" s="704"/>
      <c r="K139" s="704"/>
      <c r="L139" s="704"/>
      <c r="M139" s="163"/>
      <c r="N139" s="163"/>
      <c r="O139" s="704"/>
      <c r="P139" s="704"/>
      <c r="Q139" s="704"/>
      <c r="R139" s="704"/>
      <c r="S139" s="704"/>
      <c r="T139" s="704"/>
      <c r="U139" s="704"/>
      <c r="V139" s="704"/>
      <c r="W139" s="704"/>
      <c r="X139" s="164"/>
      <c r="Y139" s="704"/>
      <c r="Z139" s="704"/>
      <c r="AA139" s="705"/>
      <c r="AB139" s="705"/>
      <c r="AC139" s="704"/>
      <c r="AD139" s="704"/>
      <c r="AE139" s="704"/>
      <c r="AF139" s="704"/>
      <c r="AG139" s="704"/>
      <c r="AH139" s="704"/>
      <c r="AI139" s="704"/>
      <c r="AJ139" s="704"/>
      <c r="AK139" s="704"/>
    </row>
    <row r="140" spans="2:37" s="381" customFormat="1">
      <c r="B140" s="704"/>
      <c r="C140" s="666" t="s">
        <v>867</v>
      </c>
      <c r="D140" s="672" t="s">
        <v>868</v>
      </c>
      <c r="G140" s="704"/>
      <c r="H140" s="163"/>
      <c r="I140" s="163"/>
      <c r="J140" s="704"/>
      <c r="K140" s="704"/>
      <c r="L140" s="704"/>
      <c r="M140" s="163"/>
      <c r="N140" s="163"/>
      <c r="O140" s="704"/>
      <c r="P140" s="704"/>
      <c r="Q140" s="704"/>
      <c r="R140" s="704"/>
      <c r="S140" s="704"/>
      <c r="T140" s="704"/>
      <c r="U140" s="704"/>
      <c r="V140" s="704"/>
      <c r="W140" s="704"/>
      <c r="X140" s="164"/>
      <c r="Y140" s="704"/>
      <c r="Z140" s="704"/>
      <c r="AA140" s="705"/>
      <c r="AB140" s="705"/>
      <c r="AC140" s="704"/>
      <c r="AD140" s="704"/>
      <c r="AE140" s="704"/>
      <c r="AF140" s="704"/>
      <c r="AG140" s="704"/>
      <c r="AH140" s="704"/>
      <c r="AI140" s="704"/>
      <c r="AJ140" s="704"/>
      <c r="AK140" s="704"/>
    </row>
    <row r="141" spans="2:37" s="381" customFormat="1">
      <c r="B141" s="704"/>
      <c r="C141" s="668" t="s">
        <v>635</v>
      </c>
      <c r="D141" s="672" t="s">
        <v>636</v>
      </c>
      <c r="G141" s="704"/>
      <c r="H141" s="163"/>
      <c r="I141" s="163"/>
      <c r="J141" s="704"/>
      <c r="K141" s="704"/>
      <c r="L141" s="704"/>
      <c r="M141" s="163"/>
      <c r="N141" s="163"/>
      <c r="O141" s="704"/>
      <c r="P141" s="704"/>
      <c r="Q141" s="704"/>
      <c r="R141" s="704"/>
      <c r="S141" s="704"/>
      <c r="T141" s="704"/>
      <c r="U141" s="704"/>
      <c r="V141" s="704"/>
      <c r="W141" s="704"/>
      <c r="X141" s="164"/>
      <c r="Y141" s="704"/>
      <c r="Z141" s="704"/>
      <c r="AA141" s="705"/>
      <c r="AB141" s="705"/>
      <c r="AC141" s="704"/>
      <c r="AD141" s="704"/>
      <c r="AE141" s="704"/>
      <c r="AF141" s="704"/>
      <c r="AG141" s="704"/>
      <c r="AH141" s="704"/>
      <c r="AI141" s="704"/>
      <c r="AJ141" s="704"/>
      <c r="AK141" s="704"/>
    </row>
    <row r="142" spans="2:37" s="381" customFormat="1">
      <c r="B142" s="704"/>
      <c r="C142" s="668" t="s">
        <v>542</v>
      </c>
      <c r="D142" s="673" t="s">
        <v>573</v>
      </c>
      <c r="G142" s="704"/>
      <c r="H142" s="163"/>
      <c r="I142" s="163"/>
      <c r="J142" s="704"/>
      <c r="K142" s="704"/>
      <c r="L142" s="704"/>
      <c r="M142" s="163"/>
      <c r="N142" s="163"/>
      <c r="O142" s="704"/>
      <c r="P142" s="704"/>
      <c r="Q142" s="704"/>
      <c r="R142" s="704"/>
      <c r="S142" s="704"/>
      <c r="T142" s="704"/>
      <c r="U142" s="704"/>
      <c r="V142" s="704"/>
      <c r="W142" s="704"/>
      <c r="X142" s="164"/>
      <c r="Y142" s="704"/>
      <c r="Z142" s="704"/>
      <c r="AA142" s="705"/>
      <c r="AB142" s="705"/>
      <c r="AC142" s="704"/>
      <c r="AD142" s="704"/>
      <c r="AE142" s="704"/>
      <c r="AF142" s="704"/>
      <c r="AG142" s="704"/>
      <c r="AH142" s="704"/>
      <c r="AI142" s="704"/>
      <c r="AJ142" s="704"/>
      <c r="AK142" s="704"/>
    </row>
    <row r="143" spans="2:37" s="381" customFormat="1">
      <c r="B143" s="704"/>
      <c r="C143" s="668" t="s">
        <v>157</v>
      </c>
      <c r="D143" s="673" t="s">
        <v>172</v>
      </c>
      <c r="G143" s="704"/>
      <c r="H143" s="163"/>
      <c r="I143" s="163"/>
      <c r="J143" s="704"/>
      <c r="K143" s="704"/>
      <c r="L143" s="704"/>
      <c r="M143" s="163"/>
      <c r="N143" s="163"/>
      <c r="O143" s="704"/>
      <c r="P143" s="704"/>
      <c r="Q143" s="704"/>
      <c r="R143" s="704"/>
      <c r="S143" s="704"/>
      <c r="T143" s="704"/>
      <c r="U143" s="704"/>
      <c r="V143" s="704"/>
      <c r="W143" s="704"/>
      <c r="X143" s="164"/>
      <c r="Y143" s="704"/>
      <c r="Z143" s="704"/>
      <c r="AA143" s="705"/>
      <c r="AB143" s="705"/>
      <c r="AC143" s="704"/>
      <c r="AD143" s="704"/>
      <c r="AE143" s="704"/>
      <c r="AF143" s="704"/>
      <c r="AG143" s="704"/>
      <c r="AH143" s="704"/>
      <c r="AI143" s="704"/>
      <c r="AJ143" s="704"/>
      <c r="AK143" s="704"/>
    </row>
  </sheetData>
  <autoFilter ref="C18:E56" xr:uid="{4D24955B-7CD5-4BDD-87C4-0EC723B43618}"/>
  <mergeCells count="6">
    <mergeCell ref="N58:X58"/>
    <mergeCell ref="H60:I60"/>
    <mergeCell ref="N63:X63"/>
    <mergeCell ref="H64:I64"/>
    <mergeCell ref="J64:K64"/>
    <mergeCell ref="N64:X64"/>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643CE-AB1D-4FBB-A9F2-37ADFD50F1E8}">
  <sheetPr>
    <pageSetUpPr fitToPage="1"/>
  </sheetPr>
  <dimension ref="B1:AK135"/>
  <sheetViews>
    <sheetView showGridLines="0" zoomScale="70" zoomScaleNormal="70" zoomScaleSheetLayoutView="70" workbookViewId="0">
      <selection activeCell="G42" sqref="G42"/>
    </sheetView>
  </sheetViews>
  <sheetFormatPr defaultColWidth="9.1796875" defaultRowHeight="22.5"/>
  <cols>
    <col min="1" max="1" width="2.179687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835"/>
      <c r="K10" s="836"/>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1153</v>
      </c>
      <c r="D18" s="346" t="str">
        <f>IF(E18="","",VLOOKUP(C18,Data!$B$5:$L$508,2,FALSE))</f>
        <v/>
      </c>
      <c r="E18" s="715"/>
      <c r="F18" s="709"/>
      <c r="G18" s="363"/>
      <c r="H18" s="346" t="str">
        <f>IF(E18="","",VLOOKUP(C18,Data!$B$5:$L$508,11,FALSE))</f>
        <v/>
      </c>
      <c r="I18" s="616" t="str">
        <f t="shared" ref="I18:I47"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833"/>
      <c r="Q18" s="834"/>
      <c r="R18" s="630" t="s">
        <v>525</v>
      </c>
      <c r="S18" s="834"/>
      <c r="T18" s="834"/>
      <c r="U18" s="630"/>
      <c r="V18" s="634"/>
      <c r="W18" s="630"/>
      <c r="X18" s="350" t="str">
        <f>IF(E18="","",VLOOKUP(C18,Data!$B$5:$J$508,9,FALSE)*E18)</f>
        <v/>
      </c>
      <c r="Y18" s="704"/>
      <c r="Z18" s="704"/>
      <c r="AA18" s="705"/>
      <c r="AB18" s="705"/>
      <c r="AC18" s="704"/>
      <c r="AD18" s="704"/>
      <c r="AE18" s="704"/>
    </row>
    <row r="19" spans="2:31" s="710" customFormat="1" ht="20" customHeight="1">
      <c r="B19" s="707">
        <v>1</v>
      </c>
      <c r="C19" s="357" t="s">
        <v>602</v>
      </c>
      <c r="D19" s="346" t="str">
        <f>IF(E19="","",VLOOKUP(C19,Data!$B$5:$L$508,2,FALSE))</f>
        <v>ZA34840</v>
      </c>
      <c r="E19" s="715">
        <v>50</v>
      </c>
      <c r="F19" s="709"/>
      <c r="G19" s="712" t="s">
        <v>521</v>
      </c>
      <c r="H19" s="346">
        <f>IF(E19="","",VLOOKUP(C19,Data!$B$5:$L$508,11,FALSE))</f>
        <v>35.08</v>
      </c>
      <c r="I19" s="616">
        <f t="shared" si="0"/>
        <v>1754</v>
      </c>
      <c r="J19" s="471" t="str">
        <f>IF(E19="","",VLOOKUP(C19,Data!$B$5:$D$508,3,FALSE))</f>
        <v>C/T</v>
      </c>
      <c r="K19" s="347" t="str">
        <f>IF(E19="","",VLOOKUP(C19,Data!$B$5:$M$508,12,FALSE))</f>
        <v>Indonesia</v>
      </c>
      <c r="L19" s="348"/>
      <c r="M19" s="349">
        <f>IF(E19="","",VLOOKUP(C19,Data!$B$5:$E$508,4,FALSE)*E19)</f>
        <v>56.000000000000007</v>
      </c>
      <c r="N19" s="349">
        <f>IF(E19="","",VLOOKUP(C19,Data!$B$5:$F$508,5,FALSE)*E19)</f>
        <v>55.000000000000007</v>
      </c>
      <c r="O19" s="612" t="e">
        <f>IF(C19=Data!#REF!,Data!#REF!,(IF(C19=Data!#REF!,Data!#REF!,(IF(C19=Data!#REF!,Data!#REF!,(IF(C19=Data!B140,Data!G140,(IF(C19=Data!B143,Data!G143,(IF(C19=Data!#REF!,Data!#REF!,(IF(C19=Data!#REF!,Data!#REF!,(IF(C19=Data!#REF!,Data!#REF!,Data!#REF!)))))))))))))))&amp;IF(C19=Data!#REF!,Data!#REF!,(IF(C19=Data!#REF!,Data!#REF!,(IF(C19=Data!#REF!,Data!#REF!,(IF(C19=Data!#REF!,Data!#REF!,(IF(C19=Data!#REF!,Data!#REF!,(IF(C19=Data!#REF!,Data!G835,(IF(C19=Data!#REF!,Data!#REF!,(IF(C19=Data!#REF!,Data!#REF!,Data!#REF!)))))))))))))))&amp;IF(C19=Data!B171,Data!G171,(IF(C19=Data!#REF!,Data!#REF!,(IF(C19=Data!#REF!,Data!#REF!,(IF(C19=Data!#REF!,Data!#REF!,(IF(C19=Data!#REF!,Data!#REF!,Data!#REF!)))))))))</f>
        <v>#REF!</v>
      </c>
      <c r="P19" s="833"/>
      <c r="Q19" s="834"/>
      <c r="R19" s="630" t="s">
        <v>525</v>
      </c>
      <c r="S19" s="834"/>
      <c r="T19" s="834"/>
      <c r="U19" s="630"/>
      <c r="V19" s="634"/>
      <c r="W19" s="630"/>
      <c r="X19" s="350">
        <f>IF(E19="","",VLOOKUP(C19,Data!$B$5:$J$508,9,FALSE)*E19)</f>
        <v>0.182</v>
      </c>
      <c r="Y19" s="704"/>
      <c r="Z19" s="704"/>
      <c r="AA19" s="705"/>
      <c r="AB19" s="705"/>
      <c r="AC19" s="704"/>
      <c r="AD19" s="704"/>
      <c r="AE19" s="704"/>
    </row>
    <row r="20" spans="2:31" s="710" customFormat="1" ht="20" customHeight="1">
      <c r="B20" s="707" t="s">
        <v>1172</v>
      </c>
      <c r="C20" s="357" t="s">
        <v>14</v>
      </c>
      <c r="D20" s="346" t="str">
        <f>IF(E20="","",VLOOKUP(C20,Data!$B$5:$L$508,2,FALSE))</f>
        <v>ZA34830</v>
      </c>
      <c r="E20" s="715">
        <v>30</v>
      </c>
      <c r="F20" s="709"/>
      <c r="G20" s="363"/>
      <c r="H20" s="346">
        <f>IF(E20="","",VLOOKUP(C20,Data!$B$5:$L$508,11,FALSE))</f>
        <v>117.38</v>
      </c>
      <c r="I20" s="616">
        <f t="shared" si="0"/>
        <v>3521.3999999999996</v>
      </c>
      <c r="J20" s="471" t="str">
        <f>IF(E20="","",VLOOKUP(C20,Data!$B$5:$D$508,3,FALSE))</f>
        <v>C/T</v>
      </c>
      <c r="K20" s="347" t="str">
        <f>IF(E20="","",VLOOKUP(C20,Data!$B$5:$M$508,12,FALSE))</f>
        <v>Indonesia</v>
      </c>
      <c r="L20" s="348"/>
      <c r="M20" s="349">
        <f>IF(E20="","",VLOOKUP(C20,Data!$B$5:$E$508,4,FALSE)*E20)</f>
        <v>153</v>
      </c>
      <c r="N20" s="349">
        <f>IF(E20="","",VLOOKUP(C20,Data!$B$5:$F$508,5,FALSE)*E20)</f>
        <v>135</v>
      </c>
      <c r="O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P20" s="833"/>
      <c r="Q20" s="834"/>
      <c r="R20" s="630" t="s">
        <v>525</v>
      </c>
      <c r="S20" s="834"/>
      <c r="T20" s="834"/>
      <c r="U20" s="630"/>
      <c r="V20" s="634"/>
      <c r="W20" s="630"/>
      <c r="X20" s="350">
        <f>IF(E20="","",VLOOKUP(C20,Data!$B$5:$J$508,9,FALSE)*E20)</f>
        <v>1.7429999999999999</v>
      </c>
      <c r="Y20" s="704"/>
      <c r="Z20" s="704"/>
      <c r="AA20" s="705"/>
      <c r="AB20" s="705"/>
      <c r="AC20" s="704"/>
      <c r="AD20" s="704"/>
      <c r="AE20" s="704"/>
    </row>
    <row r="21" spans="2:31" s="710" customFormat="1" ht="20" customHeight="1">
      <c r="B21" s="707" t="s">
        <v>1173</v>
      </c>
      <c r="C21" s="357" t="s">
        <v>336</v>
      </c>
      <c r="D21" s="346" t="str">
        <f>IF(E21="","",VLOOKUP(C21,Data!$B$5:$L$508,2,FALSE))</f>
        <v>WY71980</v>
      </c>
      <c r="E21" s="715">
        <v>80</v>
      </c>
      <c r="F21" s="709">
        <v>5</v>
      </c>
      <c r="G21" s="712" t="s">
        <v>522</v>
      </c>
      <c r="H21" s="346">
        <f>IF(E21="","",VLOOKUP(C21,Data!$B$5:$L$508,11,FALSE))</f>
        <v>128.6</v>
      </c>
      <c r="I21" s="616">
        <f t="shared" si="0"/>
        <v>10288</v>
      </c>
      <c r="J21" s="471" t="str">
        <f>IF(E21="","",VLOOKUP(C21,Data!$B$5:$D$508,3,FALSE))</f>
        <v>C/T</v>
      </c>
      <c r="K21" s="347" t="str">
        <f>IF(E21="","",VLOOKUP(C21,Data!$B$5:$M$508,12,FALSE))</f>
        <v>Indonesia</v>
      </c>
      <c r="L21" s="348"/>
      <c r="M21" s="349">
        <f>IF(E21="","",VLOOKUP(C21,Data!$B$5:$E$508,4,FALSE)*E21)</f>
        <v>528</v>
      </c>
      <c r="N21" s="349">
        <f>IF(E21="","",VLOOKUP(C21,Data!$B$5:$F$508,5,FALSE)*E21)</f>
        <v>520</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833"/>
      <c r="Q21" s="834"/>
      <c r="R21" s="630" t="s">
        <v>525</v>
      </c>
      <c r="S21" s="834"/>
      <c r="T21" s="834"/>
      <c r="U21" s="630"/>
      <c r="V21" s="634"/>
      <c r="W21" s="630"/>
      <c r="X21" s="350">
        <f>IF(E21="","",VLOOKUP(C21,Data!$B$5:$J$508,9,FALSE)*E21)</f>
        <v>1.07352</v>
      </c>
      <c r="Y21" s="704"/>
      <c r="Z21" s="704"/>
      <c r="AA21" s="705"/>
      <c r="AB21" s="705"/>
      <c r="AC21" s="704"/>
      <c r="AD21" s="704"/>
      <c r="AE21" s="704"/>
    </row>
    <row r="22" spans="2:31" s="710" customFormat="1" ht="20" customHeight="1">
      <c r="B22" s="707">
        <v>9</v>
      </c>
      <c r="C22" s="357" t="s">
        <v>348</v>
      </c>
      <c r="D22" s="346" t="str">
        <f>IF(E22="","",VLOOKUP(C22,Data!$B$5:$L$508,2,FALSE))</f>
        <v>WY72000</v>
      </c>
      <c r="E22" s="715">
        <v>20</v>
      </c>
      <c r="F22" s="709"/>
      <c r="G22" s="712"/>
      <c r="H22" s="346">
        <f>IF(E22="","",VLOOKUP(C22,Data!$B$5:$L$508,11,FALSE))</f>
        <v>128.13999999999999</v>
      </c>
      <c r="I22" s="616">
        <f t="shared" si="0"/>
        <v>2562.7999999999997</v>
      </c>
      <c r="J22" s="471" t="str">
        <f>IF(E22="","",VLOOKUP(C22,Data!$B$5:$D$508,3,FALSE))</f>
        <v>C/T</v>
      </c>
      <c r="K22" s="347" t="str">
        <f>IF(E22="","",VLOOKUP(C22,Data!$B$5:$M$508,12,FALSE))</f>
        <v>Indonesia</v>
      </c>
      <c r="L22" s="348"/>
      <c r="M22" s="349">
        <f>IF(E22="","",VLOOKUP(C22,Data!$B$5:$E$508,4,FALSE)*E22)</f>
        <v>132</v>
      </c>
      <c r="N22" s="349">
        <f>IF(E22="","",VLOOKUP(C22,Data!$B$5:$F$508,5,FALSE)*E22)</f>
        <v>130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833"/>
      <c r="Q22" s="834"/>
      <c r="R22" s="630" t="s">
        <v>525</v>
      </c>
      <c r="S22" s="834"/>
      <c r="T22" s="834"/>
      <c r="U22" s="630"/>
      <c r="V22" s="634"/>
      <c r="W22" s="630"/>
      <c r="X22" s="350">
        <f>IF(E22="","",VLOOKUP(C22,Data!$B$5:$J$508,9,FALSE)*E22)</f>
        <v>0.26838000000000001</v>
      </c>
      <c r="Y22" s="704"/>
      <c r="Z22" s="704"/>
      <c r="AA22" s="705"/>
      <c r="AB22" s="705"/>
      <c r="AC22" s="704"/>
      <c r="AD22" s="704"/>
      <c r="AE22" s="704"/>
    </row>
    <row r="23" spans="2:31" s="710" customFormat="1" ht="20" customHeight="1">
      <c r="B23" s="707" t="s">
        <v>988</v>
      </c>
      <c r="C23" s="357" t="s">
        <v>592</v>
      </c>
      <c r="D23" s="346" t="str">
        <f>IF(E23="","",VLOOKUP(C23,Data!$B$5:$L$508,2,FALSE))</f>
        <v>WW08930</v>
      </c>
      <c r="E23" s="715">
        <v>150</v>
      </c>
      <c r="F23" s="709"/>
      <c r="G23" s="378" t="s">
        <v>526</v>
      </c>
      <c r="H23" s="346">
        <f>IF(E23="","",VLOOKUP(C23,Data!$B$5:$L$508,11,FALSE))</f>
        <v>24.7</v>
      </c>
      <c r="I23" s="616">
        <f t="shared" si="0"/>
        <v>3705</v>
      </c>
      <c r="J23" s="471" t="str">
        <f>IF(E23="","",VLOOKUP(C23,Data!$B$5:$D$508,3,FALSE))</f>
        <v>C/T</v>
      </c>
      <c r="K23" s="347" t="str">
        <f>IF(E23="","",VLOOKUP(C23,Data!$B$5:$M$508,12,FALSE))</f>
        <v>Indonesia</v>
      </c>
      <c r="L23" s="348"/>
      <c r="M23" s="349">
        <f>IF(E23="","",VLOOKUP(C23,Data!$B$5:$E$508,4,FALSE)*E23)</f>
        <v>330</v>
      </c>
      <c r="N23" s="349">
        <f>IF(E23="","",VLOOKUP(C23,Data!$B$5:$F$508,5,FALSE)*E23)</f>
        <v>150</v>
      </c>
      <c r="O23" s="612" t="e">
        <f>IF(C23=Data!#REF!,Data!#REF!,(IF(C23=Data!#REF!,Data!#REF!,(IF(C23=Data!#REF!,Data!#REF!,(IF(C23=Data!B141,Data!G141,(IF(C23=Data!B144,Data!G144,(IF(C23=Data!#REF!,Data!#REF!,(IF(C23=Data!#REF!,Data!#REF!,(IF(C23=Data!#REF!,Data!#REF!,Data!#REF!)))))))))))))))&amp;IF(C23=Data!#REF!,Data!#REF!,(IF(C23=Data!#REF!,Data!#REF!,(IF(C23=Data!#REF!,Data!#REF!,(IF(C23=Data!#REF!,Data!#REF!,(IF(C23=Data!#REF!,Data!#REF!,(IF(C23=Data!#REF!,Data!G836,(IF(C23=Data!#REF!,Data!#REF!,(IF(C23=Data!#REF!,Data!#REF!,Data!#REF!)))))))))))))))&amp;IF(C23=Data!B172,Data!G172,(IF(C23=Data!#REF!,Data!#REF!,(IF(C23=Data!#REF!,Data!#REF!,(IF(C23=Data!#REF!,Data!#REF!,(IF(C23=Data!#REF!,Data!#REF!,Data!#REF!)))))))))</f>
        <v>#REF!</v>
      </c>
      <c r="P23" s="833"/>
      <c r="Q23" s="834"/>
      <c r="R23" s="630" t="s">
        <v>525</v>
      </c>
      <c r="S23" s="834"/>
      <c r="T23" s="834"/>
      <c r="U23" s="630"/>
      <c r="V23" s="634"/>
      <c r="W23" s="630"/>
      <c r="X23" s="350">
        <f>IF(E23="","",VLOOKUP(C23,Data!$B$5:$J$508,9,FALSE)*E23)</f>
        <v>0.51</v>
      </c>
      <c r="Y23" s="704"/>
      <c r="Z23" s="704"/>
      <c r="AA23" s="705"/>
      <c r="AB23" s="705"/>
      <c r="AC23" s="704"/>
      <c r="AD23" s="704"/>
      <c r="AE23" s="704"/>
    </row>
    <row r="24" spans="2:31" s="710" customFormat="1" ht="20" customHeight="1">
      <c r="B24" s="707"/>
      <c r="C24" s="357" t="s">
        <v>593</v>
      </c>
      <c r="D24" s="346" t="str">
        <f>IF(E24="","",VLOOKUP(C24,Data!$B$5:$L$508,2,FALSE))</f>
        <v>WW08960</v>
      </c>
      <c r="E24" s="715">
        <v>150</v>
      </c>
      <c r="F24" s="709"/>
      <c r="G24" s="712"/>
      <c r="H24" s="346">
        <f>IF(E24="","",VLOOKUP(C24,Data!$B$5:$L$508,11,FALSE))</f>
        <v>24.7</v>
      </c>
      <c r="I24" s="616">
        <f t="shared" si="0"/>
        <v>3705</v>
      </c>
      <c r="J24" s="471" t="str">
        <f>IF(E24="","",VLOOKUP(C24,Data!$B$5:$D$508,3,FALSE))</f>
        <v>C/T</v>
      </c>
      <c r="K24" s="347" t="str">
        <f>IF(E24="","",VLOOKUP(C24,Data!$B$5:$M$508,12,FALSE))</f>
        <v>Indonesia</v>
      </c>
      <c r="L24" s="348"/>
      <c r="M24" s="349">
        <f>IF(E24="","",VLOOKUP(C24,Data!$B$5:$E$508,4,FALSE)*E24)</f>
        <v>0</v>
      </c>
      <c r="N24" s="349">
        <f>IF(E24="","",VLOOKUP(C24,Data!$B$5:$F$508,5,FALSE)*E24)</f>
        <v>150</v>
      </c>
      <c r="O24" s="612" t="e">
        <f>IF(C24=Data!#REF!,Data!#REF!,(IF(C24=Data!#REF!,Data!#REF!,(IF(C24=Data!#REF!,Data!#REF!,(IF(C24=Data!B142,Data!G142,(IF(C24=Data!B145,Data!G145,(IF(C24=Data!#REF!,Data!#REF!,(IF(C24=Data!#REF!,Data!#REF!,(IF(C24=Data!#REF!,Data!#REF!,Data!#REF!)))))))))))))))&amp;IF(C24=Data!#REF!,Data!#REF!,(IF(C24=Data!#REF!,Data!#REF!,(IF(C24=Data!#REF!,Data!#REF!,(IF(C24=Data!#REF!,Data!#REF!,(IF(C24=Data!#REF!,Data!#REF!,(IF(C24=Data!#REF!,Data!G837,(IF(C24=Data!#REF!,Data!#REF!,(IF(C24=Data!#REF!,Data!#REF!,Data!#REF!)))))))))))))))&amp;IF(C24=Data!B173,Data!G173,(IF(C24=Data!#REF!,Data!#REF!,(IF(C24=Data!#REF!,Data!#REF!,(IF(C24=Data!#REF!,Data!#REF!,(IF(C24=Data!#REF!,Data!#REF!,Data!#REF!)))))))))</f>
        <v>#REF!</v>
      </c>
      <c r="P24" s="833"/>
      <c r="Q24" s="834"/>
      <c r="R24" s="630" t="s">
        <v>525</v>
      </c>
      <c r="S24" s="834"/>
      <c r="T24" s="834"/>
      <c r="U24" s="630"/>
      <c r="V24" s="634"/>
      <c r="W24" s="630"/>
      <c r="X24" s="350">
        <f>IF(E24="","",VLOOKUP(C24,Data!$B$5:$J$508,9,FALSE)*E24)</f>
        <v>0.51</v>
      </c>
      <c r="Y24" s="704"/>
      <c r="Z24" s="704"/>
      <c r="AA24" s="705"/>
      <c r="AB24" s="705"/>
      <c r="AC24" s="704"/>
      <c r="AD24" s="704"/>
      <c r="AE24" s="704"/>
    </row>
    <row r="25" spans="2:31" s="710" customFormat="1" ht="20" customHeight="1">
      <c r="B25" s="707" t="s">
        <v>1174</v>
      </c>
      <c r="C25" s="357" t="s">
        <v>596</v>
      </c>
      <c r="D25" s="346" t="str">
        <f>IF(E25="","",VLOOKUP(C25,Data!$B$5:$L$508,2,FALSE))</f>
        <v>WW09120</v>
      </c>
      <c r="E25" s="715">
        <v>200</v>
      </c>
      <c r="F25" s="709"/>
      <c r="G25" s="712"/>
      <c r="H25" s="346">
        <f>IF(E25="","",VLOOKUP(C25,Data!$B$5:$L$508,11,FALSE))</f>
        <v>25.11</v>
      </c>
      <c r="I25" s="616">
        <f t="shared" ref="I25:I35" si="1">IF(E25&gt;0,E25*H25,"-")</f>
        <v>5022</v>
      </c>
      <c r="J25" s="471" t="str">
        <f>IF(E25="","",VLOOKUP(C25,Data!$B$5:$D$508,3,FALSE))</f>
        <v>C/T</v>
      </c>
      <c r="K25" s="347" t="str">
        <f>IF(E25="","",VLOOKUP(C25,Data!$B$5:$M$508,12,FALSE))</f>
        <v>Indonesia</v>
      </c>
      <c r="L25" s="348"/>
      <c r="M25" s="349">
        <f>IF(E25="","",VLOOKUP(C25,Data!$B$5:$E$508,4,FALSE)*E25)</f>
        <v>300</v>
      </c>
      <c r="N25" s="349">
        <f>IF(E25="","",VLOOKUP(C25,Data!$B$5:$F$508,5,FALSE)*E25)</f>
        <v>130</v>
      </c>
      <c r="O25" s="612" t="e">
        <f>IF(C25=Data!#REF!,Data!#REF!,(IF(C25=Data!#REF!,Data!#REF!,(IF(C25=Data!#REF!,Data!#REF!,(IF(C25=Data!B131,Data!G131,(IF(C25=Data!B134,Data!G134,(IF(C25=Data!#REF!,Data!#REF!,(IF(C25=Data!#REF!,Data!#REF!,(IF(C25=Data!#REF!,Data!#REF!,Data!#REF!)))))))))))))))&amp;IF(C25=Data!#REF!,Data!#REF!,(IF(C25=Data!#REF!,Data!#REF!,(IF(C25=Data!#REF!,Data!#REF!,(IF(C25=Data!#REF!,Data!#REF!,(IF(C25=Data!#REF!,Data!#REF!,(IF(C25=Data!#REF!,Data!G826,(IF(C25=Data!#REF!,Data!#REF!,(IF(C25=Data!#REF!,Data!#REF!,Data!#REF!)))))))))))))))&amp;IF(C25=Data!B162,Data!G162,(IF(C25=Data!#REF!,Data!#REF!,(IF(C25=Data!#REF!,Data!#REF!,(IF(C25=Data!#REF!,Data!#REF!,(IF(C25=Data!#REF!,Data!#REF!,Data!#REF!)))))))))</f>
        <v>#REF!</v>
      </c>
      <c r="P25" s="833"/>
      <c r="Q25" s="834"/>
      <c r="R25" s="630" t="s">
        <v>525</v>
      </c>
      <c r="S25" s="834"/>
      <c r="T25" s="834"/>
      <c r="U25" s="630"/>
      <c r="V25" s="634"/>
      <c r="W25" s="630"/>
      <c r="X25" s="350">
        <f>IF(E25="","",VLOOKUP(C25,Data!$B$5:$J$508,9,FALSE)*E25)</f>
        <v>0.78800000000000003</v>
      </c>
      <c r="Y25" s="704"/>
      <c r="Z25" s="704"/>
      <c r="AA25" s="705"/>
      <c r="AB25" s="705"/>
      <c r="AC25" s="704"/>
      <c r="AD25" s="704"/>
      <c r="AE25" s="704"/>
    </row>
    <row r="26" spans="2:31" s="710" customFormat="1" ht="20" customHeight="1">
      <c r="B26" s="707"/>
      <c r="C26" s="357" t="s">
        <v>597</v>
      </c>
      <c r="D26" s="346" t="str">
        <f>IF(E26="","",VLOOKUP(C26,Data!$B$5:$L$508,2,FALSE))</f>
        <v>WW09130</v>
      </c>
      <c r="E26" s="715">
        <v>200</v>
      </c>
      <c r="F26" s="709"/>
      <c r="G26" s="712"/>
      <c r="H26" s="346">
        <f>IF(E26="","",VLOOKUP(C26,Data!$B$5:$L$508,11,FALSE))</f>
        <v>25.11</v>
      </c>
      <c r="I26" s="616">
        <f t="shared" si="1"/>
        <v>5022</v>
      </c>
      <c r="J26" s="471" t="str">
        <f>IF(E26="","",VLOOKUP(C26,Data!$B$5:$D$508,3,FALSE))</f>
        <v>C/T</v>
      </c>
      <c r="K26" s="347" t="str">
        <f>IF(E26="","",VLOOKUP(C26,Data!$B$5:$M$508,12,FALSE))</f>
        <v>Indonesia</v>
      </c>
      <c r="L26" s="348"/>
      <c r="M26" s="349">
        <f>IF(E26="","",VLOOKUP(C26,Data!$B$5:$E$508,4,FALSE)*E26)</f>
        <v>0</v>
      </c>
      <c r="N26" s="349">
        <f>IF(E26="","",VLOOKUP(C26,Data!$B$5:$F$508,5,FALSE)*E26)</f>
        <v>130</v>
      </c>
      <c r="O26" s="612" t="e">
        <f>IF(C26=Data!#REF!,Data!#REF!,(IF(C26=Data!#REF!,Data!#REF!,(IF(C26=Data!#REF!,Data!#REF!,(IF(C26=Data!B132,Data!G132,(IF(C26=Data!B135,Data!G135,(IF(C26=Data!#REF!,Data!#REF!,(IF(C26=Data!#REF!,Data!#REF!,(IF(C26=Data!#REF!,Data!#REF!,Data!#REF!)))))))))))))))&amp;IF(C26=Data!#REF!,Data!#REF!,(IF(C26=Data!#REF!,Data!#REF!,(IF(C26=Data!#REF!,Data!#REF!,(IF(C26=Data!#REF!,Data!#REF!,(IF(C26=Data!#REF!,Data!#REF!,(IF(C26=Data!#REF!,Data!G827,(IF(C26=Data!#REF!,Data!#REF!,(IF(C26=Data!#REF!,Data!#REF!,Data!#REF!)))))))))))))))&amp;IF(C26=Data!B163,Data!G163,(IF(C26=Data!#REF!,Data!#REF!,(IF(C26=Data!#REF!,Data!#REF!,(IF(C26=Data!#REF!,Data!#REF!,(IF(C26=Data!#REF!,Data!#REF!,Data!#REF!)))))))))</f>
        <v>#REF!</v>
      </c>
      <c r="P26" s="833"/>
      <c r="Q26" s="834"/>
      <c r="R26" s="630" t="s">
        <v>525</v>
      </c>
      <c r="S26" s="834"/>
      <c r="T26" s="834"/>
      <c r="U26" s="630"/>
      <c r="V26" s="634"/>
      <c r="W26" s="630"/>
      <c r="X26" s="350">
        <f>IF(E26="","",VLOOKUP(C26,Data!$B$5:$J$508,9,FALSE)*E26)</f>
        <v>0.78800000000000003</v>
      </c>
      <c r="Y26" s="704"/>
      <c r="Z26" s="704"/>
      <c r="AA26" s="705"/>
      <c r="AB26" s="705"/>
      <c r="AC26" s="704"/>
      <c r="AD26" s="704"/>
      <c r="AE26" s="704"/>
    </row>
    <row r="27" spans="2:31" s="710" customFormat="1" ht="20" customHeight="1">
      <c r="B27" s="707">
        <v>17</v>
      </c>
      <c r="C27" s="357" t="s">
        <v>11</v>
      </c>
      <c r="D27" s="346" t="str">
        <f>IF(E27="","",VLOOKUP(C27,Data!$B$5:$L$508,2,FALSE))</f>
        <v>ZG74800</v>
      </c>
      <c r="E27" s="715">
        <v>150</v>
      </c>
      <c r="F27" s="709"/>
      <c r="G27" s="712"/>
      <c r="H27" s="346">
        <f>IF(E27="","",VLOOKUP(C27,Data!$B$5:$L$508,11,FALSE))</f>
        <v>13.71</v>
      </c>
      <c r="I27" s="616">
        <f t="shared" si="1"/>
        <v>2056.5</v>
      </c>
      <c r="J27" s="471" t="str">
        <f>IF(E27="","",VLOOKUP(C27,Data!$B$5:$D$508,3,FALSE))</f>
        <v>C/T</v>
      </c>
      <c r="K27" s="347" t="str">
        <f>IF(E27="","",VLOOKUP(C27,Data!$B$5:$M$508,12,FALSE))</f>
        <v>Indonesia</v>
      </c>
      <c r="L27" s="348"/>
      <c r="M27" s="349">
        <f>IF(E27="","",VLOOKUP(C27,Data!$B$5:$E$508,4,FALSE)*E27)</f>
        <v>325</v>
      </c>
      <c r="N27" s="349">
        <f>IF(E27="","",VLOOKUP(C27,Data!$B$5:$F$508,5,FALSE)*E27)</f>
        <v>300</v>
      </c>
      <c r="O27" s="612" t="e">
        <f>IF(C27=Data!#REF!,Data!#REF!,(IF(C27=Data!#REF!,Data!#REF!,(IF(C27=Data!#REF!,Data!#REF!,(IF(C27=Data!B133,Data!G133,(IF(C27=Data!B136,Data!G136,(IF(C27=Data!#REF!,Data!#REF!,(IF(C27=Data!#REF!,Data!#REF!,(IF(C27=Data!#REF!,Data!#REF!,Data!#REF!)))))))))))))))&amp;IF(C27=Data!#REF!,Data!#REF!,(IF(C27=Data!#REF!,Data!#REF!,(IF(C27=Data!#REF!,Data!#REF!,(IF(C27=Data!#REF!,Data!#REF!,(IF(C27=Data!#REF!,Data!#REF!,(IF(C27=Data!#REF!,Data!G828,(IF(C27=Data!#REF!,Data!#REF!,(IF(C27=Data!#REF!,Data!#REF!,Data!#REF!)))))))))))))))&amp;IF(C27=Data!B164,Data!G164,(IF(C27=Data!#REF!,Data!#REF!,(IF(C27=Data!#REF!,Data!#REF!,(IF(C27=Data!#REF!,Data!#REF!,(IF(C27=Data!#REF!,Data!#REF!,Data!#REF!)))))))))</f>
        <v>#REF!</v>
      </c>
      <c r="P27" s="833"/>
      <c r="Q27" s="834"/>
      <c r="R27" s="630" t="s">
        <v>525</v>
      </c>
      <c r="S27" s="834"/>
      <c r="T27" s="834"/>
      <c r="U27" s="630"/>
      <c r="V27" s="634"/>
      <c r="W27" s="630"/>
      <c r="X27" s="350">
        <f>IF(E27="","",VLOOKUP(C27,Data!$B$5:$J$508,9,FALSE)*E27)</f>
        <v>1.2</v>
      </c>
      <c r="Y27" s="704"/>
      <c r="Z27" s="704"/>
      <c r="AA27" s="705"/>
      <c r="AB27" s="705"/>
      <c r="AC27" s="704"/>
      <c r="AD27" s="704"/>
      <c r="AE27" s="704"/>
    </row>
    <row r="28" spans="2:31" s="710" customFormat="1" ht="20" customHeight="1">
      <c r="B28" s="707">
        <v>18</v>
      </c>
      <c r="C28" s="357" t="s">
        <v>550</v>
      </c>
      <c r="D28" s="346" t="str">
        <f>IF(E28="","",VLOOKUP(C28,Data!$B$5:$L$508,2,FALSE))</f>
        <v>ZG74810</v>
      </c>
      <c r="E28" s="715">
        <v>150</v>
      </c>
      <c r="F28" s="709"/>
      <c r="G28" s="712"/>
      <c r="H28" s="346">
        <f>IF(E28="","",VLOOKUP(C28,Data!$B$5:$L$508,11,FALSE))</f>
        <v>13.22</v>
      </c>
      <c r="I28" s="616">
        <f t="shared" si="1"/>
        <v>1983</v>
      </c>
      <c r="J28" s="471" t="str">
        <f>IF(E28="","",VLOOKUP(C28,Data!$B$5:$D$508,3,FALSE))</f>
        <v>C/T</v>
      </c>
      <c r="K28" s="347" t="str">
        <f>IF(E28="","",VLOOKUP(C28,Data!$B$5:$M$508,12,FALSE))</f>
        <v>Indonesia</v>
      </c>
      <c r="L28" s="348"/>
      <c r="M28" s="349">
        <f>IF(E28="","",VLOOKUP(C28,Data!$B$5:$E$508,4,FALSE)*E28)</f>
        <v>325</v>
      </c>
      <c r="N28" s="349">
        <f>IF(E28="","",VLOOKUP(C28,Data!$B$5:$F$508,5,FALSE)*E28)</f>
        <v>300</v>
      </c>
      <c r="O28" s="612" t="e">
        <f>IF(C28=Data!#REF!,Data!#REF!,(IF(C28=Data!#REF!,Data!#REF!,(IF(C28=Data!#REF!,Data!#REF!,(IF(C28=Data!B134,Data!G134,(IF(C28=Data!B137,Data!G137,(IF(C28=Data!#REF!,Data!#REF!,(IF(C28=Data!#REF!,Data!#REF!,(IF(C28=Data!#REF!,Data!#REF!,Data!#REF!)))))))))))))))&amp;IF(C28=Data!#REF!,Data!#REF!,(IF(C28=Data!#REF!,Data!#REF!,(IF(C28=Data!#REF!,Data!#REF!,(IF(C28=Data!#REF!,Data!#REF!,(IF(C28=Data!#REF!,Data!#REF!,(IF(C28=Data!#REF!,Data!G829,(IF(C28=Data!#REF!,Data!#REF!,(IF(C28=Data!#REF!,Data!#REF!,Data!#REF!)))))))))))))))&amp;IF(C28=Data!B165,Data!G165,(IF(C28=Data!#REF!,Data!#REF!,(IF(C28=Data!#REF!,Data!#REF!,(IF(C28=Data!#REF!,Data!#REF!,(IF(C28=Data!#REF!,Data!#REF!,Data!#REF!)))))))))</f>
        <v>#REF!</v>
      </c>
      <c r="P28" s="833"/>
      <c r="Q28" s="834"/>
      <c r="R28" s="630" t="s">
        <v>525</v>
      </c>
      <c r="S28" s="834"/>
      <c r="T28" s="834"/>
      <c r="U28" s="630"/>
      <c r="V28" s="634"/>
      <c r="W28" s="630"/>
      <c r="X28" s="350">
        <f>IF(E28="","",VLOOKUP(C28,Data!$B$5:$J$508,9,FALSE)*E28)</f>
        <v>1.2</v>
      </c>
      <c r="Y28" s="704"/>
      <c r="Z28" s="704"/>
      <c r="AA28" s="705"/>
      <c r="AB28" s="705"/>
      <c r="AC28" s="704"/>
      <c r="AD28" s="704"/>
      <c r="AE28" s="704"/>
    </row>
    <row r="29" spans="2:31" s="710" customFormat="1" ht="20" customHeight="1">
      <c r="B29" s="707" t="s">
        <v>1175</v>
      </c>
      <c r="C29" s="357" t="s">
        <v>595</v>
      </c>
      <c r="D29" s="346" t="str">
        <f>IF(E29="","",VLOOKUP(C29,Data!$B$5:$L$508,2,FALSE))</f>
        <v>WW08990</v>
      </c>
      <c r="E29" s="715">
        <v>100</v>
      </c>
      <c r="F29" s="709"/>
      <c r="G29" s="712"/>
      <c r="H29" s="346">
        <f>IF(E29="","",VLOOKUP(C29,Data!$B$5:$L$508,11,FALSE))</f>
        <v>24.65</v>
      </c>
      <c r="I29" s="616">
        <f t="shared" si="1"/>
        <v>2465</v>
      </c>
      <c r="J29" s="471" t="str">
        <f>IF(E29="","",VLOOKUP(C29,Data!$B$5:$D$508,3,FALSE))</f>
        <v>C/T</v>
      </c>
      <c r="K29" s="347" t="str">
        <f>IF(E29="","",VLOOKUP(C29,Data!$B$5:$M$508,12,FALSE))</f>
        <v>Indonesia</v>
      </c>
      <c r="L29" s="348"/>
      <c r="M29" s="349">
        <f>IF(E29="","",VLOOKUP(C29,Data!$B$5:$E$508,4,FALSE)*E29)</f>
        <v>220.00000000000003</v>
      </c>
      <c r="N29" s="349">
        <f>IF(E29="","",VLOOKUP(C29,Data!$B$5:$F$508,5,FALSE)*E29)</f>
        <v>100</v>
      </c>
      <c r="O29" s="612" t="e">
        <f>IF(C29=Data!#REF!,Data!#REF!,(IF(C29=Data!#REF!,Data!#REF!,(IF(C29=Data!#REF!,Data!#REF!,(IF(C29=Data!B135,Data!G135,(IF(C29=Data!B138,Data!G138,(IF(C29=Data!#REF!,Data!#REF!,(IF(C29=Data!#REF!,Data!#REF!,(IF(C29=Data!#REF!,Data!#REF!,Data!#REF!)))))))))))))))&amp;IF(C29=Data!#REF!,Data!#REF!,(IF(C29=Data!#REF!,Data!#REF!,(IF(C29=Data!#REF!,Data!#REF!,(IF(C29=Data!#REF!,Data!#REF!,(IF(C29=Data!#REF!,Data!#REF!,(IF(C29=Data!#REF!,Data!G830,(IF(C29=Data!#REF!,Data!#REF!,(IF(C29=Data!#REF!,Data!#REF!,Data!#REF!)))))))))))))))&amp;IF(C29=Data!B166,Data!G166,(IF(C29=Data!#REF!,Data!#REF!,(IF(C29=Data!#REF!,Data!#REF!,(IF(C29=Data!#REF!,Data!#REF!,(IF(C29=Data!#REF!,Data!#REF!,Data!#REF!)))))))))</f>
        <v>#REF!</v>
      </c>
      <c r="P29" s="833"/>
      <c r="Q29" s="834"/>
      <c r="R29" s="630" t="s">
        <v>525</v>
      </c>
      <c r="S29" s="834"/>
      <c r="T29" s="834"/>
      <c r="U29" s="630"/>
      <c r="V29" s="634"/>
      <c r="W29" s="630"/>
      <c r="X29" s="350">
        <f>IF(E29="","",VLOOKUP(C29,Data!$B$5:$J$508,9,FALSE)*E29)</f>
        <v>0.34</v>
      </c>
      <c r="Y29" s="704"/>
      <c r="Z29" s="704"/>
      <c r="AA29" s="705"/>
      <c r="AB29" s="705"/>
      <c r="AC29" s="704"/>
      <c r="AD29" s="704"/>
      <c r="AE29" s="704"/>
    </row>
    <row r="30" spans="2:31" s="710" customFormat="1" ht="20" customHeight="1">
      <c r="B30" s="707"/>
      <c r="C30" s="357" t="s">
        <v>594</v>
      </c>
      <c r="D30" s="346" t="str">
        <f>IF(E30="","",VLOOKUP(C30,Data!$B$5:$L$508,2,FALSE))</f>
        <v>WW08970</v>
      </c>
      <c r="E30" s="715">
        <v>100</v>
      </c>
      <c r="F30" s="709"/>
      <c r="G30" s="712"/>
      <c r="H30" s="346">
        <f>IF(E30="","",VLOOKUP(C30,Data!$B$5:$L$508,11,FALSE))</f>
        <v>24.65</v>
      </c>
      <c r="I30" s="616">
        <f t="shared" si="1"/>
        <v>2465</v>
      </c>
      <c r="J30" s="471" t="str">
        <f>IF(E30="","",VLOOKUP(C30,Data!$B$5:$D$508,3,FALSE))</f>
        <v>C/T</v>
      </c>
      <c r="K30" s="347" t="str">
        <f>IF(E30="","",VLOOKUP(C30,Data!$B$5:$M$508,12,FALSE))</f>
        <v>Indonesia</v>
      </c>
      <c r="L30" s="348"/>
      <c r="M30" s="349">
        <f>IF(E30="","",VLOOKUP(C30,Data!$B$5:$E$508,4,FALSE)*E30)</f>
        <v>0</v>
      </c>
      <c r="N30" s="349">
        <f>IF(E30="","",VLOOKUP(C30,Data!$B$5:$F$508,5,FALSE)*E30)</f>
        <v>100</v>
      </c>
      <c r="O30" s="612" t="e">
        <f>IF(C30=Data!#REF!,Data!#REF!,(IF(C30=Data!#REF!,Data!#REF!,(IF(C30=Data!#REF!,Data!#REF!,(IF(C30=Data!B136,Data!G136,(IF(C30=Data!B139,Data!G139,(IF(C30=Data!#REF!,Data!#REF!,(IF(C30=Data!#REF!,Data!#REF!,(IF(C30=Data!#REF!,Data!#REF!,Data!#REF!)))))))))))))))&amp;IF(C30=Data!#REF!,Data!#REF!,(IF(C30=Data!#REF!,Data!#REF!,(IF(C30=Data!#REF!,Data!#REF!,(IF(C30=Data!#REF!,Data!#REF!,(IF(C30=Data!#REF!,Data!#REF!,(IF(C30=Data!#REF!,Data!G831,(IF(C30=Data!#REF!,Data!#REF!,(IF(C30=Data!#REF!,Data!#REF!,Data!#REF!)))))))))))))))&amp;IF(C30=Data!B167,Data!G167,(IF(C30=Data!#REF!,Data!#REF!,(IF(C30=Data!#REF!,Data!#REF!,(IF(C30=Data!#REF!,Data!#REF!,(IF(C30=Data!#REF!,Data!#REF!,Data!#REF!)))))))))</f>
        <v>#REF!</v>
      </c>
      <c r="P30" s="833"/>
      <c r="Q30" s="834"/>
      <c r="R30" s="630" t="s">
        <v>525</v>
      </c>
      <c r="S30" s="834"/>
      <c r="T30" s="834"/>
      <c r="U30" s="630"/>
      <c r="V30" s="634"/>
      <c r="W30" s="630"/>
      <c r="X30" s="350">
        <f>IF(E30="","",VLOOKUP(C30,Data!$B$5:$J$508,9,FALSE)*E30)</f>
        <v>0.34</v>
      </c>
      <c r="Y30" s="704"/>
      <c r="Z30" s="704"/>
      <c r="AA30" s="705"/>
      <c r="AB30" s="705"/>
      <c r="AC30" s="704"/>
      <c r="AD30" s="704"/>
      <c r="AE30" s="704"/>
    </row>
    <row r="31" spans="2:31" s="710" customFormat="1" ht="20" customHeight="1">
      <c r="B31" s="707" t="s">
        <v>949</v>
      </c>
      <c r="C31" s="357" t="s">
        <v>626</v>
      </c>
      <c r="D31" s="346" t="str">
        <f>IF(E31="","",VLOOKUP(C31,Data!$B$5:$L$508,2,FALSE))</f>
        <v>ZX16710</v>
      </c>
      <c r="E31" s="715">
        <v>10</v>
      </c>
      <c r="F31" s="709"/>
      <c r="G31" s="712"/>
      <c r="H31" s="346">
        <f>IF(E31="","",VLOOKUP(C31,Data!$B$5:$L$508,11,FALSE))</f>
        <v>128.37</v>
      </c>
      <c r="I31" s="616">
        <f t="shared" si="1"/>
        <v>1283.7</v>
      </c>
      <c r="J31" s="471" t="str">
        <f>IF(E31="","",VLOOKUP(C31,Data!$B$5:$D$508,3,FALSE))</f>
        <v>C/T</v>
      </c>
      <c r="K31" s="347" t="str">
        <f>IF(E31="","",VLOOKUP(C31,Data!$B$5:$M$508,12,FALSE))</f>
        <v>Indonesia</v>
      </c>
      <c r="L31" s="348"/>
      <c r="M31" s="349">
        <f>IF(E31="","",VLOOKUP(C31,Data!$B$5:$E$508,4,FALSE)*E31)</f>
        <v>30</v>
      </c>
      <c r="N31" s="349">
        <f>IF(E31="","",VLOOKUP(C31,Data!$B$5:$F$508,5,FALSE)*E31)</f>
        <v>20</v>
      </c>
      <c r="O31" s="612" t="e">
        <f>IF(C31=Data!#REF!,Data!#REF!,(IF(C31=Data!#REF!,Data!#REF!,(IF(C31=Data!#REF!,Data!#REF!,(IF(C31=Data!B138,Data!G138,(IF(C31=Data!B141,Data!G141,(IF(C31=Data!#REF!,Data!#REF!,(IF(C31=Data!#REF!,Data!#REF!,(IF(C31=Data!#REF!,Data!#REF!,Data!#REF!)))))))))))))))&amp;IF(C31=Data!#REF!,Data!#REF!,(IF(C31=Data!#REF!,Data!#REF!,(IF(C31=Data!#REF!,Data!#REF!,(IF(C31=Data!#REF!,Data!#REF!,(IF(C31=Data!#REF!,Data!#REF!,(IF(C31=Data!#REF!,Data!G833,(IF(C31=Data!#REF!,Data!#REF!,(IF(C31=Data!#REF!,Data!#REF!,Data!#REF!)))))))))))))))&amp;IF(C31=Data!B169,Data!G169,(IF(C31=Data!#REF!,Data!#REF!,(IF(C31=Data!#REF!,Data!#REF!,(IF(C31=Data!#REF!,Data!#REF!,(IF(C31=Data!#REF!,Data!#REF!,Data!#REF!)))))))))</f>
        <v>#REF!</v>
      </c>
      <c r="P31" s="833"/>
      <c r="Q31" s="834"/>
      <c r="R31" s="630" t="s">
        <v>525</v>
      </c>
      <c r="S31" s="834"/>
      <c r="T31" s="834"/>
      <c r="U31" s="630"/>
      <c r="V31" s="634"/>
      <c r="W31" s="630"/>
      <c r="X31" s="350">
        <f>IF(E31="","",VLOOKUP(C31,Data!$B$5:$J$508,9,FALSE)*E31)</f>
        <v>0.31</v>
      </c>
      <c r="Y31" s="704"/>
      <c r="Z31" s="704"/>
      <c r="AA31" s="705"/>
      <c r="AB31" s="705"/>
      <c r="AC31" s="704"/>
      <c r="AD31" s="704"/>
      <c r="AE31" s="704"/>
    </row>
    <row r="32" spans="2:31" s="710" customFormat="1" ht="20" customHeight="1">
      <c r="B32" s="707" t="s">
        <v>1176</v>
      </c>
      <c r="C32" s="357" t="s">
        <v>612</v>
      </c>
      <c r="D32" s="346" t="str">
        <f>IF(E32="","",VLOOKUP(C32,Data!$B$5:$L$508,2,FALSE))</f>
        <v>ZX16730</v>
      </c>
      <c r="E32" s="715">
        <v>30</v>
      </c>
      <c r="F32" s="709"/>
      <c r="G32" s="712"/>
      <c r="H32" s="346">
        <f>IF(E32="","",VLOOKUP(C32,Data!$B$5:$L$508,11,FALSE))</f>
        <v>73.209999999999994</v>
      </c>
      <c r="I32" s="616">
        <f t="shared" si="1"/>
        <v>2196.2999999999997</v>
      </c>
      <c r="J32" s="471" t="str">
        <f>IF(E32="","",VLOOKUP(C32,Data!$B$5:$D$508,3,FALSE))</f>
        <v>C/T</v>
      </c>
      <c r="K32" s="347" t="str">
        <f>IF(E32="","",VLOOKUP(C32,Data!$B$5:$M$508,12,FALSE))</f>
        <v>Indonesia</v>
      </c>
      <c r="L32" s="348"/>
      <c r="M32" s="349">
        <f>IF(E32="","",VLOOKUP(C32,Data!$B$5:$E$508,4,FALSE)*E32)</f>
        <v>45</v>
      </c>
      <c r="N32" s="349">
        <f>IF(E32="","",VLOOKUP(C32,Data!$B$5:$F$508,5,FALSE)*E32)</f>
        <v>30</v>
      </c>
      <c r="O32" s="612" t="e">
        <f>IF(C32=Data!#REF!,Data!#REF!,(IF(C32=Data!#REF!,Data!#REF!,(IF(C32=Data!#REF!,Data!#REF!,(IF(C32=Data!B139,Data!G139,(IF(C32=Data!B142,Data!G142,(IF(C32=Data!#REF!,Data!#REF!,(IF(C32=Data!#REF!,Data!#REF!,(IF(C32=Data!#REF!,Data!#REF!,Data!#REF!)))))))))))))))&amp;IF(C32=Data!#REF!,Data!#REF!,(IF(C32=Data!#REF!,Data!#REF!,(IF(C32=Data!#REF!,Data!#REF!,(IF(C32=Data!#REF!,Data!#REF!,(IF(C32=Data!#REF!,Data!#REF!,(IF(C32=Data!#REF!,Data!G834,(IF(C32=Data!#REF!,Data!#REF!,(IF(C32=Data!#REF!,Data!#REF!,Data!#REF!)))))))))))))))&amp;IF(C32=Data!B170,Data!G170,(IF(C32=Data!#REF!,Data!#REF!,(IF(C32=Data!#REF!,Data!#REF!,(IF(C32=Data!#REF!,Data!#REF!,(IF(C32=Data!#REF!,Data!#REF!,Data!#REF!)))))))))</f>
        <v>#REF!</v>
      </c>
      <c r="P32" s="833"/>
      <c r="Q32" s="834"/>
      <c r="R32" s="630" t="s">
        <v>525</v>
      </c>
      <c r="S32" s="834"/>
      <c r="T32" s="834"/>
      <c r="U32" s="630"/>
      <c r="V32" s="634"/>
      <c r="W32" s="630"/>
      <c r="X32" s="350">
        <f>IF(E32="","",VLOOKUP(C32,Data!$B$5:$J$508,9,FALSE)*E32)</f>
        <v>0.28200000000000003</v>
      </c>
      <c r="Y32" s="704"/>
      <c r="Z32" s="704"/>
      <c r="AA32" s="705"/>
      <c r="AB32" s="705"/>
      <c r="AC32" s="704"/>
      <c r="AD32" s="704"/>
      <c r="AE32" s="704"/>
    </row>
    <row r="33" spans="2:31" s="710" customFormat="1" ht="20" customHeight="1">
      <c r="B33" s="707">
        <v>26</v>
      </c>
      <c r="C33" s="357" t="s">
        <v>635</v>
      </c>
      <c r="D33" s="346" t="str">
        <f>IF(E33="","",VLOOKUP(C33,Data!$B$5:$L$508,2,FALSE))</f>
        <v>VAH6640</v>
      </c>
      <c r="E33" s="715">
        <v>50</v>
      </c>
      <c r="F33" s="709"/>
      <c r="G33" s="712"/>
      <c r="H33" s="346">
        <f>IF(E33="","",VLOOKUP(C33,Data!$B$5:$L$508,11,FALSE))</f>
        <v>1.42</v>
      </c>
      <c r="I33" s="616">
        <f t="shared" si="1"/>
        <v>71</v>
      </c>
      <c r="J33" s="471" t="str">
        <f>IF(E33="","",VLOOKUP(C33,Data!$B$5:$D$508,3,FALSE))</f>
        <v>C/T</v>
      </c>
      <c r="K33" s="347" t="str">
        <f>IF(E33="","",VLOOKUP(C33,Data!$B$5:$M$508,12,FALSE))</f>
        <v>Indonesia</v>
      </c>
      <c r="L33" s="348"/>
      <c r="M33" s="349">
        <f>IF(E33="","",VLOOKUP(C33,Data!$B$5:$E$508,4,FALSE)*E33)</f>
        <v>175</v>
      </c>
      <c r="N33" s="349">
        <f>IF(E33="","",VLOOKUP(C33,Data!$B$5:$F$508,5,FALSE)*E33)</f>
        <v>79.5</v>
      </c>
      <c r="O33" s="612" t="e">
        <f>IF(C33=Data!#REF!,Data!#REF!,(IF(C33=Data!#REF!,Data!#REF!,(IF(C33=Data!#REF!,Data!#REF!,(IF(C33=Data!B140,Data!G140,(IF(C33=Data!B143,Data!G143,(IF(C33=Data!#REF!,Data!#REF!,(IF(C33=Data!#REF!,Data!#REF!,(IF(C33=Data!#REF!,Data!#REF!,Data!#REF!)))))))))))))))&amp;IF(C33=Data!#REF!,Data!#REF!,(IF(C33=Data!#REF!,Data!#REF!,(IF(C33=Data!#REF!,Data!#REF!,(IF(C33=Data!#REF!,Data!#REF!,(IF(C33=Data!#REF!,Data!#REF!,(IF(C33=Data!#REF!,Data!G835,(IF(C33=Data!#REF!,Data!#REF!,(IF(C33=Data!#REF!,Data!#REF!,Data!#REF!)))))))))))))))&amp;IF(C33=Data!B171,Data!G171,(IF(C33=Data!#REF!,Data!#REF!,(IF(C33=Data!#REF!,Data!#REF!,(IF(C33=Data!#REF!,Data!#REF!,(IF(C33=Data!#REF!,Data!#REF!,Data!#REF!)))))))))</f>
        <v>#REF!</v>
      </c>
      <c r="P33" s="833"/>
      <c r="Q33" s="834"/>
      <c r="R33" s="630" t="s">
        <v>525</v>
      </c>
      <c r="S33" s="834"/>
      <c r="T33" s="834"/>
      <c r="U33" s="630"/>
      <c r="V33" s="634"/>
      <c r="W33" s="630"/>
      <c r="X33" s="350">
        <f>IF(E33="","",VLOOKUP(C33,Data!$B$5:$J$508,9,FALSE)*E33)</f>
        <v>1.05</v>
      </c>
      <c r="Y33" s="704"/>
      <c r="Z33" s="704"/>
      <c r="AA33" s="705"/>
      <c r="AB33" s="705"/>
      <c r="AC33" s="704"/>
      <c r="AD33" s="704"/>
      <c r="AE33" s="704"/>
    </row>
    <row r="34" spans="2:31" s="710" customFormat="1" ht="20" customHeight="1">
      <c r="B34" s="707">
        <v>27</v>
      </c>
      <c r="C34" s="357" t="s">
        <v>157</v>
      </c>
      <c r="D34" s="346" t="str">
        <f>IF(E34="","",VLOOKUP(C34,Data!$B$5:$L$508,2,FALSE))</f>
        <v>ZV88070</v>
      </c>
      <c r="E34" s="715">
        <v>5</v>
      </c>
      <c r="F34" s="709"/>
      <c r="G34" s="712"/>
      <c r="H34" s="346">
        <f>IF(E34="","",VLOOKUP(C34,Data!$B$5:$L$508,11,FALSE))</f>
        <v>16.02</v>
      </c>
      <c r="I34" s="616">
        <f t="shared" si="1"/>
        <v>80.099999999999994</v>
      </c>
      <c r="J34" s="471" t="str">
        <f>IF(E34="","",VLOOKUP(C34,Data!$B$5:$D$508,3,FALSE))</f>
        <v>C/T</v>
      </c>
      <c r="K34" s="347" t="str">
        <f>IF(E34="","",VLOOKUP(C34,Data!$B$5:$M$508,12,FALSE))</f>
        <v>Indonesia</v>
      </c>
      <c r="L34" s="348"/>
      <c r="M34" s="349">
        <f>IF(E34="","",VLOOKUP(C34,Data!$B$5:$E$508,4,FALSE)*E34)</f>
        <v>28.25</v>
      </c>
      <c r="N34" s="349">
        <f>IF(E34="","",VLOOKUP(C34,Data!$B$5:$F$508,5,FALSE)*E34)</f>
        <v>22</v>
      </c>
      <c r="O34" s="612" t="e">
        <f>IF(C34=Data!#REF!,Data!#REF!,(IF(C34=Data!#REF!,Data!#REF!,(IF(C34=Data!#REF!,Data!#REF!,(IF(C34=Data!B141,Data!G141,(IF(C34=Data!B144,Data!G144,(IF(C34=Data!#REF!,Data!#REF!,(IF(C34=Data!#REF!,Data!#REF!,(IF(C34=Data!#REF!,Data!#REF!,Data!#REF!)))))))))))))))&amp;IF(C34=Data!#REF!,Data!#REF!,(IF(C34=Data!#REF!,Data!#REF!,(IF(C34=Data!#REF!,Data!#REF!,(IF(C34=Data!#REF!,Data!#REF!,(IF(C34=Data!#REF!,Data!#REF!,(IF(C34=Data!#REF!,Data!G836,(IF(C34=Data!#REF!,Data!#REF!,(IF(C34=Data!#REF!,Data!#REF!,Data!#REF!)))))))))))))))&amp;IF(C34=Data!B172,Data!G172,(IF(C34=Data!#REF!,Data!#REF!,(IF(C34=Data!#REF!,Data!#REF!,(IF(C34=Data!#REF!,Data!#REF!,(IF(C34=Data!#REF!,Data!#REF!,Data!#REF!)))))))))</f>
        <v>#REF!</v>
      </c>
      <c r="P34" s="833"/>
      <c r="Q34" s="834"/>
      <c r="R34" s="630" t="s">
        <v>525</v>
      </c>
      <c r="S34" s="834"/>
      <c r="T34" s="834"/>
      <c r="U34" s="630"/>
      <c r="V34" s="634"/>
      <c r="W34" s="630"/>
      <c r="X34" s="350">
        <f>IF(E34="","",VLOOKUP(C34,Data!$B$5:$J$508,9,FALSE)*E34)</f>
        <v>5.0875999999999991E-2</v>
      </c>
      <c r="Y34" s="704"/>
      <c r="Z34" s="704"/>
      <c r="AA34" s="705"/>
      <c r="AB34" s="705"/>
      <c r="AC34" s="704"/>
      <c r="AD34" s="704"/>
      <c r="AE34" s="704"/>
    </row>
    <row r="35" spans="2:31" s="710" customFormat="1" ht="20" customHeight="1">
      <c r="B35" s="707" t="s">
        <v>1177</v>
      </c>
      <c r="C35" s="357" t="s">
        <v>127</v>
      </c>
      <c r="D35" s="346" t="str">
        <f>IF(E35="","",VLOOKUP(C35,Data!$B$5:$L$508,2,FALSE))</f>
        <v>ZV88180</v>
      </c>
      <c r="E35" s="715">
        <v>280</v>
      </c>
      <c r="F35" s="709"/>
      <c r="G35" s="712"/>
      <c r="H35" s="346">
        <f>IF(E35="","",VLOOKUP(C35,Data!$B$5:$L$508,11,FALSE))</f>
        <v>44.63</v>
      </c>
      <c r="I35" s="616">
        <f t="shared" si="1"/>
        <v>12496.400000000001</v>
      </c>
      <c r="J35" s="471" t="str">
        <f>IF(E35="","",VLOOKUP(C35,Data!$B$5:$D$508,3,FALSE))</f>
        <v>C/T</v>
      </c>
      <c r="K35" s="347" t="str">
        <f>IF(E35="","",VLOOKUP(C35,Data!$B$5:$M$508,12,FALSE))</f>
        <v>Indonesia</v>
      </c>
      <c r="L35" s="348"/>
      <c r="M35" s="349">
        <f>IF(E35="","",VLOOKUP(C35,Data!$B$5:$E$508,4,FALSE)*E35)</f>
        <v>2559.2000000000003</v>
      </c>
      <c r="N35" s="349">
        <f>IF(E35="","",VLOOKUP(C35,Data!$B$5:$F$508,5,FALSE)*E35)</f>
        <v>2464</v>
      </c>
      <c r="O35" s="612" t="e">
        <f>IF(C35=Data!#REF!,Data!#REF!,(IF(C35=Data!#REF!,Data!#REF!,(IF(C35=Data!#REF!,Data!#REF!,(IF(C35=Data!B142,Data!G142,(IF(C35=Data!B145,Data!G145,(IF(C35=Data!#REF!,Data!#REF!,(IF(C35=Data!#REF!,Data!#REF!,(IF(C35=Data!#REF!,Data!#REF!,Data!#REF!)))))))))))))))&amp;IF(C35=Data!#REF!,Data!#REF!,(IF(C35=Data!#REF!,Data!#REF!,(IF(C35=Data!#REF!,Data!#REF!,(IF(C35=Data!#REF!,Data!#REF!,(IF(C35=Data!#REF!,Data!#REF!,(IF(C35=Data!#REF!,Data!G837,(IF(C35=Data!#REF!,Data!#REF!,(IF(C35=Data!#REF!,Data!#REF!,Data!#REF!)))))))))))))))&amp;IF(C35=Data!B173,Data!G173,(IF(C35=Data!#REF!,Data!#REF!,(IF(C35=Data!#REF!,Data!#REF!,(IF(C35=Data!#REF!,Data!#REF!,(IF(C35=Data!#REF!,Data!#REF!,Data!#REF!)))))))))</f>
        <v>#REF!</v>
      </c>
      <c r="P35" s="833"/>
      <c r="Q35" s="834"/>
      <c r="R35" s="630" t="s">
        <v>525</v>
      </c>
      <c r="S35" s="834"/>
      <c r="T35" s="834"/>
      <c r="U35" s="630"/>
      <c r="V35" s="634"/>
      <c r="W35" s="630"/>
      <c r="X35" s="350">
        <f>IF(E35="","",VLOOKUP(C35,Data!$B$5:$J$508,9,FALSE)*E35)</f>
        <v>6.048</v>
      </c>
      <c r="Y35" s="704"/>
      <c r="Z35" s="704"/>
      <c r="AA35" s="705"/>
      <c r="AB35" s="705"/>
      <c r="AC35" s="704"/>
      <c r="AD35" s="704"/>
      <c r="AE35" s="704"/>
    </row>
    <row r="36" spans="2:31" s="710" customFormat="1" ht="20" customHeight="1">
      <c r="B36" s="707" t="s">
        <v>975</v>
      </c>
      <c r="C36" s="357" t="s">
        <v>128</v>
      </c>
      <c r="D36" s="346" t="str">
        <f>IF(E36="","",VLOOKUP(C36,Data!$B$5:$L$508,2,FALSE))</f>
        <v>ZV88190</v>
      </c>
      <c r="E36" s="715">
        <v>80</v>
      </c>
      <c r="F36" s="709"/>
      <c r="G36" s="712"/>
      <c r="H36" s="346">
        <f>IF(E36="","",VLOOKUP(C36,Data!$B$5:$L$508,11,FALSE))</f>
        <v>42.63</v>
      </c>
      <c r="I36" s="616">
        <f t="shared" si="0"/>
        <v>3410.4</v>
      </c>
      <c r="J36" s="471" t="str">
        <f>IF(E36="","",VLOOKUP(C36,Data!$B$5:$D$508,3,FALSE))</f>
        <v>C/T</v>
      </c>
      <c r="K36" s="347" t="str">
        <f>IF(E36="","",VLOOKUP(C36,Data!$B$5:$M$508,12,FALSE))</f>
        <v>Indonesia</v>
      </c>
      <c r="L36" s="348"/>
      <c r="M36" s="349">
        <f>IF(E36="","",VLOOKUP(C36,Data!$B$5:$E$508,4,FALSE)*E36)</f>
        <v>731.2</v>
      </c>
      <c r="N36" s="349">
        <f>IF(E36="","",VLOOKUP(C36,Data!$B$5:$F$508,5,FALSE)*E36)</f>
        <v>688</v>
      </c>
      <c r="O36" s="612" t="e">
        <f>IF(C36=Data!#REF!,Data!#REF!,(IF(C36=Data!#REF!,Data!#REF!,(IF(C36=Data!#REF!,Data!#REF!,(IF(C36=Data!B143,Data!G143,(IF(C36=Data!B146,Data!G146,(IF(C36=Data!#REF!,Data!#REF!,(IF(C36=Data!#REF!,Data!#REF!,(IF(C36=Data!#REF!,Data!#REF!,Data!#REF!)))))))))))))))&amp;IF(C36=Data!#REF!,Data!#REF!,(IF(C36=Data!#REF!,Data!#REF!,(IF(C36=Data!#REF!,Data!#REF!,(IF(C36=Data!#REF!,Data!#REF!,(IF(C36=Data!#REF!,Data!#REF!,(IF(C36=Data!#REF!,Data!G838,(IF(C36=Data!#REF!,Data!#REF!,(IF(C36=Data!#REF!,Data!#REF!,Data!#REF!)))))))))))))))&amp;IF(C36=Data!B174,Data!G174,(IF(C36=Data!#REF!,Data!#REF!,(IF(C36=Data!#REF!,Data!#REF!,(IF(C36=Data!#REF!,Data!#REF!,(IF(C36=Data!#REF!,Data!#REF!,Data!#REF!)))))))))</f>
        <v>#REF!</v>
      </c>
      <c r="P36" s="833"/>
      <c r="Q36" s="834"/>
      <c r="R36" s="630" t="s">
        <v>525</v>
      </c>
      <c r="S36" s="834"/>
      <c r="T36" s="834"/>
      <c r="U36" s="630"/>
      <c r="V36" s="634"/>
      <c r="W36" s="630"/>
      <c r="X36" s="350">
        <f>IF(E36="","",VLOOKUP(C36,Data!$B$5:$J$508,9,FALSE)*E36)</f>
        <v>1.7280000000000002</v>
      </c>
      <c r="Y36" s="704"/>
      <c r="Z36" s="704"/>
      <c r="AA36" s="705"/>
      <c r="AB36" s="705"/>
      <c r="AC36" s="704"/>
      <c r="AD36" s="704"/>
      <c r="AE36" s="704"/>
    </row>
    <row r="37" spans="2:31" s="710" customFormat="1" ht="20" customHeight="1">
      <c r="B37" s="707" t="s">
        <v>1163</v>
      </c>
      <c r="C37" s="357" t="s">
        <v>130</v>
      </c>
      <c r="D37" s="346" t="str">
        <f>IF(E37="","",VLOOKUP(C37,Data!$B$5:$L$508,2,FALSE))</f>
        <v>ZV88210</v>
      </c>
      <c r="E37" s="715">
        <v>120</v>
      </c>
      <c r="F37" s="709">
        <v>1</v>
      </c>
      <c r="G37" s="712"/>
      <c r="H37" s="346">
        <f>IF(E37="","",VLOOKUP(C37,Data!$B$5:$L$508,11,FALSE))</f>
        <v>44.02</v>
      </c>
      <c r="I37" s="616">
        <f t="shared" si="0"/>
        <v>5282.4000000000005</v>
      </c>
      <c r="J37" s="471" t="str">
        <f>IF(E37="","",VLOOKUP(C37,Data!$B$5:$D$508,3,FALSE))</f>
        <v>C/T</v>
      </c>
      <c r="K37" s="347" t="str">
        <f>IF(E37="","",VLOOKUP(C37,Data!$B$5:$M$508,12,FALSE))</f>
        <v>Indonesia</v>
      </c>
      <c r="L37" s="348"/>
      <c r="M37" s="349">
        <f>IF(E37="","",VLOOKUP(C37,Data!$B$5:$E$508,4,FALSE)*E37)</f>
        <v>858</v>
      </c>
      <c r="N37" s="349">
        <f>IF(E37="","",VLOOKUP(C37,Data!$B$5:$F$508,5,FALSE)*E37)</f>
        <v>816</v>
      </c>
      <c r="O37" s="612" t="e">
        <f>IF(C37=Data!#REF!,Data!#REF!,(IF(C37=Data!#REF!,Data!#REF!,(IF(C37=Data!#REF!,Data!#REF!,(IF(C37=Data!B210,Data!G210,(IF(C37=Data!B213,Data!G213,(IF(C37=Data!#REF!,Data!#REF!,(IF(C37=Data!#REF!,Data!#REF!,(IF(C37=Data!#REF!,Data!#REF!,Data!#REF!)))))))))))))))&amp;IF(C37=Data!#REF!,Data!#REF!,(IF(C37=Data!#REF!,Data!#REF!,(IF(C37=Data!#REF!,Data!#REF!,(IF(C37=Data!#REF!,Data!#REF!,(IF(C37=Data!#REF!,Data!#REF!,(IF(C37=Data!#REF!,Data!G905,(IF(C37=Data!#REF!,Data!#REF!,(IF(C37=Data!#REF!,Data!#REF!,Data!#REF!)))))))))))))))&amp;IF(C37=Data!B241,Data!G241,(IF(C37=Data!#REF!,Data!#REF!,(IF(C37=Data!#REF!,Data!#REF!,(IF(C37=Data!#REF!,Data!#REF!,(IF(C37=Data!#REF!,Data!#REF!,Data!#REF!)))))))))</f>
        <v>#REF!</v>
      </c>
      <c r="P37" s="833"/>
      <c r="Q37" s="834"/>
      <c r="R37" s="630" t="s">
        <v>525</v>
      </c>
      <c r="S37" s="834"/>
      <c r="T37" s="834"/>
      <c r="U37" s="630"/>
      <c r="V37" s="634"/>
      <c r="W37" s="630"/>
      <c r="X37" s="350">
        <f>IF(E37="","",VLOOKUP(C37,Data!$B$5:$J$508,9,FALSE)*E37)</f>
        <v>2.5920000000000001</v>
      </c>
      <c r="Y37" s="704"/>
      <c r="Z37" s="704"/>
      <c r="AA37" s="705"/>
      <c r="AB37" s="705"/>
      <c r="AC37" s="704"/>
      <c r="AD37" s="704"/>
      <c r="AE37" s="704"/>
    </row>
    <row r="38" spans="2:31" s="710" customFormat="1" ht="20" customHeight="1">
      <c r="B38" s="707" t="s">
        <v>1178</v>
      </c>
      <c r="C38" s="357" t="s">
        <v>131</v>
      </c>
      <c r="D38" s="346" t="str">
        <f>IF(E38="","",VLOOKUP(C38,Data!$B$5:$L$508,2,FALSE))</f>
        <v>ZV88230</v>
      </c>
      <c r="E38" s="715">
        <v>147</v>
      </c>
      <c r="F38" s="709">
        <v>1</v>
      </c>
      <c r="G38" s="712"/>
      <c r="H38" s="346">
        <f>IF(E38="","",VLOOKUP(C38,Data!$B$5:$L$508,11,FALSE))</f>
        <v>38.19</v>
      </c>
      <c r="I38" s="616">
        <f t="shared" si="0"/>
        <v>5613.9299999999994</v>
      </c>
      <c r="J38" s="471" t="str">
        <f>IF(E38="","",VLOOKUP(C38,Data!$B$5:$D$508,3,FALSE))</f>
        <v>C/T</v>
      </c>
      <c r="K38" s="347" t="str">
        <f>IF(E38="","",VLOOKUP(C38,Data!$B$5:$M$508,12,FALSE))</f>
        <v>Indonesia</v>
      </c>
      <c r="L38" s="348"/>
      <c r="M38" s="349">
        <f>IF(E38="","",VLOOKUP(C38,Data!$B$5:$E$508,4,FALSE)*E38)</f>
        <v>707.06999999999994</v>
      </c>
      <c r="N38" s="349">
        <f>IF(E38="","",VLOOKUP(C38,Data!$B$5:$F$508,5,FALSE)*E38)</f>
        <v>646.80000000000007</v>
      </c>
      <c r="O38" s="612" t="e">
        <f>IF(C38=Data!#REF!,Data!#REF!,(IF(C38=Data!#REF!,Data!#REF!,(IF(C38=Data!#REF!,Data!#REF!,(IF(C38=Data!B167,Data!G167,(IF(C38=Data!B170,Data!G170,(IF(C38=Data!#REF!,Data!#REF!,(IF(C38=Data!#REF!,Data!#REF!,(IF(C38=Data!#REF!,Data!#REF!,Data!#REF!)))))))))))))))&amp;IF(C38=Data!#REF!,Data!#REF!,(IF(C38=Data!#REF!,Data!#REF!,(IF(C38=Data!#REF!,Data!#REF!,(IF(C38=Data!#REF!,Data!#REF!,(IF(C38=Data!#REF!,Data!#REF!,(IF(C38=Data!#REF!,Data!G862,(IF(C38=Data!#REF!,Data!#REF!,(IF(C38=Data!#REF!,Data!#REF!,Data!#REF!)))))))))))))))&amp;IF(C38=Data!B198,Data!G198,(IF(C38=Data!#REF!,Data!#REF!,(IF(C38=Data!#REF!,Data!#REF!,(IF(C38=Data!#REF!,Data!#REF!,(IF(C38=Data!#REF!,Data!#REF!,Data!#REF!)))))))))</f>
        <v>#REF!</v>
      </c>
      <c r="P38" s="833"/>
      <c r="Q38" s="834"/>
      <c r="R38" s="630" t="s">
        <v>525</v>
      </c>
      <c r="S38" s="834"/>
      <c r="T38" s="834"/>
      <c r="U38" s="630"/>
      <c r="V38" s="634"/>
      <c r="W38" s="630"/>
      <c r="X38" s="350">
        <f>IF(E38="","",VLOOKUP(C38,Data!$B$5:$J$508,9,FALSE)*E38)</f>
        <v>1.7199</v>
      </c>
      <c r="Y38" s="704"/>
      <c r="Z38" s="704"/>
      <c r="AA38" s="705"/>
      <c r="AB38" s="705"/>
      <c r="AC38" s="704"/>
      <c r="AD38" s="704"/>
      <c r="AE38" s="704"/>
    </row>
    <row r="39" spans="2:31" s="710" customFormat="1" ht="20" customHeight="1">
      <c r="B39" s="707" t="s">
        <v>1179</v>
      </c>
      <c r="C39" s="357" t="s">
        <v>132</v>
      </c>
      <c r="D39" s="346" t="str">
        <f>IF(E39="","",VLOOKUP(C39,Data!$B$5:$L$508,2,FALSE))</f>
        <v>ZV88240</v>
      </c>
      <c r="E39" s="715">
        <v>126</v>
      </c>
      <c r="F39" s="709"/>
      <c r="G39" s="712"/>
      <c r="H39" s="346">
        <f>IF(E39="","",VLOOKUP(C39,Data!$B$5:$L$508,11,FALSE))</f>
        <v>31.06</v>
      </c>
      <c r="I39" s="616">
        <f t="shared" si="0"/>
        <v>3913.56</v>
      </c>
      <c r="J39" s="471" t="str">
        <f>IF(E39="","",VLOOKUP(C39,Data!$B$5:$D$508,3,FALSE))</f>
        <v>C/T</v>
      </c>
      <c r="K39" s="347" t="str">
        <f>IF(E39="","",VLOOKUP(C39,Data!$B$5:$M$508,12,FALSE))</f>
        <v>Indonesia</v>
      </c>
      <c r="L39" s="348"/>
      <c r="M39" s="349">
        <f>IF(E39="","",VLOOKUP(C39,Data!$B$5:$E$508,4,FALSE)*E39)</f>
        <v>630</v>
      </c>
      <c r="N39" s="349">
        <f>IF(E39="","",VLOOKUP(C39,Data!$B$5:$F$508,5,FALSE)*E39)</f>
        <v>579.59999999999991</v>
      </c>
      <c r="O39" s="612" t="e">
        <f>IF(C39=Data!#REF!,Data!#REF!,(IF(C39=Data!#REF!,Data!#REF!,(IF(C39=Data!#REF!,Data!#REF!,(IF(C39=Data!B168,Data!G168,(IF(C39=Data!B171,Data!G171,(IF(C39=Data!#REF!,Data!#REF!,(IF(C39=Data!#REF!,Data!#REF!,(IF(C39=Data!#REF!,Data!#REF!,Data!#REF!)))))))))))))))&amp;IF(C39=Data!#REF!,Data!#REF!,(IF(C39=Data!#REF!,Data!#REF!,(IF(C39=Data!#REF!,Data!#REF!,(IF(C39=Data!#REF!,Data!#REF!,(IF(C39=Data!#REF!,Data!#REF!,(IF(C39=Data!#REF!,Data!G863,(IF(C39=Data!#REF!,Data!#REF!,(IF(C39=Data!#REF!,Data!#REF!,Data!#REF!)))))))))))))))&amp;IF(C39=Data!B199,Data!G199,(IF(C39=Data!#REF!,Data!#REF!,(IF(C39=Data!#REF!,Data!#REF!,(IF(C39=Data!#REF!,Data!#REF!,(IF(C39=Data!#REF!,Data!#REF!,Data!#REF!)))))))))</f>
        <v>#REF!</v>
      </c>
      <c r="P39" s="833"/>
      <c r="Q39" s="834"/>
      <c r="R39" s="630" t="s">
        <v>525</v>
      </c>
      <c r="S39" s="834"/>
      <c r="T39" s="834"/>
      <c r="U39" s="630"/>
      <c r="V39" s="634"/>
      <c r="W39" s="630"/>
      <c r="X39" s="350">
        <f>IF(E39="","",VLOOKUP(C39,Data!$B$5:$J$508,9,FALSE)*E39)</f>
        <v>1.4490000000000001</v>
      </c>
      <c r="Y39" s="704"/>
      <c r="Z39" s="704"/>
      <c r="AA39" s="705"/>
      <c r="AB39" s="705"/>
      <c r="AC39" s="704"/>
      <c r="AD39" s="704"/>
      <c r="AE39" s="704"/>
    </row>
    <row r="40" spans="2:31" s="710" customFormat="1" ht="20" customHeight="1">
      <c r="B40" s="707">
        <v>52</v>
      </c>
      <c r="C40" s="357" t="s">
        <v>134</v>
      </c>
      <c r="D40" s="346" t="str">
        <f>IF(E40="","",VLOOKUP(C40,Data!$B$5:$L$508,2,FALSE))</f>
        <v>ZV88260</v>
      </c>
      <c r="E40" s="715">
        <v>64</v>
      </c>
      <c r="F40" s="709"/>
      <c r="G40" s="712"/>
      <c r="H40" s="346">
        <f>IF(E40="","",VLOOKUP(C40,Data!$B$5:$L$508,11,FALSE))</f>
        <v>94.14</v>
      </c>
      <c r="I40" s="616">
        <f t="shared" si="0"/>
        <v>6024.96</v>
      </c>
      <c r="J40" s="471" t="str">
        <f>IF(E40="","",VLOOKUP(C40,Data!$B$5:$D$508,3,FALSE))</f>
        <v>C/T</v>
      </c>
      <c r="K40" s="347" t="str">
        <f>IF(E40="","",VLOOKUP(C40,Data!$B$5:$M$508,12,FALSE))</f>
        <v>Indonesia</v>
      </c>
      <c r="L40" s="348"/>
      <c r="M40" s="349">
        <f>IF(E40="","",VLOOKUP(C40,Data!$B$5:$E$508,4,FALSE)*E40)</f>
        <v>290.56</v>
      </c>
      <c r="N40" s="349">
        <f>IF(E40="","",VLOOKUP(C40,Data!$B$5:$F$508,5,FALSE)*E40)</f>
        <v>268.8</v>
      </c>
      <c r="O40" s="612" t="e">
        <f>IF(C40=Data!#REF!,Data!#REF!,(IF(C40=Data!#REF!,Data!#REF!,(IF(C40=Data!#REF!,Data!#REF!,(IF(C40=Data!B162,Data!G162,(IF(C40=Data!B165,Data!G165,(IF(C40=Data!#REF!,Data!#REF!,(IF(C40=Data!#REF!,Data!#REF!,(IF(C40=Data!#REF!,Data!#REF!,Data!#REF!)))))))))))))))&amp;IF(C40=Data!#REF!,Data!#REF!,(IF(C40=Data!#REF!,Data!#REF!,(IF(C40=Data!#REF!,Data!#REF!,(IF(C40=Data!#REF!,Data!#REF!,(IF(C40=Data!#REF!,Data!#REF!,(IF(C40=Data!#REF!,Data!G857,(IF(C40=Data!#REF!,Data!#REF!,(IF(C40=Data!#REF!,Data!#REF!,Data!#REF!)))))))))))))))&amp;IF(C40=Data!B193,Data!G193,(IF(C40=Data!#REF!,Data!#REF!,(IF(C40=Data!#REF!,Data!#REF!,(IF(C40=Data!#REF!,Data!#REF!,(IF(C40=Data!#REF!,Data!#REF!,Data!#REF!)))))))))</f>
        <v>#REF!</v>
      </c>
      <c r="P40" s="833"/>
      <c r="Q40" s="834"/>
      <c r="R40" s="630" t="s">
        <v>525</v>
      </c>
      <c r="S40" s="834"/>
      <c r="T40" s="834"/>
      <c r="U40" s="630"/>
      <c r="V40" s="634"/>
      <c r="W40" s="630"/>
      <c r="X40" s="350">
        <f>IF(E40="","",VLOOKUP(C40,Data!$B$5:$J$508,9,FALSE)*E40)</f>
        <v>0.83199999999999996</v>
      </c>
      <c r="Y40" s="704"/>
      <c r="Z40" s="704"/>
      <c r="AA40" s="705"/>
      <c r="AB40" s="705"/>
      <c r="AC40" s="704"/>
      <c r="AD40" s="704"/>
      <c r="AE40" s="704"/>
    </row>
    <row r="41" spans="2:31" s="710" customFormat="1" ht="20" customHeight="1">
      <c r="B41" s="707">
        <v>53</v>
      </c>
      <c r="C41" s="357" t="s">
        <v>135</v>
      </c>
      <c r="D41" s="346" t="str">
        <f>IF(E41="","",VLOOKUP(C41,Data!$B$5:$L$508,2,FALSE))</f>
        <v>ZV88270</v>
      </c>
      <c r="E41" s="715">
        <v>64</v>
      </c>
      <c r="F41" s="709"/>
      <c r="G41" s="712"/>
      <c r="H41" s="346">
        <f>IF(E41="","",VLOOKUP(C41,Data!$B$5:$L$508,11,FALSE))</f>
        <v>97.38</v>
      </c>
      <c r="I41" s="616">
        <f t="shared" si="0"/>
        <v>6232.32</v>
      </c>
      <c r="J41" s="471" t="str">
        <f>IF(E41="","",VLOOKUP(C41,Data!$B$5:$D$508,3,FALSE))</f>
        <v>C/T</v>
      </c>
      <c r="K41" s="347" t="str">
        <f>IF(E41="","",VLOOKUP(C41,Data!$B$5:$M$508,12,FALSE))</f>
        <v>Indonesia</v>
      </c>
      <c r="L41" s="348"/>
      <c r="M41" s="349">
        <f>IF(E41="","",VLOOKUP(C41,Data!$B$5:$E$508,4,FALSE)*E41)</f>
        <v>290.56</v>
      </c>
      <c r="N41" s="349">
        <f>IF(E41="","",VLOOKUP(C41,Data!$B$5:$F$508,5,FALSE)*E41)</f>
        <v>268.8</v>
      </c>
      <c r="O41" s="612" t="e">
        <f>IF(C41=Data!#REF!,Data!#REF!,(IF(C41=Data!#REF!,Data!#REF!,(IF(C41=Data!#REF!,Data!#REF!,(IF(C41=Data!B163,Data!G163,(IF(C41=Data!B166,Data!G166,(IF(C41=Data!#REF!,Data!#REF!,(IF(C41=Data!#REF!,Data!#REF!,(IF(C41=Data!#REF!,Data!#REF!,Data!#REF!)))))))))))))))&amp;IF(C41=Data!#REF!,Data!#REF!,(IF(C41=Data!#REF!,Data!#REF!,(IF(C41=Data!#REF!,Data!#REF!,(IF(C41=Data!#REF!,Data!#REF!,(IF(C41=Data!#REF!,Data!#REF!,(IF(C41=Data!#REF!,Data!G858,(IF(C41=Data!#REF!,Data!#REF!,(IF(C41=Data!#REF!,Data!#REF!,Data!#REF!)))))))))))))))&amp;IF(C41=Data!B194,Data!G194,(IF(C41=Data!#REF!,Data!#REF!,(IF(C41=Data!#REF!,Data!#REF!,(IF(C41=Data!#REF!,Data!#REF!,(IF(C41=Data!#REF!,Data!#REF!,Data!#REF!)))))))))</f>
        <v>#REF!</v>
      </c>
      <c r="P41" s="833"/>
      <c r="Q41" s="834"/>
      <c r="R41" s="630" t="s">
        <v>525</v>
      </c>
      <c r="S41" s="834"/>
      <c r="T41" s="834"/>
      <c r="U41" s="630"/>
      <c r="V41" s="634"/>
      <c r="W41" s="630"/>
      <c r="X41" s="350">
        <f>IF(E41="","",VLOOKUP(C41,Data!$B$5:$J$508,9,FALSE)*E41)</f>
        <v>0.83199999999999996</v>
      </c>
      <c r="Y41" s="704"/>
      <c r="Z41" s="704"/>
      <c r="AA41" s="705"/>
      <c r="AB41" s="705"/>
      <c r="AC41" s="704"/>
      <c r="AD41" s="704"/>
      <c r="AE41" s="704"/>
    </row>
    <row r="42" spans="2:31" s="710" customFormat="1" ht="20" customHeight="1">
      <c r="B42" s="707">
        <v>54</v>
      </c>
      <c r="C42" s="357" t="s">
        <v>137</v>
      </c>
      <c r="D42" s="346" t="str">
        <f>IF(E42="","",VLOOKUP(C42,Data!$B$5:$L$508,2,FALSE))</f>
        <v>ZV88290</v>
      </c>
      <c r="E42" s="715">
        <v>64</v>
      </c>
      <c r="F42" s="709"/>
      <c r="G42" s="712"/>
      <c r="H42" s="346">
        <f>IF(E42="","",VLOOKUP(C42,Data!$B$5:$L$508,11,FALSE))</f>
        <v>96.87</v>
      </c>
      <c r="I42" s="616">
        <f t="shared" si="0"/>
        <v>6199.68</v>
      </c>
      <c r="J42" s="471" t="str">
        <f>IF(E42="","",VLOOKUP(C42,Data!$B$5:$D$508,3,FALSE))</f>
        <v>C/T</v>
      </c>
      <c r="K42" s="347" t="str">
        <f>IF(E42="","",VLOOKUP(C42,Data!$B$5:$M$508,12,FALSE))</f>
        <v>Indonesia</v>
      </c>
      <c r="L42" s="348"/>
      <c r="M42" s="349">
        <f>IF(E42="","",VLOOKUP(C42,Data!$B$5:$E$508,4,FALSE)*E42)</f>
        <v>290.56</v>
      </c>
      <c r="N42" s="349">
        <f>IF(E42="","",VLOOKUP(C42,Data!$B$5:$F$508,5,FALSE)*E42)</f>
        <v>268.8</v>
      </c>
      <c r="O42" s="612" t="e">
        <f>IF(C42=Data!#REF!,Data!#REF!,(IF(C42=Data!#REF!,Data!#REF!,(IF(C42=Data!#REF!,Data!#REF!,(IF(C42=Data!B164,Data!G164,(IF(C42=Data!B167,Data!G167,(IF(C42=Data!#REF!,Data!#REF!,(IF(C42=Data!#REF!,Data!#REF!,(IF(C42=Data!#REF!,Data!#REF!,Data!#REF!)))))))))))))))&amp;IF(C42=Data!#REF!,Data!#REF!,(IF(C42=Data!#REF!,Data!#REF!,(IF(C42=Data!#REF!,Data!#REF!,(IF(C42=Data!#REF!,Data!#REF!,(IF(C42=Data!#REF!,Data!#REF!,(IF(C42=Data!#REF!,Data!G859,(IF(C42=Data!#REF!,Data!#REF!,(IF(C42=Data!#REF!,Data!#REF!,Data!#REF!)))))))))))))))&amp;IF(C42=Data!B195,Data!G195,(IF(C42=Data!#REF!,Data!#REF!,(IF(C42=Data!#REF!,Data!#REF!,(IF(C42=Data!#REF!,Data!#REF!,(IF(C42=Data!#REF!,Data!#REF!,Data!#REF!)))))))))</f>
        <v>#REF!</v>
      </c>
      <c r="P42" s="833"/>
      <c r="Q42" s="834"/>
      <c r="R42" s="630" t="s">
        <v>525</v>
      </c>
      <c r="S42" s="834"/>
      <c r="T42" s="834"/>
      <c r="U42" s="630"/>
      <c r="V42" s="634"/>
      <c r="W42" s="630"/>
      <c r="X42" s="350">
        <f>IF(E42="","",VLOOKUP(C42,Data!$B$5:$J$508,9,FALSE)*E42)</f>
        <v>0.83199999999999996</v>
      </c>
      <c r="Y42" s="704"/>
      <c r="Z42" s="704"/>
      <c r="AA42" s="705"/>
      <c r="AB42" s="705"/>
      <c r="AC42" s="704"/>
      <c r="AD42" s="704"/>
      <c r="AE42" s="704"/>
    </row>
    <row r="43" spans="2:31" s="710" customFormat="1" ht="20" customHeight="1">
      <c r="B43" s="707">
        <v>55</v>
      </c>
      <c r="C43" s="357" t="s">
        <v>138</v>
      </c>
      <c r="D43" s="346" t="str">
        <f>IF(E43="","",VLOOKUP(C43,Data!$B$5:$L$508,2,FALSE))</f>
        <v>ZV88300</v>
      </c>
      <c r="E43" s="715">
        <v>64</v>
      </c>
      <c r="F43" s="709"/>
      <c r="G43" s="712"/>
      <c r="H43" s="346">
        <f>IF(E43="","",VLOOKUP(C43,Data!$B$5:$L$508,11,FALSE))</f>
        <v>96.87</v>
      </c>
      <c r="I43" s="616">
        <f t="shared" si="0"/>
        <v>6199.68</v>
      </c>
      <c r="J43" s="471" t="str">
        <f>IF(E43="","",VLOOKUP(C43,Data!$B$5:$D$508,3,FALSE))</f>
        <v>C/T</v>
      </c>
      <c r="K43" s="347" t="str">
        <f>IF(E43="","",VLOOKUP(C43,Data!$B$5:$M$508,12,FALSE))</f>
        <v>Indonesia</v>
      </c>
      <c r="L43" s="348"/>
      <c r="M43" s="349">
        <f>IF(E43="","",VLOOKUP(C43,Data!$B$5:$E$508,4,FALSE)*E43)</f>
        <v>290.56</v>
      </c>
      <c r="N43" s="349">
        <f>IF(E43="","",VLOOKUP(C43,Data!$B$5:$F$508,5,FALSE)*E43)</f>
        <v>268.8</v>
      </c>
      <c r="O43" s="612" t="e">
        <f>IF(C43=Data!#REF!,Data!#REF!,(IF(C43=Data!#REF!,Data!#REF!,(IF(C43=Data!#REF!,Data!#REF!,(IF(C43=Data!B166,Data!G166,(IF(C43=Data!B169,Data!G169,(IF(C43=Data!#REF!,Data!#REF!,(IF(C43=Data!#REF!,Data!#REF!,(IF(C43=Data!#REF!,Data!#REF!,Data!#REF!)))))))))))))))&amp;IF(C43=Data!#REF!,Data!#REF!,(IF(C43=Data!#REF!,Data!#REF!,(IF(C43=Data!#REF!,Data!#REF!,(IF(C43=Data!#REF!,Data!#REF!,(IF(C43=Data!#REF!,Data!#REF!,(IF(C43=Data!#REF!,Data!G861,(IF(C43=Data!#REF!,Data!#REF!,(IF(C43=Data!#REF!,Data!#REF!,Data!#REF!)))))))))))))))&amp;IF(C43=Data!B197,Data!G197,(IF(C43=Data!#REF!,Data!#REF!,(IF(C43=Data!#REF!,Data!#REF!,(IF(C43=Data!#REF!,Data!#REF!,(IF(C43=Data!#REF!,Data!#REF!,Data!#REF!)))))))))</f>
        <v>#REF!</v>
      </c>
      <c r="P43" s="833"/>
      <c r="Q43" s="834"/>
      <c r="R43" s="630" t="s">
        <v>525</v>
      </c>
      <c r="S43" s="834"/>
      <c r="T43" s="834"/>
      <c r="U43" s="630"/>
      <c r="V43" s="634"/>
      <c r="W43" s="630"/>
      <c r="X43" s="350">
        <f>IF(E43="","",VLOOKUP(C43,Data!$B$5:$J$508,9,FALSE)*E43)</f>
        <v>0.83199999999999996</v>
      </c>
      <c r="Y43" s="704"/>
      <c r="Z43" s="704"/>
      <c r="AA43" s="705"/>
      <c r="AB43" s="705"/>
      <c r="AC43" s="704"/>
      <c r="AD43" s="704"/>
      <c r="AE43" s="704"/>
    </row>
    <row r="44" spans="2:31" s="710" customFormat="1" ht="20" customHeight="1">
      <c r="B44" s="635">
        <v>56</v>
      </c>
      <c r="C44" s="357" t="s">
        <v>624</v>
      </c>
      <c r="D44" s="346" t="str">
        <f>IF(E44="","",VLOOKUP(C44,Data!$B$5:$L$508,2,FALSE))</f>
        <v>ZV88000</v>
      </c>
      <c r="E44" s="715">
        <v>8</v>
      </c>
      <c r="F44" s="709"/>
      <c r="G44" s="712"/>
      <c r="H44" s="346">
        <f>IF(E44="","",VLOOKUP(C44,Data!$B$5:$L$508,11,FALSE))</f>
        <v>7.45</v>
      </c>
      <c r="I44" s="616">
        <f t="shared" si="0"/>
        <v>59.6</v>
      </c>
      <c r="J44" s="471" t="str">
        <f>IF(E44="","",VLOOKUP(C44,Data!$B$5:$D$508,3,FALSE))</f>
        <v>C/T</v>
      </c>
      <c r="K44" s="347" t="str">
        <f>IF(E44="","",VLOOKUP(C44,Data!$B$5:$M$508,12,FALSE))</f>
        <v>Indonesia</v>
      </c>
      <c r="L44" s="348"/>
      <c r="M44" s="349">
        <f>IF(E44="","",VLOOKUP(C44,Data!$B$5:$E$508,4,FALSE)*E44)</f>
        <v>9.1199999999999992</v>
      </c>
      <c r="N44" s="349">
        <f>IF(E44="","",VLOOKUP(C44,Data!$B$5:$F$508,5,FALSE)*E44)</f>
        <v>4.08</v>
      </c>
      <c r="O44" s="612" t="e">
        <f>IF(C44=Data!#REF!,Data!#REF!,(IF(C44=Data!#REF!,Data!#REF!,(IF(C44=Data!#REF!,Data!#REF!,(IF(C44=Data!B152,Data!G152,(IF(C44=Data!B155,Data!G155,(IF(C44=Data!#REF!,Data!#REF!,(IF(C44=Data!#REF!,Data!#REF!,(IF(C44=Data!#REF!,Data!#REF!,Data!#REF!)))))))))))))))&amp;IF(C44=Data!#REF!,Data!#REF!,(IF(C44=Data!#REF!,Data!#REF!,(IF(C44=Data!#REF!,Data!#REF!,(IF(C44=Data!#REF!,Data!#REF!,(IF(C44=Data!#REF!,Data!#REF!,(IF(C44=Data!#REF!,Data!G847,(IF(C44=Data!#REF!,Data!#REF!,(IF(C44=Data!#REF!,Data!#REF!,Data!#REF!)))))))))))))))&amp;IF(C44=Data!B183,Data!G183,(IF(C44=Data!#REF!,Data!#REF!,(IF(C44=Data!#REF!,Data!#REF!,(IF(C44=Data!#REF!,Data!#REF!,(IF(C44=Data!#REF!,Data!#REF!,Data!#REF!)))))))))</f>
        <v>#REF!</v>
      </c>
      <c r="P44" s="833"/>
      <c r="Q44" s="834"/>
      <c r="R44" s="630" t="s">
        <v>525</v>
      </c>
      <c r="S44" s="834"/>
      <c r="T44" s="834"/>
      <c r="U44" s="630"/>
      <c r="V44" s="634"/>
      <c r="W44" s="630"/>
      <c r="X44" s="350">
        <f>IF(E44="","",VLOOKUP(C44,Data!$B$5:$J$508,9,FALSE)*E44)</f>
        <v>0.65600000000000003</v>
      </c>
      <c r="Y44" s="704"/>
      <c r="Z44" s="704"/>
      <c r="AA44" s="705"/>
      <c r="AB44" s="705"/>
      <c r="AC44" s="704"/>
      <c r="AD44" s="704"/>
      <c r="AE44" s="704"/>
    </row>
    <row r="45" spans="2:31" s="710" customFormat="1" ht="20" customHeight="1">
      <c r="B45" s="635"/>
      <c r="C45" s="357"/>
      <c r="D45" s="346" t="str">
        <f>IF(E45="","",VLOOKUP(C45,Data!$B$5:$L$508,2,FALSE))</f>
        <v/>
      </c>
      <c r="E45" s="715"/>
      <c r="F45" s="709"/>
      <c r="G45" s="712"/>
      <c r="H45" s="346" t="str">
        <f>IF(E45="","",VLOOKUP(C45,Data!$B$5:$L$508,11,FALSE))</f>
        <v/>
      </c>
      <c r="I45" s="616" t="str">
        <f t="shared" si="0"/>
        <v>-</v>
      </c>
      <c r="J45" s="471" t="str">
        <f>IF(E45="","",VLOOKUP(C45,Data!$B$5:$D$508,3,FALSE))</f>
        <v/>
      </c>
      <c r="K45" s="347" t="str">
        <f>IF(E45="","",VLOOKUP(C45,Data!$B$5:$M$508,12,FALSE))</f>
        <v/>
      </c>
      <c r="L45" s="348"/>
      <c r="M45" s="349" t="str">
        <f>IF(E45="","",VLOOKUP(C45,Data!$B$5:$E$508,4,FALSE)*E45)</f>
        <v/>
      </c>
      <c r="N45" s="349" t="str">
        <f>IF(E45="","",VLOOKUP(C45,Data!$B$5:$F$508,5,FALSE)*E45)</f>
        <v/>
      </c>
      <c r="O45" s="612" t="e">
        <f>IF(C45=Data!#REF!,Data!#REF!,(IF(C45=Data!#REF!,Data!#REF!,(IF(C45=Data!#REF!,Data!#REF!,(IF(C45=Data!B153,Data!G153,(IF(C45=Data!B156,Data!G156,(IF(C45=Data!#REF!,Data!#REF!,(IF(C45=Data!#REF!,Data!#REF!,(IF(C45=Data!#REF!,Data!#REF!,Data!#REF!)))))))))))))))&amp;IF(C45=Data!#REF!,Data!#REF!,(IF(C45=Data!#REF!,Data!#REF!,(IF(C45=Data!#REF!,Data!#REF!,(IF(C45=Data!#REF!,Data!#REF!,(IF(C45=Data!#REF!,Data!#REF!,(IF(C45=Data!#REF!,Data!G848,(IF(C45=Data!#REF!,Data!#REF!,(IF(C45=Data!#REF!,Data!#REF!,Data!#REF!)))))))))))))))&amp;IF(C45=Data!B184,Data!G184,(IF(C45=Data!#REF!,Data!#REF!,(IF(C45=Data!#REF!,Data!#REF!,(IF(C45=Data!#REF!,Data!#REF!,(IF(C45=Data!#REF!,Data!#REF!,Data!#REF!)))))))))</f>
        <v>#REF!</v>
      </c>
      <c r="P45" s="833"/>
      <c r="Q45" s="834"/>
      <c r="R45" s="630" t="s">
        <v>525</v>
      </c>
      <c r="S45" s="834"/>
      <c r="T45" s="834"/>
      <c r="U45" s="630"/>
      <c r="V45" s="634"/>
      <c r="W45" s="630"/>
      <c r="X45" s="350" t="str">
        <f>IF(E45="","",VLOOKUP(C45,Data!$B$5:$J$508,9,FALSE)*E45)</f>
        <v/>
      </c>
      <c r="Y45" s="704"/>
      <c r="Z45" s="704"/>
      <c r="AA45" s="705"/>
      <c r="AB45" s="705"/>
      <c r="AC45" s="704"/>
      <c r="AD45" s="704"/>
      <c r="AE45" s="704"/>
    </row>
    <row r="46" spans="2:31" s="710" customFormat="1" ht="20" customHeight="1">
      <c r="B46" s="707"/>
      <c r="C46" s="357"/>
      <c r="D46" s="346" t="str">
        <f>IF(E46="","",VLOOKUP(C46,Data!$B$5:$L$508,2,FALSE))</f>
        <v/>
      </c>
      <c r="E46" s="832"/>
      <c r="F46" s="709"/>
      <c r="G46" s="712"/>
      <c r="H46" s="346" t="str">
        <f>IF(E46="","",VLOOKUP(C46,Data!$B$5:$L$508,11,FALSE))</f>
        <v/>
      </c>
      <c r="I46" s="616" t="str">
        <f t="shared" si="0"/>
        <v>-</v>
      </c>
      <c r="J46" s="471" t="str">
        <f>IF(E46="","",VLOOKUP(C46,Data!$B$5:$D$508,3,FALSE))</f>
        <v/>
      </c>
      <c r="K46" s="347" t="str">
        <f>IF(E46="","",VLOOKUP(C46,Data!$B$5:$M$508,12,FALSE))</f>
        <v/>
      </c>
      <c r="L46" s="348"/>
      <c r="M46" s="349" t="str">
        <f>IF(E46="","",VLOOKUP(C46,Data!$B$5:$E$508,4,FALSE)*E46)</f>
        <v/>
      </c>
      <c r="N46" s="349" t="str">
        <f>IF(E46="","",VLOOKUP(C46,Data!$B$5:$F$508,5,FALSE)*E46)</f>
        <v/>
      </c>
      <c r="O46" s="612" t="e">
        <f>IF(C46=Data!#REF!,Data!#REF!,(IF(C46=Data!#REF!,Data!#REF!,(IF(C46=Data!#REF!,Data!#REF!,(IF(C46=Data!B166,Data!G166,(IF(C46=Data!B169,Data!G169,(IF(C46=Data!#REF!,Data!#REF!,(IF(C46=Data!#REF!,Data!#REF!,(IF(C46=Data!#REF!,Data!#REF!,Data!#REF!)))))))))))))))&amp;IF(C46=Data!#REF!,Data!#REF!,(IF(C46=Data!#REF!,Data!#REF!,(IF(C46=Data!#REF!,Data!#REF!,(IF(C46=Data!#REF!,Data!#REF!,(IF(C46=Data!#REF!,Data!#REF!,(IF(C46=Data!#REF!,Data!G861,(IF(C46=Data!#REF!,Data!#REF!,(IF(C46=Data!#REF!,Data!#REF!,Data!#REF!)))))))))))))))&amp;IF(C46=Data!B197,Data!G197,(IF(C46=Data!#REF!,Data!#REF!,(IF(C46=Data!#REF!,Data!#REF!,(IF(C46=Data!#REF!,Data!#REF!,(IF(C46=Data!#REF!,Data!#REF!,Data!#REF!)))))))))</f>
        <v>#REF!</v>
      </c>
      <c r="P46" s="833"/>
      <c r="Q46" s="834"/>
      <c r="R46" s="630" t="s">
        <v>525</v>
      </c>
      <c r="S46" s="834"/>
      <c r="T46" s="834"/>
      <c r="U46" s="630"/>
      <c r="V46" s="634"/>
      <c r="W46" s="630"/>
      <c r="X46" s="350" t="str">
        <f>IF(E46="","",VLOOKUP(C46,Data!$B$5:$J$508,9,FALSE)*E46)</f>
        <v/>
      </c>
      <c r="Y46" s="704"/>
      <c r="Z46" s="704"/>
      <c r="AA46" s="705"/>
      <c r="AB46" s="705"/>
      <c r="AC46" s="704"/>
      <c r="AD46" s="704"/>
      <c r="AE46" s="704"/>
    </row>
    <row r="47" spans="2:31" s="710" customFormat="1" ht="22" customHeight="1">
      <c r="B47" s="637"/>
      <c r="C47" s="653"/>
      <c r="D47" s="346" t="str">
        <f>IF(E47="","",VLOOKUP(C47,Data!$B$5:$L$508,2,FALSE))</f>
        <v/>
      </c>
      <c r="E47" s="715"/>
      <c r="F47" s="709"/>
      <c r="G47" s="712"/>
      <c r="H47" s="346" t="str">
        <f>IF(E47="","",VLOOKUP(C47,Data!$B$5:$L$508,11,FALSE))</f>
        <v/>
      </c>
      <c r="I47" s="616" t="str">
        <f t="shared" si="0"/>
        <v>-</v>
      </c>
      <c r="J47" s="471" t="str">
        <f>IF(E47="","",VLOOKUP(C47,Data!$B$5:$D$508,3,FALSE))</f>
        <v/>
      </c>
      <c r="K47" s="347" t="str">
        <f>IF(E47="","",VLOOKUP(C47,Data!$B$5:$M$508,12,FALSE))</f>
        <v/>
      </c>
      <c r="L47" s="348"/>
      <c r="M47" s="349" t="str">
        <f>IF(E47="","",VLOOKUP(C47,Data!$B$5:$E$508,4,FALSE)*E47)</f>
        <v/>
      </c>
      <c r="N47" s="349" t="str">
        <f>IF(E47="","",VLOOKUP(C47,Data!$B$5:$F$508,5,FALSE)*E47)</f>
        <v/>
      </c>
      <c r="O47" s="612" t="e">
        <f>IF(C47=Data!#REF!,Data!#REF!,(IF(C47=Data!#REF!,Data!#REF!,(IF(C47=Data!#REF!,Data!#REF!,(IF(C47=Data!B148,Data!G148,(IF(C47=Data!B151,Data!G151,(IF(C47=Data!#REF!,Data!#REF!,(IF(C47=Data!#REF!,Data!#REF!,(IF(C47=Data!#REF!,Data!#REF!,Data!#REF!)))))))))))))))&amp;IF(C47=Data!#REF!,Data!#REF!,(IF(C47=Data!#REF!,Data!#REF!,(IF(C47=Data!#REF!,Data!#REF!,(IF(C47=Data!#REF!,Data!#REF!,(IF(C47=Data!#REF!,Data!#REF!,(IF(C47=Data!#REF!,Data!G843,(IF(C47=Data!#REF!,Data!#REF!,(IF(C47=Data!#REF!,Data!#REF!,Data!#REF!)))))))))))))))&amp;IF(C47=Data!B179,Data!G179,(IF(C47=Data!#REF!,Data!#REF!,(IF(C47=Data!#REF!,Data!#REF!,(IF(C47=Data!#REF!,Data!#REF!,(IF(C47=Data!#REF!,Data!#REF!,Data!#REF!)))))))))</f>
        <v>#REF!</v>
      </c>
      <c r="P47" s="833"/>
      <c r="Q47" s="834"/>
      <c r="R47" s="630" t="s">
        <v>525</v>
      </c>
      <c r="S47" s="834"/>
      <c r="T47" s="834"/>
      <c r="U47" s="630"/>
      <c r="V47" s="634"/>
      <c r="W47" s="630"/>
      <c r="X47" s="350" t="str">
        <f>IF(E47="","",VLOOKUP(C47,Data!$B$5:$J$508,9,FALSE)*E47)</f>
        <v/>
      </c>
      <c r="Y47" s="704"/>
      <c r="Z47" s="704"/>
      <c r="AA47" s="705"/>
      <c r="AB47" s="705"/>
      <c r="AC47" s="704"/>
      <c r="AD47" s="704"/>
      <c r="AE47" s="704"/>
    </row>
    <row r="48" spans="2:31">
      <c r="B48" s="637"/>
      <c r="C48" s="653"/>
      <c r="D48" s="654"/>
      <c r="E48" s="359">
        <f>SUM(E18:E47)</f>
        <v>2492</v>
      </c>
      <c r="F48" s="359">
        <f>SUM(F18:F47)</f>
        <v>7</v>
      </c>
      <c r="G48" s="455"/>
      <c r="H48" s="361"/>
      <c r="I48" s="493">
        <f>SUM(I18:I47)</f>
        <v>103613.72999999998</v>
      </c>
      <c r="J48" s="361"/>
      <c r="K48" s="361"/>
      <c r="L48" s="361"/>
      <c r="M48" s="655">
        <f>SUM(M18:M47)</f>
        <v>9304.08</v>
      </c>
      <c r="N48" s="655">
        <f>SUM(N18:N47)</f>
        <v>8625.1799999999985</v>
      </c>
      <c r="O48" s="351" t="e">
        <f>SUM(O16:O47)</f>
        <v>#REF!</v>
      </c>
      <c r="P48" s="351"/>
      <c r="Q48" s="351">
        <f>SUM(Q16:Q47)</f>
        <v>0</v>
      </c>
      <c r="R48" s="351">
        <f>SUM(R16:R47)</f>
        <v>0</v>
      </c>
      <c r="S48" s="351"/>
      <c r="T48" s="351">
        <f>SUM(T16:T47)</f>
        <v>0</v>
      </c>
      <c r="U48" s="351">
        <f>SUM(U16:U47)</f>
        <v>0</v>
      </c>
      <c r="V48" s="351" t="e">
        <f>SUM(#REF!)</f>
        <v>#REF!</v>
      </c>
      <c r="W48" s="351">
        <f>SUM(W16:W47)</f>
        <v>0</v>
      </c>
      <c r="X48" s="354">
        <f>SUM(X18:X47)</f>
        <v>28.156676000000004</v>
      </c>
    </row>
    <row r="49" spans="2:28">
      <c r="B49" s="656"/>
      <c r="C49" s="657"/>
      <c r="D49" s="641"/>
      <c r="E49" s="441"/>
      <c r="F49" s="658"/>
      <c r="G49" s="406"/>
      <c r="H49" s="177" t="s">
        <v>527</v>
      </c>
      <c r="I49" s="174"/>
      <c r="J49" s="439"/>
      <c r="K49" s="439"/>
      <c r="L49" s="439"/>
      <c r="M49" s="178"/>
      <c r="N49" s="174"/>
      <c r="O49" s="408"/>
      <c r="P49" s="407"/>
      <c r="Q49" s="407"/>
      <c r="R49" s="407"/>
      <c r="S49" s="407"/>
      <c r="T49" s="407"/>
      <c r="U49" s="407"/>
      <c r="V49" s="408"/>
      <c r="W49" s="408"/>
      <c r="X49" s="176"/>
    </row>
    <row r="50" spans="2:28">
      <c r="B50" s="387" t="s">
        <v>523</v>
      </c>
      <c r="C50" s="639"/>
      <c r="D50" s="659"/>
      <c r="E50" s="444" t="s">
        <v>528</v>
      </c>
      <c r="F50" s="444"/>
      <c r="G50" s="401"/>
      <c r="H50" s="80" t="s">
        <v>82</v>
      </c>
      <c r="I50" s="84"/>
      <c r="J50" s="417" t="s">
        <v>83</v>
      </c>
      <c r="K50" s="445"/>
      <c r="L50" s="169" t="s">
        <v>84</v>
      </c>
      <c r="M50" s="169"/>
      <c r="N50" s="1070" t="s">
        <v>85</v>
      </c>
      <c r="O50" s="1071"/>
      <c r="P50" s="1071"/>
      <c r="Q50" s="1071"/>
      <c r="R50" s="1071"/>
      <c r="S50" s="1071"/>
      <c r="T50" s="1071"/>
      <c r="U50" s="1071"/>
      <c r="V50" s="1071"/>
      <c r="W50" s="1071"/>
      <c r="X50" s="1072"/>
    </row>
    <row r="51" spans="2:28" ht="13">
      <c r="B51" s="394" t="s">
        <v>547</v>
      </c>
      <c r="D51" s="660"/>
      <c r="E51" s="381" t="s">
        <v>87</v>
      </c>
      <c r="H51" s="179"/>
      <c r="I51" s="180" t="s">
        <v>12</v>
      </c>
      <c r="J51" s="394" t="s">
        <v>88</v>
      </c>
      <c r="K51" s="446"/>
      <c r="L51" s="171" t="s">
        <v>89</v>
      </c>
      <c r="M51" s="171"/>
      <c r="N51" s="167"/>
      <c r="X51" s="172"/>
      <c r="AA51" s="704"/>
      <c r="AB51" s="704"/>
    </row>
    <row r="52" spans="2:28">
      <c r="B52" s="394" t="s">
        <v>561</v>
      </c>
      <c r="D52" s="641"/>
      <c r="H52" s="1073"/>
      <c r="I52" s="1074"/>
      <c r="J52" s="394"/>
      <c r="K52" s="446"/>
      <c r="L52" s="171" t="s">
        <v>93</v>
      </c>
      <c r="M52" s="171"/>
      <c r="N52" s="167"/>
      <c r="X52" s="172"/>
    </row>
    <row r="53" spans="2:28" ht="12.5">
      <c r="B53" s="406"/>
      <c r="C53" s="448"/>
      <c r="D53" s="661"/>
      <c r="E53" s="381" t="s">
        <v>94</v>
      </c>
      <c r="H53" s="179"/>
      <c r="I53" s="180"/>
      <c r="J53" s="394" t="s">
        <v>95</v>
      </c>
      <c r="K53" s="446"/>
      <c r="L53" s="171"/>
      <c r="M53" s="171"/>
      <c r="N53" s="167"/>
      <c r="X53" s="172"/>
      <c r="AA53" s="704"/>
      <c r="AB53" s="704"/>
    </row>
    <row r="54" spans="2:28" ht="13">
      <c r="B54" s="387" t="s">
        <v>96</v>
      </c>
      <c r="C54" s="444"/>
      <c r="D54" s="640"/>
      <c r="E54" s="381" t="s">
        <v>97</v>
      </c>
      <c r="H54" s="88" t="s">
        <v>98</v>
      </c>
      <c r="I54" s="85"/>
      <c r="J54" s="394" t="s">
        <v>88</v>
      </c>
      <c r="K54" s="446"/>
      <c r="L54" s="171" t="s">
        <v>99</v>
      </c>
      <c r="M54" s="171"/>
      <c r="N54" s="167"/>
      <c r="X54" s="172"/>
      <c r="AA54" s="704"/>
      <c r="AB54" s="704"/>
    </row>
    <row r="55" spans="2:28" ht="15.5">
      <c r="B55" s="729" t="s">
        <v>537</v>
      </c>
      <c r="D55" s="641"/>
      <c r="E55" s="381" t="s">
        <v>100</v>
      </c>
      <c r="H55" s="89"/>
      <c r="I55" s="181"/>
      <c r="J55" s="394" t="s">
        <v>101</v>
      </c>
      <c r="K55" s="446"/>
      <c r="L55" s="171" t="s">
        <v>524</v>
      </c>
      <c r="M55" s="171"/>
      <c r="N55" s="1075" t="s">
        <v>103</v>
      </c>
      <c r="O55" s="1076"/>
      <c r="P55" s="1076"/>
      <c r="Q55" s="1076"/>
      <c r="R55" s="1076"/>
      <c r="S55" s="1076"/>
      <c r="T55" s="1076"/>
      <c r="U55" s="1076"/>
      <c r="V55" s="1076"/>
      <c r="W55" s="1076"/>
      <c r="X55" s="1077"/>
      <c r="AA55" s="704"/>
      <c r="AB55" s="704"/>
    </row>
    <row r="56" spans="2:28">
      <c r="B56" s="406"/>
      <c r="C56" s="448"/>
      <c r="D56" s="644"/>
      <c r="E56" s="448"/>
      <c r="F56" s="448"/>
      <c r="G56" s="407"/>
      <c r="H56" s="1061" t="s">
        <v>1170</v>
      </c>
      <c r="I56" s="1078"/>
      <c r="J56" s="1061" t="s">
        <v>1171</v>
      </c>
      <c r="K56" s="1078"/>
      <c r="L56" s="448"/>
      <c r="M56" s="175"/>
      <c r="N56" s="1079" t="s">
        <v>105</v>
      </c>
      <c r="O56" s="1080"/>
      <c r="P56" s="1080"/>
      <c r="Q56" s="1080"/>
      <c r="R56" s="1080"/>
      <c r="S56" s="1080"/>
      <c r="T56" s="1080"/>
      <c r="U56" s="1080"/>
      <c r="V56" s="1080"/>
      <c r="W56" s="1080"/>
      <c r="X56" s="1081"/>
    </row>
    <row r="60" spans="2:28" ht="22.5" customHeight="1">
      <c r="B60" s="456" t="s">
        <v>922</v>
      </c>
      <c r="C60" s="497"/>
      <c r="D60" s="456" t="s">
        <v>580</v>
      </c>
      <c r="E60" s="663"/>
      <c r="F60" s="663"/>
      <c r="G60" s="454"/>
      <c r="H60" s="456" t="s">
        <v>916</v>
      </c>
      <c r="J60" s="456" t="s">
        <v>927</v>
      </c>
    </row>
    <row r="61" spans="2:28" s="163" customFormat="1" ht="22.5" customHeight="1">
      <c r="B61" s="456" t="s">
        <v>923</v>
      </c>
      <c r="C61" s="497"/>
      <c r="D61" s="456" t="s">
        <v>927</v>
      </c>
      <c r="E61" s="663"/>
      <c r="F61" s="663"/>
      <c r="G61" s="454"/>
      <c r="H61" s="664" t="s">
        <v>917</v>
      </c>
      <c r="I61" s="497"/>
      <c r="J61" s="575" t="s">
        <v>927</v>
      </c>
      <c r="K61" s="704"/>
      <c r="L61" s="704"/>
      <c r="O61" s="704"/>
      <c r="P61" s="704"/>
      <c r="Q61" s="704"/>
      <c r="R61" s="704"/>
      <c r="S61" s="704"/>
      <c r="T61" s="704"/>
      <c r="U61" s="704"/>
      <c r="V61" s="704"/>
      <c r="W61" s="704"/>
      <c r="X61" s="164"/>
      <c r="Y61" s="704"/>
      <c r="Z61" s="704"/>
      <c r="AA61" s="705"/>
      <c r="AB61" s="679"/>
    </row>
    <row r="62" spans="2:28" s="163" customFormat="1" ht="22.5" customHeight="1">
      <c r="B62" s="456" t="s">
        <v>924</v>
      </c>
      <c r="C62" s="497"/>
      <c r="D62" s="456" t="s">
        <v>927</v>
      </c>
      <c r="E62" s="663"/>
      <c r="F62" s="663"/>
      <c r="G62" s="454"/>
      <c r="H62" s="456" t="s">
        <v>918</v>
      </c>
      <c r="J62" s="456" t="s">
        <v>580</v>
      </c>
      <c r="K62" s="704"/>
      <c r="L62" s="704"/>
      <c r="O62" s="704"/>
      <c r="P62" s="704"/>
      <c r="Q62" s="704"/>
      <c r="R62" s="704"/>
      <c r="S62" s="704"/>
      <c r="T62" s="704"/>
      <c r="U62" s="704"/>
      <c r="V62" s="704"/>
      <c r="W62" s="704"/>
      <c r="X62" s="164"/>
      <c r="Y62" s="704"/>
      <c r="Z62" s="704"/>
      <c r="AA62" s="705"/>
      <c r="AB62" s="679"/>
    </row>
    <row r="63" spans="2:28" s="163" customFormat="1" ht="22.5" customHeight="1">
      <c r="B63" s="456" t="s">
        <v>925</v>
      </c>
      <c r="C63" s="497"/>
      <c r="D63" s="456" t="s">
        <v>580</v>
      </c>
      <c r="E63" s="663"/>
      <c r="F63" s="663"/>
      <c r="G63" s="454"/>
      <c r="H63" s="456" t="s">
        <v>919</v>
      </c>
      <c r="J63" s="456" t="s">
        <v>580</v>
      </c>
      <c r="K63" s="704"/>
      <c r="L63" s="704"/>
      <c r="O63" s="704"/>
      <c r="P63" s="704"/>
      <c r="Q63" s="704"/>
      <c r="R63" s="704"/>
      <c r="S63" s="704"/>
      <c r="T63" s="704"/>
      <c r="U63" s="704"/>
      <c r="V63" s="704"/>
      <c r="W63" s="704"/>
      <c r="X63" s="164"/>
      <c r="Y63" s="704"/>
      <c r="Z63" s="704"/>
      <c r="AA63" s="705"/>
      <c r="AB63" s="679"/>
    </row>
    <row r="64" spans="2:28" s="163" customFormat="1" ht="22.5" customHeight="1">
      <c r="B64" s="456" t="s">
        <v>926</v>
      </c>
      <c r="C64" s="497"/>
      <c r="D64" s="456" t="s">
        <v>580</v>
      </c>
      <c r="E64" s="663"/>
      <c r="F64" s="663"/>
      <c r="G64" s="454"/>
      <c r="H64" s="456" t="s">
        <v>921</v>
      </c>
      <c r="J64" s="456" t="s">
        <v>580</v>
      </c>
      <c r="K64" s="704"/>
      <c r="L64" s="704"/>
      <c r="O64" s="704"/>
      <c r="P64" s="704"/>
      <c r="Q64" s="704"/>
      <c r="R64" s="704"/>
      <c r="S64" s="704"/>
      <c r="T64" s="704"/>
      <c r="U64" s="704"/>
      <c r="V64" s="704"/>
      <c r="W64" s="704"/>
      <c r="X64" s="164"/>
      <c r="Y64" s="704"/>
      <c r="Z64" s="704"/>
      <c r="AA64" s="705"/>
      <c r="AB64" s="679"/>
    </row>
    <row r="65" spans="2:28">
      <c r="B65" s="665"/>
      <c r="D65" s="665"/>
      <c r="E65" s="665"/>
      <c r="F65" s="665"/>
      <c r="G65" s="326"/>
      <c r="H65" s="456" t="s">
        <v>920</v>
      </c>
      <c r="J65" s="456" t="s">
        <v>580</v>
      </c>
    </row>
    <row r="66" spans="2:28" s="163" customFormat="1">
      <c r="B66" s="704"/>
      <c r="C66" s="666" t="s">
        <v>189</v>
      </c>
      <c r="D66" s="381"/>
      <c r="E66" s="381"/>
      <c r="F66" s="381"/>
      <c r="G66" s="704"/>
      <c r="J66" s="704"/>
      <c r="K66" s="704"/>
      <c r="L66" s="704"/>
      <c r="O66" s="704"/>
      <c r="P66" s="704"/>
      <c r="Q66" s="704"/>
      <c r="R66" s="704"/>
      <c r="S66" s="704"/>
      <c r="T66" s="704"/>
      <c r="U66" s="704"/>
      <c r="V66" s="704"/>
      <c r="W66" s="704"/>
      <c r="X66" s="164"/>
      <c r="Y66" s="704"/>
      <c r="Z66" s="704"/>
      <c r="AA66" s="705"/>
      <c r="AB66" s="679"/>
    </row>
    <row r="67" spans="2:28" s="163" customFormat="1">
      <c r="B67" s="704"/>
      <c r="C67" s="667" t="s">
        <v>592</v>
      </c>
      <c r="D67" s="381"/>
      <c r="E67" s="381"/>
      <c r="F67" s="381"/>
      <c r="G67" s="704"/>
      <c r="J67" s="704"/>
      <c r="K67" s="704"/>
      <c r="L67" s="704"/>
      <c r="O67" s="704"/>
      <c r="P67" s="704"/>
      <c r="Q67" s="704"/>
      <c r="R67" s="704"/>
      <c r="S67" s="704"/>
      <c r="T67" s="704"/>
      <c r="U67" s="704"/>
      <c r="V67" s="704"/>
      <c r="W67" s="704"/>
      <c r="X67" s="164"/>
      <c r="Y67" s="704"/>
      <c r="Z67" s="704"/>
      <c r="AA67" s="705"/>
      <c r="AB67" s="679"/>
    </row>
    <row r="68" spans="2:28" s="163" customFormat="1">
      <c r="B68" s="704"/>
      <c r="C68" s="667" t="s">
        <v>593</v>
      </c>
      <c r="D68" s="381"/>
      <c r="E68" s="381"/>
      <c r="F68" s="381"/>
      <c r="G68" s="704"/>
      <c r="J68" s="704"/>
      <c r="K68" s="704"/>
      <c r="L68" s="704"/>
      <c r="O68" s="704"/>
      <c r="P68" s="704"/>
      <c r="Q68" s="704"/>
      <c r="R68" s="704"/>
      <c r="S68" s="704"/>
      <c r="T68" s="704"/>
      <c r="U68" s="704"/>
      <c r="V68" s="704"/>
      <c r="W68" s="704"/>
      <c r="X68" s="164"/>
      <c r="Y68" s="704"/>
      <c r="Z68" s="704"/>
      <c r="AA68" s="705"/>
      <c r="AB68" s="679"/>
    </row>
    <row r="69" spans="2:28" s="163" customFormat="1">
      <c r="B69" s="704"/>
      <c r="C69" s="667" t="s">
        <v>595</v>
      </c>
      <c r="D69" s="381"/>
      <c r="E69" s="381"/>
      <c r="F69" s="381"/>
      <c r="G69" s="704"/>
      <c r="J69" s="704"/>
      <c r="K69" s="704"/>
      <c r="L69" s="704"/>
      <c r="O69" s="704"/>
      <c r="P69" s="704"/>
      <c r="Q69" s="704"/>
      <c r="R69" s="704"/>
      <c r="S69" s="704"/>
      <c r="T69" s="704"/>
      <c r="U69" s="704"/>
      <c r="V69" s="704"/>
      <c r="W69" s="704"/>
      <c r="X69" s="164"/>
      <c r="Y69" s="704"/>
      <c r="Z69" s="704"/>
      <c r="AA69" s="705"/>
      <c r="AB69" s="679"/>
    </row>
    <row r="70" spans="2:28" s="163" customFormat="1">
      <c r="B70" s="704"/>
      <c r="C70" s="667" t="s">
        <v>594</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607</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606</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596</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597</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598</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599</v>
      </c>
      <c r="D76" s="381"/>
      <c r="E76" s="381"/>
      <c r="F76" s="381"/>
      <c r="G76" s="704"/>
      <c r="J76" s="704"/>
      <c r="K76" s="704"/>
      <c r="L76" s="704"/>
      <c r="O76" s="704"/>
      <c r="P76" s="704"/>
      <c r="Q76" s="704"/>
      <c r="R76" s="704"/>
      <c r="S76" s="704"/>
      <c r="T76" s="704"/>
      <c r="U76" s="704"/>
      <c r="V76" s="704"/>
      <c r="W76" s="704"/>
      <c r="X76" s="164"/>
      <c r="Y76" s="704"/>
      <c r="Z76" s="704"/>
      <c r="AA76" s="705"/>
      <c r="AB76" s="679"/>
    </row>
    <row r="77" spans="2:28">
      <c r="C77" s="667" t="s">
        <v>336</v>
      </c>
    </row>
    <row r="78" spans="2:28" s="665" customFormat="1">
      <c r="B78" s="704"/>
      <c r="C78" s="668" t="s">
        <v>348</v>
      </c>
      <c r="D78" s="666" t="s">
        <v>570</v>
      </c>
      <c r="E78" s="381"/>
      <c r="F78" s="381"/>
      <c r="G78" s="704"/>
      <c r="H78" s="163"/>
      <c r="I78" s="163"/>
      <c r="J78" s="704"/>
      <c r="K78" s="704"/>
      <c r="L78" s="704"/>
      <c r="M78" s="163"/>
      <c r="N78" s="163"/>
      <c r="O78" s="704"/>
      <c r="P78" s="704"/>
      <c r="Q78" s="704"/>
      <c r="R78" s="704"/>
      <c r="S78" s="704"/>
      <c r="T78" s="704"/>
      <c r="U78" s="704"/>
      <c r="V78" s="704"/>
      <c r="W78" s="704"/>
      <c r="X78" s="164"/>
      <c r="Y78" s="704"/>
      <c r="Z78" s="704"/>
      <c r="AA78" s="705"/>
      <c r="AB78" s="680"/>
    </row>
    <row r="79" spans="2:28" s="665" customFormat="1">
      <c r="B79" s="704"/>
      <c r="C79" s="667" t="s">
        <v>14</v>
      </c>
      <c r="D79" s="381" t="s">
        <v>571</v>
      </c>
      <c r="E79" s="381"/>
      <c r="F79" s="381"/>
      <c r="G79" s="704"/>
      <c r="H79" s="163"/>
      <c r="I79" s="163"/>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667" t="s">
        <v>10</v>
      </c>
      <c r="D80" s="381"/>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7" t="s">
        <v>602</v>
      </c>
      <c r="D81" s="381" t="s">
        <v>20</v>
      </c>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7" t="s">
        <v>11</v>
      </c>
      <c r="D82" s="381"/>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550</v>
      </c>
      <c r="D83" s="381"/>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7" t="s">
        <v>604</v>
      </c>
      <c r="D84" s="381"/>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7" t="s">
        <v>542</v>
      </c>
      <c r="D85" s="381"/>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7" t="s">
        <v>543</v>
      </c>
      <c r="D86" s="381"/>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8" t="s">
        <v>621</v>
      </c>
      <c r="D87" s="669" t="s">
        <v>166</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8" t="s">
        <v>622</v>
      </c>
      <c r="D88" s="669" t="s">
        <v>167</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8" t="s">
        <v>623</v>
      </c>
      <c r="D89" s="666" t="s">
        <v>168</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8" t="s">
        <v>624</v>
      </c>
      <c r="D90" s="666" t="s">
        <v>169</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8" t="s">
        <v>618</v>
      </c>
      <c r="D91" s="669" t="s">
        <v>170</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9" t="s">
        <v>156</v>
      </c>
      <c r="D92" s="669" t="s">
        <v>171</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9" t="s">
        <v>157</v>
      </c>
      <c r="D93" s="669" t="s">
        <v>172</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158</v>
      </c>
      <c r="D94" s="669" t="s">
        <v>173</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159</v>
      </c>
      <c r="D95" s="669" t="s">
        <v>174</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160</v>
      </c>
      <c r="D96" s="669" t="s">
        <v>175</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161</v>
      </c>
      <c r="D97" s="669" t="s">
        <v>176</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162</v>
      </c>
      <c r="D98" s="669" t="s">
        <v>177</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163</v>
      </c>
      <c r="D99" s="669" t="s">
        <v>178</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164</v>
      </c>
      <c r="D100" s="669" t="s">
        <v>179</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165</v>
      </c>
      <c r="D101" s="669" t="s">
        <v>180</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125</v>
      </c>
      <c r="D102" s="669" t="s">
        <v>140</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126</v>
      </c>
      <c r="D103" s="669" t="s">
        <v>141</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127</v>
      </c>
      <c r="D104" s="669" t="s">
        <v>142</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128</v>
      </c>
      <c r="D105" s="669" t="s">
        <v>143</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129</v>
      </c>
      <c r="D106" s="669" t="s">
        <v>144</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130</v>
      </c>
      <c r="D107" s="669" t="s">
        <v>145</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131</v>
      </c>
      <c r="D108" s="669" t="s">
        <v>146</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132</v>
      </c>
      <c r="D109" s="669" t="s">
        <v>147</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133</v>
      </c>
      <c r="D110" s="669" t="s">
        <v>148</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134</v>
      </c>
      <c r="D111" s="669" t="s">
        <v>149</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135</v>
      </c>
      <c r="D112" s="669" t="s">
        <v>150</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136</v>
      </c>
      <c r="D113" s="669" t="s">
        <v>151</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137</v>
      </c>
      <c r="D114" s="669" t="s">
        <v>152</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138</v>
      </c>
      <c r="D115" s="669" t="s">
        <v>153</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s="665" customFormat="1">
      <c r="B116" s="704"/>
      <c r="C116" s="669" t="s">
        <v>139</v>
      </c>
      <c r="D116" s="669" t="s">
        <v>154</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37" s="665" customFormat="1">
      <c r="B117" s="704"/>
      <c r="C117" s="669" t="s">
        <v>345</v>
      </c>
      <c r="D117" s="669" t="s">
        <v>346</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37">
      <c r="C118" s="668" t="s">
        <v>562</v>
      </c>
      <c r="D118" s="666" t="s">
        <v>586</v>
      </c>
    </row>
    <row r="119" spans="2:37" s="381" customFormat="1">
      <c r="B119" s="704"/>
      <c r="C119" s="668" t="s">
        <v>11</v>
      </c>
      <c r="D119" s="666" t="s">
        <v>579</v>
      </c>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705"/>
    </row>
    <row r="120" spans="2:37" s="381" customFormat="1">
      <c r="B120" s="704"/>
      <c r="C120" s="668" t="s">
        <v>550</v>
      </c>
      <c r="D120" s="666" t="s">
        <v>603</v>
      </c>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705"/>
    </row>
    <row r="121" spans="2:37" s="381" customFormat="1">
      <c r="B121" s="704"/>
      <c r="C121" s="668" t="s">
        <v>626</v>
      </c>
      <c r="D121" s="666" t="s">
        <v>629</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668" t="s">
        <v>627</v>
      </c>
      <c r="D122" s="666" t="s">
        <v>630</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668" t="s">
        <v>628</v>
      </c>
      <c r="D123" s="666" t="s">
        <v>631</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668" t="s">
        <v>612</v>
      </c>
      <c r="D124" s="666" t="s">
        <v>613</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70" t="s">
        <v>853</v>
      </c>
      <c r="D125" s="671" t="s">
        <v>860</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66" t="s">
        <v>854</v>
      </c>
      <c r="D126" s="672" t="s">
        <v>861</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66" t="s">
        <v>855</v>
      </c>
      <c r="D127" s="672" t="s">
        <v>862</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66" t="s">
        <v>856</v>
      </c>
      <c r="D128" s="672" t="s">
        <v>863</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66" t="s">
        <v>857</v>
      </c>
      <c r="D129" s="671" t="s">
        <v>864</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70" t="s">
        <v>858</v>
      </c>
      <c r="D130" s="671" t="s">
        <v>865</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70" t="s">
        <v>859</v>
      </c>
      <c r="D131" s="671" t="s">
        <v>866</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66" t="s">
        <v>867</v>
      </c>
      <c r="D132" s="672" t="s">
        <v>868</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68" t="s">
        <v>635</v>
      </c>
      <c r="D133" s="672" t="s">
        <v>636</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8" t="s">
        <v>542</v>
      </c>
      <c r="D134" s="673" t="s">
        <v>573</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68" t="s">
        <v>157</v>
      </c>
      <c r="D135" s="673" t="s">
        <v>172</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sheetData>
  <mergeCells count="6">
    <mergeCell ref="N50:X50"/>
    <mergeCell ref="H52:I52"/>
    <mergeCell ref="N55:X55"/>
    <mergeCell ref="H56:I56"/>
    <mergeCell ref="J56:K56"/>
    <mergeCell ref="N56:X56"/>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F81A0-3987-4500-A030-0A53CCA48617}">
  <sheetPr>
    <pageSetUpPr fitToPage="1"/>
  </sheetPr>
  <dimension ref="B1:AK136"/>
  <sheetViews>
    <sheetView showGridLines="0" topLeftCell="A31" zoomScale="70" zoomScaleNormal="70" zoomScaleSheetLayoutView="70" workbookViewId="0">
      <selection activeCell="G42" sqref="G42"/>
    </sheetView>
  </sheetViews>
  <sheetFormatPr defaultColWidth="9.1796875" defaultRowHeight="22.5"/>
  <cols>
    <col min="1" max="1" width="2.179687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839"/>
      <c r="K10" s="840"/>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1198</v>
      </c>
      <c r="D18" s="346" t="str">
        <f>IF(E18="","",VLOOKUP(C18,Data!$B$5:$L$508,2,FALSE))</f>
        <v/>
      </c>
      <c r="E18" s="715"/>
      <c r="F18" s="709"/>
      <c r="G18" s="363"/>
      <c r="H18" s="346" t="str">
        <f>IF(E18="","",VLOOKUP(C18,Data!$B$5:$L$508,11,FALSE))</f>
        <v/>
      </c>
      <c r="I18" s="616" t="str">
        <f t="shared" ref="I18:I48"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837"/>
      <c r="Q18" s="838"/>
      <c r="R18" s="630" t="s">
        <v>525</v>
      </c>
      <c r="S18" s="838"/>
      <c r="T18" s="838"/>
      <c r="U18" s="630"/>
      <c r="V18" s="634"/>
      <c r="W18" s="630"/>
      <c r="X18" s="350" t="str">
        <f>IF(E18="","",VLOOKUP(C18,Data!$B$5:$J$508,9,FALSE)*E18)</f>
        <v/>
      </c>
      <c r="Y18" s="704"/>
      <c r="Z18" s="704"/>
      <c r="AA18" s="705"/>
      <c r="AB18" s="705"/>
      <c r="AC18" s="704"/>
      <c r="AD18" s="704"/>
      <c r="AE18" s="704"/>
    </row>
    <row r="19" spans="2:31" s="710" customFormat="1" ht="20" customHeight="1">
      <c r="B19" s="707">
        <v>1</v>
      </c>
      <c r="C19" s="357" t="s">
        <v>602</v>
      </c>
      <c r="D19" s="346" t="str">
        <f>IF(E19="","",VLOOKUP(C19,Data!$B$5:$L$508,2,FALSE))</f>
        <v>ZA34840</v>
      </c>
      <c r="E19" s="715">
        <v>50</v>
      </c>
      <c r="F19" s="709"/>
      <c r="G19" s="378" t="s">
        <v>521</v>
      </c>
      <c r="H19" s="346">
        <f>IF(E19="","",VLOOKUP(C19,Data!$B$5:$L$508,11,FALSE))</f>
        <v>35.08</v>
      </c>
      <c r="I19" s="616">
        <f t="shared" si="0"/>
        <v>1754</v>
      </c>
      <c r="J19" s="471" t="str">
        <f>IF(E19="","",VLOOKUP(C19,Data!$B$5:$D$508,3,FALSE))</f>
        <v>C/T</v>
      </c>
      <c r="K19" s="347" t="str">
        <f>IF(E19="","",VLOOKUP(C19,Data!$B$5:$M$508,12,FALSE))</f>
        <v>Indonesia</v>
      </c>
      <c r="L19" s="348"/>
      <c r="M19" s="349">
        <f>IF(E19="","",VLOOKUP(C19,Data!$B$5:$E$508,4,FALSE)*E19)</f>
        <v>56.000000000000007</v>
      </c>
      <c r="N19" s="349">
        <f>IF(E19="","",VLOOKUP(C19,Data!$B$5:$F$508,5,FALSE)*E19)</f>
        <v>55.000000000000007</v>
      </c>
      <c r="O19" s="612" t="e">
        <f>IF(C19=Data!#REF!,Data!#REF!,(IF(C19=Data!#REF!,Data!#REF!,(IF(C19=Data!#REF!,Data!#REF!,(IF(C19=Data!B140,Data!G140,(IF(C19=Data!B143,Data!G143,(IF(C19=Data!#REF!,Data!#REF!,(IF(C19=Data!#REF!,Data!#REF!,(IF(C19=Data!#REF!,Data!#REF!,Data!#REF!)))))))))))))))&amp;IF(C19=Data!#REF!,Data!#REF!,(IF(C19=Data!#REF!,Data!#REF!,(IF(C19=Data!#REF!,Data!#REF!,(IF(C19=Data!#REF!,Data!#REF!,(IF(C19=Data!#REF!,Data!#REF!,(IF(C19=Data!#REF!,Data!G835,(IF(C19=Data!#REF!,Data!#REF!,(IF(C19=Data!#REF!,Data!#REF!,Data!#REF!)))))))))))))))&amp;IF(C19=Data!B171,Data!G171,(IF(C19=Data!#REF!,Data!#REF!,(IF(C19=Data!#REF!,Data!#REF!,(IF(C19=Data!#REF!,Data!#REF!,(IF(C19=Data!#REF!,Data!#REF!,Data!#REF!)))))))))</f>
        <v>#REF!</v>
      </c>
      <c r="P19" s="837"/>
      <c r="Q19" s="838"/>
      <c r="R19" s="630" t="s">
        <v>525</v>
      </c>
      <c r="S19" s="838"/>
      <c r="T19" s="838"/>
      <c r="U19" s="630"/>
      <c r="V19" s="634"/>
      <c r="W19" s="630"/>
      <c r="X19" s="350">
        <f>IF(E19="","",VLOOKUP(C19,Data!$B$5:$J$508,9,FALSE)*E19)</f>
        <v>0.182</v>
      </c>
      <c r="Y19" s="704"/>
      <c r="Z19" s="704"/>
      <c r="AA19" s="705"/>
      <c r="AB19" s="705"/>
      <c r="AC19" s="704"/>
      <c r="AD19" s="704"/>
      <c r="AE19" s="704"/>
    </row>
    <row r="20" spans="2:31" s="710" customFormat="1" ht="20" customHeight="1">
      <c r="B20" s="707" t="s">
        <v>1172</v>
      </c>
      <c r="C20" s="357" t="s">
        <v>14</v>
      </c>
      <c r="D20" s="346" t="str">
        <f>IF(E20="","",VLOOKUP(C20,Data!$B$5:$L$508,2,FALSE))</f>
        <v>ZA34830</v>
      </c>
      <c r="E20" s="715">
        <v>30</v>
      </c>
      <c r="F20" s="709"/>
      <c r="G20" s="363"/>
      <c r="H20" s="346">
        <f>IF(E20="","",VLOOKUP(C20,Data!$B$5:$L$508,11,FALSE))</f>
        <v>117.38</v>
      </c>
      <c r="I20" s="616">
        <f t="shared" si="0"/>
        <v>3521.3999999999996</v>
      </c>
      <c r="J20" s="471" t="str">
        <f>IF(E20="","",VLOOKUP(C20,Data!$B$5:$D$508,3,FALSE))</f>
        <v>C/T</v>
      </c>
      <c r="K20" s="347" t="str">
        <f>IF(E20="","",VLOOKUP(C20,Data!$B$5:$M$508,12,FALSE))</f>
        <v>Indonesia</v>
      </c>
      <c r="L20" s="348"/>
      <c r="M20" s="349">
        <f>IF(E20="","",VLOOKUP(C20,Data!$B$5:$E$508,4,FALSE)*E20)</f>
        <v>153</v>
      </c>
      <c r="N20" s="349">
        <f>IF(E20="","",VLOOKUP(C20,Data!$B$5:$F$508,5,FALSE)*E20)</f>
        <v>135</v>
      </c>
      <c r="O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P20" s="837"/>
      <c r="Q20" s="838"/>
      <c r="R20" s="630" t="s">
        <v>525</v>
      </c>
      <c r="S20" s="838"/>
      <c r="T20" s="838"/>
      <c r="U20" s="630"/>
      <c r="V20" s="634"/>
      <c r="W20" s="630"/>
      <c r="X20" s="350">
        <f>IF(E20="","",VLOOKUP(C20,Data!$B$5:$J$508,9,FALSE)*E20)</f>
        <v>1.7429999999999999</v>
      </c>
      <c r="Y20" s="704"/>
      <c r="Z20" s="704"/>
      <c r="AA20" s="705"/>
      <c r="AB20" s="705"/>
      <c r="AC20" s="704"/>
      <c r="AD20" s="704"/>
      <c r="AE20" s="704"/>
    </row>
    <row r="21" spans="2:31" s="710" customFormat="1" ht="20" customHeight="1">
      <c r="B21" s="707" t="s">
        <v>1173</v>
      </c>
      <c r="C21" s="357" t="s">
        <v>336</v>
      </c>
      <c r="D21" s="346" t="str">
        <f>IF(E21="","",VLOOKUP(C21,Data!$B$5:$L$508,2,FALSE))</f>
        <v>WY71980</v>
      </c>
      <c r="E21" s="715">
        <v>80</v>
      </c>
      <c r="F21" s="709">
        <v>4</v>
      </c>
      <c r="G21" s="712" t="s">
        <v>522</v>
      </c>
      <c r="H21" s="346">
        <f>IF(E21="","",VLOOKUP(C21,Data!$B$5:$L$508,11,FALSE))</f>
        <v>128.6</v>
      </c>
      <c r="I21" s="616">
        <f t="shared" si="0"/>
        <v>10288</v>
      </c>
      <c r="J21" s="471" t="str">
        <f>IF(E21="","",VLOOKUP(C21,Data!$B$5:$D$508,3,FALSE))</f>
        <v>C/T</v>
      </c>
      <c r="K21" s="347" t="str">
        <f>IF(E21="","",VLOOKUP(C21,Data!$B$5:$M$508,12,FALSE))</f>
        <v>Indonesia</v>
      </c>
      <c r="L21" s="348"/>
      <c r="M21" s="349">
        <f>IF(E21="","",VLOOKUP(C21,Data!$B$5:$E$508,4,FALSE)*E21)</f>
        <v>528</v>
      </c>
      <c r="N21" s="349">
        <f>IF(E21="","",VLOOKUP(C21,Data!$B$5:$F$508,5,FALSE)*E21)</f>
        <v>520</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837"/>
      <c r="Q21" s="838"/>
      <c r="R21" s="630" t="s">
        <v>525</v>
      </c>
      <c r="S21" s="838"/>
      <c r="T21" s="838"/>
      <c r="U21" s="630"/>
      <c r="V21" s="634"/>
      <c r="W21" s="630"/>
      <c r="X21" s="350">
        <f>IF(E21="","",VLOOKUP(C21,Data!$B$5:$J$508,9,FALSE)*E21)</f>
        <v>1.07352</v>
      </c>
      <c r="Y21" s="704"/>
      <c r="Z21" s="704"/>
      <c r="AA21" s="705"/>
      <c r="AB21" s="705"/>
      <c r="AC21" s="704"/>
      <c r="AD21" s="704"/>
      <c r="AE21" s="704"/>
    </row>
    <row r="22" spans="2:31" s="710" customFormat="1" ht="20" customHeight="1">
      <c r="B22" s="707" t="s">
        <v>1200</v>
      </c>
      <c r="C22" s="357" t="s">
        <v>592</v>
      </c>
      <c r="D22" s="346" t="str">
        <f>IF(E22="","",VLOOKUP(C22,Data!$B$5:$L$508,2,FALSE))</f>
        <v>WW08930</v>
      </c>
      <c r="E22" s="715">
        <v>200</v>
      </c>
      <c r="F22" s="709"/>
      <c r="G22" s="712"/>
      <c r="H22" s="346">
        <f>IF(E22="","",VLOOKUP(C22,Data!$B$5:$L$508,11,FALSE))</f>
        <v>24.7</v>
      </c>
      <c r="I22" s="616">
        <f t="shared" si="0"/>
        <v>4940</v>
      </c>
      <c r="J22" s="471" t="str">
        <f>IF(E22="","",VLOOKUP(C22,Data!$B$5:$D$508,3,FALSE))</f>
        <v>C/T</v>
      </c>
      <c r="K22" s="347" t="str">
        <f>IF(E22="","",VLOOKUP(C22,Data!$B$5:$M$508,12,FALSE))</f>
        <v>Indonesia</v>
      </c>
      <c r="L22" s="348"/>
      <c r="M22" s="349">
        <f>IF(E22="","",VLOOKUP(C22,Data!$B$5:$E$508,4,FALSE)*E22)</f>
        <v>440.00000000000006</v>
      </c>
      <c r="N22" s="349">
        <f>IF(E22="","",VLOOKUP(C22,Data!$B$5:$F$508,5,FALSE)*E22)</f>
        <v>200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837"/>
      <c r="Q22" s="838"/>
      <c r="R22" s="630" t="s">
        <v>525</v>
      </c>
      <c r="S22" s="838"/>
      <c r="T22" s="838"/>
      <c r="U22" s="630"/>
      <c r="V22" s="634"/>
      <c r="W22" s="630"/>
      <c r="X22" s="350">
        <f>IF(E22="","",VLOOKUP(C22,Data!$B$5:$J$508,9,FALSE)*E22)</f>
        <v>0.68</v>
      </c>
      <c r="Y22" s="704"/>
      <c r="Z22" s="704"/>
      <c r="AA22" s="705"/>
      <c r="AB22" s="705"/>
      <c r="AC22" s="704"/>
      <c r="AD22" s="704"/>
      <c r="AE22" s="704"/>
    </row>
    <row r="23" spans="2:31" s="710" customFormat="1" ht="20" customHeight="1">
      <c r="B23" s="707"/>
      <c r="C23" s="357" t="s">
        <v>593</v>
      </c>
      <c r="D23" s="346" t="str">
        <f>IF(E23="","",VLOOKUP(C23,Data!$B$5:$L$508,2,FALSE))</f>
        <v>WW08960</v>
      </c>
      <c r="E23" s="715">
        <v>200</v>
      </c>
      <c r="F23" s="709"/>
      <c r="G23" s="378" t="s">
        <v>526</v>
      </c>
      <c r="H23" s="346">
        <f>IF(E23="","",VLOOKUP(C23,Data!$B$5:$L$508,11,FALSE))</f>
        <v>24.7</v>
      </c>
      <c r="I23" s="616">
        <f t="shared" si="0"/>
        <v>4940</v>
      </c>
      <c r="J23" s="471" t="str">
        <f>IF(E23="","",VLOOKUP(C23,Data!$B$5:$D$508,3,FALSE))</f>
        <v>C/T</v>
      </c>
      <c r="K23" s="347" t="str">
        <f>IF(E23="","",VLOOKUP(C23,Data!$B$5:$M$508,12,FALSE))</f>
        <v>Indonesia</v>
      </c>
      <c r="L23" s="348"/>
      <c r="M23" s="349">
        <f>IF(E23="","",VLOOKUP(C23,Data!$B$5:$E$508,4,FALSE)*E23)</f>
        <v>0</v>
      </c>
      <c r="N23" s="349">
        <f>IF(E23="","",VLOOKUP(C23,Data!$B$5:$F$508,5,FALSE)*E23)</f>
        <v>200</v>
      </c>
      <c r="O23" s="612" t="e">
        <f>IF(C23=Data!#REF!,Data!#REF!,(IF(C23=Data!#REF!,Data!#REF!,(IF(C23=Data!#REF!,Data!#REF!,(IF(C23=Data!B141,Data!G141,(IF(C23=Data!B144,Data!G144,(IF(C23=Data!#REF!,Data!#REF!,(IF(C23=Data!#REF!,Data!#REF!,(IF(C23=Data!#REF!,Data!#REF!,Data!#REF!)))))))))))))))&amp;IF(C23=Data!#REF!,Data!#REF!,(IF(C23=Data!#REF!,Data!#REF!,(IF(C23=Data!#REF!,Data!#REF!,(IF(C23=Data!#REF!,Data!#REF!,(IF(C23=Data!#REF!,Data!#REF!,(IF(C23=Data!#REF!,Data!G836,(IF(C23=Data!#REF!,Data!#REF!,(IF(C23=Data!#REF!,Data!#REF!,Data!#REF!)))))))))))))))&amp;IF(C23=Data!B172,Data!G172,(IF(C23=Data!#REF!,Data!#REF!,(IF(C23=Data!#REF!,Data!#REF!,(IF(C23=Data!#REF!,Data!#REF!,(IF(C23=Data!#REF!,Data!#REF!,Data!#REF!)))))))))</f>
        <v>#REF!</v>
      </c>
      <c r="P23" s="837"/>
      <c r="Q23" s="838"/>
      <c r="R23" s="630" t="s">
        <v>525</v>
      </c>
      <c r="S23" s="838"/>
      <c r="T23" s="838"/>
      <c r="U23" s="630"/>
      <c r="V23" s="634"/>
      <c r="W23" s="630"/>
      <c r="X23" s="350">
        <f>IF(E23="","",VLOOKUP(C23,Data!$B$5:$J$508,9,FALSE)*E23)</f>
        <v>0.68</v>
      </c>
      <c r="Y23" s="704"/>
      <c r="Z23" s="704"/>
      <c r="AA23" s="705"/>
      <c r="AB23" s="705"/>
      <c r="AC23" s="704"/>
      <c r="AD23" s="704"/>
      <c r="AE23" s="704"/>
    </row>
    <row r="24" spans="2:31" s="710" customFormat="1" ht="20" customHeight="1">
      <c r="B24" s="707" t="s">
        <v>989</v>
      </c>
      <c r="C24" s="357" t="s">
        <v>596</v>
      </c>
      <c r="D24" s="346" t="str">
        <f>IF(E24="","",VLOOKUP(C24,Data!$B$5:$L$508,2,FALSE))</f>
        <v>WW09120</v>
      </c>
      <c r="E24" s="715">
        <v>150</v>
      </c>
      <c r="F24" s="709"/>
      <c r="G24" s="712"/>
      <c r="H24" s="346">
        <f>IF(E24="","",VLOOKUP(C24,Data!$B$5:$L$508,11,FALSE))</f>
        <v>25.11</v>
      </c>
      <c r="I24" s="616">
        <f t="shared" si="0"/>
        <v>3766.5</v>
      </c>
      <c r="J24" s="471" t="str">
        <f>IF(E24="","",VLOOKUP(C24,Data!$B$5:$D$508,3,FALSE))</f>
        <v>C/T</v>
      </c>
      <c r="K24" s="347" t="str">
        <f>IF(E24="","",VLOOKUP(C24,Data!$B$5:$M$508,12,FALSE))</f>
        <v>Indonesia</v>
      </c>
      <c r="L24" s="348"/>
      <c r="M24" s="349">
        <f>IF(E24="","",VLOOKUP(C24,Data!$B$5:$E$508,4,FALSE)*E24)</f>
        <v>225</v>
      </c>
      <c r="N24" s="349">
        <f>IF(E24="","",VLOOKUP(C24,Data!$B$5:$F$508,5,FALSE)*E24)</f>
        <v>97.5</v>
      </c>
      <c r="O24" s="612" t="e">
        <f>IF(C24=Data!#REF!,Data!#REF!,(IF(C24=Data!#REF!,Data!#REF!,(IF(C24=Data!#REF!,Data!#REF!,(IF(C24=Data!B142,Data!G142,(IF(C24=Data!B145,Data!G145,(IF(C24=Data!#REF!,Data!#REF!,(IF(C24=Data!#REF!,Data!#REF!,(IF(C24=Data!#REF!,Data!#REF!,Data!#REF!)))))))))))))))&amp;IF(C24=Data!#REF!,Data!#REF!,(IF(C24=Data!#REF!,Data!#REF!,(IF(C24=Data!#REF!,Data!#REF!,(IF(C24=Data!#REF!,Data!#REF!,(IF(C24=Data!#REF!,Data!#REF!,(IF(C24=Data!#REF!,Data!G837,(IF(C24=Data!#REF!,Data!#REF!,(IF(C24=Data!#REF!,Data!#REF!,Data!#REF!)))))))))))))))&amp;IF(C24=Data!B173,Data!G173,(IF(C24=Data!#REF!,Data!#REF!,(IF(C24=Data!#REF!,Data!#REF!,(IF(C24=Data!#REF!,Data!#REF!,(IF(C24=Data!#REF!,Data!#REF!,Data!#REF!)))))))))</f>
        <v>#REF!</v>
      </c>
      <c r="P24" s="837"/>
      <c r="Q24" s="838"/>
      <c r="R24" s="630" t="s">
        <v>525</v>
      </c>
      <c r="S24" s="838"/>
      <c r="T24" s="838"/>
      <c r="U24" s="630"/>
      <c r="V24" s="634"/>
      <c r="W24" s="630"/>
      <c r="X24" s="350">
        <f>IF(E24="","",VLOOKUP(C24,Data!$B$5:$J$508,9,FALSE)*E24)</f>
        <v>0.59099999999999997</v>
      </c>
      <c r="Y24" s="704"/>
      <c r="Z24" s="704"/>
      <c r="AA24" s="705"/>
      <c r="AB24" s="705"/>
      <c r="AC24" s="704"/>
      <c r="AD24" s="704"/>
      <c r="AE24" s="704"/>
    </row>
    <row r="25" spans="2:31" s="710" customFormat="1" ht="20" customHeight="1">
      <c r="B25" s="707"/>
      <c r="C25" s="357" t="s">
        <v>597</v>
      </c>
      <c r="D25" s="346" t="str">
        <f>IF(E25="","",VLOOKUP(C25,Data!$B$5:$L$508,2,FALSE))</f>
        <v>WW09130</v>
      </c>
      <c r="E25" s="715">
        <v>150</v>
      </c>
      <c r="F25" s="709"/>
      <c r="G25" s="712"/>
      <c r="H25" s="346">
        <f>IF(E25="","",VLOOKUP(C25,Data!$B$5:$L$508,11,FALSE))</f>
        <v>25.11</v>
      </c>
      <c r="I25" s="616">
        <f t="shared" si="0"/>
        <v>3766.5</v>
      </c>
      <c r="J25" s="471" t="str">
        <f>IF(E25="","",VLOOKUP(C25,Data!$B$5:$D$508,3,FALSE))</f>
        <v>C/T</v>
      </c>
      <c r="K25" s="347" t="str">
        <f>IF(E25="","",VLOOKUP(C25,Data!$B$5:$M$508,12,FALSE))</f>
        <v>Indonesia</v>
      </c>
      <c r="L25" s="348"/>
      <c r="M25" s="349">
        <f>IF(E25="","",VLOOKUP(C25,Data!$B$5:$E$508,4,FALSE)*E25)</f>
        <v>0</v>
      </c>
      <c r="N25" s="349">
        <f>IF(E25="","",VLOOKUP(C25,Data!$B$5:$F$508,5,FALSE)*E25)</f>
        <v>97.5</v>
      </c>
      <c r="O25" s="612" t="e">
        <f>IF(C25=Data!#REF!,Data!#REF!,(IF(C25=Data!#REF!,Data!#REF!,(IF(C25=Data!#REF!,Data!#REF!,(IF(C25=Data!B131,Data!G131,(IF(C25=Data!B134,Data!G134,(IF(C25=Data!#REF!,Data!#REF!,(IF(C25=Data!#REF!,Data!#REF!,(IF(C25=Data!#REF!,Data!#REF!,Data!#REF!)))))))))))))))&amp;IF(C25=Data!#REF!,Data!#REF!,(IF(C25=Data!#REF!,Data!#REF!,(IF(C25=Data!#REF!,Data!#REF!,(IF(C25=Data!#REF!,Data!#REF!,(IF(C25=Data!#REF!,Data!#REF!,(IF(C25=Data!#REF!,Data!G826,(IF(C25=Data!#REF!,Data!#REF!,(IF(C25=Data!#REF!,Data!#REF!,Data!#REF!)))))))))))))))&amp;IF(C25=Data!B162,Data!G162,(IF(C25=Data!#REF!,Data!#REF!,(IF(C25=Data!#REF!,Data!#REF!,(IF(C25=Data!#REF!,Data!#REF!,(IF(C25=Data!#REF!,Data!#REF!,Data!#REF!)))))))))</f>
        <v>#REF!</v>
      </c>
      <c r="P25" s="837"/>
      <c r="Q25" s="838"/>
      <c r="R25" s="630" t="s">
        <v>525</v>
      </c>
      <c r="S25" s="838"/>
      <c r="T25" s="838"/>
      <c r="U25" s="630"/>
      <c r="V25" s="634"/>
      <c r="W25" s="630"/>
      <c r="X25" s="350">
        <f>IF(E25="","",VLOOKUP(C25,Data!$B$5:$J$508,9,FALSE)*E25)</f>
        <v>0.59099999999999997</v>
      </c>
      <c r="Y25" s="704"/>
      <c r="Z25" s="704"/>
      <c r="AA25" s="705"/>
      <c r="AB25" s="705"/>
      <c r="AC25" s="704"/>
      <c r="AD25" s="704"/>
      <c r="AE25" s="704"/>
    </row>
    <row r="26" spans="2:31" s="710" customFormat="1" ht="20" customHeight="1">
      <c r="B26" s="707">
        <v>16</v>
      </c>
      <c r="C26" s="357" t="s">
        <v>11</v>
      </c>
      <c r="D26" s="346" t="str">
        <f>IF(E26="","",VLOOKUP(C26,Data!$B$5:$L$508,2,FALSE))</f>
        <v>ZG74800</v>
      </c>
      <c r="E26" s="715">
        <v>150</v>
      </c>
      <c r="F26" s="709">
        <v>1</v>
      </c>
      <c r="G26" s="712"/>
      <c r="H26" s="346">
        <f>IF(E26="","",VLOOKUP(C26,Data!$B$5:$L$508,11,FALSE))</f>
        <v>13.71</v>
      </c>
      <c r="I26" s="616">
        <f t="shared" si="0"/>
        <v>2056.5</v>
      </c>
      <c r="J26" s="471" t="str">
        <f>IF(E26="","",VLOOKUP(C26,Data!$B$5:$D$508,3,FALSE))</f>
        <v>C/T</v>
      </c>
      <c r="K26" s="347" t="str">
        <f>IF(E26="","",VLOOKUP(C26,Data!$B$5:$M$508,12,FALSE))</f>
        <v>Indonesia</v>
      </c>
      <c r="L26" s="348"/>
      <c r="M26" s="349">
        <f>IF(E26="","",VLOOKUP(C26,Data!$B$5:$E$508,4,FALSE)*E26)</f>
        <v>325</v>
      </c>
      <c r="N26" s="349">
        <f>IF(E26="","",VLOOKUP(C26,Data!$B$5:$F$508,5,FALSE)*E26)</f>
        <v>300</v>
      </c>
      <c r="O26" s="612" t="e">
        <f>IF(C26=Data!#REF!,Data!#REF!,(IF(C26=Data!#REF!,Data!#REF!,(IF(C26=Data!#REF!,Data!#REF!,(IF(C26=Data!B132,Data!G132,(IF(C26=Data!B135,Data!G135,(IF(C26=Data!#REF!,Data!#REF!,(IF(C26=Data!#REF!,Data!#REF!,(IF(C26=Data!#REF!,Data!#REF!,Data!#REF!)))))))))))))))&amp;IF(C26=Data!#REF!,Data!#REF!,(IF(C26=Data!#REF!,Data!#REF!,(IF(C26=Data!#REF!,Data!#REF!,(IF(C26=Data!#REF!,Data!#REF!,(IF(C26=Data!#REF!,Data!#REF!,(IF(C26=Data!#REF!,Data!G827,(IF(C26=Data!#REF!,Data!#REF!,(IF(C26=Data!#REF!,Data!#REF!,Data!#REF!)))))))))))))))&amp;IF(C26=Data!B163,Data!G163,(IF(C26=Data!#REF!,Data!#REF!,(IF(C26=Data!#REF!,Data!#REF!,(IF(C26=Data!#REF!,Data!#REF!,(IF(C26=Data!#REF!,Data!#REF!,Data!#REF!)))))))))</f>
        <v>#REF!</v>
      </c>
      <c r="P26" s="837"/>
      <c r="Q26" s="838"/>
      <c r="R26" s="630" t="s">
        <v>525</v>
      </c>
      <c r="S26" s="838"/>
      <c r="T26" s="838"/>
      <c r="U26" s="630"/>
      <c r="V26" s="634"/>
      <c r="W26" s="630"/>
      <c r="X26" s="350">
        <f>IF(E26="","",VLOOKUP(C26,Data!$B$5:$J$508,9,FALSE)*E26)</f>
        <v>1.2</v>
      </c>
      <c r="Y26" s="704"/>
      <c r="Z26" s="704"/>
      <c r="AA26" s="705"/>
      <c r="AB26" s="705"/>
      <c r="AC26" s="704"/>
      <c r="AD26" s="704"/>
      <c r="AE26" s="704"/>
    </row>
    <row r="27" spans="2:31" s="710" customFormat="1" ht="20" customHeight="1">
      <c r="B27" s="707">
        <v>17</v>
      </c>
      <c r="C27" s="357" t="s">
        <v>550</v>
      </c>
      <c r="D27" s="346" t="str">
        <f>IF(E27="","",VLOOKUP(C27,Data!$B$5:$L$508,2,FALSE))</f>
        <v>ZG74810</v>
      </c>
      <c r="E27" s="715">
        <v>150</v>
      </c>
      <c r="F27" s="709">
        <v>1</v>
      </c>
      <c r="G27" s="712"/>
      <c r="H27" s="346">
        <f>IF(E27="","",VLOOKUP(C27,Data!$B$5:$L$508,11,FALSE))</f>
        <v>13.22</v>
      </c>
      <c r="I27" s="616">
        <f t="shared" si="0"/>
        <v>1983</v>
      </c>
      <c r="J27" s="471" t="str">
        <f>IF(E27="","",VLOOKUP(C27,Data!$B$5:$D$508,3,FALSE))</f>
        <v>C/T</v>
      </c>
      <c r="K27" s="347" t="str">
        <f>IF(E27="","",VLOOKUP(C27,Data!$B$5:$M$508,12,FALSE))</f>
        <v>Indonesia</v>
      </c>
      <c r="L27" s="348"/>
      <c r="M27" s="349">
        <f>IF(E27="","",VLOOKUP(C27,Data!$B$5:$E$508,4,FALSE)*E27)</f>
        <v>325</v>
      </c>
      <c r="N27" s="349">
        <f>IF(E27="","",VLOOKUP(C27,Data!$B$5:$F$508,5,FALSE)*E27)</f>
        <v>300</v>
      </c>
      <c r="O27" s="612" t="e">
        <f>IF(C27=Data!#REF!,Data!#REF!,(IF(C27=Data!#REF!,Data!#REF!,(IF(C27=Data!#REF!,Data!#REF!,(IF(C27=Data!B133,Data!G133,(IF(C27=Data!B136,Data!G136,(IF(C27=Data!#REF!,Data!#REF!,(IF(C27=Data!#REF!,Data!#REF!,(IF(C27=Data!#REF!,Data!#REF!,Data!#REF!)))))))))))))))&amp;IF(C27=Data!#REF!,Data!#REF!,(IF(C27=Data!#REF!,Data!#REF!,(IF(C27=Data!#REF!,Data!#REF!,(IF(C27=Data!#REF!,Data!#REF!,(IF(C27=Data!#REF!,Data!#REF!,(IF(C27=Data!#REF!,Data!G828,(IF(C27=Data!#REF!,Data!#REF!,(IF(C27=Data!#REF!,Data!#REF!,Data!#REF!)))))))))))))))&amp;IF(C27=Data!B164,Data!G164,(IF(C27=Data!#REF!,Data!#REF!,(IF(C27=Data!#REF!,Data!#REF!,(IF(C27=Data!#REF!,Data!#REF!,(IF(C27=Data!#REF!,Data!#REF!,Data!#REF!)))))))))</f>
        <v>#REF!</v>
      </c>
      <c r="P27" s="837"/>
      <c r="Q27" s="838"/>
      <c r="R27" s="630" t="s">
        <v>525</v>
      </c>
      <c r="S27" s="838"/>
      <c r="T27" s="838"/>
      <c r="U27" s="630"/>
      <c r="V27" s="634"/>
      <c r="W27" s="630"/>
      <c r="X27" s="350">
        <f>IF(E27="","",VLOOKUP(C27,Data!$B$5:$J$508,9,FALSE)*E27)</f>
        <v>1.2</v>
      </c>
      <c r="Y27" s="704"/>
      <c r="Z27" s="704"/>
      <c r="AA27" s="705"/>
      <c r="AB27" s="705"/>
      <c r="AC27" s="704"/>
      <c r="AD27" s="704"/>
      <c r="AE27" s="704"/>
    </row>
    <row r="28" spans="2:31" s="710" customFormat="1" ht="20" customHeight="1">
      <c r="B28" s="707" t="s">
        <v>967</v>
      </c>
      <c r="C28" s="357" t="s">
        <v>595</v>
      </c>
      <c r="D28" s="346" t="str">
        <f>IF(E28="","",VLOOKUP(C28,Data!$B$5:$L$508,2,FALSE))</f>
        <v>WW08990</v>
      </c>
      <c r="E28" s="715">
        <v>100</v>
      </c>
      <c r="F28" s="709"/>
      <c r="G28" s="712"/>
      <c r="H28" s="346">
        <f>IF(E28="","",VLOOKUP(C28,Data!$B$5:$L$508,11,FALSE))</f>
        <v>24.65</v>
      </c>
      <c r="I28" s="616">
        <f t="shared" si="0"/>
        <v>2465</v>
      </c>
      <c r="J28" s="471" t="str">
        <f>IF(E28="","",VLOOKUP(C28,Data!$B$5:$D$508,3,FALSE))</f>
        <v>C/T</v>
      </c>
      <c r="K28" s="347" t="str">
        <f>IF(E28="","",VLOOKUP(C28,Data!$B$5:$M$508,12,FALSE))</f>
        <v>Indonesia</v>
      </c>
      <c r="L28" s="348"/>
      <c r="M28" s="349">
        <f>IF(E28="","",VLOOKUP(C28,Data!$B$5:$E$508,4,FALSE)*E28)</f>
        <v>220.00000000000003</v>
      </c>
      <c r="N28" s="349">
        <f>IF(E28="","",VLOOKUP(C28,Data!$B$5:$F$508,5,FALSE)*E28)</f>
        <v>100</v>
      </c>
      <c r="O28" s="612" t="e">
        <f>IF(C28=Data!#REF!,Data!#REF!,(IF(C28=Data!#REF!,Data!#REF!,(IF(C28=Data!#REF!,Data!#REF!,(IF(C28=Data!B134,Data!G134,(IF(C28=Data!B137,Data!G137,(IF(C28=Data!#REF!,Data!#REF!,(IF(C28=Data!#REF!,Data!#REF!,(IF(C28=Data!#REF!,Data!#REF!,Data!#REF!)))))))))))))))&amp;IF(C28=Data!#REF!,Data!#REF!,(IF(C28=Data!#REF!,Data!#REF!,(IF(C28=Data!#REF!,Data!#REF!,(IF(C28=Data!#REF!,Data!#REF!,(IF(C28=Data!#REF!,Data!#REF!,(IF(C28=Data!#REF!,Data!G829,(IF(C28=Data!#REF!,Data!#REF!,(IF(C28=Data!#REF!,Data!#REF!,Data!#REF!)))))))))))))))&amp;IF(C28=Data!B165,Data!G165,(IF(C28=Data!#REF!,Data!#REF!,(IF(C28=Data!#REF!,Data!#REF!,(IF(C28=Data!#REF!,Data!#REF!,(IF(C28=Data!#REF!,Data!#REF!,Data!#REF!)))))))))</f>
        <v>#REF!</v>
      </c>
      <c r="P28" s="837"/>
      <c r="Q28" s="838"/>
      <c r="R28" s="630" t="s">
        <v>525</v>
      </c>
      <c r="S28" s="838"/>
      <c r="T28" s="838"/>
      <c r="U28" s="630"/>
      <c r="V28" s="634"/>
      <c r="W28" s="630"/>
      <c r="X28" s="350">
        <f>IF(E28="","",VLOOKUP(C28,Data!$B$5:$J$508,9,FALSE)*E28)</f>
        <v>0.34</v>
      </c>
      <c r="Y28" s="704"/>
      <c r="Z28" s="704"/>
      <c r="AA28" s="705"/>
      <c r="AB28" s="705"/>
      <c r="AC28" s="704"/>
      <c r="AD28" s="704"/>
      <c r="AE28" s="704"/>
    </row>
    <row r="29" spans="2:31" s="710" customFormat="1" ht="20" customHeight="1">
      <c r="B29" s="707"/>
      <c r="C29" s="357" t="s">
        <v>594</v>
      </c>
      <c r="D29" s="346" t="str">
        <f>IF(E29="","",VLOOKUP(C29,Data!$B$5:$L$508,2,FALSE))</f>
        <v>WW08970</v>
      </c>
      <c r="E29" s="715">
        <v>100</v>
      </c>
      <c r="F29" s="709"/>
      <c r="G29" s="712"/>
      <c r="H29" s="346">
        <f>IF(E29="","",VLOOKUP(C29,Data!$B$5:$L$508,11,FALSE))</f>
        <v>24.65</v>
      </c>
      <c r="I29" s="616">
        <f t="shared" si="0"/>
        <v>2465</v>
      </c>
      <c r="J29" s="471" t="str">
        <f>IF(E29="","",VLOOKUP(C29,Data!$B$5:$D$508,3,FALSE))</f>
        <v>C/T</v>
      </c>
      <c r="K29" s="347" t="str">
        <f>IF(E29="","",VLOOKUP(C29,Data!$B$5:$M$508,12,FALSE))</f>
        <v>Indonesia</v>
      </c>
      <c r="L29" s="348"/>
      <c r="M29" s="349">
        <f>IF(E29="","",VLOOKUP(C29,Data!$B$5:$E$508,4,FALSE)*E29)</f>
        <v>0</v>
      </c>
      <c r="N29" s="349">
        <f>IF(E29="","",VLOOKUP(C29,Data!$B$5:$F$508,5,FALSE)*E29)</f>
        <v>100</v>
      </c>
      <c r="O29" s="612" t="e">
        <f>IF(C29=Data!#REF!,Data!#REF!,(IF(C29=Data!#REF!,Data!#REF!,(IF(C29=Data!#REF!,Data!#REF!,(IF(C29=Data!B135,Data!G135,(IF(C29=Data!B138,Data!G138,(IF(C29=Data!#REF!,Data!#REF!,(IF(C29=Data!#REF!,Data!#REF!,(IF(C29=Data!#REF!,Data!#REF!,Data!#REF!)))))))))))))))&amp;IF(C29=Data!#REF!,Data!#REF!,(IF(C29=Data!#REF!,Data!#REF!,(IF(C29=Data!#REF!,Data!#REF!,(IF(C29=Data!#REF!,Data!#REF!,(IF(C29=Data!#REF!,Data!#REF!,(IF(C29=Data!#REF!,Data!G830,(IF(C29=Data!#REF!,Data!#REF!,(IF(C29=Data!#REF!,Data!#REF!,Data!#REF!)))))))))))))))&amp;IF(C29=Data!B166,Data!G166,(IF(C29=Data!#REF!,Data!#REF!,(IF(C29=Data!#REF!,Data!#REF!,(IF(C29=Data!#REF!,Data!#REF!,(IF(C29=Data!#REF!,Data!#REF!,Data!#REF!)))))))))</f>
        <v>#REF!</v>
      </c>
      <c r="P29" s="837"/>
      <c r="Q29" s="838"/>
      <c r="R29" s="630" t="s">
        <v>525</v>
      </c>
      <c r="S29" s="838"/>
      <c r="T29" s="838"/>
      <c r="U29" s="630"/>
      <c r="V29" s="634"/>
      <c r="W29" s="630"/>
      <c r="X29" s="350">
        <f>IF(E29="","",VLOOKUP(C29,Data!$B$5:$J$508,9,FALSE)*E29)</f>
        <v>0.34</v>
      </c>
      <c r="Y29" s="704"/>
      <c r="Z29" s="704"/>
      <c r="AA29" s="705"/>
      <c r="AB29" s="705"/>
      <c r="AC29" s="704"/>
      <c r="AD29" s="704"/>
      <c r="AE29" s="704"/>
    </row>
    <row r="30" spans="2:31" s="710" customFormat="1" ht="20" customHeight="1">
      <c r="B30" s="707" t="s">
        <v>1201</v>
      </c>
      <c r="C30" s="357" t="s">
        <v>542</v>
      </c>
      <c r="D30" s="346" t="str">
        <f>IF(E30="","",VLOOKUP(C30,Data!$B$5:$L$508,2,FALSE))</f>
        <v>ZJ41300</v>
      </c>
      <c r="E30" s="715">
        <v>300</v>
      </c>
      <c r="F30" s="709"/>
      <c r="G30" s="712"/>
      <c r="H30" s="346">
        <f>IF(E30="","",VLOOKUP(C30,Data!$B$5:$L$508,11,FALSE))</f>
        <v>10.1</v>
      </c>
      <c r="I30" s="616">
        <f t="shared" si="0"/>
        <v>3030</v>
      </c>
      <c r="J30" s="471" t="str">
        <f>IF(E30="","",VLOOKUP(C30,Data!$B$5:$D$508,3,FALSE))</f>
        <v>C/T</v>
      </c>
      <c r="K30" s="347" t="str">
        <f>IF(E30="","",VLOOKUP(C30,Data!$B$5:$M$508,12,FALSE))</f>
        <v>Indonesia</v>
      </c>
      <c r="L30" s="348"/>
      <c r="M30" s="349">
        <f>IF(E30="","",VLOOKUP(C30,Data!$B$5:$E$508,4,FALSE)*E30)</f>
        <v>225</v>
      </c>
      <c r="N30" s="349">
        <f>IF(E30="","",VLOOKUP(C30,Data!$B$5:$F$508,5,FALSE)*E30)</f>
        <v>210</v>
      </c>
      <c r="O30" s="612" t="e">
        <f>IF(C30=Data!#REF!,Data!#REF!,(IF(C30=Data!#REF!,Data!#REF!,(IF(C30=Data!#REF!,Data!#REF!,(IF(C30=Data!B136,Data!G136,(IF(C30=Data!B139,Data!G139,(IF(C30=Data!#REF!,Data!#REF!,(IF(C30=Data!#REF!,Data!#REF!,(IF(C30=Data!#REF!,Data!#REF!,Data!#REF!)))))))))))))))&amp;IF(C30=Data!#REF!,Data!#REF!,(IF(C30=Data!#REF!,Data!#REF!,(IF(C30=Data!#REF!,Data!#REF!,(IF(C30=Data!#REF!,Data!#REF!,(IF(C30=Data!#REF!,Data!#REF!,(IF(C30=Data!#REF!,Data!G831,(IF(C30=Data!#REF!,Data!#REF!,(IF(C30=Data!#REF!,Data!#REF!,Data!#REF!)))))))))))))))&amp;IF(C30=Data!B167,Data!G167,(IF(C30=Data!#REF!,Data!#REF!,(IF(C30=Data!#REF!,Data!#REF!,(IF(C30=Data!#REF!,Data!#REF!,(IF(C30=Data!#REF!,Data!#REF!,Data!#REF!)))))))))</f>
        <v>#REF!</v>
      </c>
      <c r="P30" s="837"/>
      <c r="Q30" s="838"/>
      <c r="R30" s="630" t="s">
        <v>525</v>
      </c>
      <c r="S30" s="838"/>
      <c r="T30" s="838"/>
      <c r="U30" s="630"/>
      <c r="V30" s="634"/>
      <c r="W30" s="630"/>
      <c r="X30" s="350">
        <f>IF(E30="","",VLOOKUP(C30,Data!$B$5:$J$508,9,FALSE)*E30)</f>
        <v>2.1</v>
      </c>
      <c r="Y30" s="704"/>
      <c r="Z30" s="704"/>
      <c r="AA30" s="705"/>
      <c r="AB30" s="705"/>
      <c r="AC30" s="704"/>
      <c r="AD30" s="704"/>
      <c r="AE30" s="704"/>
    </row>
    <row r="31" spans="2:31" s="710" customFormat="1" ht="20" customHeight="1">
      <c r="B31" s="707" t="s">
        <v>1176</v>
      </c>
      <c r="C31" s="357" t="s">
        <v>612</v>
      </c>
      <c r="D31" s="346" t="str">
        <f>IF(E31="","",VLOOKUP(C31,Data!$B$5:$L$508,2,FALSE))</f>
        <v>ZX16730</v>
      </c>
      <c r="E31" s="715">
        <v>30</v>
      </c>
      <c r="F31" s="709"/>
      <c r="G31" s="712"/>
      <c r="H31" s="346">
        <f>IF(E31="","",VLOOKUP(C31,Data!$B$5:$L$508,11,FALSE))</f>
        <v>73.209999999999994</v>
      </c>
      <c r="I31" s="616">
        <f t="shared" si="0"/>
        <v>2196.2999999999997</v>
      </c>
      <c r="J31" s="471" t="str">
        <f>IF(E31="","",VLOOKUP(C31,Data!$B$5:$D$508,3,FALSE))</f>
        <v>C/T</v>
      </c>
      <c r="K31" s="347" t="str">
        <f>IF(E31="","",VLOOKUP(C31,Data!$B$5:$M$508,12,FALSE))</f>
        <v>Indonesia</v>
      </c>
      <c r="L31" s="348"/>
      <c r="M31" s="349">
        <f>IF(E31="","",VLOOKUP(C31,Data!$B$5:$E$508,4,FALSE)*E31)</f>
        <v>45</v>
      </c>
      <c r="N31" s="349">
        <f>IF(E31="","",VLOOKUP(C31,Data!$B$5:$F$508,5,FALSE)*E31)</f>
        <v>30</v>
      </c>
      <c r="O31" s="612" t="e">
        <f>IF(C31=Data!#REF!,Data!#REF!,(IF(C31=Data!#REF!,Data!#REF!,(IF(C31=Data!#REF!,Data!#REF!,(IF(C31=Data!B138,Data!G138,(IF(C31=Data!B141,Data!G141,(IF(C31=Data!#REF!,Data!#REF!,(IF(C31=Data!#REF!,Data!#REF!,(IF(C31=Data!#REF!,Data!#REF!,Data!#REF!)))))))))))))))&amp;IF(C31=Data!#REF!,Data!#REF!,(IF(C31=Data!#REF!,Data!#REF!,(IF(C31=Data!#REF!,Data!#REF!,(IF(C31=Data!#REF!,Data!#REF!,(IF(C31=Data!#REF!,Data!#REF!,(IF(C31=Data!#REF!,Data!G833,(IF(C31=Data!#REF!,Data!#REF!,(IF(C31=Data!#REF!,Data!#REF!,Data!#REF!)))))))))))))))&amp;IF(C31=Data!B169,Data!G169,(IF(C31=Data!#REF!,Data!#REF!,(IF(C31=Data!#REF!,Data!#REF!,(IF(C31=Data!#REF!,Data!#REF!,(IF(C31=Data!#REF!,Data!#REF!,Data!#REF!)))))))))</f>
        <v>#REF!</v>
      </c>
      <c r="P31" s="837"/>
      <c r="Q31" s="838"/>
      <c r="R31" s="630" t="s">
        <v>525</v>
      </c>
      <c r="S31" s="838"/>
      <c r="T31" s="838"/>
      <c r="U31" s="630"/>
      <c r="V31" s="634"/>
      <c r="W31" s="630"/>
      <c r="X31" s="350">
        <f>IF(E31="","",VLOOKUP(C31,Data!$B$5:$J$508,9,FALSE)*E31)</f>
        <v>0.28200000000000003</v>
      </c>
      <c r="Y31" s="704"/>
      <c r="Z31" s="704"/>
      <c r="AA31" s="705"/>
      <c r="AB31" s="705"/>
      <c r="AC31" s="704"/>
      <c r="AD31" s="704"/>
      <c r="AE31" s="704"/>
    </row>
    <row r="32" spans="2:31" s="710" customFormat="1" ht="20" customHeight="1">
      <c r="B32" s="707">
        <v>26</v>
      </c>
      <c r="C32" s="357" t="s">
        <v>156</v>
      </c>
      <c r="D32" s="346" t="str">
        <f>IF(E32="","",VLOOKUP(C32,Data!$B$5:$L$508,2,FALSE))</f>
        <v>ZV88060</v>
      </c>
      <c r="E32" s="715">
        <v>5</v>
      </c>
      <c r="F32" s="709"/>
      <c r="G32" s="712"/>
      <c r="H32" s="346">
        <f>IF(E32="","",VLOOKUP(C32,Data!$B$5:$L$508,11,FALSE))</f>
        <v>16.07</v>
      </c>
      <c r="I32" s="616">
        <f t="shared" si="0"/>
        <v>80.349999999999994</v>
      </c>
      <c r="J32" s="471" t="str">
        <f>IF(E32="","",VLOOKUP(C32,Data!$B$5:$D$508,3,FALSE))</f>
        <v>C/T</v>
      </c>
      <c r="K32" s="347" t="str">
        <f>IF(E32="","",VLOOKUP(C32,Data!$B$5:$M$508,12,FALSE))</f>
        <v>Indonesia</v>
      </c>
      <c r="L32" s="348"/>
      <c r="M32" s="349">
        <f>IF(E32="","",VLOOKUP(C32,Data!$B$5:$E$508,4,FALSE)*E32)</f>
        <v>27.25</v>
      </c>
      <c r="N32" s="349">
        <f>IF(E32="","",VLOOKUP(C32,Data!$B$5:$F$508,5,FALSE)*E32)</f>
        <v>21.25</v>
      </c>
      <c r="O32" s="612" t="e">
        <f>IF(C32=Data!#REF!,Data!#REF!,(IF(C32=Data!#REF!,Data!#REF!,(IF(C32=Data!#REF!,Data!#REF!,(IF(C32=Data!B139,Data!G139,(IF(C32=Data!B142,Data!G142,(IF(C32=Data!#REF!,Data!#REF!,(IF(C32=Data!#REF!,Data!#REF!,(IF(C32=Data!#REF!,Data!#REF!,Data!#REF!)))))))))))))))&amp;IF(C32=Data!#REF!,Data!#REF!,(IF(C32=Data!#REF!,Data!#REF!,(IF(C32=Data!#REF!,Data!#REF!,(IF(C32=Data!#REF!,Data!#REF!,(IF(C32=Data!#REF!,Data!#REF!,(IF(C32=Data!#REF!,Data!G834,(IF(C32=Data!#REF!,Data!#REF!,(IF(C32=Data!#REF!,Data!#REF!,Data!#REF!)))))))))))))))&amp;IF(C32=Data!B170,Data!G170,(IF(C32=Data!#REF!,Data!#REF!,(IF(C32=Data!#REF!,Data!#REF!,(IF(C32=Data!#REF!,Data!#REF!,(IF(C32=Data!#REF!,Data!#REF!,Data!#REF!)))))))))</f>
        <v>#REF!</v>
      </c>
      <c r="P32" s="837"/>
      <c r="Q32" s="838"/>
      <c r="R32" s="630" t="s">
        <v>525</v>
      </c>
      <c r="S32" s="838"/>
      <c r="T32" s="838"/>
      <c r="U32" s="630"/>
      <c r="V32" s="634"/>
      <c r="W32" s="630"/>
      <c r="X32" s="350">
        <f>IF(E32="","",VLOOKUP(C32,Data!$B$5:$J$508,9,FALSE)*E32)</f>
        <v>5.0875999999999991E-2</v>
      </c>
      <c r="Y32" s="704"/>
      <c r="Z32" s="704"/>
      <c r="AA32" s="705"/>
      <c r="AB32" s="705"/>
      <c r="AC32" s="704"/>
      <c r="AD32" s="704"/>
      <c r="AE32" s="704"/>
    </row>
    <row r="33" spans="2:31" s="710" customFormat="1" ht="20" customHeight="1">
      <c r="B33" s="707">
        <v>27</v>
      </c>
      <c r="C33" s="357" t="s">
        <v>157</v>
      </c>
      <c r="D33" s="346" t="str">
        <f>IF(E33="","",VLOOKUP(C33,Data!$B$5:$L$508,2,FALSE))</f>
        <v>ZV88070</v>
      </c>
      <c r="E33" s="715">
        <v>5</v>
      </c>
      <c r="F33" s="709"/>
      <c r="G33" s="712"/>
      <c r="H33" s="346">
        <f>IF(E33="","",VLOOKUP(C33,Data!$B$5:$L$508,11,FALSE))</f>
        <v>16.02</v>
      </c>
      <c r="I33" s="616">
        <f t="shared" si="0"/>
        <v>80.099999999999994</v>
      </c>
      <c r="J33" s="471" t="str">
        <f>IF(E33="","",VLOOKUP(C33,Data!$B$5:$D$508,3,FALSE))</f>
        <v>C/T</v>
      </c>
      <c r="K33" s="347" t="str">
        <f>IF(E33="","",VLOOKUP(C33,Data!$B$5:$M$508,12,FALSE))</f>
        <v>Indonesia</v>
      </c>
      <c r="L33" s="348"/>
      <c r="M33" s="349">
        <f>IF(E33="","",VLOOKUP(C33,Data!$B$5:$E$508,4,FALSE)*E33)</f>
        <v>28.25</v>
      </c>
      <c r="N33" s="349">
        <f>IF(E33="","",VLOOKUP(C33,Data!$B$5:$F$508,5,FALSE)*E33)</f>
        <v>22</v>
      </c>
      <c r="O33" s="612" t="e">
        <f>IF(C33=Data!#REF!,Data!#REF!,(IF(C33=Data!#REF!,Data!#REF!,(IF(C33=Data!#REF!,Data!#REF!,(IF(C33=Data!B140,Data!G140,(IF(C33=Data!B143,Data!G143,(IF(C33=Data!#REF!,Data!#REF!,(IF(C33=Data!#REF!,Data!#REF!,(IF(C33=Data!#REF!,Data!#REF!,Data!#REF!)))))))))))))))&amp;IF(C33=Data!#REF!,Data!#REF!,(IF(C33=Data!#REF!,Data!#REF!,(IF(C33=Data!#REF!,Data!#REF!,(IF(C33=Data!#REF!,Data!#REF!,(IF(C33=Data!#REF!,Data!#REF!,(IF(C33=Data!#REF!,Data!G835,(IF(C33=Data!#REF!,Data!#REF!,(IF(C33=Data!#REF!,Data!#REF!,Data!#REF!)))))))))))))))&amp;IF(C33=Data!B171,Data!G171,(IF(C33=Data!#REF!,Data!#REF!,(IF(C33=Data!#REF!,Data!#REF!,(IF(C33=Data!#REF!,Data!#REF!,(IF(C33=Data!#REF!,Data!#REF!,Data!#REF!)))))))))</f>
        <v>#REF!</v>
      </c>
      <c r="P33" s="837"/>
      <c r="Q33" s="838"/>
      <c r="R33" s="630" t="s">
        <v>525</v>
      </c>
      <c r="S33" s="838"/>
      <c r="T33" s="838"/>
      <c r="U33" s="630"/>
      <c r="V33" s="634"/>
      <c r="W33" s="630"/>
      <c r="X33" s="350">
        <f>IF(E33="","",VLOOKUP(C33,Data!$B$5:$J$508,9,FALSE)*E33)</f>
        <v>5.0875999999999991E-2</v>
      </c>
      <c r="Y33" s="704"/>
      <c r="Z33" s="704"/>
      <c r="AA33" s="705"/>
      <c r="AB33" s="705"/>
      <c r="AC33" s="704"/>
      <c r="AD33" s="704"/>
      <c r="AE33" s="704"/>
    </row>
    <row r="34" spans="2:31" s="710" customFormat="1" ht="20" customHeight="1">
      <c r="B34" s="707" t="s">
        <v>1212</v>
      </c>
      <c r="C34" s="357" t="s">
        <v>158</v>
      </c>
      <c r="D34" s="346" t="str">
        <f>IF(E34="","",VLOOKUP(C34,Data!$B$5:$L$508,2,FALSE))</f>
        <v>ZV88080</v>
      </c>
      <c r="E34" s="715">
        <v>4</v>
      </c>
      <c r="F34" s="709"/>
      <c r="G34" s="712"/>
      <c r="H34" s="346">
        <f>IF(E34="","",VLOOKUP(C34,Data!$B$5:$L$508,11,FALSE))</f>
        <v>39.72</v>
      </c>
      <c r="I34" s="616">
        <f t="shared" si="0"/>
        <v>158.88</v>
      </c>
      <c r="J34" s="471" t="str">
        <f>IF(E34="","",VLOOKUP(C34,Data!$B$5:$D$508,3,FALSE))</f>
        <v>C/T</v>
      </c>
      <c r="K34" s="347" t="str">
        <f>IF(E34="","",VLOOKUP(C34,Data!$B$5:$M$508,12,FALSE))</f>
        <v>Indonesia</v>
      </c>
      <c r="L34" s="348"/>
      <c r="M34" s="349">
        <f>IF(E34="","",VLOOKUP(C34,Data!$B$5:$E$508,4,FALSE)*E34)</f>
        <v>20.2</v>
      </c>
      <c r="N34" s="349">
        <f>IF(E34="","",VLOOKUP(C34,Data!$B$5:$F$508,5,FALSE)*E34)</f>
        <v>15.2</v>
      </c>
      <c r="O34" s="612" t="e">
        <f>IF(C34=Data!#REF!,Data!#REF!,(IF(C34=Data!#REF!,Data!#REF!,(IF(C34=Data!#REF!,Data!#REF!,(IF(C34=Data!B141,Data!G141,(IF(C34=Data!B144,Data!G144,(IF(C34=Data!#REF!,Data!#REF!,(IF(C34=Data!#REF!,Data!#REF!,(IF(C34=Data!#REF!,Data!#REF!,Data!#REF!)))))))))))))))&amp;IF(C34=Data!#REF!,Data!#REF!,(IF(C34=Data!#REF!,Data!#REF!,(IF(C34=Data!#REF!,Data!#REF!,(IF(C34=Data!#REF!,Data!#REF!,(IF(C34=Data!#REF!,Data!#REF!,(IF(C34=Data!#REF!,Data!G836,(IF(C34=Data!#REF!,Data!#REF!,(IF(C34=Data!#REF!,Data!#REF!,Data!#REF!)))))))))))))))&amp;IF(C34=Data!B172,Data!G172,(IF(C34=Data!#REF!,Data!#REF!,(IF(C34=Data!#REF!,Data!#REF!,(IF(C34=Data!#REF!,Data!#REF!,(IF(C34=Data!#REF!,Data!#REF!,Data!#REF!)))))))))</f>
        <v>#REF!</v>
      </c>
      <c r="P34" s="837"/>
      <c r="Q34" s="838"/>
      <c r="R34" s="630" t="s">
        <v>525</v>
      </c>
      <c r="S34" s="838"/>
      <c r="T34" s="838"/>
      <c r="U34" s="630"/>
      <c r="V34" s="634"/>
      <c r="W34" s="630"/>
      <c r="X34" s="350">
        <f>IF(E34="","",VLOOKUP(C34,Data!$B$5:$J$508,9,FALSE)*E34)</f>
        <v>0.101752</v>
      </c>
      <c r="Y34" s="704"/>
      <c r="Z34" s="704"/>
      <c r="AA34" s="705"/>
      <c r="AB34" s="705"/>
      <c r="AC34" s="704"/>
      <c r="AD34" s="704"/>
      <c r="AE34" s="704"/>
    </row>
    <row r="35" spans="2:31" s="710" customFormat="1" ht="20" customHeight="1">
      <c r="B35" s="707" t="s">
        <v>1213</v>
      </c>
      <c r="C35" s="357" t="s">
        <v>127</v>
      </c>
      <c r="D35" s="346" t="str">
        <f>IF(E35="","",VLOOKUP(C35,Data!$B$5:$L$508,2,FALSE))</f>
        <v>ZV88180</v>
      </c>
      <c r="E35" s="715">
        <v>240</v>
      </c>
      <c r="F35" s="709">
        <v>6</v>
      </c>
      <c r="G35" s="712"/>
      <c r="H35" s="346">
        <f>IF(E35="","",VLOOKUP(C35,Data!$B$5:$L$508,11,FALSE))</f>
        <v>44.63</v>
      </c>
      <c r="I35" s="616">
        <f t="shared" si="0"/>
        <v>10711.2</v>
      </c>
      <c r="J35" s="471" t="str">
        <f>IF(E35="","",VLOOKUP(C35,Data!$B$5:$D$508,3,FALSE))</f>
        <v>C/T</v>
      </c>
      <c r="K35" s="347" t="str">
        <f>IF(E35="","",VLOOKUP(C35,Data!$B$5:$M$508,12,FALSE))</f>
        <v>Indonesia</v>
      </c>
      <c r="L35" s="348"/>
      <c r="M35" s="349">
        <f>IF(E35="","",VLOOKUP(C35,Data!$B$5:$E$508,4,FALSE)*E35)</f>
        <v>2193.6000000000004</v>
      </c>
      <c r="N35" s="349">
        <f>IF(E35="","",VLOOKUP(C35,Data!$B$5:$F$508,5,FALSE)*E35)</f>
        <v>2112</v>
      </c>
      <c r="O35" s="612" t="e">
        <f>IF(C35=Data!#REF!,Data!#REF!,(IF(C35=Data!#REF!,Data!#REF!,(IF(C35=Data!#REF!,Data!#REF!,(IF(C35=Data!B142,Data!G142,(IF(C35=Data!B145,Data!G145,(IF(C35=Data!#REF!,Data!#REF!,(IF(C35=Data!#REF!,Data!#REF!,(IF(C35=Data!#REF!,Data!#REF!,Data!#REF!)))))))))))))))&amp;IF(C35=Data!#REF!,Data!#REF!,(IF(C35=Data!#REF!,Data!#REF!,(IF(C35=Data!#REF!,Data!#REF!,(IF(C35=Data!#REF!,Data!#REF!,(IF(C35=Data!#REF!,Data!#REF!,(IF(C35=Data!#REF!,Data!G837,(IF(C35=Data!#REF!,Data!#REF!,(IF(C35=Data!#REF!,Data!#REF!,Data!#REF!)))))))))))))))&amp;IF(C35=Data!B173,Data!G173,(IF(C35=Data!#REF!,Data!#REF!,(IF(C35=Data!#REF!,Data!#REF!,(IF(C35=Data!#REF!,Data!#REF!,(IF(C35=Data!#REF!,Data!#REF!,Data!#REF!)))))))))</f>
        <v>#REF!</v>
      </c>
      <c r="P35" s="837"/>
      <c r="Q35" s="838"/>
      <c r="R35" s="630" t="s">
        <v>525</v>
      </c>
      <c r="S35" s="838"/>
      <c r="T35" s="838"/>
      <c r="U35" s="630"/>
      <c r="V35" s="634"/>
      <c r="W35" s="630"/>
      <c r="X35" s="350">
        <f>IF(E35="","",VLOOKUP(C35,Data!$B$5:$J$508,9,FALSE)*E35)</f>
        <v>5.1840000000000002</v>
      </c>
      <c r="Y35" s="704"/>
      <c r="Z35" s="704"/>
      <c r="AA35" s="705"/>
      <c r="AB35" s="705"/>
      <c r="AC35" s="704"/>
      <c r="AD35" s="704"/>
      <c r="AE35" s="704"/>
    </row>
    <row r="36" spans="2:31" s="710" customFormat="1" ht="20" customHeight="1">
      <c r="B36" s="707" t="s">
        <v>1214</v>
      </c>
      <c r="C36" s="357" t="s">
        <v>128</v>
      </c>
      <c r="D36" s="346" t="str">
        <f>IF(E36="","",VLOOKUP(C36,Data!$B$5:$L$508,2,FALSE))</f>
        <v>ZV88190</v>
      </c>
      <c r="E36" s="715">
        <v>80</v>
      </c>
      <c r="F36" s="709">
        <v>2</v>
      </c>
      <c r="G36" s="712"/>
      <c r="H36" s="346">
        <f>IF(E36="","",VLOOKUP(C36,Data!$B$5:$L$508,11,FALSE))</f>
        <v>42.63</v>
      </c>
      <c r="I36" s="616">
        <f t="shared" si="0"/>
        <v>3410.4</v>
      </c>
      <c r="J36" s="471" t="str">
        <f>IF(E36="","",VLOOKUP(C36,Data!$B$5:$D$508,3,FALSE))</f>
        <v>C/T</v>
      </c>
      <c r="K36" s="347" t="str">
        <f>IF(E36="","",VLOOKUP(C36,Data!$B$5:$M$508,12,FALSE))</f>
        <v>Indonesia</v>
      </c>
      <c r="L36" s="348"/>
      <c r="M36" s="349">
        <f>IF(E36="","",VLOOKUP(C36,Data!$B$5:$E$508,4,FALSE)*E36)</f>
        <v>731.2</v>
      </c>
      <c r="N36" s="349">
        <f>IF(E36="","",VLOOKUP(C36,Data!$B$5:$F$508,5,FALSE)*E36)</f>
        <v>688</v>
      </c>
      <c r="O36" s="612" t="e">
        <f>IF(C36=Data!#REF!,Data!#REF!,(IF(C36=Data!#REF!,Data!#REF!,(IF(C36=Data!#REF!,Data!#REF!,(IF(C36=Data!B143,Data!G143,(IF(C36=Data!B146,Data!G146,(IF(C36=Data!#REF!,Data!#REF!,(IF(C36=Data!#REF!,Data!#REF!,(IF(C36=Data!#REF!,Data!#REF!,Data!#REF!)))))))))))))))&amp;IF(C36=Data!#REF!,Data!#REF!,(IF(C36=Data!#REF!,Data!#REF!,(IF(C36=Data!#REF!,Data!#REF!,(IF(C36=Data!#REF!,Data!#REF!,(IF(C36=Data!#REF!,Data!#REF!,(IF(C36=Data!#REF!,Data!G838,(IF(C36=Data!#REF!,Data!#REF!,(IF(C36=Data!#REF!,Data!#REF!,Data!#REF!)))))))))))))))&amp;IF(C36=Data!B174,Data!G174,(IF(C36=Data!#REF!,Data!#REF!,(IF(C36=Data!#REF!,Data!#REF!,(IF(C36=Data!#REF!,Data!#REF!,(IF(C36=Data!#REF!,Data!#REF!,Data!#REF!)))))))))</f>
        <v>#REF!</v>
      </c>
      <c r="P36" s="837"/>
      <c r="Q36" s="838"/>
      <c r="R36" s="630" t="s">
        <v>525</v>
      </c>
      <c r="S36" s="838"/>
      <c r="T36" s="838"/>
      <c r="U36" s="630"/>
      <c r="V36" s="634"/>
      <c r="W36" s="630"/>
      <c r="X36" s="350">
        <f>IF(E36="","",VLOOKUP(C36,Data!$B$5:$J$508,9,FALSE)*E36)</f>
        <v>1.7280000000000002</v>
      </c>
      <c r="Y36" s="704"/>
      <c r="Z36" s="704"/>
      <c r="AA36" s="705"/>
      <c r="AB36" s="705"/>
      <c r="AC36" s="704"/>
      <c r="AD36" s="704"/>
      <c r="AE36" s="704"/>
    </row>
    <row r="37" spans="2:31" s="710" customFormat="1" ht="20" customHeight="1">
      <c r="B37" s="707" t="s">
        <v>1215</v>
      </c>
      <c r="C37" s="357" t="s">
        <v>130</v>
      </c>
      <c r="D37" s="346" t="str">
        <f>IF(E37="","",VLOOKUP(C37,Data!$B$5:$L$508,2,FALSE))</f>
        <v>ZV88210</v>
      </c>
      <c r="E37" s="715">
        <v>120</v>
      </c>
      <c r="F37" s="709">
        <v>2</v>
      </c>
      <c r="G37" s="712"/>
      <c r="H37" s="346">
        <f>IF(E37="","",VLOOKUP(C37,Data!$B$5:$L$508,11,FALSE))</f>
        <v>44.02</v>
      </c>
      <c r="I37" s="616">
        <f t="shared" si="0"/>
        <v>5282.4000000000005</v>
      </c>
      <c r="J37" s="471" t="str">
        <f>IF(E37="","",VLOOKUP(C37,Data!$B$5:$D$508,3,FALSE))</f>
        <v>C/T</v>
      </c>
      <c r="K37" s="347" t="str">
        <f>IF(E37="","",VLOOKUP(C37,Data!$B$5:$M$508,12,FALSE))</f>
        <v>Indonesia</v>
      </c>
      <c r="L37" s="348"/>
      <c r="M37" s="349">
        <f>IF(E37="","",VLOOKUP(C37,Data!$B$5:$E$508,4,FALSE)*E37)</f>
        <v>858</v>
      </c>
      <c r="N37" s="349">
        <f>IF(E37="","",VLOOKUP(C37,Data!$B$5:$F$508,5,FALSE)*E37)</f>
        <v>816</v>
      </c>
      <c r="O37" s="612" t="e">
        <f>IF(C37=Data!#REF!,Data!#REF!,(IF(C37=Data!#REF!,Data!#REF!,(IF(C37=Data!#REF!,Data!#REF!,(IF(C37=Data!B210,Data!G210,(IF(C37=Data!B213,Data!G213,(IF(C37=Data!#REF!,Data!#REF!,(IF(C37=Data!#REF!,Data!#REF!,(IF(C37=Data!#REF!,Data!#REF!,Data!#REF!)))))))))))))))&amp;IF(C37=Data!#REF!,Data!#REF!,(IF(C37=Data!#REF!,Data!#REF!,(IF(C37=Data!#REF!,Data!#REF!,(IF(C37=Data!#REF!,Data!#REF!,(IF(C37=Data!#REF!,Data!#REF!,(IF(C37=Data!#REF!,Data!G905,(IF(C37=Data!#REF!,Data!#REF!,(IF(C37=Data!#REF!,Data!#REF!,Data!#REF!)))))))))))))))&amp;IF(C37=Data!B241,Data!G241,(IF(C37=Data!#REF!,Data!#REF!,(IF(C37=Data!#REF!,Data!#REF!,(IF(C37=Data!#REF!,Data!#REF!,(IF(C37=Data!#REF!,Data!#REF!,Data!#REF!)))))))))</f>
        <v>#REF!</v>
      </c>
      <c r="P37" s="837"/>
      <c r="Q37" s="838"/>
      <c r="R37" s="630" t="s">
        <v>525</v>
      </c>
      <c r="S37" s="838"/>
      <c r="T37" s="838"/>
      <c r="U37" s="630"/>
      <c r="V37" s="634"/>
      <c r="W37" s="630"/>
      <c r="X37" s="350">
        <f>IF(E37="","",VLOOKUP(C37,Data!$B$5:$J$508,9,FALSE)*E37)</f>
        <v>2.5920000000000001</v>
      </c>
      <c r="Y37" s="704"/>
      <c r="Z37" s="704"/>
      <c r="AA37" s="705"/>
      <c r="AB37" s="705"/>
      <c r="AC37" s="704"/>
      <c r="AD37" s="704"/>
      <c r="AE37" s="704"/>
    </row>
    <row r="38" spans="2:31" s="710" customFormat="1" ht="20" customHeight="1">
      <c r="B38" s="707" t="s">
        <v>1216</v>
      </c>
      <c r="C38" s="357" t="s">
        <v>131</v>
      </c>
      <c r="D38" s="346" t="str">
        <f>IF(E38="","",VLOOKUP(C38,Data!$B$5:$L$508,2,FALSE))</f>
        <v>ZV88230</v>
      </c>
      <c r="E38" s="715">
        <v>147</v>
      </c>
      <c r="F38" s="709"/>
      <c r="G38" s="712"/>
      <c r="H38" s="346">
        <f>IF(E38="","",VLOOKUP(C38,Data!$B$5:$L$508,11,FALSE))</f>
        <v>38.19</v>
      </c>
      <c r="I38" s="616">
        <f t="shared" si="0"/>
        <v>5613.9299999999994</v>
      </c>
      <c r="J38" s="471" t="str">
        <f>IF(E38="","",VLOOKUP(C38,Data!$B$5:$D$508,3,FALSE))</f>
        <v>C/T</v>
      </c>
      <c r="K38" s="347" t="str">
        <f>IF(E38="","",VLOOKUP(C38,Data!$B$5:$M$508,12,FALSE))</f>
        <v>Indonesia</v>
      </c>
      <c r="L38" s="348"/>
      <c r="M38" s="349">
        <f>IF(E38="","",VLOOKUP(C38,Data!$B$5:$E$508,4,FALSE)*E38)</f>
        <v>707.06999999999994</v>
      </c>
      <c r="N38" s="349">
        <f>IF(E38="","",VLOOKUP(C38,Data!$B$5:$F$508,5,FALSE)*E38)</f>
        <v>646.80000000000007</v>
      </c>
      <c r="O38" s="612" t="e">
        <f>IF(C38=Data!#REF!,Data!#REF!,(IF(C38=Data!#REF!,Data!#REF!,(IF(C38=Data!#REF!,Data!#REF!,(IF(C38=Data!B167,Data!G167,(IF(C38=Data!B170,Data!G170,(IF(C38=Data!#REF!,Data!#REF!,(IF(C38=Data!#REF!,Data!#REF!,(IF(C38=Data!#REF!,Data!#REF!,Data!#REF!)))))))))))))))&amp;IF(C38=Data!#REF!,Data!#REF!,(IF(C38=Data!#REF!,Data!#REF!,(IF(C38=Data!#REF!,Data!#REF!,(IF(C38=Data!#REF!,Data!#REF!,(IF(C38=Data!#REF!,Data!#REF!,(IF(C38=Data!#REF!,Data!G862,(IF(C38=Data!#REF!,Data!#REF!,(IF(C38=Data!#REF!,Data!#REF!,Data!#REF!)))))))))))))))&amp;IF(C38=Data!B198,Data!G198,(IF(C38=Data!#REF!,Data!#REF!,(IF(C38=Data!#REF!,Data!#REF!,(IF(C38=Data!#REF!,Data!#REF!,(IF(C38=Data!#REF!,Data!#REF!,Data!#REF!)))))))))</f>
        <v>#REF!</v>
      </c>
      <c r="P38" s="837"/>
      <c r="Q38" s="838"/>
      <c r="R38" s="630" t="s">
        <v>525</v>
      </c>
      <c r="S38" s="838"/>
      <c r="T38" s="838"/>
      <c r="U38" s="630"/>
      <c r="V38" s="634"/>
      <c r="W38" s="630"/>
      <c r="X38" s="350">
        <f>IF(E38="","",VLOOKUP(C38,Data!$B$5:$J$508,9,FALSE)*E38)</f>
        <v>1.7199</v>
      </c>
      <c r="Y38" s="704"/>
      <c r="Z38" s="704"/>
      <c r="AA38" s="705"/>
      <c r="AB38" s="705"/>
      <c r="AC38" s="704"/>
      <c r="AD38" s="704"/>
      <c r="AE38" s="704"/>
    </row>
    <row r="39" spans="2:31" s="710" customFormat="1" ht="20" customHeight="1">
      <c r="B39" s="707" t="s">
        <v>1217</v>
      </c>
      <c r="C39" s="357" t="s">
        <v>132</v>
      </c>
      <c r="D39" s="346" t="str">
        <f>IF(E39="","",VLOOKUP(C39,Data!$B$5:$L$508,2,FALSE))</f>
        <v>ZV88240</v>
      </c>
      <c r="E39" s="715">
        <v>126</v>
      </c>
      <c r="F39" s="709"/>
      <c r="G39" s="712"/>
      <c r="H39" s="346">
        <f>IF(E39="","",VLOOKUP(C39,Data!$B$5:$L$508,11,FALSE))</f>
        <v>31.06</v>
      </c>
      <c r="I39" s="616">
        <f t="shared" si="0"/>
        <v>3913.56</v>
      </c>
      <c r="J39" s="471" t="str">
        <f>IF(E39="","",VLOOKUP(C39,Data!$B$5:$D$508,3,FALSE))</f>
        <v>C/T</v>
      </c>
      <c r="K39" s="347" t="str">
        <f>IF(E39="","",VLOOKUP(C39,Data!$B$5:$M$508,12,FALSE))</f>
        <v>Indonesia</v>
      </c>
      <c r="L39" s="348"/>
      <c r="M39" s="349">
        <f>IF(E39="","",VLOOKUP(C39,Data!$B$5:$E$508,4,FALSE)*E39)</f>
        <v>630</v>
      </c>
      <c r="N39" s="349">
        <f>IF(E39="","",VLOOKUP(C39,Data!$B$5:$F$508,5,FALSE)*E39)</f>
        <v>579.59999999999991</v>
      </c>
      <c r="O39" s="612" t="e">
        <f>IF(C39=Data!#REF!,Data!#REF!,(IF(C39=Data!#REF!,Data!#REF!,(IF(C39=Data!#REF!,Data!#REF!,(IF(C39=Data!B168,Data!G168,(IF(C39=Data!B171,Data!G171,(IF(C39=Data!#REF!,Data!#REF!,(IF(C39=Data!#REF!,Data!#REF!,(IF(C39=Data!#REF!,Data!#REF!,Data!#REF!)))))))))))))))&amp;IF(C39=Data!#REF!,Data!#REF!,(IF(C39=Data!#REF!,Data!#REF!,(IF(C39=Data!#REF!,Data!#REF!,(IF(C39=Data!#REF!,Data!#REF!,(IF(C39=Data!#REF!,Data!#REF!,(IF(C39=Data!#REF!,Data!G863,(IF(C39=Data!#REF!,Data!#REF!,(IF(C39=Data!#REF!,Data!#REF!,Data!#REF!)))))))))))))))&amp;IF(C39=Data!B199,Data!G199,(IF(C39=Data!#REF!,Data!#REF!,(IF(C39=Data!#REF!,Data!#REF!,(IF(C39=Data!#REF!,Data!#REF!,(IF(C39=Data!#REF!,Data!#REF!,Data!#REF!)))))))))</f>
        <v>#REF!</v>
      </c>
      <c r="P39" s="837"/>
      <c r="Q39" s="838"/>
      <c r="R39" s="630" t="s">
        <v>525</v>
      </c>
      <c r="S39" s="838"/>
      <c r="T39" s="838"/>
      <c r="U39" s="630"/>
      <c r="V39" s="634"/>
      <c r="W39" s="630"/>
      <c r="X39" s="350">
        <f>IF(E39="","",VLOOKUP(C39,Data!$B$5:$J$508,9,FALSE)*E39)</f>
        <v>1.4490000000000001</v>
      </c>
      <c r="Y39" s="704"/>
      <c r="Z39" s="704"/>
      <c r="AA39" s="705"/>
      <c r="AB39" s="705"/>
      <c r="AC39" s="704"/>
      <c r="AD39" s="704"/>
      <c r="AE39" s="704"/>
    </row>
    <row r="40" spans="2:31" s="710" customFormat="1" ht="20" customHeight="1">
      <c r="B40" s="707" t="s">
        <v>996</v>
      </c>
      <c r="C40" s="357" t="s">
        <v>133</v>
      </c>
      <c r="D40" s="346" t="str">
        <f>IF(E40="","",VLOOKUP(C40,Data!$B$5:$L$508,2,FALSE))</f>
        <v>ZV88250</v>
      </c>
      <c r="E40" s="715">
        <v>128</v>
      </c>
      <c r="F40" s="709">
        <v>2</v>
      </c>
      <c r="G40" s="712"/>
      <c r="H40" s="346">
        <f>IF(E40="","",VLOOKUP(C40,Data!$B$5:$L$508,11,FALSE))</f>
        <v>96.46</v>
      </c>
      <c r="I40" s="616">
        <f t="shared" si="0"/>
        <v>12346.88</v>
      </c>
      <c r="J40" s="471" t="str">
        <f>IF(E40="","",VLOOKUP(C40,Data!$B$5:$D$508,3,FALSE))</f>
        <v>C/T</v>
      </c>
      <c r="K40" s="347" t="str">
        <f>IF(E40="","",VLOOKUP(C40,Data!$B$5:$M$508,12,FALSE))</f>
        <v>Indonesia</v>
      </c>
      <c r="L40" s="348"/>
      <c r="M40" s="349">
        <f>IF(E40="","",VLOOKUP(C40,Data!$B$5:$E$508,4,FALSE)*E40)</f>
        <v>581.12</v>
      </c>
      <c r="N40" s="349">
        <f>IF(E40="","",VLOOKUP(C40,Data!$B$5:$F$508,5,FALSE)*E40)</f>
        <v>537.6</v>
      </c>
      <c r="O40" s="612" t="e">
        <f>IF(C40=Data!#REF!,Data!#REF!,(IF(C40=Data!#REF!,Data!#REF!,(IF(C40=Data!#REF!,Data!#REF!,(IF(C40=Data!B162,Data!G162,(IF(C40=Data!B165,Data!G165,(IF(C40=Data!#REF!,Data!#REF!,(IF(C40=Data!#REF!,Data!#REF!,(IF(C40=Data!#REF!,Data!#REF!,Data!#REF!)))))))))))))))&amp;IF(C40=Data!#REF!,Data!#REF!,(IF(C40=Data!#REF!,Data!#REF!,(IF(C40=Data!#REF!,Data!#REF!,(IF(C40=Data!#REF!,Data!#REF!,(IF(C40=Data!#REF!,Data!#REF!,(IF(C40=Data!#REF!,Data!G857,(IF(C40=Data!#REF!,Data!#REF!,(IF(C40=Data!#REF!,Data!#REF!,Data!#REF!)))))))))))))))&amp;IF(C40=Data!B193,Data!G193,(IF(C40=Data!#REF!,Data!#REF!,(IF(C40=Data!#REF!,Data!#REF!,(IF(C40=Data!#REF!,Data!#REF!,(IF(C40=Data!#REF!,Data!#REF!,Data!#REF!)))))))))</f>
        <v>#REF!</v>
      </c>
      <c r="P40" s="837"/>
      <c r="Q40" s="838"/>
      <c r="R40" s="630" t="s">
        <v>525</v>
      </c>
      <c r="S40" s="838"/>
      <c r="T40" s="838"/>
      <c r="U40" s="630"/>
      <c r="V40" s="634"/>
      <c r="W40" s="630"/>
      <c r="X40" s="350">
        <f>IF(E40="","",VLOOKUP(C40,Data!$B$5:$J$508,9,FALSE)*E40)</f>
        <v>1.6639999999999999</v>
      </c>
      <c r="Y40" s="704"/>
      <c r="Z40" s="704"/>
      <c r="AA40" s="705"/>
      <c r="AB40" s="705"/>
      <c r="AC40" s="704"/>
      <c r="AD40" s="704"/>
      <c r="AE40" s="704"/>
    </row>
    <row r="41" spans="2:31" s="710" customFormat="1" ht="20" customHeight="1">
      <c r="B41" s="707">
        <v>55</v>
      </c>
      <c r="C41" s="357" t="s">
        <v>135</v>
      </c>
      <c r="D41" s="346" t="str">
        <f>IF(E41="","",VLOOKUP(C41,Data!$B$5:$L$508,2,FALSE))</f>
        <v>ZV88270</v>
      </c>
      <c r="E41" s="715">
        <v>64</v>
      </c>
      <c r="F41" s="709">
        <v>1</v>
      </c>
      <c r="G41" s="712"/>
      <c r="H41" s="346">
        <f>IF(E41="","",VLOOKUP(C41,Data!$B$5:$L$508,11,FALSE))</f>
        <v>97.38</v>
      </c>
      <c r="I41" s="616">
        <f t="shared" si="0"/>
        <v>6232.32</v>
      </c>
      <c r="J41" s="471" t="str">
        <f>IF(E41="","",VLOOKUP(C41,Data!$B$5:$D$508,3,FALSE))</f>
        <v>C/T</v>
      </c>
      <c r="K41" s="347" t="str">
        <f>IF(E41="","",VLOOKUP(C41,Data!$B$5:$M$508,12,FALSE))</f>
        <v>Indonesia</v>
      </c>
      <c r="L41" s="348"/>
      <c r="M41" s="349">
        <f>IF(E41="","",VLOOKUP(C41,Data!$B$5:$E$508,4,FALSE)*E41)</f>
        <v>290.56</v>
      </c>
      <c r="N41" s="349">
        <f>IF(E41="","",VLOOKUP(C41,Data!$B$5:$F$508,5,FALSE)*E41)</f>
        <v>268.8</v>
      </c>
      <c r="O41" s="612" t="e">
        <f>IF(C41=Data!#REF!,Data!#REF!,(IF(C41=Data!#REF!,Data!#REF!,(IF(C41=Data!#REF!,Data!#REF!,(IF(C41=Data!B163,Data!G163,(IF(C41=Data!B166,Data!G166,(IF(C41=Data!#REF!,Data!#REF!,(IF(C41=Data!#REF!,Data!#REF!,(IF(C41=Data!#REF!,Data!#REF!,Data!#REF!)))))))))))))))&amp;IF(C41=Data!#REF!,Data!#REF!,(IF(C41=Data!#REF!,Data!#REF!,(IF(C41=Data!#REF!,Data!#REF!,(IF(C41=Data!#REF!,Data!#REF!,(IF(C41=Data!#REF!,Data!#REF!,(IF(C41=Data!#REF!,Data!G858,(IF(C41=Data!#REF!,Data!#REF!,(IF(C41=Data!#REF!,Data!#REF!,Data!#REF!)))))))))))))))&amp;IF(C41=Data!B194,Data!G194,(IF(C41=Data!#REF!,Data!#REF!,(IF(C41=Data!#REF!,Data!#REF!,(IF(C41=Data!#REF!,Data!#REF!,(IF(C41=Data!#REF!,Data!#REF!,Data!#REF!)))))))))</f>
        <v>#REF!</v>
      </c>
      <c r="P41" s="837"/>
      <c r="Q41" s="838"/>
      <c r="R41" s="630" t="s">
        <v>525</v>
      </c>
      <c r="S41" s="838"/>
      <c r="T41" s="838"/>
      <c r="U41" s="630"/>
      <c r="V41" s="634"/>
      <c r="W41" s="630"/>
      <c r="X41" s="350">
        <f>IF(E41="","",VLOOKUP(C41,Data!$B$5:$J$508,9,FALSE)*E41)</f>
        <v>0.83199999999999996</v>
      </c>
      <c r="Y41" s="704"/>
      <c r="Z41" s="704"/>
      <c r="AA41" s="705"/>
      <c r="AB41" s="705"/>
      <c r="AC41" s="704"/>
      <c r="AD41" s="704"/>
      <c r="AE41" s="704"/>
    </row>
    <row r="42" spans="2:31" s="710" customFormat="1" ht="20" customHeight="1">
      <c r="B42" s="707"/>
      <c r="C42" s="364" t="s">
        <v>1199</v>
      </c>
      <c r="D42" s="346" t="str">
        <f>IF(E42="","",VLOOKUP(C42,Data!$B$5:$L$508,2,FALSE))</f>
        <v/>
      </c>
      <c r="E42" s="715"/>
      <c r="F42" s="709"/>
      <c r="G42" s="363"/>
      <c r="H42" s="346" t="str">
        <f>IF(E42="","",VLOOKUP(C42,Data!$B$5:$L$508,11,FALSE))</f>
        <v/>
      </c>
      <c r="I42" s="616" t="str">
        <f t="shared" ref="I42:I43" si="1">IF(E42&gt;0,E42*H42,"-")</f>
        <v>-</v>
      </c>
      <c r="J42" s="471" t="str">
        <f>IF(E42="","",VLOOKUP(C42,Data!$B$5:$D$508,3,FALSE))</f>
        <v/>
      </c>
      <c r="K42" s="347" t="str">
        <f>IF(E42="","",VLOOKUP(C42,Data!$B$5:$M$508,12,FALSE))</f>
        <v/>
      </c>
      <c r="L42" s="348"/>
      <c r="M42" s="349" t="str">
        <f>IF(E42="","",VLOOKUP(C42,Data!$B$5:$E$508,4,FALSE)*E42)</f>
        <v/>
      </c>
      <c r="N42" s="349" t="str">
        <f>IF(E42="","",VLOOKUP(C42,Data!$B$5:$F$508,5,FALSE)*E42)</f>
        <v/>
      </c>
      <c r="O42" s="612" t="e">
        <f>IF(C42=Data!#REF!,Data!#REF!,(IF(C42=Data!#REF!,Data!#REF!,(IF(C42=Data!#REF!,Data!#REF!,(IF(C42=Data!B212,Data!G212,(IF(C42=Data!B215,Data!G215,(IF(C42=Data!#REF!,Data!#REF!,(IF(C42=Data!#REF!,Data!#REF!,(IF(C42=Data!#REF!,Data!#REF!,Data!#REF!)))))))))))))))&amp;IF(C42=Data!#REF!,Data!#REF!,(IF(C42=Data!#REF!,Data!#REF!,(IF(C42=Data!#REF!,Data!#REF!,(IF(C42=Data!#REF!,Data!#REF!,(IF(C42=Data!#REF!,Data!#REF!,(IF(C42=Data!#REF!,Data!G907,(IF(C42=Data!#REF!,Data!#REF!,(IF(C42=Data!#REF!,Data!#REF!,Data!#REF!)))))))))))))))&amp;IF(C42=Data!B243,Data!G243,(IF(C42=Data!#REF!,Data!#REF!,(IF(C42=Data!#REF!,Data!#REF!,(IF(C42=Data!#REF!,Data!#REF!,(IF(C42=Data!#REF!,Data!#REF!,Data!#REF!)))))))))</f>
        <v>#REF!</v>
      </c>
      <c r="P42" s="837"/>
      <c r="Q42" s="838"/>
      <c r="R42" s="630" t="s">
        <v>525</v>
      </c>
      <c r="S42" s="838"/>
      <c r="T42" s="838"/>
      <c r="U42" s="630"/>
      <c r="V42" s="634"/>
      <c r="W42" s="630"/>
      <c r="X42" s="350" t="str">
        <f>IF(E42="","",VLOOKUP(C42,Data!$B$5:$J$508,9,FALSE)*E42)</f>
        <v/>
      </c>
      <c r="Y42" s="704"/>
      <c r="Z42" s="704"/>
      <c r="AA42" s="705"/>
      <c r="AB42" s="705"/>
      <c r="AC42" s="704"/>
      <c r="AD42" s="704"/>
      <c r="AE42" s="704"/>
    </row>
    <row r="43" spans="2:31" s="710" customFormat="1" ht="20" customHeight="1">
      <c r="B43" s="707" t="s">
        <v>1123</v>
      </c>
      <c r="C43" s="357" t="s">
        <v>127</v>
      </c>
      <c r="D43" s="346" t="str">
        <f>IF(E43="","",VLOOKUP(C43,Data!$B$5:$L$508,2,FALSE))</f>
        <v>ZV88180</v>
      </c>
      <c r="E43" s="715">
        <v>280</v>
      </c>
      <c r="F43" s="709">
        <v>7</v>
      </c>
      <c r="G43" s="712"/>
      <c r="H43" s="346">
        <f>IF(E43="","",VLOOKUP(C43,Data!$B$5:$L$508,11,FALSE))</f>
        <v>44.63</v>
      </c>
      <c r="I43" s="616">
        <f t="shared" si="1"/>
        <v>12496.400000000001</v>
      </c>
      <c r="J43" s="471" t="str">
        <f>IF(E43="","",VLOOKUP(C43,Data!$B$5:$D$508,3,FALSE))</f>
        <v>C/T</v>
      </c>
      <c r="K43" s="347" t="str">
        <f>IF(E43="","",VLOOKUP(C43,Data!$B$5:$M$508,12,FALSE))</f>
        <v>Indonesia</v>
      </c>
      <c r="L43" s="348"/>
      <c r="M43" s="349">
        <f>IF(E43="","",VLOOKUP(C43,Data!$B$5:$E$508,4,FALSE)*E43)</f>
        <v>2559.2000000000003</v>
      </c>
      <c r="N43" s="349">
        <f>IF(E43="","",VLOOKUP(C43,Data!$B$5:$F$508,5,FALSE)*E43)</f>
        <v>2464</v>
      </c>
      <c r="O43" s="612" t="e">
        <f>IF(C43=Data!#REF!,Data!#REF!,(IF(C43=Data!#REF!,Data!#REF!,(IF(C43=Data!#REF!,Data!#REF!,(IF(C43=Data!B164,Data!G164,(IF(C43=Data!B167,Data!G167,(IF(C43=Data!#REF!,Data!#REF!,(IF(C43=Data!#REF!,Data!#REF!,(IF(C43=Data!#REF!,Data!#REF!,Data!#REF!)))))))))))))))&amp;IF(C43=Data!#REF!,Data!#REF!,(IF(C43=Data!#REF!,Data!#REF!,(IF(C43=Data!#REF!,Data!#REF!,(IF(C43=Data!#REF!,Data!#REF!,(IF(C43=Data!#REF!,Data!#REF!,(IF(C43=Data!#REF!,Data!G859,(IF(C43=Data!#REF!,Data!#REF!,(IF(C43=Data!#REF!,Data!#REF!,Data!#REF!)))))))))))))))&amp;IF(C43=Data!B195,Data!G195,(IF(C43=Data!#REF!,Data!#REF!,(IF(C43=Data!#REF!,Data!#REF!,(IF(C43=Data!#REF!,Data!#REF!,(IF(C43=Data!#REF!,Data!#REF!,Data!#REF!)))))))))</f>
        <v>#REF!</v>
      </c>
      <c r="P43" s="837"/>
      <c r="Q43" s="838"/>
      <c r="R43" s="630" t="s">
        <v>525</v>
      </c>
      <c r="S43" s="838"/>
      <c r="T43" s="838"/>
      <c r="U43" s="630"/>
      <c r="V43" s="634"/>
      <c r="W43" s="630"/>
      <c r="X43" s="350">
        <f>IF(E43="","",VLOOKUP(C43,Data!$B$5:$J$508,9,FALSE)*E43)</f>
        <v>6.048</v>
      </c>
      <c r="Y43" s="704"/>
      <c r="Z43" s="704"/>
      <c r="AA43" s="705"/>
      <c r="AB43" s="705"/>
      <c r="AC43" s="704"/>
      <c r="AD43" s="704"/>
      <c r="AE43" s="704"/>
    </row>
    <row r="44" spans="2:31" s="710" customFormat="1" ht="20" customHeight="1">
      <c r="B44" s="707" t="s">
        <v>976</v>
      </c>
      <c r="C44" s="357" t="s">
        <v>128</v>
      </c>
      <c r="D44" s="346" t="str">
        <f>IF(E44="","",VLOOKUP(C44,Data!$B$5:$L$508,2,FALSE))</f>
        <v>ZV88190</v>
      </c>
      <c r="E44" s="715">
        <v>80</v>
      </c>
      <c r="F44" s="709">
        <v>2</v>
      </c>
      <c r="G44" s="712"/>
      <c r="H44" s="346">
        <f>IF(E44="","",VLOOKUP(C44,Data!$B$5:$L$508,11,FALSE))</f>
        <v>42.63</v>
      </c>
      <c r="I44" s="616">
        <f t="shared" si="0"/>
        <v>3410.4</v>
      </c>
      <c r="J44" s="471" t="str">
        <f>IF(E44="","",VLOOKUP(C44,Data!$B$5:$D$508,3,FALSE))</f>
        <v>C/T</v>
      </c>
      <c r="K44" s="347" t="str">
        <f>IF(E44="","",VLOOKUP(C44,Data!$B$5:$M$508,12,FALSE))</f>
        <v>Indonesia</v>
      </c>
      <c r="L44" s="348"/>
      <c r="M44" s="349">
        <f>IF(E44="","",VLOOKUP(C44,Data!$B$5:$E$508,4,FALSE)*E44)</f>
        <v>731.2</v>
      </c>
      <c r="N44" s="349">
        <f>IF(E44="","",VLOOKUP(C44,Data!$B$5:$F$508,5,FALSE)*E44)</f>
        <v>688</v>
      </c>
      <c r="O44" s="612" t="e">
        <f>IF(C44=Data!#REF!,Data!#REF!,(IF(C44=Data!#REF!,Data!#REF!,(IF(C44=Data!#REF!,Data!#REF!,(IF(C44=Data!B164,Data!G164,(IF(C44=Data!B167,Data!G167,(IF(C44=Data!#REF!,Data!#REF!,(IF(C44=Data!#REF!,Data!#REF!,(IF(C44=Data!#REF!,Data!#REF!,Data!#REF!)))))))))))))))&amp;IF(C44=Data!#REF!,Data!#REF!,(IF(C44=Data!#REF!,Data!#REF!,(IF(C44=Data!#REF!,Data!#REF!,(IF(C44=Data!#REF!,Data!#REF!,(IF(C44=Data!#REF!,Data!#REF!,(IF(C44=Data!#REF!,Data!G859,(IF(C44=Data!#REF!,Data!#REF!,(IF(C44=Data!#REF!,Data!#REF!,Data!#REF!)))))))))))))))&amp;IF(C44=Data!B195,Data!G195,(IF(C44=Data!#REF!,Data!#REF!,(IF(C44=Data!#REF!,Data!#REF!,(IF(C44=Data!#REF!,Data!#REF!,(IF(C44=Data!#REF!,Data!#REF!,Data!#REF!)))))))))</f>
        <v>#REF!</v>
      </c>
      <c r="P44" s="837"/>
      <c r="Q44" s="838"/>
      <c r="R44" s="630" t="s">
        <v>525</v>
      </c>
      <c r="S44" s="838"/>
      <c r="T44" s="838"/>
      <c r="U44" s="630"/>
      <c r="V44" s="634"/>
      <c r="W44" s="630"/>
      <c r="X44" s="350">
        <f>IF(E44="","",VLOOKUP(C44,Data!$B$5:$J$508,9,FALSE)*E44)</f>
        <v>1.7280000000000002</v>
      </c>
      <c r="Y44" s="704"/>
      <c r="Z44" s="704"/>
      <c r="AA44" s="705"/>
      <c r="AB44" s="705"/>
      <c r="AC44" s="704"/>
      <c r="AD44" s="704"/>
      <c r="AE44" s="704"/>
    </row>
    <row r="45" spans="2:31" s="710" customFormat="1" ht="20" customHeight="1">
      <c r="B45" s="707"/>
      <c r="C45" s="357"/>
      <c r="D45" s="346" t="str">
        <f>IF(E45="","",VLOOKUP(C45,Data!$B$5:$L$508,2,FALSE))</f>
        <v/>
      </c>
      <c r="E45" s="715"/>
      <c r="F45" s="709"/>
      <c r="G45" s="712"/>
      <c r="H45" s="346" t="str">
        <f>IF(E45="","",VLOOKUP(C45,Data!$B$5:$L$508,11,FALSE))</f>
        <v/>
      </c>
      <c r="I45" s="616" t="str">
        <f t="shared" si="0"/>
        <v>-</v>
      </c>
      <c r="J45" s="471" t="str">
        <f>IF(E45="","",VLOOKUP(C45,Data!$B$5:$D$508,3,FALSE))</f>
        <v/>
      </c>
      <c r="K45" s="347" t="str">
        <f>IF(E45="","",VLOOKUP(C45,Data!$B$5:$M$508,12,FALSE))</f>
        <v/>
      </c>
      <c r="L45" s="348"/>
      <c r="M45" s="349" t="str">
        <f>IF(E45="","",VLOOKUP(C45,Data!$B$5:$E$508,4,FALSE)*E45)</f>
        <v/>
      </c>
      <c r="N45" s="349" t="str">
        <f>IF(E45="","",VLOOKUP(C45,Data!$B$5:$F$508,5,FALSE)*E45)</f>
        <v/>
      </c>
      <c r="O45" s="612" t="e">
        <f>IF(C45=Data!#REF!,Data!#REF!,(IF(C45=Data!#REF!,Data!#REF!,(IF(C45=Data!#REF!,Data!#REF!,(IF(C45=Data!B166,Data!G166,(IF(C45=Data!B169,Data!G169,(IF(C45=Data!#REF!,Data!#REF!,(IF(C45=Data!#REF!,Data!#REF!,(IF(C45=Data!#REF!,Data!#REF!,Data!#REF!)))))))))))))))&amp;IF(C45=Data!#REF!,Data!#REF!,(IF(C45=Data!#REF!,Data!#REF!,(IF(C45=Data!#REF!,Data!#REF!,(IF(C45=Data!#REF!,Data!#REF!,(IF(C45=Data!#REF!,Data!#REF!,(IF(C45=Data!#REF!,Data!G861,(IF(C45=Data!#REF!,Data!#REF!,(IF(C45=Data!#REF!,Data!#REF!,Data!#REF!)))))))))))))))&amp;IF(C45=Data!B197,Data!G197,(IF(C45=Data!#REF!,Data!#REF!,(IF(C45=Data!#REF!,Data!#REF!,(IF(C45=Data!#REF!,Data!#REF!,(IF(C45=Data!#REF!,Data!#REF!,Data!#REF!)))))))))</f>
        <v>#REF!</v>
      </c>
      <c r="P45" s="837"/>
      <c r="Q45" s="838"/>
      <c r="R45" s="630" t="s">
        <v>525</v>
      </c>
      <c r="S45" s="838"/>
      <c r="T45" s="838"/>
      <c r="U45" s="630"/>
      <c r="V45" s="634"/>
      <c r="W45" s="630"/>
      <c r="X45" s="350" t="str">
        <f>IF(E45="","",VLOOKUP(C45,Data!$B$5:$J$508,9,FALSE)*E45)</f>
        <v/>
      </c>
      <c r="Y45" s="704"/>
      <c r="Z45" s="704"/>
      <c r="AA45" s="705"/>
      <c r="AB45" s="705"/>
      <c r="AC45" s="704"/>
      <c r="AD45" s="704"/>
      <c r="AE45" s="704"/>
    </row>
    <row r="46" spans="2:31" s="710" customFormat="1" ht="20" customHeight="1">
      <c r="B46" s="635"/>
      <c r="C46" s="357"/>
      <c r="D46" s="346" t="str">
        <f>IF(E46="","",VLOOKUP(C46,Data!$B$5:$L$508,2,FALSE))</f>
        <v/>
      </c>
      <c r="E46" s="715"/>
      <c r="F46" s="709"/>
      <c r="G46" s="712"/>
      <c r="H46" s="346" t="str">
        <f>IF(E46="","",VLOOKUP(C46,Data!$B$5:$L$508,11,FALSE))</f>
        <v/>
      </c>
      <c r="I46" s="616" t="str">
        <f t="shared" si="0"/>
        <v>-</v>
      </c>
      <c r="J46" s="471" t="str">
        <f>IF(E46="","",VLOOKUP(C46,Data!$B$5:$D$508,3,FALSE))</f>
        <v/>
      </c>
      <c r="K46" s="347" t="str">
        <f>IF(E46="","",VLOOKUP(C46,Data!$B$5:$M$508,12,FALSE))</f>
        <v/>
      </c>
      <c r="L46" s="348"/>
      <c r="M46" s="349" t="str">
        <f>IF(E46="","",VLOOKUP(C46,Data!$B$5:$E$508,4,FALSE)*E46)</f>
        <v/>
      </c>
      <c r="N46" s="349" t="str">
        <f>IF(E46="","",VLOOKUP(C46,Data!$B$5:$F$508,5,FALSE)*E46)</f>
        <v/>
      </c>
      <c r="O46" s="612" t="e">
        <f>IF(C46=Data!#REF!,Data!#REF!,(IF(C46=Data!#REF!,Data!#REF!,(IF(C46=Data!#REF!,Data!#REF!,(IF(C46=Data!B152,Data!G152,(IF(C46=Data!B155,Data!G155,(IF(C46=Data!#REF!,Data!#REF!,(IF(C46=Data!#REF!,Data!#REF!,(IF(C46=Data!#REF!,Data!#REF!,Data!#REF!)))))))))))))))&amp;IF(C46=Data!#REF!,Data!#REF!,(IF(C46=Data!#REF!,Data!#REF!,(IF(C46=Data!#REF!,Data!#REF!,(IF(C46=Data!#REF!,Data!#REF!,(IF(C46=Data!#REF!,Data!#REF!,(IF(C46=Data!#REF!,Data!G847,(IF(C46=Data!#REF!,Data!#REF!,(IF(C46=Data!#REF!,Data!#REF!,Data!#REF!)))))))))))))))&amp;IF(C46=Data!B183,Data!G183,(IF(C46=Data!#REF!,Data!#REF!,(IF(C46=Data!#REF!,Data!#REF!,(IF(C46=Data!#REF!,Data!#REF!,(IF(C46=Data!#REF!,Data!#REF!,Data!#REF!)))))))))</f>
        <v>#REF!</v>
      </c>
      <c r="P46" s="837"/>
      <c r="Q46" s="838"/>
      <c r="R46" s="630" t="s">
        <v>525</v>
      </c>
      <c r="S46" s="838"/>
      <c r="T46" s="838"/>
      <c r="U46" s="630"/>
      <c r="V46" s="634"/>
      <c r="W46" s="630"/>
      <c r="X46" s="350" t="str">
        <f>IF(E46="","",VLOOKUP(C46,Data!$B$5:$J$508,9,FALSE)*E46)</f>
        <v/>
      </c>
      <c r="Y46" s="704"/>
      <c r="Z46" s="704"/>
      <c r="AA46" s="705"/>
      <c r="AB46" s="705"/>
      <c r="AC46" s="704"/>
      <c r="AD46" s="704"/>
      <c r="AE46" s="704"/>
    </row>
    <row r="47" spans="2:31" s="710" customFormat="1" ht="20" customHeight="1">
      <c r="B47" s="707"/>
      <c r="C47" s="357"/>
      <c r="D47" s="346" t="str">
        <f>IF(E47="","",VLOOKUP(C47,Data!$B$5:$L$508,2,FALSE))</f>
        <v/>
      </c>
      <c r="E47" s="832"/>
      <c r="F47" s="709"/>
      <c r="G47" s="712"/>
      <c r="H47" s="346" t="str">
        <f>IF(E47="","",VLOOKUP(C47,Data!$B$5:$L$508,11,FALSE))</f>
        <v/>
      </c>
      <c r="I47" s="616" t="str">
        <f t="shared" si="0"/>
        <v>-</v>
      </c>
      <c r="J47" s="471" t="str">
        <f>IF(E47="","",VLOOKUP(C47,Data!$B$5:$D$508,3,FALSE))</f>
        <v/>
      </c>
      <c r="K47" s="347" t="str">
        <f>IF(E47="","",VLOOKUP(C47,Data!$B$5:$M$508,12,FALSE))</f>
        <v/>
      </c>
      <c r="L47" s="348"/>
      <c r="M47" s="349" t="str">
        <f>IF(E47="","",VLOOKUP(C47,Data!$B$5:$E$508,4,FALSE)*E47)</f>
        <v/>
      </c>
      <c r="N47" s="349" t="str">
        <f>IF(E47="","",VLOOKUP(C47,Data!$B$5:$F$508,5,FALSE)*E47)</f>
        <v/>
      </c>
      <c r="O47" s="612" t="e">
        <f>IF(C47=Data!#REF!,Data!#REF!,(IF(C47=Data!#REF!,Data!#REF!,(IF(C47=Data!#REF!,Data!#REF!,(IF(C47=Data!B166,Data!G166,(IF(C47=Data!B169,Data!G169,(IF(C47=Data!#REF!,Data!#REF!,(IF(C47=Data!#REF!,Data!#REF!,(IF(C47=Data!#REF!,Data!#REF!,Data!#REF!)))))))))))))))&amp;IF(C47=Data!#REF!,Data!#REF!,(IF(C47=Data!#REF!,Data!#REF!,(IF(C47=Data!#REF!,Data!#REF!,(IF(C47=Data!#REF!,Data!#REF!,(IF(C47=Data!#REF!,Data!#REF!,(IF(C47=Data!#REF!,Data!G861,(IF(C47=Data!#REF!,Data!#REF!,(IF(C47=Data!#REF!,Data!#REF!,Data!#REF!)))))))))))))))&amp;IF(C47=Data!B197,Data!G197,(IF(C47=Data!#REF!,Data!#REF!,(IF(C47=Data!#REF!,Data!#REF!,(IF(C47=Data!#REF!,Data!#REF!,(IF(C47=Data!#REF!,Data!#REF!,Data!#REF!)))))))))</f>
        <v>#REF!</v>
      </c>
      <c r="P47" s="837"/>
      <c r="Q47" s="838"/>
      <c r="R47" s="630" t="s">
        <v>525</v>
      </c>
      <c r="S47" s="838"/>
      <c r="T47" s="838"/>
      <c r="U47" s="630"/>
      <c r="V47" s="634"/>
      <c r="W47" s="630"/>
      <c r="X47" s="350" t="str">
        <f>IF(E47="","",VLOOKUP(C47,Data!$B$5:$J$508,9,FALSE)*E47)</f>
        <v/>
      </c>
      <c r="Y47" s="704"/>
      <c r="Z47" s="704"/>
      <c r="AA47" s="705"/>
      <c r="AB47" s="705"/>
      <c r="AC47" s="704"/>
      <c r="AD47" s="704"/>
      <c r="AE47" s="704"/>
    </row>
    <row r="48" spans="2:31" s="710" customFormat="1" ht="22" customHeight="1">
      <c r="B48" s="637"/>
      <c r="C48" s="653"/>
      <c r="D48" s="346" t="str">
        <f>IF(E48="","",VLOOKUP(C48,Data!$B$5:$L$508,2,FALSE))</f>
        <v/>
      </c>
      <c r="E48" s="715"/>
      <c r="F48" s="709"/>
      <c r="G48" s="712"/>
      <c r="H48" s="346" t="str">
        <f>IF(E48="","",VLOOKUP(C48,Data!$B$5:$L$508,11,FALSE))</f>
        <v/>
      </c>
      <c r="I48" s="616" t="str">
        <f t="shared" si="0"/>
        <v>-</v>
      </c>
      <c r="J48" s="471" t="str">
        <f>IF(E48="","",VLOOKUP(C48,Data!$B$5:$D$508,3,FALSE))</f>
        <v/>
      </c>
      <c r="K48" s="347" t="str">
        <f>IF(E48="","",VLOOKUP(C48,Data!$B$5:$M$508,12,FALSE))</f>
        <v/>
      </c>
      <c r="L48" s="348"/>
      <c r="M48" s="349" t="str">
        <f>IF(E48="","",VLOOKUP(C48,Data!$B$5:$E$508,4,FALSE)*E48)</f>
        <v/>
      </c>
      <c r="N48" s="349" t="str">
        <f>IF(E48="","",VLOOKUP(C48,Data!$B$5:$F$508,5,FALSE)*E48)</f>
        <v/>
      </c>
      <c r="O48" s="612" t="e">
        <f>IF(C48=Data!#REF!,Data!#REF!,(IF(C48=Data!#REF!,Data!#REF!,(IF(C48=Data!#REF!,Data!#REF!,(IF(C48=Data!B148,Data!G148,(IF(C48=Data!B151,Data!G151,(IF(C48=Data!#REF!,Data!#REF!,(IF(C48=Data!#REF!,Data!#REF!,(IF(C48=Data!#REF!,Data!#REF!,Data!#REF!)))))))))))))))&amp;IF(C48=Data!#REF!,Data!#REF!,(IF(C48=Data!#REF!,Data!#REF!,(IF(C48=Data!#REF!,Data!#REF!,(IF(C48=Data!#REF!,Data!#REF!,(IF(C48=Data!#REF!,Data!#REF!,(IF(C48=Data!#REF!,Data!G843,(IF(C48=Data!#REF!,Data!#REF!,(IF(C48=Data!#REF!,Data!#REF!,Data!#REF!)))))))))))))))&amp;IF(C48=Data!B179,Data!G179,(IF(C48=Data!#REF!,Data!#REF!,(IF(C48=Data!#REF!,Data!#REF!,(IF(C48=Data!#REF!,Data!#REF!,(IF(C48=Data!#REF!,Data!#REF!,Data!#REF!)))))))))</f>
        <v>#REF!</v>
      </c>
      <c r="P48" s="837"/>
      <c r="Q48" s="838"/>
      <c r="R48" s="630" t="s">
        <v>525</v>
      </c>
      <c r="S48" s="838"/>
      <c r="T48" s="838"/>
      <c r="U48" s="630"/>
      <c r="V48" s="634"/>
      <c r="W48" s="630"/>
      <c r="X48" s="350" t="str">
        <f>IF(E48="","",VLOOKUP(C48,Data!$B$5:$J$508,9,FALSE)*E48)</f>
        <v/>
      </c>
      <c r="Y48" s="704"/>
      <c r="Z48" s="704"/>
      <c r="AA48" s="705"/>
      <c r="AB48" s="705"/>
      <c r="AC48" s="704"/>
      <c r="AD48" s="704"/>
      <c r="AE48" s="704"/>
    </row>
    <row r="49" spans="2:28">
      <c r="B49" s="637"/>
      <c r="C49" s="653"/>
      <c r="D49" s="654"/>
      <c r="E49" s="359">
        <f>SUM(E18:E48)</f>
        <v>2969</v>
      </c>
      <c r="F49" s="359">
        <f>SUM(F18:F48)</f>
        <v>28</v>
      </c>
      <c r="G49" s="455"/>
      <c r="H49" s="361"/>
      <c r="I49" s="493">
        <f>SUM(I18:I48)</f>
        <v>110909.01999999999</v>
      </c>
      <c r="J49" s="361"/>
      <c r="K49" s="361"/>
      <c r="L49" s="361"/>
      <c r="M49" s="655">
        <f>SUM(M18:M48)</f>
        <v>11899.650000000001</v>
      </c>
      <c r="N49" s="655">
        <f>SUM(N18:N48)</f>
        <v>11204.25</v>
      </c>
      <c r="O49" s="351" t="e">
        <f>SUM(O16:O48)</f>
        <v>#REF!</v>
      </c>
      <c r="P49" s="351"/>
      <c r="Q49" s="351">
        <f>SUM(Q16:Q48)</f>
        <v>0</v>
      </c>
      <c r="R49" s="351">
        <f>SUM(R16:R48)</f>
        <v>0</v>
      </c>
      <c r="S49" s="351"/>
      <c r="T49" s="351">
        <f>SUM(T16:T48)</f>
        <v>0</v>
      </c>
      <c r="U49" s="351">
        <f>SUM(U16:U48)</f>
        <v>0</v>
      </c>
      <c r="V49" s="351" t="e">
        <f>SUM(#REF!)</f>
        <v>#REF!</v>
      </c>
      <c r="W49" s="351">
        <f>SUM(W16:W48)</f>
        <v>0</v>
      </c>
      <c r="X49" s="354">
        <f>SUM(X18:X48)</f>
        <v>34.150924000000003</v>
      </c>
    </row>
    <row r="50" spans="2:28">
      <c r="B50" s="656"/>
      <c r="C50" s="657"/>
      <c r="D50" s="641"/>
      <c r="E50" s="441"/>
      <c r="F50" s="658"/>
      <c r="G50" s="406"/>
      <c r="H50" s="177" t="s">
        <v>527</v>
      </c>
      <c r="I50" s="174"/>
      <c r="J50" s="439"/>
      <c r="K50" s="439"/>
      <c r="L50" s="439"/>
      <c r="M50" s="178"/>
      <c r="N50" s="174"/>
      <c r="O50" s="408"/>
      <c r="P50" s="407"/>
      <c r="Q50" s="407"/>
      <c r="R50" s="407"/>
      <c r="S50" s="407"/>
      <c r="T50" s="407"/>
      <c r="U50" s="407"/>
      <c r="V50" s="408"/>
      <c r="W50" s="408"/>
      <c r="X50" s="176"/>
    </row>
    <row r="51" spans="2:28">
      <c r="B51" s="387" t="s">
        <v>523</v>
      </c>
      <c r="C51" s="639"/>
      <c r="D51" s="659"/>
      <c r="E51" s="444" t="s">
        <v>528</v>
      </c>
      <c r="F51" s="444"/>
      <c r="G51" s="401"/>
      <c r="H51" s="80" t="s">
        <v>82</v>
      </c>
      <c r="I51" s="84"/>
      <c r="J51" s="417" t="s">
        <v>83</v>
      </c>
      <c r="K51" s="445"/>
      <c r="L51" s="169" t="s">
        <v>84</v>
      </c>
      <c r="M51" s="169"/>
      <c r="N51" s="1070" t="s">
        <v>85</v>
      </c>
      <c r="O51" s="1071"/>
      <c r="P51" s="1071"/>
      <c r="Q51" s="1071"/>
      <c r="R51" s="1071"/>
      <c r="S51" s="1071"/>
      <c r="T51" s="1071"/>
      <c r="U51" s="1071"/>
      <c r="V51" s="1071"/>
      <c r="W51" s="1071"/>
      <c r="X51" s="1072"/>
    </row>
    <row r="52" spans="2:28" ht="13">
      <c r="B52" s="394" t="s">
        <v>547</v>
      </c>
      <c r="D52" s="660"/>
      <c r="E52" s="381" t="s">
        <v>87</v>
      </c>
      <c r="H52" s="179" t="s">
        <v>1135</v>
      </c>
      <c r="I52" s="180" t="s">
        <v>12</v>
      </c>
      <c r="J52" s="394" t="s">
        <v>88</v>
      </c>
      <c r="K52" s="446"/>
      <c r="L52" s="171" t="s">
        <v>89</v>
      </c>
      <c r="M52" s="171"/>
      <c r="N52" s="167"/>
      <c r="X52" s="172"/>
      <c r="AA52" s="704"/>
      <c r="AB52" s="704"/>
    </row>
    <row r="53" spans="2:28">
      <c r="B53" s="394" t="s">
        <v>561</v>
      </c>
      <c r="D53" s="641"/>
      <c r="H53" s="1073"/>
      <c r="I53" s="1074"/>
      <c r="J53" s="394"/>
      <c r="K53" s="446"/>
      <c r="L53" s="171" t="s">
        <v>93</v>
      </c>
      <c r="M53" s="171"/>
      <c r="N53" s="167"/>
      <c r="X53" s="172"/>
    </row>
    <row r="54" spans="2:28" ht="12.5">
      <c r="B54" s="406"/>
      <c r="C54" s="448"/>
      <c r="D54" s="661"/>
      <c r="E54" s="381" t="s">
        <v>94</v>
      </c>
      <c r="H54" s="179"/>
      <c r="I54" s="180"/>
      <c r="J54" s="394" t="s">
        <v>95</v>
      </c>
      <c r="K54" s="446"/>
      <c r="L54" s="171"/>
      <c r="M54" s="171"/>
      <c r="N54" s="167"/>
      <c r="X54" s="172"/>
      <c r="AA54" s="704"/>
      <c r="AB54" s="704"/>
    </row>
    <row r="55" spans="2:28" ht="13">
      <c r="B55" s="387" t="s">
        <v>96</v>
      </c>
      <c r="C55" s="444"/>
      <c r="D55" s="640"/>
      <c r="E55" s="381" t="s">
        <v>97</v>
      </c>
      <c r="H55" s="88" t="s">
        <v>98</v>
      </c>
      <c r="I55" s="85"/>
      <c r="J55" s="394" t="s">
        <v>88</v>
      </c>
      <c r="K55" s="446"/>
      <c r="L55" s="171" t="s">
        <v>99</v>
      </c>
      <c r="M55" s="171"/>
      <c r="N55" s="167"/>
      <c r="X55" s="172"/>
      <c r="AA55" s="704"/>
      <c r="AB55" s="704"/>
    </row>
    <row r="56" spans="2:28" ht="15.5">
      <c r="B56" s="729" t="s">
        <v>537</v>
      </c>
      <c r="D56" s="641"/>
      <c r="E56" s="381" t="s">
        <v>100</v>
      </c>
      <c r="H56" s="89"/>
      <c r="I56" s="181"/>
      <c r="J56" s="394" t="s">
        <v>101</v>
      </c>
      <c r="K56" s="446"/>
      <c r="L56" s="171" t="s">
        <v>524</v>
      </c>
      <c r="M56" s="171"/>
      <c r="N56" s="1075" t="s">
        <v>103</v>
      </c>
      <c r="O56" s="1076"/>
      <c r="P56" s="1076"/>
      <c r="Q56" s="1076"/>
      <c r="R56" s="1076"/>
      <c r="S56" s="1076"/>
      <c r="T56" s="1076"/>
      <c r="U56" s="1076"/>
      <c r="V56" s="1076"/>
      <c r="W56" s="1076"/>
      <c r="X56" s="1077"/>
      <c r="AA56" s="704"/>
      <c r="AB56" s="704"/>
    </row>
    <row r="57" spans="2:28">
      <c r="B57" s="406"/>
      <c r="C57" s="448"/>
      <c r="D57" s="644"/>
      <c r="E57" s="448"/>
      <c r="F57" s="448"/>
      <c r="G57" s="407"/>
      <c r="H57" s="1061" t="s">
        <v>1207</v>
      </c>
      <c r="I57" s="1078"/>
      <c r="J57" s="1061" t="s">
        <v>1218</v>
      </c>
      <c r="K57" s="1078"/>
      <c r="L57" s="448"/>
      <c r="M57" s="175"/>
      <c r="N57" s="1079" t="s">
        <v>105</v>
      </c>
      <c r="O57" s="1080"/>
      <c r="P57" s="1080"/>
      <c r="Q57" s="1080"/>
      <c r="R57" s="1080"/>
      <c r="S57" s="1080"/>
      <c r="T57" s="1080"/>
      <c r="U57" s="1080"/>
      <c r="V57" s="1080"/>
      <c r="W57" s="1080"/>
      <c r="X57" s="1081"/>
    </row>
    <row r="61" spans="2:28" ht="22.5" customHeight="1">
      <c r="B61" s="456" t="s">
        <v>922</v>
      </c>
      <c r="C61" s="497"/>
      <c r="D61" s="456" t="s">
        <v>580</v>
      </c>
      <c r="E61" s="663"/>
      <c r="F61" s="663"/>
      <c r="G61" s="454"/>
      <c r="H61" s="456" t="s">
        <v>916</v>
      </c>
      <c r="J61" s="456" t="s">
        <v>927</v>
      </c>
    </row>
    <row r="62" spans="2:28" s="163" customFormat="1" ht="22.5" customHeight="1">
      <c r="B62" s="456" t="s">
        <v>923</v>
      </c>
      <c r="C62" s="497"/>
      <c r="D62" s="456" t="s">
        <v>927</v>
      </c>
      <c r="E62" s="663"/>
      <c r="F62" s="663"/>
      <c r="G62" s="454"/>
      <c r="H62" s="664" t="s">
        <v>917</v>
      </c>
      <c r="I62" s="497"/>
      <c r="J62" s="575" t="s">
        <v>927</v>
      </c>
      <c r="K62" s="704"/>
      <c r="L62" s="704"/>
      <c r="O62" s="704"/>
      <c r="P62" s="704"/>
      <c r="Q62" s="704"/>
      <c r="R62" s="704"/>
      <c r="S62" s="704"/>
      <c r="T62" s="704"/>
      <c r="U62" s="704"/>
      <c r="V62" s="704"/>
      <c r="W62" s="704"/>
      <c r="X62" s="164"/>
      <c r="Y62" s="704"/>
      <c r="Z62" s="704"/>
      <c r="AA62" s="705"/>
      <c r="AB62" s="679"/>
    </row>
    <row r="63" spans="2:28" s="163" customFormat="1" ht="22.5" customHeight="1">
      <c r="B63" s="456" t="s">
        <v>924</v>
      </c>
      <c r="C63" s="497"/>
      <c r="D63" s="456" t="s">
        <v>927</v>
      </c>
      <c r="E63" s="663"/>
      <c r="F63" s="663"/>
      <c r="G63" s="454"/>
      <c r="H63" s="456" t="s">
        <v>918</v>
      </c>
      <c r="J63" s="456" t="s">
        <v>580</v>
      </c>
      <c r="K63" s="704"/>
      <c r="L63" s="704"/>
      <c r="O63" s="704"/>
      <c r="P63" s="704"/>
      <c r="Q63" s="704"/>
      <c r="R63" s="704"/>
      <c r="S63" s="704"/>
      <c r="T63" s="704"/>
      <c r="U63" s="704"/>
      <c r="V63" s="704"/>
      <c r="W63" s="704"/>
      <c r="X63" s="164"/>
      <c r="Y63" s="704"/>
      <c r="Z63" s="704"/>
      <c r="AA63" s="705"/>
      <c r="AB63" s="679"/>
    </row>
    <row r="64" spans="2:28" s="163" customFormat="1" ht="22.5" customHeight="1">
      <c r="B64" s="456" t="s">
        <v>925</v>
      </c>
      <c r="C64" s="497"/>
      <c r="D64" s="456" t="s">
        <v>580</v>
      </c>
      <c r="E64" s="663"/>
      <c r="F64" s="663"/>
      <c r="G64" s="454"/>
      <c r="H64" s="456" t="s">
        <v>919</v>
      </c>
      <c r="J64" s="456" t="s">
        <v>580</v>
      </c>
      <c r="K64" s="704"/>
      <c r="L64" s="704"/>
      <c r="O64" s="704"/>
      <c r="P64" s="704"/>
      <c r="Q64" s="704"/>
      <c r="R64" s="704"/>
      <c r="S64" s="704"/>
      <c r="T64" s="704"/>
      <c r="U64" s="704"/>
      <c r="V64" s="704"/>
      <c r="W64" s="704"/>
      <c r="X64" s="164"/>
      <c r="Y64" s="704"/>
      <c r="Z64" s="704"/>
      <c r="AA64" s="705"/>
      <c r="AB64" s="679"/>
    </row>
    <row r="65" spans="2:28" s="163" customFormat="1" ht="22.5" customHeight="1">
      <c r="B65" s="456" t="s">
        <v>926</v>
      </c>
      <c r="C65" s="497"/>
      <c r="D65" s="456" t="s">
        <v>580</v>
      </c>
      <c r="E65" s="663"/>
      <c r="F65" s="663"/>
      <c r="G65" s="454"/>
      <c r="H65" s="456" t="s">
        <v>921</v>
      </c>
      <c r="J65" s="456" t="s">
        <v>580</v>
      </c>
      <c r="K65" s="704"/>
      <c r="L65" s="704"/>
      <c r="O65" s="704"/>
      <c r="P65" s="704"/>
      <c r="Q65" s="704"/>
      <c r="R65" s="704"/>
      <c r="S65" s="704"/>
      <c r="T65" s="704"/>
      <c r="U65" s="704"/>
      <c r="V65" s="704"/>
      <c r="W65" s="704"/>
      <c r="X65" s="164"/>
      <c r="Y65" s="704"/>
      <c r="Z65" s="704"/>
      <c r="AA65" s="705"/>
      <c r="AB65" s="679"/>
    </row>
    <row r="66" spans="2:28">
      <c r="B66" s="665"/>
      <c r="D66" s="665"/>
      <c r="E66" s="665"/>
      <c r="F66" s="665"/>
      <c r="G66" s="326"/>
      <c r="H66" s="456" t="s">
        <v>920</v>
      </c>
      <c r="J66" s="456" t="s">
        <v>580</v>
      </c>
    </row>
    <row r="67" spans="2:28" s="163" customFormat="1">
      <c r="B67" s="704"/>
      <c r="C67" s="666" t="s">
        <v>189</v>
      </c>
      <c r="D67" s="381"/>
      <c r="E67" s="381"/>
      <c r="F67" s="381"/>
      <c r="G67" s="704"/>
      <c r="J67" s="704"/>
      <c r="K67" s="704"/>
      <c r="L67" s="704"/>
      <c r="O67" s="704"/>
      <c r="P67" s="704"/>
      <c r="Q67" s="704"/>
      <c r="R67" s="704"/>
      <c r="S67" s="704"/>
      <c r="T67" s="704"/>
      <c r="U67" s="704"/>
      <c r="V67" s="704"/>
      <c r="W67" s="704"/>
      <c r="X67" s="164"/>
      <c r="Y67" s="704"/>
      <c r="Z67" s="704"/>
      <c r="AA67" s="705"/>
      <c r="AB67" s="679"/>
    </row>
    <row r="68" spans="2:28" s="163" customFormat="1">
      <c r="B68" s="704"/>
      <c r="C68" s="667" t="s">
        <v>592</v>
      </c>
      <c r="D68" s="381"/>
      <c r="E68" s="381"/>
      <c r="F68" s="381"/>
      <c r="G68" s="704"/>
      <c r="J68" s="704"/>
      <c r="K68" s="704"/>
      <c r="L68" s="704"/>
      <c r="O68" s="704"/>
      <c r="P68" s="704"/>
      <c r="Q68" s="704"/>
      <c r="R68" s="704"/>
      <c r="S68" s="704"/>
      <c r="T68" s="704"/>
      <c r="U68" s="704"/>
      <c r="V68" s="704"/>
      <c r="W68" s="704"/>
      <c r="X68" s="164"/>
      <c r="Y68" s="704"/>
      <c r="Z68" s="704"/>
      <c r="AA68" s="705"/>
      <c r="AB68" s="679"/>
    </row>
    <row r="69" spans="2:28" s="163" customFormat="1">
      <c r="B69" s="704"/>
      <c r="C69" s="667" t="s">
        <v>593</v>
      </c>
      <c r="D69" s="381"/>
      <c r="E69" s="381"/>
      <c r="F69" s="381"/>
      <c r="G69" s="704"/>
      <c r="J69" s="704"/>
      <c r="K69" s="704"/>
      <c r="L69" s="704"/>
      <c r="O69" s="704"/>
      <c r="P69" s="704"/>
      <c r="Q69" s="704"/>
      <c r="R69" s="704"/>
      <c r="S69" s="704"/>
      <c r="T69" s="704"/>
      <c r="U69" s="704"/>
      <c r="V69" s="704"/>
      <c r="W69" s="704"/>
      <c r="X69" s="164"/>
      <c r="Y69" s="704"/>
      <c r="Z69" s="704"/>
      <c r="AA69" s="705"/>
      <c r="AB69" s="679"/>
    </row>
    <row r="70" spans="2:28" s="163" customFormat="1">
      <c r="B70" s="704"/>
      <c r="C70" s="667" t="s">
        <v>595</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594</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607</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606</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596</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597</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598</v>
      </c>
      <c r="D76" s="381"/>
      <c r="E76" s="381"/>
      <c r="F76" s="381"/>
      <c r="G76" s="704"/>
      <c r="J76" s="704"/>
      <c r="K76" s="704"/>
      <c r="L76" s="704"/>
      <c r="O76" s="704"/>
      <c r="P76" s="704"/>
      <c r="Q76" s="704"/>
      <c r="R76" s="704"/>
      <c r="S76" s="704"/>
      <c r="T76" s="704"/>
      <c r="U76" s="704"/>
      <c r="V76" s="704"/>
      <c r="W76" s="704"/>
      <c r="X76" s="164"/>
      <c r="Y76" s="704"/>
      <c r="Z76" s="704"/>
      <c r="AA76" s="705"/>
      <c r="AB76" s="679"/>
    </row>
    <row r="77" spans="2:28" s="163" customFormat="1">
      <c r="B77" s="704"/>
      <c r="C77" s="667" t="s">
        <v>599</v>
      </c>
      <c r="D77" s="381"/>
      <c r="E77" s="381"/>
      <c r="F77" s="381"/>
      <c r="G77" s="704"/>
      <c r="J77" s="704"/>
      <c r="K77" s="704"/>
      <c r="L77" s="704"/>
      <c r="O77" s="704"/>
      <c r="P77" s="704"/>
      <c r="Q77" s="704"/>
      <c r="R77" s="704"/>
      <c r="S77" s="704"/>
      <c r="T77" s="704"/>
      <c r="U77" s="704"/>
      <c r="V77" s="704"/>
      <c r="W77" s="704"/>
      <c r="X77" s="164"/>
      <c r="Y77" s="704"/>
      <c r="Z77" s="704"/>
      <c r="AA77" s="705"/>
      <c r="AB77" s="679"/>
    </row>
    <row r="78" spans="2:28">
      <c r="C78" s="667" t="s">
        <v>336</v>
      </c>
    </row>
    <row r="79" spans="2:28" s="665" customFormat="1">
      <c r="B79" s="704"/>
      <c r="C79" s="668" t="s">
        <v>348</v>
      </c>
      <c r="D79" s="666" t="s">
        <v>570</v>
      </c>
      <c r="E79" s="381"/>
      <c r="F79" s="381"/>
      <c r="G79" s="704"/>
      <c r="H79" s="163"/>
      <c r="I79" s="163"/>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667" t="s">
        <v>14</v>
      </c>
      <c r="D80" s="381" t="s">
        <v>571</v>
      </c>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7" t="s">
        <v>10</v>
      </c>
      <c r="D81" s="381"/>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7" t="s">
        <v>602</v>
      </c>
      <c r="D82" s="381" t="s">
        <v>20</v>
      </c>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11</v>
      </c>
      <c r="D83" s="381"/>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7" t="s">
        <v>550</v>
      </c>
      <c r="D84" s="381"/>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7" t="s">
        <v>604</v>
      </c>
      <c r="D85" s="381"/>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7" t="s">
        <v>542</v>
      </c>
      <c r="D86" s="381"/>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7" t="s">
        <v>543</v>
      </c>
      <c r="D87" s="381"/>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8" t="s">
        <v>621</v>
      </c>
      <c r="D88" s="669" t="s">
        <v>166</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8" t="s">
        <v>622</v>
      </c>
      <c r="D89" s="669" t="s">
        <v>167</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8" t="s">
        <v>623</v>
      </c>
      <c r="D90" s="666" t="s">
        <v>168</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8" t="s">
        <v>624</v>
      </c>
      <c r="D91" s="666" t="s">
        <v>169</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8" t="s">
        <v>618</v>
      </c>
      <c r="D92" s="669" t="s">
        <v>170</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9" t="s">
        <v>156</v>
      </c>
      <c r="D93" s="669" t="s">
        <v>171</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157</v>
      </c>
      <c r="D94" s="669" t="s">
        <v>172</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158</v>
      </c>
      <c r="D95" s="669" t="s">
        <v>173</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159</v>
      </c>
      <c r="D96" s="669" t="s">
        <v>174</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160</v>
      </c>
      <c r="D97" s="669" t="s">
        <v>175</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161</v>
      </c>
      <c r="D98" s="669" t="s">
        <v>176</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162</v>
      </c>
      <c r="D99" s="669" t="s">
        <v>177</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163</v>
      </c>
      <c r="D100" s="669" t="s">
        <v>178</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164</v>
      </c>
      <c r="D101" s="669" t="s">
        <v>179</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165</v>
      </c>
      <c r="D102" s="669" t="s">
        <v>180</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125</v>
      </c>
      <c r="D103" s="669" t="s">
        <v>140</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126</v>
      </c>
      <c r="D104" s="669" t="s">
        <v>141</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127</v>
      </c>
      <c r="D105" s="669" t="s">
        <v>142</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128</v>
      </c>
      <c r="D106" s="669" t="s">
        <v>143</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129</v>
      </c>
      <c r="D107" s="669" t="s">
        <v>144</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130</v>
      </c>
      <c r="D108" s="669" t="s">
        <v>145</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131</v>
      </c>
      <c r="D109" s="669" t="s">
        <v>146</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132</v>
      </c>
      <c r="D110" s="669" t="s">
        <v>147</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133</v>
      </c>
      <c r="D111" s="669" t="s">
        <v>148</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134</v>
      </c>
      <c r="D112" s="669" t="s">
        <v>149</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135</v>
      </c>
      <c r="D113" s="669" t="s">
        <v>150</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136</v>
      </c>
      <c r="D114" s="669" t="s">
        <v>151</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137</v>
      </c>
      <c r="D115" s="669" t="s">
        <v>152</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s="665" customFormat="1">
      <c r="B116" s="704"/>
      <c r="C116" s="669" t="s">
        <v>138</v>
      </c>
      <c r="D116" s="669" t="s">
        <v>153</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37" s="665" customFormat="1">
      <c r="B117" s="704"/>
      <c r="C117" s="669" t="s">
        <v>139</v>
      </c>
      <c r="D117" s="669" t="s">
        <v>154</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37" s="665" customFormat="1">
      <c r="B118" s="704"/>
      <c r="C118" s="669" t="s">
        <v>345</v>
      </c>
      <c r="D118" s="669" t="s">
        <v>346</v>
      </c>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680"/>
    </row>
    <row r="119" spans="2:37">
      <c r="C119" s="668" t="s">
        <v>562</v>
      </c>
      <c r="D119" s="666" t="s">
        <v>586</v>
      </c>
    </row>
    <row r="120" spans="2:37" s="381" customFormat="1">
      <c r="B120" s="704"/>
      <c r="C120" s="668" t="s">
        <v>11</v>
      </c>
      <c r="D120" s="666" t="s">
        <v>579</v>
      </c>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705"/>
    </row>
    <row r="121" spans="2:37" s="381" customFormat="1">
      <c r="B121" s="704"/>
      <c r="C121" s="668" t="s">
        <v>550</v>
      </c>
      <c r="D121" s="666" t="s">
        <v>603</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row>
    <row r="122" spans="2:37" s="381" customFormat="1">
      <c r="B122" s="704"/>
      <c r="C122" s="668" t="s">
        <v>626</v>
      </c>
      <c r="D122" s="666" t="s">
        <v>629</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668" t="s">
        <v>627</v>
      </c>
      <c r="D123" s="666" t="s">
        <v>630</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668" t="s">
        <v>628</v>
      </c>
      <c r="D124" s="666" t="s">
        <v>631</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68" t="s">
        <v>612</v>
      </c>
      <c r="D125" s="666" t="s">
        <v>613</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70" t="s">
        <v>853</v>
      </c>
      <c r="D126" s="671" t="s">
        <v>860</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66" t="s">
        <v>854</v>
      </c>
      <c r="D127" s="672" t="s">
        <v>861</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66" t="s">
        <v>855</v>
      </c>
      <c r="D128" s="672" t="s">
        <v>862</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66" t="s">
        <v>856</v>
      </c>
      <c r="D129" s="672" t="s">
        <v>863</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6" t="s">
        <v>857</v>
      </c>
      <c r="D130" s="671" t="s">
        <v>864</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70" t="s">
        <v>858</v>
      </c>
      <c r="D131" s="671" t="s">
        <v>865</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70" t="s">
        <v>859</v>
      </c>
      <c r="D132" s="671" t="s">
        <v>866</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66" t="s">
        <v>867</v>
      </c>
      <c r="D133" s="672" t="s">
        <v>868</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8" t="s">
        <v>635</v>
      </c>
      <c r="D134" s="672" t="s">
        <v>636</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68" t="s">
        <v>542</v>
      </c>
      <c r="D135" s="673" t="s">
        <v>573</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row r="136" spans="2:37" s="381" customFormat="1">
      <c r="B136" s="704"/>
      <c r="C136" s="668" t="s">
        <v>157</v>
      </c>
      <c r="D136" s="673" t="s">
        <v>172</v>
      </c>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705"/>
      <c r="AC136" s="704"/>
      <c r="AD136" s="704"/>
      <c r="AE136" s="704"/>
      <c r="AF136" s="704"/>
      <c r="AG136" s="704"/>
      <c r="AH136" s="704"/>
      <c r="AI136" s="704"/>
      <c r="AJ136" s="704"/>
      <c r="AK136" s="704"/>
    </row>
  </sheetData>
  <mergeCells count="6">
    <mergeCell ref="N51:X51"/>
    <mergeCell ref="H53:I53"/>
    <mergeCell ref="N56:X56"/>
    <mergeCell ref="H57:I57"/>
    <mergeCell ref="J57:K57"/>
    <mergeCell ref="N57:X57"/>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8B8CC-2354-4BF3-89FF-B4C33EF71775}">
  <sheetPr>
    <pageSetUpPr fitToPage="1"/>
  </sheetPr>
  <dimension ref="B1:AK133"/>
  <sheetViews>
    <sheetView showGridLines="0" topLeftCell="A15" zoomScale="70" zoomScaleNormal="70" zoomScaleSheetLayoutView="70" workbookViewId="0">
      <selection activeCell="G42" sqref="G42"/>
    </sheetView>
  </sheetViews>
  <sheetFormatPr defaultColWidth="9.1796875" defaultRowHeight="22.5"/>
  <cols>
    <col min="1" max="1" width="2.179687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839"/>
      <c r="K10" s="840"/>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1199</v>
      </c>
      <c r="D18" s="346" t="str">
        <f>IF(E18="","",VLOOKUP(C18,Data!$B$5:$L$508,2,FALSE))</f>
        <v/>
      </c>
      <c r="E18" s="715"/>
      <c r="F18" s="709"/>
      <c r="G18" s="363"/>
      <c r="H18" s="346" t="str">
        <f>IF(E18="","",VLOOKUP(C18,Data!$B$5:$L$508,11,FALSE))</f>
        <v/>
      </c>
      <c r="I18" s="616" t="str">
        <f t="shared" ref="I18:I45"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837"/>
      <c r="Q18" s="838"/>
      <c r="R18" s="630" t="s">
        <v>525</v>
      </c>
      <c r="S18" s="838"/>
      <c r="T18" s="838"/>
      <c r="U18" s="630"/>
      <c r="V18" s="634"/>
      <c r="W18" s="630"/>
      <c r="X18" s="350" t="str">
        <f>IF(E18="","",VLOOKUP(C18,Data!$B$5:$J$508,9,FALSE)*E18)</f>
        <v/>
      </c>
      <c r="Y18" s="704"/>
      <c r="Z18" s="704"/>
      <c r="AA18" s="705"/>
      <c r="AB18" s="705"/>
      <c r="AC18" s="704"/>
      <c r="AD18" s="704"/>
      <c r="AE18" s="704"/>
    </row>
    <row r="19" spans="2:31" s="710" customFormat="1" ht="20" customHeight="1">
      <c r="B19" s="707" t="s">
        <v>969</v>
      </c>
      <c r="C19" s="357" t="s">
        <v>14</v>
      </c>
      <c r="D19" s="346" t="str">
        <f>IF(E19="","",VLOOKUP(C19,Data!$B$5:$L$508,2,FALSE))</f>
        <v>ZA34830</v>
      </c>
      <c r="E19" s="715">
        <v>30</v>
      </c>
      <c r="F19" s="709"/>
      <c r="G19" s="712" t="s">
        <v>521</v>
      </c>
      <c r="H19" s="346">
        <f>IF(E19="","",VLOOKUP(C19,Data!$B$5:$L$508,11,FALSE))</f>
        <v>117.38</v>
      </c>
      <c r="I19" s="616">
        <f t="shared" si="0"/>
        <v>3521.3999999999996</v>
      </c>
      <c r="J19" s="471" t="str">
        <f>IF(E19="","",VLOOKUP(C19,Data!$B$5:$D$508,3,FALSE))</f>
        <v>C/T</v>
      </c>
      <c r="K19" s="347" t="str">
        <f>IF(E19="","",VLOOKUP(C19,Data!$B$5:$M$508,12,FALSE))</f>
        <v>Indonesia</v>
      </c>
      <c r="L19" s="348"/>
      <c r="M19" s="349">
        <f>IF(E19="","",VLOOKUP(C19,Data!$B$5:$E$508,4,FALSE)*E19)</f>
        <v>153</v>
      </c>
      <c r="N19" s="349">
        <f>IF(E19="","",VLOOKUP(C19,Data!$B$5:$F$508,5,FALSE)*E19)</f>
        <v>135</v>
      </c>
      <c r="O19" s="612" t="e">
        <f>IF(C19=Data!#REF!,Data!#REF!,(IF(C19=Data!#REF!,Data!#REF!,(IF(C19=Data!#REF!,Data!#REF!,(IF(C19=Data!B140,Data!G140,(IF(C19=Data!B143,Data!G143,(IF(C19=Data!#REF!,Data!#REF!,(IF(C19=Data!#REF!,Data!#REF!,(IF(C19=Data!#REF!,Data!#REF!,Data!#REF!)))))))))))))))&amp;IF(C19=Data!#REF!,Data!#REF!,(IF(C19=Data!#REF!,Data!#REF!,(IF(C19=Data!#REF!,Data!#REF!,(IF(C19=Data!#REF!,Data!#REF!,(IF(C19=Data!#REF!,Data!#REF!,(IF(C19=Data!#REF!,Data!G835,(IF(C19=Data!#REF!,Data!#REF!,(IF(C19=Data!#REF!,Data!#REF!,Data!#REF!)))))))))))))))&amp;IF(C19=Data!B171,Data!G171,(IF(C19=Data!#REF!,Data!#REF!,(IF(C19=Data!#REF!,Data!#REF!,(IF(C19=Data!#REF!,Data!#REF!,(IF(C19=Data!#REF!,Data!#REF!,Data!#REF!)))))))))</f>
        <v>#REF!</v>
      </c>
      <c r="P19" s="837"/>
      <c r="Q19" s="838"/>
      <c r="R19" s="630" t="s">
        <v>525</v>
      </c>
      <c r="S19" s="838"/>
      <c r="T19" s="838"/>
      <c r="U19" s="630"/>
      <c r="V19" s="634"/>
      <c r="W19" s="630"/>
      <c r="X19" s="350">
        <f>IF(E19="","",VLOOKUP(C19,Data!$B$5:$J$508,9,FALSE)*E19)</f>
        <v>1.7429999999999999</v>
      </c>
      <c r="Y19" s="704"/>
      <c r="Z19" s="704"/>
      <c r="AA19" s="705"/>
      <c r="AB19" s="705"/>
      <c r="AC19" s="704"/>
      <c r="AD19" s="704"/>
      <c r="AE19" s="704"/>
    </row>
    <row r="20" spans="2:31" s="710" customFormat="1" ht="20" customHeight="1">
      <c r="B20" s="707" t="s">
        <v>1006</v>
      </c>
      <c r="C20" s="357" t="s">
        <v>336</v>
      </c>
      <c r="D20" s="346" t="str">
        <f>IF(E20="","",VLOOKUP(C20,Data!$B$5:$L$508,2,FALSE))</f>
        <v>WY71980</v>
      </c>
      <c r="E20" s="715">
        <v>80</v>
      </c>
      <c r="F20" s="709">
        <v>4</v>
      </c>
      <c r="G20" s="363"/>
      <c r="H20" s="346">
        <f>IF(E20="","",VLOOKUP(C20,Data!$B$5:$L$508,11,FALSE))</f>
        <v>128.6</v>
      </c>
      <c r="I20" s="616">
        <f t="shared" si="0"/>
        <v>10288</v>
      </c>
      <c r="J20" s="471" t="str">
        <f>IF(E20="","",VLOOKUP(C20,Data!$B$5:$D$508,3,FALSE))</f>
        <v>C/T</v>
      </c>
      <c r="K20" s="347" t="str">
        <f>IF(E20="","",VLOOKUP(C20,Data!$B$5:$M$508,12,FALSE))</f>
        <v>Indonesia</v>
      </c>
      <c r="L20" s="348"/>
      <c r="M20" s="349">
        <f>IF(E20="","",VLOOKUP(C20,Data!$B$5:$E$508,4,FALSE)*E20)</f>
        <v>528</v>
      </c>
      <c r="N20" s="349">
        <f>IF(E20="","",VLOOKUP(C20,Data!$B$5:$F$508,5,FALSE)*E20)</f>
        <v>520</v>
      </c>
      <c r="O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P20" s="837"/>
      <c r="Q20" s="838"/>
      <c r="R20" s="630" t="s">
        <v>525</v>
      </c>
      <c r="S20" s="838"/>
      <c r="T20" s="838"/>
      <c r="U20" s="630"/>
      <c r="V20" s="634"/>
      <c r="W20" s="630"/>
      <c r="X20" s="350">
        <f>IF(E20="","",VLOOKUP(C20,Data!$B$5:$J$508,9,FALSE)*E20)</f>
        <v>1.07352</v>
      </c>
      <c r="Y20" s="704"/>
      <c r="Z20" s="704"/>
      <c r="AA20" s="705"/>
      <c r="AB20" s="705"/>
      <c r="AC20" s="704"/>
      <c r="AD20" s="704"/>
      <c r="AE20" s="704"/>
    </row>
    <row r="21" spans="2:31" s="710" customFormat="1" ht="20" customHeight="1">
      <c r="B21" s="707">
        <v>8</v>
      </c>
      <c r="C21" s="357" t="s">
        <v>348</v>
      </c>
      <c r="D21" s="346" t="str">
        <f>IF(E21="","",VLOOKUP(C21,Data!$B$5:$L$508,2,FALSE))</f>
        <v>WY72000</v>
      </c>
      <c r="E21" s="715">
        <v>20</v>
      </c>
      <c r="F21" s="709">
        <v>1</v>
      </c>
      <c r="G21" s="712" t="s">
        <v>522</v>
      </c>
      <c r="H21" s="346">
        <f>IF(E21="","",VLOOKUP(C21,Data!$B$5:$L$508,11,FALSE))</f>
        <v>128.13999999999999</v>
      </c>
      <c r="I21" s="616">
        <f t="shared" si="0"/>
        <v>2562.7999999999997</v>
      </c>
      <c r="J21" s="471" t="str">
        <f>IF(E21="","",VLOOKUP(C21,Data!$B$5:$D$508,3,FALSE))</f>
        <v>C/T</v>
      </c>
      <c r="K21" s="347" t="str">
        <f>IF(E21="","",VLOOKUP(C21,Data!$B$5:$M$508,12,FALSE))</f>
        <v>Indonesia</v>
      </c>
      <c r="L21" s="348"/>
      <c r="M21" s="349">
        <f>IF(E21="","",VLOOKUP(C21,Data!$B$5:$E$508,4,FALSE)*E21)</f>
        <v>132</v>
      </c>
      <c r="N21" s="349">
        <f>IF(E21="","",VLOOKUP(C21,Data!$B$5:$F$508,5,FALSE)*E21)</f>
        <v>130</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837"/>
      <c r="Q21" s="838"/>
      <c r="R21" s="630" t="s">
        <v>525</v>
      </c>
      <c r="S21" s="838"/>
      <c r="T21" s="838"/>
      <c r="U21" s="630"/>
      <c r="V21" s="634"/>
      <c r="W21" s="630"/>
      <c r="X21" s="350">
        <f>IF(E21="","",VLOOKUP(C21,Data!$B$5:$J$508,9,FALSE)*E21)</f>
        <v>0.26838000000000001</v>
      </c>
      <c r="Y21" s="704"/>
      <c r="Z21" s="704"/>
      <c r="AA21" s="705"/>
      <c r="AB21" s="705"/>
      <c r="AC21" s="704"/>
      <c r="AD21" s="704"/>
      <c r="AE21" s="704"/>
    </row>
    <row r="22" spans="2:31" s="710" customFormat="1" ht="20" customHeight="1">
      <c r="B22" s="707" t="s">
        <v>1200</v>
      </c>
      <c r="C22" s="357" t="s">
        <v>592</v>
      </c>
      <c r="D22" s="346" t="str">
        <f>IF(E22="","",VLOOKUP(C22,Data!$B$5:$L$508,2,FALSE))</f>
        <v>WW08930</v>
      </c>
      <c r="E22" s="715">
        <v>200</v>
      </c>
      <c r="F22" s="709"/>
      <c r="G22" s="712"/>
      <c r="H22" s="346">
        <f>IF(E22="","",VLOOKUP(C22,Data!$B$5:$L$508,11,FALSE))</f>
        <v>24.7</v>
      </c>
      <c r="I22" s="616">
        <f t="shared" si="0"/>
        <v>4940</v>
      </c>
      <c r="J22" s="471" t="str">
        <f>IF(E22="","",VLOOKUP(C22,Data!$B$5:$D$508,3,FALSE))</f>
        <v>C/T</v>
      </c>
      <c r="K22" s="347" t="str">
        <f>IF(E22="","",VLOOKUP(C22,Data!$B$5:$M$508,12,FALSE))</f>
        <v>Indonesia</v>
      </c>
      <c r="L22" s="348"/>
      <c r="M22" s="349">
        <f>IF(E22="","",VLOOKUP(C22,Data!$B$5:$E$508,4,FALSE)*E22)</f>
        <v>440.00000000000006</v>
      </c>
      <c r="N22" s="349">
        <f>IF(E22="","",VLOOKUP(C22,Data!$B$5:$F$508,5,FALSE)*E22)</f>
        <v>200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837"/>
      <c r="Q22" s="838"/>
      <c r="R22" s="630" t="s">
        <v>525</v>
      </c>
      <c r="S22" s="838"/>
      <c r="T22" s="838"/>
      <c r="U22" s="630"/>
      <c r="V22" s="634"/>
      <c r="W22" s="630"/>
      <c r="X22" s="350">
        <f>IF(E22="","",VLOOKUP(C22,Data!$B$5:$J$508,9,FALSE)*E22)</f>
        <v>0.68</v>
      </c>
      <c r="Y22" s="704"/>
      <c r="Z22" s="704"/>
      <c r="AA22" s="705"/>
      <c r="AB22" s="705"/>
      <c r="AC22" s="704"/>
      <c r="AD22" s="704"/>
      <c r="AE22" s="704"/>
    </row>
    <row r="23" spans="2:31" s="710" customFormat="1" ht="20" customHeight="1">
      <c r="B23" s="707"/>
      <c r="C23" s="357" t="s">
        <v>593</v>
      </c>
      <c r="D23" s="346" t="str">
        <f>IF(E23="","",VLOOKUP(C23,Data!$B$5:$L$508,2,FALSE))</f>
        <v>WW08960</v>
      </c>
      <c r="E23" s="715">
        <v>200</v>
      </c>
      <c r="F23" s="709"/>
      <c r="G23" s="378" t="s">
        <v>526</v>
      </c>
      <c r="H23" s="346">
        <f>IF(E23="","",VLOOKUP(C23,Data!$B$5:$L$508,11,FALSE))</f>
        <v>24.7</v>
      </c>
      <c r="I23" s="616">
        <f t="shared" si="0"/>
        <v>4940</v>
      </c>
      <c r="J23" s="471" t="str">
        <f>IF(E23="","",VLOOKUP(C23,Data!$B$5:$D$508,3,FALSE))</f>
        <v>C/T</v>
      </c>
      <c r="K23" s="347" t="str">
        <f>IF(E23="","",VLOOKUP(C23,Data!$B$5:$M$508,12,FALSE))</f>
        <v>Indonesia</v>
      </c>
      <c r="L23" s="348"/>
      <c r="M23" s="349">
        <f>IF(E23="","",VLOOKUP(C23,Data!$B$5:$E$508,4,FALSE)*E23)</f>
        <v>0</v>
      </c>
      <c r="N23" s="349">
        <f>IF(E23="","",VLOOKUP(C23,Data!$B$5:$F$508,5,FALSE)*E23)</f>
        <v>200</v>
      </c>
      <c r="O23" s="612" t="e">
        <f>IF(C23=Data!#REF!,Data!#REF!,(IF(C23=Data!#REF!,Data!#REF!,(IF(C23=Data!#REF!,Data!#REF!,(IF(C23=Data!B141,Data!G141,(IF(C23=Data!B144,Data!G144,(IF(C23=Data!#REF!,Data!#REF!,(IF(C23=Data!#REF!,Data!#REF!,(IF(C23=Data!#REF!,Data!#REF!,Data!#REF!)))))))))))))))&amp;IF(C23=Data!#REF!,Data!#REF!,(IF(C23=Data!#REF!,Data!#REF!,(IF(C23=Data!#REF!,Data!#REF!,(IF(C23=Data!#REF!,Data!#REF!,(IF(C23=Data!#REF!,Data!#REF!,(IF(C23=Data!#REF!,Data!G836,(IF(C23=Data!#REF!,Data!#REF!,(IF(C23=Data!#REF!,Data!#REF!,Data!#REF!)))))))))))))))&amp;IF(C23=Data!B172,Data!G172,(IF(C23=Data!#REF!,Data!#REF!,(IF(C23=Data!#REF!,Data!#REF!,(IF(C23=Data!#REF!,Data!#REF!,(IF(C23=Data!#REF!,Data!#REF!,Data!#REF!)))))))))</f>
        <v>#REF!</v>
      </c>
      <c r="P23" s="837"/>
      <c r="Q23" s="838"/>
      <c r="R23" s="630" t="s">
        <v>525</v>
      </c>
      <c r="S23" s="838"/>
      <c r="T23" s="838"/>
      <c r="U23" s="630"/>
      <c r="V23" s="634"/>
      <c r="W23" s="630"/>
      <c r="X23" s="350">
        <f>IF(E23="","",VLOOKUP(C23,Data!$B$5:$J$508,9,FALSE)*E23)</f>
        <v>0.68</v>
      </c>
      <c r="Y23" s="704"/>
      <c r="Z23" s="704"/>
      <c r="AA23" s="705"/>
      <c r="AB23" s="705"/>
      <c r="AC23" s="704"/>
      <c r="AD23" s="704"/>
      <c r="AE23" s="704"/>
    </row>
    <row r="24" spans="2:31" s="710" customFormat="1" ht="20" customHeight="1">
      <c r="B24" s="707" t="s">
        <v>989</v>
      </c>
      <c r="C24" s="357" t="s">
        <v>596</v>
      </c>
      <c r="D24" s="346" t="str">
        <f>IF(E24="","",VLOOKUP(C24,Data!$B$5:$L$508,2,FALSE))</f>
        <v>WW09120</v>
      </c>
      <c r="E24" s="715">
        <v>150</v>
      </c>
      <c r="F24" s="709"/>
      <c r="G24" s="712"/>
      <c r="H24" s="346">
        <f>IF(E24="","",VLOOKUP(C24,Data!$B$5:$L$508,11,FALSE))</f>
        <v>25.11</v>
      </c>
      <c r="I24" s="616">
        <f t="shared" si="0"/>
        <v>3766.5</v>
      </c>
      <c r="J24" s="471" t="str">
        <f>IF(E24="","",VLOOKUP(C24,Data!$B$5:$D$508,3,FALSE))</f>
        <v>C/T</v>
      </c>
      <c r="K24" s="347" t="str">
        <f>IF(E24="","",VLOOKUP(C24,Data!$B$5:$M$508,12,FALSE))</f>
        <v>Indonesia</v>
      </c>
      <c r="L24" s="348"/>
      <c r="M24" s="349">
        <f>IF(E24="","",VLOOKUP(C24,Data!$B$5:$E$508,4,FALSE)*E24)</f>
        <v>225</v>
      </c>
      <c r="N24" s="349">
        <f>IF(E24="","",VLOOKUP(C24,Data!$B$5:$F$508,5,FALSE)*E24)</f>
        <v>97.5</v>
      </c>
      <c r="O24" s="612" t="e">
        <f>IF(C24=Data!#REF!,Data!#REF!,(IF(C24=Data!#REF!,Data!#REF!,(IF(C24=Data!#REF!,Data!#REF!,(IF(C24=Data!B142,Data!G142,(IF(C24=Data!B145,Data!G145,(IF(C24=Data!#REF!,Data!#REF!,(IF(C24=Data!#REF!,Data!#REF!,(IF(C24=Data!#REF!,Data!#REF!,Data!#REF!)))))))))))))))&amp;IF(C24=Data!#REF!,Data!#REF!,(IF(C24=Data!#REF!,Data!#REF!,(IF(C24=Data!#REF!,Data!#REF!,(IF(C24=Data!#REF!,Data!#REF!,(IF(C24=Data!#REF!,Data!#REF!,(IF(C24=Data!#REF!,Data!G837,(IF(C24=Data!#REF!,Data!#REF!,(IF(C24=Data!#REF!,Data!#REF!,Data!#REF!)))))))))))))))&amp;IF(C24=Data!B173,Data!G173,(IF(C24=Data!#REF!,Data!#REF!,(IF(C24=Data!#REF!,Data!#REF!,(IF(C24=Data!#REF!,Data!#REF!,(IF(C24=Data!#REF!,Data!#REF!,Data!#REF!)))))))))</f>
        <v>#REF!</v>
      </c>
      <c r="P24" s="837"/>
      <c r="Q24" s="838"/>
      <c r="R24" s="630" t="s">
        <v>525</v>
      </c>
      <c r="S24" s="838"/>
      <c r="T24" s="838"/>
      <c r="U24" s="630"/>
      <c r="V24" s="634"/>
      <c r="W24" s="630"/>
      <c r="X24" s="350">
        <f>IF(E24="","",VLOOKUP(C24,Data!$B$5:$J$508,9,FALSE)*E24)</f>
        <v>0.59099999999999997</v>
      </c>
      <c r="Y24" s="704"/>
      <c r="Z24" s="704"/>
      <c r="AA24" s="705"/>
      <c r="AB24" s="705"/>
      <c r="AC24" s="704"/>
      <c r="AD24" s="704"/>
      <c r="AE24" s="704"/>
    </row>
    <row r="25" spans="2:31" s="710" customFormat="1" ht="20" customHeight="1">
      <c r="B25" s="707"/>
      <c r="C25" s="357" t="s">
        <v>597</v>
      </c>
      <c r="D25" s="346" t="str">
        <f>IF(E25="","",VLOOKUP(C25,Data!$B$5:$L$508,2,FALSE))</f>
        <v>WW09130</v>
      </c>
      <c r="E25" s="715">
        <v>150</v>
      </c>
      <c r="F25" s="709"/>
      <c r="G25" s="712"/>
      <c r="H25" s="346">
        <f>IF(E25="","",VLOOKUP(C25,Data!$B$5:$L$508,11,FALSE))</f>
        <v>25.11</v>
      </c>
      <c r="I25" s="616">
        <f t="shared" si="0"/>
        <v>3766.5</v>
      </c>
      <c r="J25" s="471" t="str">
        <f>IF(E25="","",VLOOKUP(C25,Data!$B$5:$D$508,3,FALSE))</f>
        <v>C/T</v>
      </c>
      <c r="K25" s="347" t="str">
        <f>IF(E25="","",VLOOKUP(C25,Data!$B$5:$M$508,12,FALSE))</f>
        <v>Indonesia</v>
      </c>
      <c r="L25" s="348"/>
      <c r="M25" s="349">
        <f>IF(E25="","",VLOOKUP(C25,Data!$B$5:$E$508,4,FALSE)*E25)</f>
        <v>0</v>
      </c>
      <c r="N25" s="349">
        <f>IF(E25="","",VLOOKUP(C25,Data!$B$5:$F$508,5,FALSE)*E25)</f>
        <v>97.5</v>
      </c>
      <c r="O25" s="612" t="e">
        <f>IF(C25=Data!#REF!,Data!#REF!,(IF(C25=Data!#REF!,Data!#REF!,(IF(C25=Data!#REF!,Data!#REF!,(IF(C25=Data!B131,Data!G131,(IF(C25=Data!B134,Data!G134,(IF(C25=Data!#REF!,Data!#REF!,(IF(C25=Data!#REF!,Data!#REF!,(IF(C25=Data!#REF!,Data!#REF!,Data!#REF!)))))))))))))))&amp;IF(C25=Data!#REF!,Data!#REF!,(IF(C25=Data!#REF!,Data!#REF!,(IF(C25=Data!#REF!,Data!#REF!,(IF(C25=Data!#REF!,Data!#REF!,(IF(C25=Data!#REF!,Data!#REF!,(IF(C25=Data!#REF!,Data!G826,(IF(C25=Data!#REF!,Data!#REF!,(IF(C25=Data!#REF!,Data!#REF!,Data!#REF!)))))))))))))))&amp;IF(C25=Data!B162,Data!G162,(IF(C25=Data!#REF!,Data!#REF!,(IF(C25=Data!#REF!,Data!#REF!,(IF(C25=Data!#REF!,Data!#REF!,(IF(C25=Data!#REF!,Data!#REF!,Data!#REF!)))))))))</f>
        <v>#REF!</v>
      </c>
      <c r="P25" s="837"/>
      <c r="Q25" s="838"/>
      <c r="R25" s="630" t="s">
        <v>525</v>
      </c>
      <c r="S25" s="838"/>
      <c r="T25" s="838"/>
      <c r="U25" s="630"/>
      <c r="V25" s="634"/>
      <c r="W25" s="630"/>
      <c r="X25" s="350">
        <f>IF(E25="","",VLOOKUP(C25,Data!$B$5:$J$508,9,FALSE)*E25)</f>
        <v>0.59099999999999997</v>
      </c>
      <c r="Y25" s="704"/>
      <c r="Z25" s="704"/>
      <c r="AA25" s="705"/>
      <c r="AB25" s="705"/>
      <c r="AC25" s="704"/>
      <c r="AD25" s="704"/>
      <c r="AE25" s="704"/>
    </row>
    <row r="26" spans="2:31" s="710" customFormat="1" ht="20" customHeight="1">
      <c r="B26" s="707">
        <v>16</v>
      </c>
      <c r="C26" s="357" t="s">
        <v>11</v>
      </c>
      <c r="D26" s="346" t="str">
        <f>IF(E26="","",VLOOKUP(C26,Data!$B$5:$L$508,2,FALSE))</f>
        <v>ZG74800</v>
      </c>
      <c r="E26" s="715">
        <v>150</v>
      </c>
      <c r="F26" s="709">
        <v>1</v>
      </c>
      <c r="G26" s="712"/>
      <c r="H26" s="346">
        <f>IF(E26="","",VLOOKUP(C26,Data!$B$5:$L$508,11,FALSE))</f>
        <v>13.71</v>
      </c>
      <c r="I26" s="616">
        <f t="shared" si="0"/>
        <v>2056.5</v>
      </c>
      <c r="J26" s="471" t="str">
        <f>IF(E26="","",VLOOKUP(C26,Data!$B$5:$D$508,3,FALSE))</f>
        <v>C/T</v>
      </c>
      <c r="K26" s="347" t="str">
        <f>IF(E26="","",VLOOKUP(C26,Data!$B$5:$M$508,12,FALSE))</f>
        <v>Indonesia</v>
      </c>
      <c r="L26" s="348"/>
      <c r="M26" s="349">
        <f>IF(E26="","",VLOOKUP(C26,Data!$B$5:$E$508,4,FALSE)*E26)</f>
        <v>325</v>
      </c>
      <c r="N26" s="349">
        <f>IF(E26="","",VLOOKUP(C26,Data!$B$5:$F$508,5,FALSE)*E26)</f>
        <v>300</v>
      </c>
      <c r="O26" s="612" t="e">
        <f>IF(C26=Data!#REF!,Data!#REF!,(IF(C26=Data!#REF!,Data!#REF!,(IF(C26=Data!#REF!,Data!#REF!,(IF(C26=Data!B132,Data!G132,(IF(C26=Data!B135,Data!G135,(IF(C26=Data!#REF!,Data!#REF!,(IF(C26=Data!#REF!,Data!#REF!,(IF(C26=Data!#REF!,Data!#REF!,Data!#REF!)))))))))))))))&amp;IF(C26=Data!#REF!,Data!#REF!,(IF(C26=Data!#REF!,Data!#REF!,(IF(C26=Data!#REF!,Data!#REF!,(IF(C26=Data!#REF!,Data!#REF!,(IF(C26=Data!#REF!,Data!#REF!,(IF(C26=Data!#REF!,Data!G827,(IF(C26=Data!#REF!,Data!#REF!,(IF(C26=Data!#REF!,Data!#REF!,Data!#REF!)))))))))))))))&amp;IF(C26=Data!B163,Data!G163,(IF(C26=Data!#REF!,Data!#REF!,(IF(C26=Data!#REF!,Data!#REF!,(IF(C26=Data!#REF!,Data!#REF!,(IF(C26=Data!#REF!,Data!#REF!,Data!#REF!)))))))))</f>
        <v>#REF!</v>
      </c>
      <c r="P26" s="837"/>
      <c r="Q26" s="838"/>
      <c r="R26" s="630" t="s">
        <v>525</v>
      </c>
      <c r="S26" s="838"/>
      <c r="T26" s="838"/>
      <c r="U26" s="630"/>
      <c r="V26" s="634"/>
      <c r="W26" s="630"/>
      <c r="X26" s="350">
        <f>IF(E26="","",VLOOKUP(C26,Data!$B$5:$J$508,9,FALSE)*E26)</f>
        <v>1.2</v>
      </c>
      <c r="Y26" s="704"/>
      <c r="Z26" s="704"/>
      <c r="AA26" s="705"/>
      <c r="AB26" s="705"/>
      <c r="AC26" s="704"/>
      <c r="AD26" s="704"/>
      <c r="AE26" s="704"/>
    </row>
    <row r="27" spans="2:31" s="710" customFormat="1" ht="20" customHeight="1">
      <c r="B27" s="707">
        <v>17</v>
      </c>
      <c r="C27" s="357" t="s">
        <v>550</v>
      </c>
      <c r="D27" s="346" t="str">
        <f>IF(E27="","",VLOOKUP(C27,Data!$B$5:$L$508,2,FALSE))</f>
        <v>ZG74810</v>
      </c>
      <c r="E27" s="715">
        <v>150</v>
      </c>
      <c r="F27" s="709">
        <v>1</v>
      </c>
      <c r="G27" s="712"/>
      <c r="H27" s="346">
        <f>IF(E27="","",VLOOKUP(C27,Data!$B$5:$L$508,11,FALSE))</f>
        <v>13.22</v>
      </c>
      <c r="I27" s="616">
        <f t="shared" si="0"/>
        <v>1983</v>
      </c>
      <c r="J27" s="471" t="str">
        <f>IF(E27="","",VLOOKUP(C27,Data!$B$5:$D$508,3,FALSE))</f>
        <v>C/T</v>
      </c>
      <c r="K27" s="347" t="str">
        <f>IF(E27="","",VLOOKUP(C27,Data!$B$5:$M$508,12,FALSE))</f>
        <v>Indonesia</v>
      </c>
      <c r="L27" s="348"/>
      <c r="M27" s="349">
        <f>IF(E27="","",VLOOKUP(C27,Data!$B$5:$E$508,4,FALSE)*E27)</f>
        <v>325</v>
      </c>
      <c r="N27" s="349">
        <f>IF(E27="","",VLOOKUP(C27,Data!$B$5:$F$508,5,FALSE)*E27)</f>
        <v>300</v>
      </c>
      <c r="O27" s="612" t="e">
        <f>IF(C27=Data!#REF!,Data!#REF!,(IF(C27=Data!#REF!,Data!#REF!,(IF(C27=Data!#REF!,Data!#REF!,(IF(C27=Data!B133,Data!G133,(IF(C27=Data!B136,Data!G136,(IF(C27=Data!#REF!,Data!#REF!,(IF(C27=Data!#REF!,Data!#REF!,(IF(C27=Data!#REF!,Data!#REF!,Data!#REF!)))))))))))))))&amp;IF(C27=Data!#REF!,Data!#REF!,(IF(C27=Data!#REF!,Data!#REF!,(IF(C27=Data!#REF!,Data!#REF!,(IF(C27=Data!#REF!,Data!#REF!,(IF(C27=Data!#REF!,Data!#REF!,(IF(C27=Data!#REF!,Data!G828,(IF(C27=Data!#REF!,Data!#REF!,(IF(C27=Data!#REF!,Data!#REF!,Data!#REF!)))))))))))))))&amp;IF(C27=Data!B164,Data!G164,(IF(C27=Data!#REF!,Data!#REF!,(IF(C27=Data!#REF!,Data!#REF!,(IF(C27=Data!#REF!,Data!#REF!,(IF(C27=Data!#REF!,Data!#REF!,Data!#REF!)))))))))</f>
        <v>#REF!</v>
      </c>
      <c r="P27" s="837"/>
      <c r="Q27" s="838"/>
      <c r="R27" s="630" t="s">
        <v>525</v>
      </c>
      <c r="S27" s="838"/>
      <c r="T27" s="838"/>
      <c r="U27" s="630"/>
      <c r="V27" s="634"/>
      <c r="W27" s="630"/>
      <c r="X27" s="350">
        <f>IF(E27="","",VLOOKUP(C27,Data!$B$5:$J$508,9,FALSE)*E27)</f>
        <v>1.2</v>
      </c>
      <c r="Y27" s="704"/>
      <c r="Z27" s="704"/>
      <c r="AA27" s="705"/>
      <c r="AB27" s="705"/>
      <c r="AC27" s="704"/>
      <c r="AD27" s="704"/>
      <c r="AE27" s="704"/>
    </row>
    <row r="28" spans="2:31" s="710" customFormat="1" ht="20" customHeight="1">
      <c r="B28" s="707" t="s">
        <v>967</v>
      </c>
      <c r="C28" s="357" t="s">
        <v>595</v>
      </c>
      <c r="D28" s="346" t="str">
        <f>IF(E28="","",VLOOKUP(C28,Data!$B$5:$L$508,2,FALSE))</f>
        <v>WW08990</v>
      </c>
      <c r="E28" s="715">
        <v>100</v>
      </c>
      <c r="F28" s="709"/>
      <c r="G28" s="712"/>
      <c r="H28" s="346">
        <f>IF(E28="","",VLOOKUP(C28,Data!$B$5:$L$508,11,FALSE))</f>
        <v>24.65</v>
      </c>
      <c r="I28" s="616">
        <f t="shared" si="0"/>
        <v>2465</v>
      </c>
      <c r="J28" s="471" t="str">
        <f>IF(E28="","",VLOOKUP(C28,Data!$B$5:$D$508,3,FALSE))</f>
        <v>C/T</v>
      </c>
      <c r="K28" s="347" t="str">
        <f>IF(E28="","",VLOOKUP(C28,Data!$B$5:$M$508,12,FALSE))</f>
        <v>Indonesia</v>
      </c>
      <c r="L28" s="348"/>
      <c r="M28" s="349">
        <f>IF(E28="","",VLOOKUP(C28,Data!$B$5:$E$508,4,FALSE)*E28)</f>
        <v>220.00000000000003</v>
      </c>
      <c r="N28" s="349">
        <f>IF(E28="","",VLOOKUP(C28,Data!$B$5:$F$508,5,FALSE)*E28)</f>
        <v>100</v>
      </c>
      <c r="O28" s="612" t="e">
        <f>IF(C28=Data!#REF!,Data!#REF!,(IF(C28=Data!#REF!,Data!#REF!,(IF(C28=Data!#REF!,Data!#REF!,(IF(C28=Data!B134,Data!G134,(IF(C28=Data!B137,Data!G137,(IF(C28=Data!#REF!,Data!#REF!,(IF(C28=Data!#REF!,Data!#REF!,(IF(C28=Data!#REF!,Data!#REF!,Data!#REF!)))))))))))))))&amp;IF(C28=Data!#REF!,Data!#REF!,(IF(C28=Data!#REF!,Data!#REF!,(IF(C28=Data!#REF!,Data!#REF!,(IF(C28=Data!#REF!,Data!#REF!,(IF(C28=Data!#REF!,Data!#REF!,(IF(C28=Data!#REF!,Data!G829,(IF(C28=Data!#REF!,Data!#REF!,(IF(C28=Data!#REF!,Data!#REF!,Data!#REF!)))))))))))))))&amp;IF(C28=Data!B165,Data!G165,(IF(C28=Data!#REF!,Data!#REF!,(IF(C28=Data!#REF!,Data!#REF!,(IF(C28=Data!#REF!,Data!#REF!,(IF(C28=Data!#REF!,Data!#REF!,Data!#REF!)))))))))</f>
        <v>#REF!</v>
      </c>
      <c r="P28" s="837"/>
      <c r="Q28" s="838"/>
      <c r="R28" s="630" t="s">
        <v>525</v>
      </c>
      <c r="S28" s="838"/>
      <c r="T28" s="838"/>
      <c r="U28" s="630"/>
      <c r="V28" s="634"/>
      <c r="W28" s="630"/>
      <c r="X28" s="350">
        <f>IF(E28="","",VLOOKUP(C28,Data!$B$5:$J$508,9,FALSE)*E28)</f>
        <v>0.34</v>
      </c>
      <c r="Y28" s="704"/>
      <c r="Z28" s="704"/>
      <c r="AA28" s="705"/>
      <c r="AB28" s="705"/>
      <c r="AC28" s="704"/>
      <c r="AD28" s="704"/>
      <c r="AE28" s="704"/>
    </row>
    <row r="29" spans="2:31" s="710" customFormat="1" ht="20" customHeight="1">
      <c r="B29" s="707"/>
      <c r="C29" s="357" t="s">
        <v>594</v>
      </c>
      <c r="D29" s="346" t="str">
        <f>IF(E29="","",VLOOKUP(C29,Data!$B$5:$L$508,2,FALSE))</f>
        <v>WW08970</v>
      </c>
      <c r="E29" s="715">
        <v>100</v>
      </c>
      <c r="F29" s="709"/>
      <c r="G29" s="712"/>
      <c r="H29" s="346">
        <f>IF(E29="","",VLOOKUP(C29,Data!$B$5:$L$508,11,FALSE))</f>
        <v>24.65</v>
      </c>
      <c r="I29" s="616">
        <f t="shared" si="0"/>
        <v>2465</v>
      </c>
      <c r="J29" s="471" t="str">
        <f>IF(E29="","",VLOOKUP(C29,Data!$B$5:$D$508,3,FALSE))</f>
        <v>C/T</v>
      </c>
      <c r="K29" s="347" t="str">
        <f>IF(E29="","",VLOOKUP(C29,Data!$B$5:$M$508,12,FALSE))</f>
        <v>Indonesia</v>
      </c>
      <c r="L29" s="348"/>
      <c r="M29" s="349">
        <f>IF(E29="","",VLOOKUP(C29,Data!$B$5:$E$508,4,FALSE)*E29)</f>
        <v>0</v>
      </c>
      <c r="N29" s="349">
        <f>IF(E29="","",VLOOKUP(C29,Data!$B$5:$F$508,5,FALSE)*E29)</f>
        <v>100</v>
      </c>
      <c r="O29" s="612" t="e">
        <f>IF(C29=Data!#REF!,Data!#REF!,(IF(C29=Data!#REF!,Data!#REF!,(IF(C29=Data!#REF!,Data!#REF!,(IF(C29=Data!B135,Data!G135,(IF(C29=Data!B138,Data!G138,(IF(C29=Data!#REF!,Data!#REF!,(IF(C29=Data!#REF!,Data!#REF!,(IF(C29=Data!#REF!,Data!#REF!,Data!#REF!)))))))))))))))&amp;IF(C29=Data!#REF!,Data!#REF!,(IF(C29=Data!#REF!,Data!#REF!,(IF(C29=Data!#REF!,Data!#REF!,(IF(C29=Data!#REF!,Data!#REF!,(IF(C29=Data!#REF!,Data!#REF!,(IF(C29=Data!#REF!,Data!G830,(IF(C29=Data!#REF!,Data!#REF!,(IF(C29=Data!#REF!,Data!#REF!,Data!#REF!)))))))))))))))&amp;IF(C29=Data!B166,Data!G166,(IF(C29=Data!#REF!,Data!#REF!,(IF(C29=Data!#REF!,Data!#REF!,(IF(C29=Data!#REF!,Data!#REF!,(IF(C29=Data!#REF!,Data!#REF!,Data!#REF!)))))))))</f>
        <v>#REF!</v>
      </c>
      <c r="P29" s="837"/>
      <c r="Q29" s="838"/>
      <c r="R29" s="630" t="s">
        <v>525</v>
      </c>
      <c r="S29" s="838"/>
      <c r="T29" s="838"/>
      <c r="U29" s="630"/>
      <c r="V29" s="634"/>
      <c r="W29" s="630"/>
      <c r="X29" s="350">
        <f>IF(E29="","",VLOOKUP(C29,Data!$B$5:$J$508,9,FALSE)*E29)</f>
        <v>0.34</v>
      </c>
      <c r="Y29" s="704"/>
      <c r="Z29" s="704"/>
      <c r="AA29" s="705"/>
      <c r="AB29" s="705"/>
      <c r="AC29" s="704"/>
      <c r="AD29" s="704"/>
      <c r="AE29" s="704"/>
    </row>
    <row r="30" spans="2:31" s="710" customFormat="1" ht="20" customHeight="1">
      <c r="B30" s="707" t="s">
        <v>1208</v>
      </c>
      <c r="C30" s="357" t="s">
        <v>626</v>
      </c>
      <c r="D30" s="346" t="str">
        <f>IF(E30="","",VLOOKUP(C30,Data!$B$5:$L$508,2,FALSE))</f>
        <v>ZX16710</v>
      </c>
      <c r="E30" s="715">
        <v>10</v>
      </c>
      <c r="F30" s="709"/>
      <c r="G30" s="712"/>
      <c r="H30" s="346">
        <f>IF(E30="","",VLOOKUP(C30,Data!$B$5:$L$508,11,FALSE))</f>
        <v>128.37</v>
      </c>
      <c r="I30" s="616">
        <f t="shared" si="0"/>
        <v>1283.7</v>
      </c>
      <c r="J30" s="471" t="str">
        <f>IF(E30="","",VLOOKUP(C30,Data!$B$5:$D$508,3,FALSE))</f>
        <v>C/T</v>
      </c>
      <c r="K30" s="347" t="str">
        <f>IF(E30="","",VLOOKUP(C30,Data!$B$5:$M$508,12,FALSE))</f>
        <v>Indonesia</v>
      </c>
      <c r="L30" s="348"/>
      <c r="M30" s="349">
        <f>IF(E30="","",VLOOKUP(C30,Data!$B$5:$E$508,4,FALSE)*E30)</f>
        <v>30</v>
      </c>
      <c r="N30" s="349">
        <f>IF(E30="","",VLOOKUP(C30,Data!$B$5:$F$508,5,FALSE)*E30)</f>
        <v>20</v>
      </c>
      <c r="O30" s="612" t="e">
        <f>IF(C30=Data!#REF!,Data!#REF!,(IF(C30=Data!#REF!,Data!#REF!,(IF(C30=Data!#REF!,Data!#REF!,(IF(C30=Data!B136,Data!G136,(IF(C30=Data!B139,Data!G139,(IF(C30=Data!#REF!,Data!#REF!,(IF(C30=Data!#REF!,Data!#REF!,(IF(C30=Data!#REF!,Data!#REF!,Data!#REF!)))))))))))))))&amp;IF(C30=Data!#REF!,Data!#REF!,(IF(C30=Data!#REF!,Data!#REF!,(IF(C30=Data!#REF!,Data!#REF!,(IF(C30=Data!#REF!,Data!#REF!,(IF(C30=Data!#REF!,Data!#REF!,(IF(C30=Data!#REF!,Data!G831,(IF(C30=Data!#REF!,Data!#REF!,(IF(C30=Data!#REF!,Data!#REF!,Data!#REF!)))))))))))))))&amp;IF(C30=Data!B167,Data!G167,(IF(C30=Data!#REF!,Data!#REF!,(IF(C30=Data!#REF!,Data!#REF!,(IF(C30=Data!#REF!,Data!#REF!,(IF(C30=Data!#REF!,Data!#REF!,Data!#REF!)))))))))</f>
        <v>#REF!</v>
      </c>
      <c r="P30" s="837"/>
      <c r="Q30" s="838"/>
      <c r="R30" s="630" t="s">
        <v>525</v>
      </c>
      <c r="S30" s="838"/>
      <c r="T30" s="838"/>
      <c r="U30" s="630"/>
      <c r="V30" s="634"/>
      <c r="W30" s="630"/>
      <c r="X30" s="350">
        <f>IF(E30="","",VLOOKUP(C30,Data!$B$5:$J$508,9,FALSE)*E30)</f>
        <v>0.31</v>
      </c>
      <c r="Y30" s="704"/>
      <c r="Z30" s="704"/>
      <c r="AA30" s="705"/>
      <c r="AB30" s="705"/>
      <c r="AC30" s="704"/>
      <c r="AD30" s="704"/>
      <c r="AE30" s="704"/>
    </row>
    <row r="31" spans="2:31" s="710" customFormat="1" ht="20" customHeight="1">
      <c r="B31" s="707" t="s">
        <v>1209</v>
      </c>
      <c r="C31" s="357" t="s">
        <v>612</v>
      </c>
      <c r="D31" s="346" t="str">
        <f>IF(E31="","",VLOOKUP(C31,Data!$B$5:$L$508,2,FALSE))</f>
        <v>ZX16730</v>
      </c>
      <c r="E31" s="715">
        <v>30</v>
      </c>
      <c r="F31" s="709"/>
      <c r="G31" s="712"/>
      <c r="H31" s="346">
        <f>IF(E31="","",VLOOKUP(C31,Data!$B$5:$L$508,11,FALSE))</f>
        <v>73.209999999999994</v>
      </c>
      <c r="I31" s="616">
        <f t="shared" si="0"/>
        <v>2196.2999999999997</v>
      </c>
      <c r="J31" s="471" t="str">
        <f>IF(E31="","",VLOOKUP(C31,Data!$B$5:$D$508,3,FALSE))</f>
        <v>C/T</v>
      </c>
      <c r="K31" s="347" t="str">
        <f>IF(E31="","",VLOOKUP(C31,Data!$B$5:$M$508,12,FALSE))</f>
        <v>Indonesia</v>
      </c>
      <c r="L31" s="348"/>
      <c r="M31" s="349">
        <f>IF(E31="","",VLOOKUP(C31,Data!$B$5:$E$508,4,FALSE)*E31)</f>
        <v>45</v>
      </c>
      <c r="N31" s="349">
        <f>IF(E31="","",VLOOKUP(C31,Data!$B$5:$F$508,5,FALSE)*E31)</f>
        <v>30</v>
      </c>
      <c r="O31" s="612" t="e">
        <f>IF(C31=Data!#REF!,Data!#REF!,(IF(C31=Data!#REF!,Data!#REF!,(IF(C31=Data!#REF!,Data!#REF!,(IF(C31=Data!B138,Data!G138,(IF(C31=Data!B141,Data!G141,(IF(C31=Data!#REF!,Data!#REF!,(IF(C31=Data!#REF!,Data!#REF!,(IF(C31=Data!#REF!,Data!#REF!,Data!#REF!)))))))))))))))&amp;IF(C31=Data!#REF!,Data!#REF!,(IF(C31=Data!#REF!,Data!#REF!,(IF(C31=Data!#REF!,Data!#REF!,(IF(C31=Data!#REF!,Data!#REF!,(IF(C31=Data!#REF!,Data!#REF!,(IF(C31=Data!#REF!,Data!G833,(IF(C31=Data!#REF!,Data!#REF!,(IF(C31=Data!#REF!,Data!#REF!,Data!#REF!)))))))))))))))&amp;IF(C31=Data!B169,Data!G169,(IF(C31=Data!#REF!,Data!#REF!,(IF(C31=Data!#REF!,Data!#REF!,(IF(C31=Data!#REF!,Data!#REF!,(IF(C31=Data!#REF!,Data!#REF!,Data!#REF!)))))))))</f>
        <v>#REF!</v>
      </c>
      <c r="P31" s="837"/>
      <c r="Q31" s="838"/>
      <c r="R31" s="630" t="s">
        <v>525</v>
      </c>
      <c r="S31" s="838"/>
      <c r="T31" s="838"/>
      <c r="U31" s="630"/>
      <c r="V31" s="634"/>
      <c r="W31" s="630"/>
      <c r="X31" s="350">
        <f>IF(E31="","",VLOOKUP(C31,Data!$B$5:$J$508,9,FALSE)*E31)</f>
        <v>0.28200000000000003</v>
      </c>
      <c r="Y31" s="704"/>
      <c r="Z31" s="704"/>
      <c r="AA31" s="705"/>
      <c r="AB31" s="705"/>
      <c r="AC31" s="704"/>
      <c r="AD31" s="704"/>
      <c r="AE31" s="704"/>
    </row>
    <row r="32" spans="2:31" s="710" customFormat="1" ht="20" customHeight="1">
      <c r="B32" s="707">
        <v>25</v>
      </c>
      <c r="C32" s="357" t="s">
        <v>635</v>
      </c>
      <c r="D32" s="346" t="str">
        <f>IF(E32="","",VLOOKUP(C32,Data!$B$5:$L$508,2,FALSE))</f>
        <v>VAH6640</v>
      </c>
      <c r="E32" s="715">
        <v>50</v>
      </c>
      <c r="F32" s="709"/>
      <c r="G32" s="712"/>
      <c r="H32" s="346">
        <f>IF(E32="","",VLOOKUP(C32,Data!$B$5:$L$508,11,FALSE))</f>
        <v>1.42</v>
      </c>
      <c r="I32" s="616">
        <f t="shared" si="0"/>
        <v>71</v>
      </c>
      <c r="J32" s="471" t="str">
        <f>IF(E32="","",VLOOKUP(C32,Data!$B$5:$D$508,3,FALSE))</f>
        <v>C/T</v>
      </c>
      <c r="K32" s="347" t="str">
        <f>IF(E32="","",VLOOKUP(C32,Data!$B$5:$M$508,12,FALSE))</f>
        <v>Indonesia</v>
      </c>
      <c r="L32" s="348"/>
      <c r="M32" s="349">
        <f>IF(E32="","",VLOOKUP(C32,Data!$B$5:$E$508,4,FALSE)*E32)</f>
        <v>175</v>
      </c>
      <c r="N32" s="349">
        <f>IF(E32="","",VLOOKUP(C32,Data!$B$5:$F$508,5,FALSE)*E32)</f>
        <v>79.5</v>
      </c>
      <c r="O32" s="612" t="e">
        <f>IF(C32=Data!#REF!,Data!#REF!,(IF(C32=Data!#REF!,Data!#REF!,(IF(C32=Data!#REF!,Data!#REF!,(IF(C32=Data!B139,Data!G139,(IF(C32=Data!B142,Data!G142,(IF(C32=Data!#REF!,Data!#REF!,(IF(C32=Data!#REF!,Data!#REF!,(IF(C32=Data!#REF!,Data!#REF!,Data!#REF!)))))))))))))))&amp;IF(C32=Data!#REF!,Data!#REF!,(IF(C32=Data!#REF!,Data!#REF!,(IF(C32=Data!#REF!,Data!#REF!,(IF(C32=Data!#REF!,Data!#REF!,(IF(C32=Data!#REF!,Data!#REF!,(IF(C32=Data!#REF!,Data!G834,(IF(C32=Data!#REF!,Data!#REF!,(IF(C32=Data!#REF!,Data!#REF!,Data!#REF!)))))))))))))))&amp;IF(C32=Data!B170,Data!G170,(IF(C32=Data!#REF!,Data!#REF!,(IF(C32=Data!#REF!,Data!#REF!,(IF(C32=Data!#REF!,Data!#REF!,(IF(C32=Data!#REF!,Data!#REF!,Data!#REF!)))))))))</f>
        <v>#REF!</v>
      </c>
      <c r="P32" s="837"/>
      <c r="Q32" s="838"/>
      <c r="R32" s="630" t="s">
        <v>525</v>
      </c>
      <c r="S32" s="838"/>
      <c r="T32" s="838"/>
      <c r="U32" s="630"/>
      <c r="V32" s="634"/>
      <c r="W32" s="630"/>
      <c r="X32" s="350">
        <f>IF(E32="","",VLOOKUP(C32,Data!$B$5:$J$508,9,FALSE)*E32)</f>
        <v>1.05</v>
      </c>
      <c r="Y32" s="704"/>
      <c r="Z32" s="704"/>
      <c r="AA32" s="705"/>
      <c r="AB32" s="705"/>
      <c r="AC32" s="704"/>
      <c r="AD32" s="704"/>
      <c r="AE32" s="704"/>
    </row>
    <row r="33" spans="2:31" s="710" customFormat="1" ht="20" customHeight="1">
      <c r="B33" s="707">
        <v>26</v>
      </c>
      <c r="C33" s="357" t="s">
        <v>157</v>
      </c>
      <c r="D33" s="346" t="str">
        <f>IF(E33="","",VLOOKUP(C33,Data!$B$5:$L$508,2,FALSE))</f>
        <v>ZV88070</v>
      </c>
      <c r="E33" s="715">
        <v>5</v>
      </c>
      <c r="F33" s="709"/>
      <c r="G33" s="712"/>
      <c r="H33" s="346">
        <f>IF(E33="","",VLOOKUP(C33,Data!$B$5:$L$508,11,FALSE))</f>
        <v>16.02</v>
      </c>
      <c r="I33" s="616">
        <f t="shared" si="0"/>
        <v>80.099999999999994</v>
      </c>
      <c r="J33" s="471" t="str">
        <f>IF(E33="","",VLOOKUP(C33,Data!$B$5:$D$508,3,FALSE))</f>
        <v>C/T</v>
      </c>
      <c r="K33" s="347" t="str">
        <f>IF(E33="","",VLOOKUP(C33,Data!$B$5:$M$508,12,FALSE))</f>
        <v>Indonesia</v>
      </c>
      <c r="L33" s="348"/>
      <c r="M33" s="349">
        <f>IF(E33="","",VLOOKUP(C33,Data!$B$5:$E$508,4,FALSE)*E33)</f>
        <v>28.25</v>
      </c>
      <c r="N33" s="349">
        <f>IF(E33="","",VLOOKUP(C33,Data!$B$5:$F$508,5,FALSE)*E33)</f>
        <v>22</v>
      </c>
      <c r="O33" s="612" t="e">
        <f>IF(C33=Data!#REF!,Data!#REF!,(IF(C33=Data!#REF!,Data!#REF!,(IF(C33=Data!#REF!,Data!#REF!,(IF(C33=Data!B140,Data!G140,(IF(C33=Data!B143,Data!G143,(IF(C33=Data!#REF!,Data!#REF!,(IF(C33=Data!#REF!,Data!#REF!,(IF(C33=Data!#REF!,Data!#REF!,Data!#REF!)))))))))))))))&amp;IF(C33=Data!#REF!,Data!#REF!,(IF(C33=Data!#REF!,Data!#REF!,(IF(C33=Data!#REF!,Data!#REF!,(IF(C33=Data!#REF!,Data!#REF!,(IF(C33=Data!#REF!,Data!#REF!,(IF(C33=Data!#REF!,Data!G835,(IF(C33=Data!#REF!,Data!#REF!,(IF(C33=Data!#REF!,Data!#REF!,Data!#REF!)))))))))))))))&amp;IF(C33=Data!B171,Data!G171,(IF(C33=Data!#REF!,Data!#REF!,(IF(C33=Data!#REF!,Data!#REF!,(IF(C33=Data!#REF!,Data!#REF!,(IF(C33=Data!#REF!,Data!#REF!,Data!#REF!)))))))))</f>
        <v>#REF!</v>
      </c>
      <c r="P33" s="837"/>
      <c r="Q33" s="838"/>
      <c r="R33" s="630" t="s">
        <v>525</v>
      </c>
      <c r="S33" s="838"/>
      <c r="T33" s="838"/>
      <c r="U33" s="630"/>
      <c r="V33" s="634"/>
      <c r="W33" s="630"/>
      <c r="X33" s="350">
        <f>IF(E33="","",VLOOKUP(C33,Data!$B$5:$J$508,9,FALSE)*E33)</f>
        <v>5.0875999999999991E-2</v>
      </c>
      <c r="Y33" s="704"/>
      <c r="Z33" s="704"/>
      <c r="AA33" s="705"/>
      <c r="AB33" s="705"/>
      <c r="AC33" s="704"/>
      <c r="AD33" s="704"/>
      <c r="AE33" s="704"/>
    </row>
    <row r="34" spans="2:31" s="710" customFormat="1" ht="20" customHeight="1">
      <c r="B34" s="707">
        <v>27</v>
      </c>
      <c r="C34" s="357" t="s">
        <v>158</v>
      </c>
      <c r="D34" s="346" t="str">
        <f>IF(E34="","",VLOOKUP(C34,Data!$B$5:$L$508,2,FALSE))</f>
        <v>ZV88080</v>
      </c>
      <c r="E34" s="715">
        <v>2</v>
      </c>
      <c r="F34" s="709"/>
      <c r="G34" s="712"/>
      <c r="H34" s="346">
        <f>IF(E34="","",VLOOKUP(C34,Data!$B$5:$L$508,11,FALSE))</f>
        <v>39.72</v>
      </c>
      <c r="I34" s="616">
        <f t="shared" si="0"/>
        <v>79.44</v>
      </c>
      <c r="J34" s="471" t="str">
        <f>IF(E34="","",VLOOKUP(C34,Data!$B$5:$D$508,3,FALSE))</f>
        <v>C/T</v>
      </c>
      <c r="K34" s="347" t="str">
        <f>IF(E34="","",VLOOKUP(C34,Data!$B$5:$M$508,12,FALSE))</f>
        <v>Indonesia</v>
      </c>
      <c r="L34" s="348"/>
      <c r="M34" s="349">
        <f>IF(E34="","",VLOOKUP(C34,Data!$B$5:$E$508,4,FALSE)*E34)</f>
        <v>10.1</v>
      </c>
      <c r="N34" s="349">
        <f>IF(E34="","",VLOOKUP(C34,Data!$B$5:$F$508,5,FALSE)*E34)</f>
        <v>7.6</v>
      </c>
      <c r="O34" s="612" t="e">
        <f>IF(C34=Data!#REF!,Data!#REF!,(IF(C34=Data!#REF!,Data!#REF!,(IF(C34=Data!#REF!,Data!#REF!,(IF(C34=Data!B141,Data!G141,(IF(C34=Data!B144,Data!G144,(IF(C34=Data!#REF!,Data!#REF!,(IF(C34=Data!#REF!,Data!#REF!,(IF(C34=Data!#REF!,Data!#REF!,Data!#REF!)))))))))))))))&amp;IF(C34=Data!#REF!,Data!#REF!,(IF(C34=Data!#REF!,Data!#REF!,(IF(C34=Data!#REF!,Data!#REF!,(IF(C34=Data!#REF!,Data!#REF!,(IF(C34=Data!#REF!,Data!#REF!,(IF(C34=Data!#REF!,Data!G836,(IF(C34=Data!#REF!,Data!#REF!,(IF(C34=Data!#REF!,Data!#REF!,Data!#REF!)))))))))))))))&amp;IF(C34=Data!B172,Data!G172,(IF(C34=Data!#REF!,Data!#REF!,(IF(C34=Data!#REF!,Data!#REF!,(IF(C34=Data!#REF!,Data!#REF!,(IF(C34=Data!#REF!,Data!#REF!,Data!#REF!)))))))))</f>
        <v>#REF!</v>
      </c>
      <c r="P34" s="837"/>
      <c r="Q34" s="838"/>
      <c r="R34" s="630" t="s">
        <v>525</v>
      </c>
      <c r="S34" s="838"/>
      <c r="T34" s="838"/>
      <c r="U34" s="630"/>
      <c r="V34" s="634"/>
      <c r="W34" s="630"/>
      <c r="X34" s="350">
        <f>IF(E34="","",VLOOKUP(C34,Data!$B$5:$J$508,9,FALSE)*E34)</f>
        <v>5.0875999999999998E-2</v>
      </c>
      <c r="Y34" s="704"/>
      <c r="Z34" s="704"/>
      <c r="AA34" s="705"/>
      <c r="AB34" s="705"/>
      <c r="AC34" s="704"/>
      <c r="AD34" s="704"/>
      <c r="AE34" s="704"/>
    </row>
    <row r="35" spans="2:31" s="710" customFormat="1" ht="20" customHeight="1">
      <c r="B35" s="707">
        <v>28</v>
      </c>
      <c r="C35" s="357" t="s">
        <v>125</v>
      </c>
      <c r="D35" s="346" t="str">
        <f>IF(E35="","",VLOOKUP(C35,Data!$B$5:$L$508,2,FALSE))</f>
        <v>ZV88160</v>
      </c>
      <c r="E35" s="715">
        <v>2</v>
      </c>
      <c r="F35" s="709"/>
      <c r="G35" s="712"/>
      <c r="H35" s="346">
        <f>IF(E35="","",VLOOKUP(C35,Data!$B$5:$L$508,11,FALSE))</f>
        <v>57.4</v>
      </c>
      <c r="I35" s="616">
        <f t="shared" si="0"/>
        <v>114.8</v>
      </c>
      <c r="J35" s="471" t="str">
        <f>IF(E35="","",VLOOKUP(C35,Data!$B$5:$D$508,3,FALSE))</f>
        <v>C/T</v>
      </c>
      <c r="K35" s="347" t="str">
        <f>IF(E35="","",VLOOKUP(C35,Data!$B$5:$M$508,12,FALSE))</f>
        <v>Indonesia</v>
      </c>
      <c r="L35" s="348"/>
      <c r="M35" s="349">
        <f>IF(E35="","",VLOOKUP(C35,Data!$B$5:$E$508,4,FALSE)*E35)</f>
        <v>14.919999999999998</v>
      </c>
      <c r="N35" s="349">
        <f>IF(E35="","",VLOOKUP(C35,Data!$B$5:$F$508,5,FALSE)*E35)</f>
        <v>9.1999999999999993</v>
      </c>
      <c r="O35" s="612" t="e">
        <f>IF(C35=Data!#REF!,Data!#REF!,(IF(C35=Data!#REF!,Data!#REF!,(IF(C35=Data!#REF!,Data!#REF!,(IF(C35=Data!B142,Data!G142,(IF(C35=Data!B145,Data!G145,(IF(C35=Data!#REF!,Data!#REF!,(IF(C35=Data!#REF!,Data!#REF!,(IF(C35=Data!#REF!,Data!#REF!,Data!#REF!)))))))))))))))&amp;IF(C35=Data!#REF!,Data!#REF!,(IF(C35=Data!#REF!,Data!#REF!,(IF(C35=Data!#REF!,Data!#REF!,(IF(C35=Data!#REF!,Data!#REF!,(IF(C35=Data!#REF!,Data!#REF!,(IF(C35=Data!#REF!,Data!G837,(IF(C35=Data!#REF!,Data!#REF!,(IF(C35=Data!#REF!,Data!#REF!,Data!#REF!)))))))))))))))&amp;IF(C35=Data!B173,Data!G173,(IF(C35=Data!#REF!,Data!#REF!,(IF(C35=Data!#REF!,Data!#REF!,(IF(C35=Data!#REF!,Data!#REF!,(IF(C35=Data!#REF!,Data!#REF!,Data!#REF!)))))))))</f>
        <v>#REF!</v>
      </c>
      <c r="P35" s="837"/>
      <c r="Q35" s="838"/>
      <c r="R35" s="630" t="s">
        <v>525</v>
      </c>
      <c r="S35" s="838"/>
      <c r="T35" s="838"/>
      <c r="U35" s="630"/>
      <c r="V35" s="634"/>
      <c r="W35" s="630"/>
      <c r="X35" s="350">
        <f>IF(E35="","",VLOOKUP(C35,Data!$B$5:$J$508,9,FALSE)*E35)</f>
        <v>2.3400000000000001E-2</v>
      </c>
      <c r="Y35" s="704"/>
      <c r="Z35" s="704"/>
      <c r="AA35" s="705"/>
      <c r="AB35" s="705"/>
      <c r="AC35" s="704"/>
      <c r="AD35" s="704"/>
      <c r="AE35" s="704"/>
    </row>
    <row r="36" spans="2:31" s="710" customFormat="1" ht="20" customHeight="1">
      <c r="B36" s="707" t="s">
        <v>1012</v>
      </c>
      <c r="C36" s="357" t="s">
        <v>130</v>
      </c>
      <c r="D36" s="346" t="str">
        <f>IF(E36="","",VLOOKUP(C36,Data!$B$5:$L$508,2,FALSE))</f>
        <v>ZV88210</v>
      </c>
      <c r="E36" s="715">
        <v>120</v>
      </c>
      <c r="F36" s="709">
        <v>2</v>
      </c>
      <c r="G36" s="712"/>
      <c r="H36" s="346">
        <f>IF(E36="","",VLOOKUP(C36,Data!$B$5:$L$508,11,FALSE))</f>
        <v>44.02</v>
      </c>
      <c r="I36" s="616">
        <f t="shared" si="0"/>
        <v>5282.4000000000005</v>
      </c>
      <c r="J36" s="471" t="str">
        <f>IF(E36="","",VLOOKUP(C36,Data!$B$5:$D$508,3,FALSE))</f>
        <v>C/T</v>
      </c>
      <c r="K36" s="347" t="str">
        <f>IF(E36="","",VLOOKUP(C36,Data!$B$5:$M$508,12,FALSE))</f>
        <v>Indonesia</v>
      </c>
      <c r="L36" s="348"/>
      <c r="M36" s="349">
        <f>IF(E36="","",VLOOKUP(C36,Data!$B$5:$E$508,4,FALSE)*E36)</f>
        <v>858</v>
      </c>
      <c r="N36" s="349">
        <f>IF(E36="","",VLOOKUP(C36,Data!$B$5:$F$508,5,FALSE)*E36)</f>
        <v>816</v>
      </c>
      <c r="O36" s="612" t="e">
        <f>IF(C36=Data!#REF!,Data!#REF!,(IF(C36=Data!#REF!,Data!#REF!,(IF(C36=Data!#REF!,Data!#REF!,(IF(C36=Data!B167,Data!G167,(IF(C36=Data!B170,Data!G170,(IF(C36=Data!#REF!,Data!#REF!,(IF(C36=Data!#REF!,Data!#REF!,(IF(C36=Data!#REF!,Data!#REF!,Data!#REF!)))))))))))))))&amp;IF(C36=Data!#REF!,Data!#REF!,(IF(C36=Data!#REF!,Data!#REF!,(IF(C36=Data!#REF!,Data!#REF!,(IF(C36=Data!#REF!,Data!#REF!,(IF(C36=Data!#REF!,Data!#REF!,(IF(C36=Data!#REF!,Data!G862,(IF(C36=Data!#REF!,Data!#REF!,(IF(C36=Data!#REF!,Data!#REF!,Data!#REF!)))))))))))))))&amp;IF(C36=Data!B198,Data!G198,(IF(C36=Data!#REF!,Data!#REF!,(IF(C36=Data!#REF!,Data!#REF!,(IF(C36=Data!#REF!,Data!#REF!,(IF(C36=Data!#REF!,Data!#REF!,Data!#REF!)))))))))</f>
        <v>#REF!</v>
      </c>
      <c r="P36" s="837"/>
      <c r="Q36" s="838"/>
      <c r="R36" s="630" t="s">
        <v>525</v>
      </c>
      <c r="S36" s="838"/>
      <c r="T36" s="838"/>
      <c r="U36" s="630"/>
      <c r="V36" s="634"/>
      <c r="W36" s="630"/>
      <c r="X36" s="350">
        <f>IF(E36="","",VLOOKUP(C36,Data!$B$5:$J$508,9,FALSE)*E36)</f>
        <v>2.5920000000000001</v>
      </c>
      <c r="Y36" s="704"/>
      <c r="Z36" s="704"/>
      <c r="AA36" s="705"/>
      <c r="AB36" s="705"/>
      <c r="AC36" s="704"/>
      <c r="AD36" s="704"/>
      <c r="AE36" s="704"/>
    </row>
    <row r="37" spans="2:31" s="710" customFormat="1" ht="20" customHeight="1">
      <c r="B37" s="707" t="s">
        <v>1210</v>
      </c>
      <c r="C37" s="357" t="s">
        <v>131</v>
      </c>
      <c r="D37" s="346" t="str">
        <f>IF(E37="","",VLOOKUP(C37,Data!$B$5:$L$508,2,FALSE))</f>
        <v>ZV88230</v>
      </c>
      <c r="E37" s="715">
        <v>147</v>
      </c>
      <c r="F37" s="709"/>
      <c r="G37" s="712"/>
      <c r="H37" s="346">
        <f>IF(E37="","",VLOOKUP(C37,Data!$B$5:$L$508,11,FALSE))</f>
        <v>38.19</v>
      </c>
      <c r="I37" s="616">
        <f t="shared" ref="I37:I44" si="1">IF(E37&gt;0,E37*H37,"-")</f>
        <v>5613.9299999999994</v>
      </c>
      <c r="J37" s="471" t="str">
        <f>IF(E37="","",VLOOKUP(C37,Data!$B$5:$D$508,3,FALSE))</f>
        <v>C/T</v>
      </c>
      <c r="K37" s="347" t="str">
        <f>IF(E37="","",VLOOKUP(C37,Data!$B$5:$M$508,12,FALSE))</f>
        <v>Indonesia</v>
      </c>
      <c r="L37" s="348"/>
      <c r="M37" s="349">
        <f>IF(E37="","",VLOOKUP(C37,Data!$B$5:$E$508,4,FALSE)*E37)</f>
        <v>707.06999999999994</v>
      </c>
      <c r="N37" s="349">
        <f>IF(E37="","",VLOOKUP(C37,Data!$B$5:$F$508,5,FALSE)*E37)</f>
        <v>646.80000000000007</v>
      </c>
      <c r="O37" s="612" t="e">
        <f>IF(C37=Data!#REF!,Data!#REF!,(IF(C37=Data!#REF!,Data!#REF!,(IF(C37=Data!#REF!,Data!#REF!,(IF(C37=Data!B159,Data!G159,(IF(C37=Data!B162,Data!G162,(IF(C37=Data!#REF!,Data!#REF!,(IF(C37=Data!#REF!,Data!#REF!,(IF(C37=Data!#REF!,Data!#REF!,Data!#REF!)))))))))))))))&amp;IF(C37=Data!#REF!,Data!#REF!,(IF(C37=Data!#REF!,Data!#REF!,(IF(C37=Data!#REF!,Data!#REF!,(IF(C37=Data!#REF!,Data!#REF!,(IF(C37=Data!#REF!,Data!#REF!,(IF(C37=Data!#REF!,Data!G854,(IF(C37=Data!#REF!,Data!#REF!,(IF(C37=Data!#REF!,Data!#REF!,Data!#REF!)))))))))))))))&amp;IF(C37=Data!B190,Data!G190,(IF(C37=Data!#REF!,Data!#REF!,(IF(C37=Data!#REF!,Data!#REF!,(IF(C37=Data!#REF!,Data!#REF!,(IF(C37=Data!#REF!,Data!#REF!,Data!#REF!)))))))))</f>
        <v>#REF!</v>
      </c>
      <c r="P37" s="837"/>
      <c r="Q37" s="838"/>
      <c r="R37" s="630" t="s">
        <v>525</v>
      </c>
      <c r="S37" s="838"/>
      <c r="T37" s="838"/>
      <c r="U37" s="630"/>
      <c r="V37" s="634"/>
      <c r="W37" s="630"/>
      <c r="X37" s="350">
        <f>IF(E37="","",VLOOKUP(C37,Data!$B$5:$J$508,9,FALSE)*E37)</f>
        <v>1.7199</v>
      </c>
      <c r="Y37" s="704"/>
      <c r="Z37" s="704"/>
      <c r="AA37" s="705"/>
      <c r="AB37" s="705"/>
      <c r="AC37" s="704"/>
      <c r="AD37" s="704"/>
      <c r="AE37" s="704"/>
    </row>
    <row r="38" spans="2:31" s="710" customFormat="1" ht="20" customHeight="1">
      <c r="B38" s="707" t="s">
        <v>1211</v>
      </c>
      <c r="C38" s="357" t="s">
        <v>132</v>
      </c>
      <c r="D38" s="346" t="str">
        <f>IF(E38="","",VLOOKUP(C38,Data!$B$5:$L$508,2,FALSE))</f>
        <v>ZV88240</v>
      </c>
      <c r="E38" s="715">
        <v>147</v>
      </c>
      <c r="F38" s="709"/>
      <c r="G38" s="712"/>
      <c r="H38" s="346">
        <f>IF(E38="","",VLOOKUP(C38,Data!$B$5:$L$508,11,FALSE))</f>
        <v>31.06</v>
      </c>
      <c r="I38" s="616">
        <f t="shared" si="1"/>
        <v>4565.82</v>
      </c>
      <c r="J38" s="471" t="str">
        <f>IF(E38="","",VLOOKUP(C38,Data!$B$5:$D$508,3,FALSE))</f>
        <v>C/T</v>
      </c>
      <c r="K38" s="347" t="str">
        <f>IF(E38="","",VLOOKUP(C38,Data!$B$5:$M$508,12,FALSE))</f>
        <v>Indonesia</v>
      </c>
      <c r="L38" s="348"/>
      <c r="M38" s="349">
        <f>IF(E38="","",VLOOKUP(C38,Data!$B$5:$E$508,4,FALSE)*E38)</f>
        <v>735</v>
      </c>
      <c r="N38" s="349">
        <f>IF(E38="","",VLOOKUP(C38,Data!$B$5:$F$508,5,FALSE)*E38)</f>
        <v>676.19999999999993</v>
      </c>
      <c r="O38" s="612" t="e">
        <f>IF(C38=Data!#REF!,Data!#REF!,(IF(C38=Data!#REF!,Data!#REF!,(IF(C38=Data!#REF!,Data!#REF!,(IF(C38=Data!B160,Data!G160,(IF(C38=Data!B163,Data!G163,(IF(C38=Data!#REF!,Data!#REF!,(IF(C38=Data!#REF!,Data!#REF!,(IF(C38=Data!#REF!,Data!#REF!,Data!#REF!)))))))))))))))&amp;IF(C38=Data!#REF!,Data!#REF!,(IF(C38=Data!#REF!,Data!#REF!,(IF(C38=Data!#REF!,Data!#REF!,(IF(C38=Data!#REF!,Data!#REF!,(IF(C38=Data!#REF!,Data!#REF!,(IF(C38=Data!#REF!,Data!G855,(IF(C38=Data!#REF!,Data!#REF!,(IF(C38=Data!#REF!,Data!#REF!,Data!#REF!)))))))))))))))&amp;IF(C38=Data!B191,Data!G191,(IF(C38=Data!#REF!,Data!#REF!,(IF(C38=Data!#REF!,Data!#REF!,(IF(C38=Data!#REF!,Data!#REF!,(IF(C38=Data!#REF!,Data!#REF!,Data!#REF!)))))))))</f>
        <v>#REF!</v>
      </c>
      <c r="P38" s="837"/>
      <c r="Q38" s="838"/>
      <c r="R38" s="630" t="s">
        <v>525</v>
      </c>
      <c r="S38" s="838"/>
      <c r="T38" s="838"/>
      <c r="U38" s="630"/>
      <c r="V38" s="634"/>
      <c r="W38" s="630"/>
      <c r="X38" s="350">
        <f>IF(E38="","",VLOOKUP(C38,Data!$B$5:$J$508,9,FALSE)*E38)</f>
        <v>1.6904999999999999</v>
      </c>
      <c r="Y38" s="704"/>
      <c r="Z38" s="704"/>
      <c r="AA38" s="705"/>
      <c r="AB38" s="705"/>
      <c r="AC38" s="704"/>
      <c r="AD38" s="704"/>
      <c r="AE38" s="704"/>
    </row>
    <row r="39" spans="2:31" s="710" customFormat="1" ht="20" customHeight="1">
      <c r="B39" s="707" t="s">
        <v>973</v>
      </c>
      <c r="C39" s="357" t="s">
        <v>133</v>
      </c>
      <c r="D39" s="346" t="str">
        <f>IF(E39="","",VLOOKUP(C39,Data!$B$5:$L$508,2,FALSE))</f>
        <v>ZV88250</v>
      </c>
      <c r="E39" s="715">
        <v>128</v>
      </c>
      <c r="F39" s="709">
        <v>2</v>
      </c>
      <c r="G39" s="712"/>
      <c r="H39" s="346">
        <f>IF(E39="","",VLOOKUP(C39,Data!$B$5:$L$508,11,FALSE))</f>
        <v>96.46</v>
      </c>
      <c r="I39" s="616">
        <f t="shared" si="1"/>
        <v>12346.88</v>
      </c>
      <c r="J39" s="471" t="str">
        <f>IF(E39="","",VLOOKUP(C39,Data!$B$5:$D$508,3,FALSE))</f>
        <v>C/T</v>
      </c>
      <c r="K39" s="347" t="str">
        <f>IF(E39="","",VLOOKUP(C39,Data!$B$5:$M$508,12,FALSE))</f>
        <v>Indonesia</v>
      </c>
      <c r="L39" s="348"/>
      <c r="M39" s="349">
        <f>IF(E39="","",VLOOKUP(C39,Data!$B$5:$E$508,4,FALSE)*E39)</f>
        <v>581.12</v>
      </c>
      <c r="N39" s="349">
        <f>IF(E39="","",VLOOKUP(C39,Data!$B$5:$F$508,5,FALSE)*E39)</f>
        <v>537.6</v>
      </c>
      <c r="O39" s="612" t="e">
        <f>IF(C39=Data!#REF!,Data!#REF!,(IF(C39=Data!#REF!,Data!#REF!,(IF(C39=Data!#REF!,Data!#REF!,(IF(C39=Data!B161,Data!G161,(IF(C39=Data!B164,Data!G164,(IF(C39=Data!#REF!,Data!#REF!,(IF(C39=Data!#REF!,Data!#REF!,(IF(C39=Data!#REF!,Data!#REF!,Data!#REF!)))))))))))))))&amp;IF(C39=Data!#REF!,Data!#REF!,(IF(C39=Data!#REF!,Data!#REF!,(IF(C39=Data!#REF!,Data!#REF!,(IF(C39=Data!#REF!,Data!#REF!,(IF(C39=Data!#REF!,Data!#REF!,(IF(C39=Data!#REF!,Data!G856,(IF(C39=Data!#REF!,Data!#REF!,(IF(C39=Data!#REF!,Data!#REF!,Data!#REF!)))))))))))))))&amp;IF(C39=Data!B192,Data!G192,(IF(C39=Data!#REF!,Data!#REF!,(IF(C39=Data!#REF!,Data!#REF!,(IF(C39=Data!#REF!,Data!#REF!,(IF(C39=Data!#REF!,Data!#REF!,Data!#REF!)))))))))</f>
        <v>#REF!</v>
      </c>
      <c r="P39" s="837"/>
      <c r="Q39" s="838"/>
      <c r="R39" s="630" t="s">
        <v>525</v>
      </c>
      <c r="S39" s="838"/>
      <c r="T39" s="838"/>
      <c r="U39" s="630"/>
      <c r="V39" s="634"/>
      <c r="W39" s="630"/>
      <c r="X39" s="350">
        <f>IF(E39="","",VLOOKUP(C39,Data!$B$5:$J$508,9,FALSE)*E39)</f>
        <v>1.6639999999999999</v>
      </c>
      <c r="Y39" s="704"/>
      <c r="Z39" s="704"/>
      <c r="AA39" s="705"/>
      <c r="AB39" s="705"/>
      <c r="AC39" s="704"/>
      <c r="AD39" s="704"/>
      <c r="AE39" s="704"/>
    </row>
    <row r="40" spans="2:31" s="710" customFormat="1" ht="20" customHeight="1">
      <c r="B40" s="707">
        <v>47</v>
      </c>
      <c r="C40" s="357" t="s">
        <v>134</v>
      </c>
      <c r="D40" s="346" t="str">
        <f>IF(E40="","",VLOOKUP(C40,Data!$B$5:$L$508,2,FALSE))</f>
        <v>ZV88260</v>
      </c>
      <c r="E40" s="715">
        <v>64</v>
      </c>
      <c r="F40" s="709">
        <v>1</v>
      </c>
      <c r="G40" s="712"/>
      <c r="H40" s="346">
        <f>IF(E40="","",VLOOKUP(C40,Data!$B$5:$L$508,11,FALSE))</f>
        <v>94.14</v>
      </c>
      <c r="I40" s="616">
        <f t="shared" si="1"/>
        <v>6024.96</v>
      </c>
      <c r="J40" s="471" t="str">
        <f>IF(E40="","",VLOOKUP(C40,Data!$B$5:$D$508,3,FALSE))</f>
        <v>C/T</v>
      </c>
      <c r="K40" s="347" t="str">
        <f>IF(E40="","",VLOOKUP(C40,Data!$B$5:$M$508,12,FALSE))</f>
        <v>Indonesia</v>
      </c>
      <c r="L40" s="348"/>
      <c r="M40" s="349">
        <f>IF(E40="","",VLOOKUP(C40,Data!$B$5:$E$508,4,FALSE)*E40)</f>
        <v>290.56</v>
      </c>
      <c r="N40" s="349">
        <f>IF(E40="","",VLOOKUP(C40,Data!$B$5:$F$508,5,FALSE)*E40)</f>
        <v>268.8</v>
      </c>
      <c r="O40" s="612" t="e">
        <f>IF(C40=Data!#REF!,Data!#REF!,(IF(C40=Data!#REF!,Data!#REF!,(IF(C40=Data!#REF!,Data!#REF!,(IF(C40=Data!B162,Data!G162,(IF(C40=Data!B165,Data!G165,(IF(C40=Data!#REF!,Data!#REF!,(IF(C40=Data!#REF!,Data!#REF!,(IF(C40=Data!#REF!,Data!#REF!,Data!#REF!)))))))))))))))&amp;IF(C40=Data!#REF!,Data!#REF!,(IF(C40=Data!#REF!,Data!#REF!,(IF(C40=Data!#REF!,Data!#REF!,(IF(C40=Data!#REF!,Data!#REF!,(IF(C40=Data!#REF!,Data!#REF!,(IF(C40=Data!#REF!,Data!G857,(IF(C40=Data!#REF!,Data!#REF!,(IF(C40=Data!#REF!,Data!#REF!,Data!#REF!)))))))))))))))&amp;IF(C40=Data!B193,Data!G193,(IF(C40=Data!#REF!,Data!#REF!,(IF(C40=Data!#REF!,Data!#REF!,(IF(C40=Data!#REF!,Data!#REF!,(IF(C40=Data!#REF!,Data!#REF!,Data!#REF!)))))))))</f>
        <v>#REF!</v>
      </c>
      <c r="P40" s="837"/>
      <c r="Q40" s="838"/>
      <c r="R40" s="630" t="s">
        <v>525</v>
      </c>
      <c r="S40" s="838"/>
      <c r="T40" s="838"/>
      <c r="U40" s="630"/>
      <c r="V40" s="634"/>
      <c r="W40" s="630"/>
      <c r="X40" s="350">
        <f>IF(E40="","",VLOOKUP(C40,Data!$B$5:$J$508,9,FALSE)*E40)</f>
        <v>0.83199999999999996</v>
      </c>
      <c r="Y40" s="704"/>
      <c r="Z40" s="704"/>
      <c r="AA40" s="705"/>
      <c r="AB40" s="705"/>
      <c r="AC40" s="704"/>
      <c r="AD40" s="704"/>
      <c r="AE40" s="704"/>
    </row>
    <row r="41" spans="2:31" s="710" customFormat="1" ht="20" customHeight="1">
      <c r="B41" s="707">
        <v>48</v>
      </c>
      <c r="C41" s="357" t="s">
        <v>135</v>
      </c>
      <c r="D41" s="346" t="str">
        <f>IF(E41="","",VLOOKUP(C41,Data!$B$5:$L$508,2,FALSE))</f>
        <v>ZV88270</v>
      </c>
      <c r="E41" s="715">
        <v>64</v>
      </c>
      <c r="F41" s="709">
        <v>1</v>
      </c>
      <c r="G41" s="712"/>
      <c r="H41" s="346">
        <f>IF(E41="","",VLOOKUP(C41,Data!$B$5:$L$508,11,FALSE))</f>
        <v>97.38</v>
      </c>
      <c r="I41" s="616">
        <f t="shared" si="1"/>
        <v>6232.32</v>
      </c>
      <c r="J41" s="471" t="str">
        <f>IF(E41="","",VLOOKUP(C41,Data!$B$5:$D$508,3,FALSE))</f>
        <v>C/T</v>
      </c>
      <c r="K41" s="347" t="str">
        <f>IF(E41="","",VLOOKUP(C41,Data!$B$5:$M$508,12,FALSE))</f>
        <v>Indonesia</v>
      </c>
      <c r="L41" s="348"/>
      <c r="M41" s="349">
        <f>IF(E41="","",VLOOKUP(C41,Data!$B$5:$E$508,4,FALSE)*E41)</f>
        <v>290.56</v>
      </c>
      <c r="N41" s="349">
        <f>IF(E41="","",VLOOKUP(C41,Data!$B$5:$F$508,5,FALSE)*E41)</f>
        <v>268.8</v>
      </c>
      <c r="O41" s="612" t="e">
        <f>IF(C41=Data!#REF!,Data!#REF!,(IF(C41=Data!#REF!,Data!#REF!,(IF(C41=Data!#REF!,Data!#REF!,(IF(C41=Data!B163,Data!G163,(IF(C41=Data!B166,Data!G166,(IF(C41=Data!#REF!,Data!#REF!,(IF(C41=Data!#REF!,Data!#REF!,(IF(C41=Data!#REF!,Data!#REF!,Data!#REF!)))))))))))))))&amp;IF(C41=Data!#REF!,Data!#REF!,(IF(C41=Data!#REF!,Data!#REF!,(IF(C41=Data!#REF!,Data!#REF!,(IF(C41=Data!#REF!,Data!#REF!,(IF(C41=Data!#REF!,Data!#REF!,(IF(C41=Data!#REF!,Data!G858,(IF(C41=Data!#REF!,Data!#REF!,(IF(C41=Data!#REF!,Data!#REF!,Data!#REF!)))))))))))))))&amp;IF(C41=Data!B194,Data!G194,(IF(C41=Data!#REF!,Data!#REF!,(IF(C41=Data!#REF!,Data!#REF!,(IF(C41=Data!#REF!,Data!#REF!,(IF(C41=Data!#REF!,Data!#REF!,Data!#REF!)))))))))</f>
        <v>#REF!</v>
      </c>
      <c r="P41" s="837"/>
      <c r="Q41" s="838"/>
      <c r="R41" s="630" t="s">
        <v>525</v>
      </c>
      <c r="S41" s="838"/>
      <c r="T41" s="838"/>
      <c r="U41" s="630"/>
      <c r="V41" s="634"/>
      <c r="W41" s="630"/>
      <c r="X41" s="350">
        <f>IF(E41="","",VLOOKUP(C41,Data!$B$5:$J$508,9,FALSE)*E41)</f>
        <v>0.83199999999999996</v>
      </c>
      <c r="Y41" s="704"/>
      <c r="Z41" s="704"/>
      <c r="AA41" s="705"/>
      <c r="AB41" s="705"/>
      <c r="AC41" s="704"/>
      <c r="AD41" s="704"/>
      <c r="AE41" s="704"/>
    </row>
    <row r="42" spans="2:31" s="710" customFormat="1" ht="20" customHeight="1">
      <c r="B42" s="707">
        <v>49</v>
      </c>
      <c r="C42" s="357" t="s">
        <v>136</v>
      </c>
      <c r="D42" s="346" t="str">
        <f>IF(E42="","",VLOOKUP(C42,Data!$B$5:$L$508,2,FALSE))</f>
        <v>ZV88280</v>
      </c>
      <c r="E42" s="715">
        <v>64</v>
      </c>
      <c r="F42" s="709">
        <v>1</v>
      </c>
      <c r="G42" s="712"/>
      <c r="H42" s="346">
        <f>IF(E42="","",VLOOKUP(C42,Data!$B$5:$L$508,11,FALSE))</f>
        <v>95.06</v>
      </c>
      <c r="I42" s="616">
        <f t="shared" si="1"/>
        <v>6083.84</v>
      </c>
      <c r="J42" s="471" t="str">
        <f>IF(E42="","",VLOOKUP(C42,Data!$B$5:$D$508,3,FALSE))</f>
        <v>C/T</v>
      </c>
      <c r="K42" s="347" t="str">
        <f>IF(E42="","",VLOOKUP(C42,Data!$B$5:$M$508,12,FALSE))</f>
        <v>Indonesia</v>
      </c>
      <c r="L42" s="348"/>
      <c r="M42" s="349">
        <f>IF(E42="","",VLOOKUP(C42,Data!$B$5:$E$508,4,FALSE)*E42)</f>
        <v>290.56</v>
      </c>
      <c r="N42" s="349">
        <f>IF(E42="","",VLOOKUP(C42,Data!$B$5:$F$508,5,FALSE)*E42)</f>
        <v>268.8</v>
      </c>
      <c r="O42" s="612" t="e">
        <f>IF(C42=Data!#REF!,Data!#REF!,(IF(C42=Data!#REF!,Data!#REF!,(IF(C42=Data!#REF!,Data!#REF!,(IF(C42=Data!B164,Data!G164,(IF(C42=Data!B167,Data!G167,(IF(C42=Data!#REF!,Data!#REF!,(IF(C42=Data!#REF!,Data!#REF!,(IF(C42=Data!#REF!,Data!#REF!,Data!#REF!)))))))))))))))&amp;IF(C42=Data!#REF!,Data!#REF!,(IF(C42=Data!#REF!,Data!#REF!,(IF(C42=Data!#REF!,Data!#REF!,(IF(C42=Data!#REF!,Data!#REF!,(IF(C42=Data!#REF!,Data!#REF!,(IF(C42=Data!#REF!,Data!G859,(IF(C42=Data!#REF!,Data!#REF!,(IF(C42=Data!#REF!,Data!#REF!,Data!#REF!)))))))))))))))&amp;IF(C42=Data!B195,Data!G195,(IF(C42=Data!#REF!,Data!#REF!,(IF(C42=Data!#REF!,Data!#REF!,(IF(C42=Data!#REF!,Data!#REF!,(IF(C42=Data!#REF!,Data!#REF!,Data!#REF!)))))))))</f>
        <v>#REF!</v>
      </c>
      <c r="P42" s="837"/>
      <c r="Q42" s="838"/>
      <c r="R42" s="630" t="s">
        <v>525</v>
      </c>
      <c r="S42" s="838"/>
      <c r="T42" s="838"/>
      <c r="U42" s="630"/>
      <c r="V42" s="634"/>
      <c r="W42" s="630"/>
      <c r="X42" s="350">
        <f>IF(E42="","",VLOOKUP(C42,Data!$B$5:$J$508,9,FALSE)*E42)</f>
        <v>0.83199999999999996</v>
      </c>
      <c r="Y42" s="704"/>
      <c r="Z42" s="704"/>
      <c r="AA42" s="705"/>
      <c r="AB42" s="705"/>
      <c r="AC42" s="704"/>
      <c r="AD42" s="704"/>
      <c r="AE42" s="704"/>
    </row>
    <row r="43" spans="2:31" s="710" customFormat="1" ht="20" customHeight="1">
      <c r="B43" s="707">
        <v>50</v>
      </c>
      <c r="C43" s="357" t="s">
        <v>137</v>
      </c>
      <c r="D43" s="346" t="str">
        <f>IF(E43="","",VLOOKUP(C43,Data!$B$5:$L$508,2,FALSE))</f>
        <v>ZV88290</v>
      </c>
      <c r="E43" s="715">
        <v>64</v>
      </c>
      <c r="F43" s="709">
        <v>1</v>
      </c>
      <c r="G43" s="712"/>
      <c r="H43" s="346">
        <f>IF(E43="","",VLOOKUP(C43,Data!$B$5:$L$508,11,FALSE))</f>
        <v>96.87</v>
      </c>
      <c r="I43" s="616">
        <f t="shared" si="1"/>
        <v>6199.68</v>
      </c>
      <c r="J43" s="471" t="str">
        <f>IF(E43="","",VLOOKUP(C43,Data!$B$5:$D$508,3,FALSE))</f>
        <v>C/T</v>
      </c>
      <c r="K43" s="347" t="str">
        <f>IF(E43="","",VLOOKUP(C43,Data!$B$5:$M$508,12,FALSE))</f>
        <v>Indonesia</v>
      </c>
      <c r="L43" s="348"/>
      <c r="M43" s="349">
        <f>IF(E43="","",VLOOKUP(C43,Data!$B$5:$E$508,4,FALSE)*E43)</f>
        <v>290.56</v>
      </c>
      <c r="N43" s="349">
        <f>IF(E43="","",VLOOKUP(C43,Data!$B$5:$F$508,5,FALSE)*E43)</f>
        <v>268.8</v>
      </c>
      <c r="O43" s="612" t="e">
        <f>IF(C43=Data!#REF!,Data!#REF!,(IF(C43=Data!#REF!,Data!#REF!,(IF(C43=Data!#REF!,Data!#REF!,(IF(C43=Data!B165,Data!G165,(IF(C43=Data!B168,Data!G168,(IF(C43=Data!#REF!,Data!#REF!,(IF(C43=Data!#REF!,Data!#REF!,(IF(C43=Data!#REF!,Data!#REF!,Data!#REF!)))))))))))))))&amp;IF(C43=Data!#REF!,Data!#REF!,(IF(C43=Data!#REF!,Data!#REF!,(IF(C43=Data!#REF!,Data!#REF!,(IF(C43=Data!#REF!,Data!#REF!,(IF(C43=Data!#REF!,Data!#REF!,(IF(C43=Data!#REF!,Data!G860,(IF(C43=Data!#REF!,Data!#REF!,(IF(C43=Data!#REF!,Data!#REF!,Data!#REF!)))))))))))))))&amp;IF(C43=Data!B196,Data!G196,(IF(C43=Data!#REF!,Data!#REF!,(IF(C43=Data!#REF!,Data!#REF!,(IF(C43=Data!#REF!,Data!#REF!,(IF(C43=Data!#REF!,Data!#REF!,Data!#REF!)))))))))</f>
        <v>#REF!</v>
      </c>
      <c r="P43" s="837"/>
      <c r="Q43" s="838"/>
      <c r="R43" s="630" t="s">
        <v>525</v>
      </c>
      <c r="S43" s="838"/>
      <c r="T43" s="838"/>
      <c r="U43" s="630"/>
      <c r="V43" s="634"/>
      <c r="W43" s="630"/>
      <c r="X43" s="350">
        <f>IF(E43="","",VLOOKUP(C43,Data!$B$5:$J$508,9,FALSE)*E43)</f>
        <v>0.83199999999999996</v>
      </c>
      <c r="Y43" s="704"/>
      <c r="Z43" s="704"/>
      <c r="AA43" s="705"/>
      <c r="AB43" s="705"/>
      <c r="AC43" s="704"/>
      <c r="AD43" s="704"/>
      <c r="AE43" s="704"/>
    </row>
    <row r="44" spans="2:31" s="710" customFormat="1" ht="20" customHeight="1">
      <c r="B44" s="707">
        <v>51</v>
      </c>
      <c r="C44" s="357" t="s">
        <v>138</v>
      </c>
      <c r="D44" s="346" t="str">
        <f>IF(E44="","",VLOOKUP(C44,Data!$B$5:$L$508,2,FALSE))</f>
        <v>ZV88300</v>
      </c>
      <c r="E44" s="715">
        <v>64</v>
      </c>
      <c r="F44" s="709">
        <v>1</v>
      </c>
      <c r="G44" s="712"/>
      <c r="H44" s="346">
        <f>IF(E44="","",VLOOKUP(C44,Data!$B$5:$L$508,11,FALSE))</f>
        <v>96.87</v>
      </c>
      <c r="I44" s="616">
        <f t="shared" si="1"/>
        <v>6199.68</v>
      </c>
      <c r="J44" s="471" t="str">
        <f>IF(E44="","",VLOOKUP(C44,Data!$B$5:$D$508,3,FALSE))</f>
        <v>C/T</v>
      </c>
      <c r="K44" s="347" t="str">
        <f>IF(E44="","",VLOOKUP(C44,Data!$B$5:$M$508,12,FALSE))</f>
        <v>Indonesia</v>
      </c>
      <c r="L44" s="348"/>
      <c r="M44" s="349">
        <f>IF(E44="","",VLOOKUP(C44,Data!$B$5:$E$508,4,FALSE)*E44)</f>
        <v>290.56</v>
      </c>
      <c r="N44" s="349">
        <f>IF(E44="","",VLOOKUP(C44,Data!$B$5:$F$508,5,FALSE)*E44)</f>
        <v>268.8</v>
      </c>
      <c r="O44" s="612" t="e">
        <f>IF(C44=Data!#REF!,Data!#REF!,(IF(C44=Data!#REF!,Data!#REF!,(IF(C44=Data!#REF!,Data!#REF!,(IF(C44=Data!B166,Data!G166,(IF(C44=Data!B169,Data!G169,(IF(C44=Data!#REF!,Data!#REF!,(IF(C44=Data!#REF!,Data!#REF!,(IF(C44=Data!#REF!,Data!#REF!,Data!#REF!)))))))))))))))&amp;IF(C44=Data!#REF!,Data!#REF!,(IF(C44=Data!#REF!,Data!#REF!,(IF(C44=Data!#REF!,Data!#REF!,(IF(C44=Data!#REF!,Data!#REF!,(IF(C44=Data!#REF!,Data!#REF!,(IF(C44=Data!#REF!,Data!G861,(IF(C44=Data!#REF!,Data!#REF!,(IF(C44=Data!#REF!,Data!#REF!,Data!#REF!)))))))))))))))&amp;IF(C44=Data!B197,Data!G197,(IF(C44=Data!#REF!,Data!#REF!,(IF(C44=Data!#REF!,Data!#REF!,(IF(C44=Data!#REF!,Data!#REF!,(IF(C44=Data!#REF!,Data!#REF!,Data!#REF!)))))))))</f>
        <v>#REF!</v>
      </c>
      <c r="P44" s="837"/>
      <c r="Q44" s="838"/>
      <c r="R44" s="630" t="s">
        <v>525</v>
      </c>
      <c r="S44" s="838"/>
      <c r="T44" s="838"/>
      <c r="U44" s="630"/>
      <c r="V44" s="634"/>
      <c r="W44" s="630"/>
      <c r="X44" s="350">
        <f>IF(E44="","",VLOOKUP(C44,Data!$B$5:$J$508,9,FALSE)*E44)</f>
        <v>0.83199999999999996</v>
      </c>
      <c r="Y44" s="704"/>
      <c r="Z44" s="704"/>
      <c r="AA44" s="705"/>
      <c r="AB44" s="705"/>
      <c r="AC44" s="704"/>
      <c r="AD44" s="704"/>
      <c r="AE44" s="704"/>
    </row>
    <row r="45" spans="2:31" s="710" customFormat="1" ht="20" customHeight="1">
      <c r="B45" s="707"/>
      <c r="C45" s="357"/>
      <c r="D45" s="346" t="str">
        <f>IF(E45="","",VLOOKUP(C45,Data!$B$5:$L$508,2,FALSE))</f>
        <v/>
      </c>
      <c r="E45" s="715"/>
      <c r="F45" s="709"/>
      <c r="G45" s="712"/>
      <c r="H45" s="346" t="str">
        <f>IF(E45="","",VLOOKUP(C45,Data!$B$5:$L$508,11,FALSE))</f>
        <v/>
      </c>
      <c r="I45" s="616" t="str">
        <f t="shared" si="0"/>
        <v>-</v>
      </c>
      <c r="J45" s="471" t="str">
        <f>IF(E45="","",VLOOKUP(C45,Data!$B$5:$D$508,3,FALSE))</f>
        <v/>
      </c>
      <c r="K45" s="347" t="str">
        <f>IF(E45="","",VLOOKUP(C45,Data!$B$5:$M$508,12,FALSE))</f>
        <v/>
      </c>
      <c r="L45" s="348"/>
      <c r="M45" s="349" t="str">
        <f>IF(E45="","",VLOOKUP(C45,Data!$B$5:$E$508,4,FALSE)*E45)</f>
        <v/>
      </c>
      <c r="N45" s="349" t="str">
        <f>IF(E45="","",VLOOKUP(C45,Data!$B$5:$F$508,5,FALSE)*E45)</f>
        <v/>
      </c>
      <c r="O45" s="612" t="e">
        <f>IF(C45=Data!#REF!,Data!#REF!,(IF(C45=Data!#REF!,Data!#REF!,(IF(C45=Data!#REF!,Data!#REF!,(IF(C45=Data!B166,Data!G166,(IF(C45=Data!B169,Data!G169,(IF(C45=Data!#REF!,Data!#REF!,(IF(C45=Data!#REF!,Data!#REF!,(IF(C45=Data!#REF!,Data!#REF!,Data!#REF!)))))))))))))))&amp;IF(C45=Data!#REF!,Data!#REF!,(IF(C45=Data!#REF!,Data!#REF!,(IF(C45=Data!#REF!,Data!#REF!,(IF(C45=Data!#REF!,Data!#REF!,(IF(C45=Data!#REF!,Data!#REF!,(IF(C45=Data!#REF!,Data!G861,(IF(C45=Data!#REF!,Data!#REF!,(IF(C45=Data!#REF!,Data!#REF!,Data!#REF!)))))))))))))))&amp;IF(C45=Data!B197,Data!G197,(IF(C45=Data!#REF!,Data!#REF!,(IF(C45=Data!#REF!,Data!#REF!,(IF(C45=Data!#REF!,Data!#REF!,(IF(C45=Data!#REF!,Data!#REF!,Data!#REF!)))))))))</f>
        <v>#REF!</v>
      </c>
      <c r="P45" s="837"/>
      <c r="Q45" s="838"/>
      <c r="R45" s="630" t="s">
        <v>525</v>
      </c>
      <c r="S45" s="838"/>
      <c r="T45" s="838"/>
      <c r="U45" s="630"/>
      <c r="V45" s="634"/>
      <c r="W45" s="630"/>
      <c r="X45" s="350" t="str">
        <f>IF(E45="","",VLOOKUP(C45,Data!$B$5:$J$508,9,FALSE)*E45)</f>
        <v/>
      </c>
      <c r="Y45" s="704"/>
      <c r="Z45" s="704"/>
      <c r="AA45" s="705"/>
      <c r="AB45" s="705"/>
      <c r="AC45" s="704"/>
      <c r="AD45" s="704"/>
      <c r="AE45" s="704"/>
    </row>
    <row r="46" spans="2:31">
      <c r="B46" s="637"/>
      <c r="C46" s="653"/>
      <c r="D46" s="654"/>
      <c r="E46" s="359">
        <f>SUM(E18:E45)</f>
        <v>2291</v>
      </c>
      <c r="F46" s="359">
        <f>SUM(F18:F45)</f>
        <v>16</v>
      </c>
      <c r="G46" s="455"/>
      <c r="H46" s="361"/>
      <c r="I46" s="493">
        <f>SUM(I18:I45)</f>
        <v>105129.54999999999</v>
      </c>
      <c r="J46" s="361"/>
      <c r="K46" s="361"/>
      <c r="L46" s="361"/>
      <c r="M46" s="655">
        <f>SUM(M18:M45)</f>
        <v>6985.260000000002</v>
      </c>
      <c r="N46" s="655">
        <f>SUM(N18:N45)</f>
        <v>6368.9000000000015</v>
      </c>
      <c r="O46" s="351" t="e">
        <f>SUM(O16:O45)</f>
        <v>#REF!</v>
      </c>
      <c r="P46" s="351"/>
      <c r="Q46" s="351">
        <f>SUM(Q16:Q45)</f>
        <v>0</v>
      </c>
      <c r="R46" s="351">
        <f>SUM(R16:R45)</f>
        <v>0</v>
      </c>
      <c r="S46" s="351"/>
      <c r="T46" s="351">
        <f>SUM(T16:T45)</f>
        <v>0</v>
      </c>
      <c r="U46" s="351">
        <f>SUM(U16:U45)</f>
        <v>0</v>
      </c>
      <c r="V46" s="351" t="e">
        <f>SUM(#REF!)</f>
        <v>#REF!</v>
      </c>
      <c r="W46" s="351">
        <f>SUM(W16:W45)</f>
        <v>0</v>
      </c>
      <c r="X46" s="354">
        <f>SUM(X18:X45)</f>
        <v>22.300452000000007</v>
      </c>
    </row>
    <row r="47" spans="2:31">
      <c r="B47" s="656"/>
      <c r="C47" s="657"/>
      <c r="D47" s="641"/>
      <c r="E47" s="441"/>
      <c r="F47" s="658"/>
      <c r="G47" s="406"/>
      <c r="H47" s="177" t="s">
        <v>527</v>
      </c>
      <c r="I47" s="174"/>
      <c r="J47" s="439"/>
      <c r="K47" s="439"/>
      <c r="L47" s="439"/>
      <c r="M47" s="178"/>
      <c r="N47" s="174"/>
      <c r="O47" s="408"/>
      <c r="P47" s="407"/>
      <c r="Q47" s="407"/>
      <c r="R47" s="407"/>
      <c r="S47" s="407"/>
      <c r="T47" s="407"/>
      <c r="U47" s="407"/>
      <c r="V47" s="408"/>
      <c r="W47" s="408"/>
      <c r="X47" s="176"/>
    </row>
    <row r="48" spans="2:31">
      <c r="B48" s="387" t="s">
        <v>523</v>
      </c>
      <c r="C48" s="639"/>
      <c r="D48" s="659"/>
      <c r="E48" s="444" t="s">
        <v>528</v>
      </c>
      <c r="F48" s="444"/>
      <c r="G48" s="401"/>
      <c r="H48" s="80" t="s">
        <v>82</v>
      </c>
      <c r="I48" s="84"/>
      <c r="J48" s="417" t="s">
        <v>83</v>
      </c>
      <c r="K48" s="445"/>
      <c r="L48" s="169" t="s">
        <v>84</v>
      </c>
      <c r="M48" s="169"/>
      <c r="N48" s="1070" t="s">
        <v>85</v>
      </c>
      <c r="O48" s="1071"/>
      <c r="P48" s="1071"/>
      <c r="Q48" s="1071"/>
      <c r="R48" s="1071"/>
      <c r="S48" s="1071"/>
      <c r="T48" s="1071"/>
      <c r="U48" s="1071"/>
      <c r="V48" s="1071"/>
      <c r="W48" s="1071"/>
      <c r="X48" s="1072"/>
    </row>
    <row r="49" spans="2:28" ht="13">
      <c r="B49" s="394" t="s">
        <v>547</v>
      </c>
      <c r="D49" s="660"/>
      <c r="E49" s="381" t="s">
        <v>87</v>
      </c>
      <c r="H49" s="179"/>
      <c r="I49" s="180" t="s">
        <v>12</v>
      </c>
      <c r="J49" s="394" t="s">
        <v>88</v>
      </c>
      <c r="K49" s="446"/>
      <c r="L49" s="171" t="s">
        <v>89</v>
      </c>
      <c r="M49" s="171"/>
      <c r="N49" s="167"/>
      <c r="X49" s="172"/>
      <c r="AA49" s="704"/>
      <c r="AB49" s="704"/>
    </row>
    <row r="50" spans="2:28">
      <c r="B50" s="394" t="s">
        <v>561</v>
      </c>
      <c r="D50" s="641"/>
      <c r="H50" s="1073"/>
      <c r="I50" s="1074"/>
      <c r="J50" s="394"/>
      <c r="K50" s="446"/>
      <c r="L50" s="171" t="s">
        <v>93</v>
      </c>
      <c r="M50" s="171"/>
      <c r="N50" s="167"/>
      <c r="X50" s="172"/>
    </row>
    <row r="51" spans="2:28" ht="12.5">
      <c r="B51" s="406"/>
      <c r="C51" s="448"/>
      <c r="D51" s="661"/>
      <c r="E51" s="381" t="s">
        <v>94</v>
      </c>
      <c r="H51" s="179"/>
      <c r="I51" s="180"/>
      <c r="J51" s="394" t="s">
        <v>95</v>
      </c>
      <c r="K51" s="446"/>
      <c r="L51" s="171"/>
      <c r="M51" s="171"/>
      <c r="N51" s="167"/>
      <c r="X51" s="172"/>
      <c r="AA51" s="704"/>
      <c r="AB51" s="704"/>
    </row>
    <row r="52" spans="2:28" ht="13">
      <c r="B52" s="387" t="s">
        <v>96</v>
      </c>
      <c r="C52" s="444"/>
      <c r="D52" s="640"/>
      <c r="E52" s="381" t="s">
        <v>97</v>
      </c>
      <c r="H52" s="88" t="s">
        <v>98</v>
      </c>
      <c r="I52" s="85"/>
      <c r="J52" s="394" t="s">
        <v>88</v>
      </c>
      <c r="K52" s="446"/>
      <c r="L52" s="171" t="s">
        <v>99</v>
      </c>
      <c r="M52" s="171"/>
      <c r="N52" s="167"/>
      <c r="X52" s="172"/>
      <c r="AA52" s="704"/>
      <c r="AB52" s="704"/>
    </row>
    <row r="53" spans="2:28" ht="15.5">
      <c r="B53" s="729" t="s">
        <v>537</v>
      </c>
      <c r="D53" s="641"/>
      <c r="E53" s="381" t="s">
        <v>100</v>
      </c>
      <c r="H53" s="89"/>
      <c r="I53" s="181"/>
      <c r="J53" s="394" t="s">
        <v>101</v>
      </c>
      <c r="K53" s="446"/>
      <c r="L53" s="171" t="s">
        <v>524</v>
      </c>
      <c r="M53" s="171"/>
      <c r="N53" s="1075" t="s">
        <v>103</v>
      </c>
      <c r="O53" s="1076"/>
      <c r="P53" s="1076"/>
      <c r="Q53" s="1076"/>
      <c r="R53" s="1076"/>
      <c r="S53" s="1076"/>
      <c r="T53" s="1076"/>
      <c r="U53" s="1076"/>
      <c r="V53" s="1076"/>
      <c r="W53" s="1076"/>
      <c r="X53" s="1077"/>
      <c r="AA53" s="704"/>
      <c r="AB53" s="704"/>
    </row>
    <row r="54" spans="2:28">
      <c r="B54" s="406"/>
      <c r="C54" s="448"/>
      <c r="D54" s="644"/>
      <c r="E54" s="448"/>
      <c r="F54" s="448"/>
      <c r="G54" s="407"/>
      <c r="H54" s="1061" t="s">
        <v>1219</v>
      </c>
      <c r="I54" s="1078"/>
      <c r="J54" s="1061" t="s">
        <v>1206</v>
      </c>
      <c r="K54" s="1078"/>
      <c r="L54" s="448"/>
      <c r="M54" s="175"/>
      <c r="N54" s="1079" t="s">
        <v>105</v>
      </c>
      <c r="O54" s="1080"/>
      <c r="P54" s="1080"/>
      <c r="Q54" s="1080"/>
      <c r="R54" s="1080"/>
      <c r="S54" s="1080"/>
      <c r="T54" s="1080"/>
      <c r="U54" s="1080"/>
      <c r="V54" s="1080"/>
      <c r="W54" s="1080"/>
      <c r="X54" s="1081"/>
    </row>
    <row r="58" spans="2:28" ht="22.5" customHeight="1">
      <c r="B58" s="456" t="s">
        <v>922</v>
      </c>
      <c r="C58" s="497"/>
      <c r="D58" s="456" t="s">
        <v>580</v>
      </c>
      <c r="E58" s="663"/>
      <c r="F58" s="663"/>
      <c r="G58" s="454"/>
      <c r="H58" s="456" t="s">
        <v>916</v>
      </c>
      <c r="J58" s="456" t="s">
        <v>927</v>
      </c>
    </row>
    <row r="59" spans="2:28" s="163" customFormat="1" ht="22.5" customHeight="1">
      <c r="B59" s="456" t="s">
        <v>923</v>
      </c>
      <c r="C59" s="497"/>
      <c r="D59" s="456" t="s">
        <v>927</v>
      </c>
      <c r="E59" s="663"/>
      <c r="F59" s="663"/>
      <c r="G59" s="454"/>
      <c r="H59" s="664" t="s">
        <v>917</v>
      </c>
      <c r="I59" s="497"/>
      <c r="J59" s="575" t="s">
        <v>927</v>
      </c>
      <c r="K59" s="704"/>
      <c r="L59" s="704"/>
      <c r="O59" s="704"/>
      <c r="P59" s="704"/>
      <c r="Q59" s="704"/>
      <c r="R59" s="704"/>
      <c r="S59" s="704"/>
      <c r="T59" s="704"/>
      <c r="U59" s="704"/>
      <c r="V59" s="704"/>
      <c r="W59" s="704"/>
      <c r="X59" s="164"/>
      <c r="Y59" s="704"/>
      <c r="Z59" s="704"/>
      <c r="AA59" s="705"/>
      <c r="AB59" s="679"/>
    </row>
    <row r="60" spans="2:28" s="163" customFormat="1" ht="22.5" customHeight="1">
      <c r="B60" s="456" t="s">
        <v>924</v>
      </c>
      <c r="C60" s="497"/>
      <c r="D60" s="456" t="s">
        <v>927</v>
      </c>
      <c r="E60" s="663"/>
      <c r="F60" s="663"/>
      <c r="G60" s="454"/>
      <c r="H60" s="456" t="s">
        <v>918</v>
      </c>
      <c r="J60" s="456" t="s">
        <v>580</v>
      </c>
      <c r="K60" s="704"/>
      <c r="L60" s="704"/>
      <c r="O60" s="704"/>
      <c r="P60" s="704"/>
      <c r="Q60" s="704"/>
      <c r="R60" s="704"/>
      <c r="S60" s="704"/>
      <c r="T60" s="704"/>
      <c r="U60" s="704"/>
      <c r="V60" s="704"/>
      <c r="W60" s="704"/>
      <c r="X60" s="164"/>
      <c r="Y60" s="704"/>
      <c r="Z60" s="704"/>
      <c r="AA60" s="705"/>
      <c r="AB60" s="679"/>
    </row>
    <row r="61" spans="2:28" s="163" customFormat="1" ht="22.5" customHeight="1">
      <c r="B61" s="456" t="s">
        <v>925</v>
      </c>
      <c r="C61" s="497"/>
      <c r="D61" s="456" t="s">
        <v>580</v>
      </c>
      <c r="E61" s="663"/>
      <c r="F61" s="663"/>
      <c r="G61" s="454"/>
      <c r="H61" s="456" t="s">
        <v>919</v>
      </c>
      <c r="J61" s="456" t="s">
        <v>580</v>
      </c>
      <c r="K61" s="704"/>
      <c r="L61" s="704"/>
      <c r="O61" s="704"/>
      <c r="P61" s="704"/>
      <c r="Q61" s="704"/>
      <c r="R61" s="704"/>
      <c r="S61" s="704"/>
      <c r="T61" s="704"/>
      <c r="U61" s="704"/>
      <c r="V61" s="704"/>
      <c r="W61" s="704"/>
      <c r="X61" s="164"/>
      <c r="Y61" s="704"/>
      <c r="Z61" s="704"/>
      <c r="AA61" s="705"/>
      <c r="AB61" s="679"/>
    </row>
    <row r="62" spans="2:28" s="163" customFormat="1" ht="22.5" customHeight="1">
      <c r="B62" s="456" t="s">
        <v>926</v>
      </c>
      <c r="C62" s="497"/>
      <c r="D62" s="456" t="s">
        <v>580</v>
      </c>
      <c r="E62" s="663"/>
      <c r="F62" s="663"/>
      <c r="G62" s="454"/>
      <c r="H62" s="456" t="s">
        <v>921</v>
      </c>
      <c r="J62" s="456" t="s">
        <v>580</v>
      </c>
      <c r="K62" s="704"/>
      <c r="L62" s="704"/>
      <c r="O62" s="704"/>
      <c r="P62" s="704"/>
      <c r="Q62" s="704"/>
      <c r="R62" s="704"/>
      <c r="S62" s="704"/>
      <c r="T62" s="704"/>
      <c r="U62" s="704"/>
      <c r="V62" s="704"/>
      <c r="W62" s="704"/>
      <c r="X62" s="164"/>
      <c r="Y62" s="704"/>
      <c r="Z62" s="704"/>
      <c r="AA62" s="705"/>
      <c r="AB62" s="679"/>
    </row>
    <row r="63" spans="2:28">
      <c r="B63" s="665"/>
      <c r="D63" s="665"/>
      <c r="E63" s="665"/>
      <c r="F63" s="665"/>
      <c r="G63" s="326"/>
      <c r="H63" s="456" t="s">
        <v>920</v>
      </c>
      <c r="J63" s="456" t="s">
        <v>580</v>
      </c>
    </row>
    <row r="64" spans="2:28" s="163" customFormat="1">
      <c r="B64" s="704"/>
      <c r="C64" s="666" t="s">
        <v>189</v>
      </c>
      <c r="D64" s="381"/>
      <c r="E64" s="381"/>
      <c r="F64" s="381"/>
      <c r="G64" s="704"/>
      <c r="J64" s="704"/>
      <c r="K64" s="704"/>
      <c r="L64" s="704"/>
      <c r="O64" s="704"/>
      <c r="P64" s="704"/>
      <c r="Q64" s="704"/>
      <c r="R64" s="704"/>
      <c r="S64" s="704"/>
      <c r="T64" s="704"/>
      <c r="U64" s="704"/>
      <c r="V64" s="704"/>
      <c r="W64" s="704"/>
      <c r="X64" s="164"/>
      <c r="Y64" s="704"/>
      <c r="Z64" s="704"/>
      <c r="AA64" s="705"/>
      <c r="AB64" s="679"/>
    </row>
    <row r="65" spans="2:28" s="163" customFormat="1">
      <c r="B65" s="704"/>
      <c r="C65" s="667" t="s">
        <v>592</v>
      </c>
      <c r="D65" s="381"/>
      <c r="E65" s="381"/>
      <c r="F65" s="381"/>
      <c r="G65" s="704"/>
      <c r="J65" s="704"/>
      <c r="K65" s="704"/>
      <c r="L65" s="704"/>
      <c r="O65" s="704"/>
      <c r="P65" s="704"/>
      <c r="Q65" s="704"/>
      <c r="R65" s="704"/>
      <c r="S65" s="704"/>
      <c r="T65" s="704"/>
      <c r="U65" s="704"/>
      <c r="V65" s="704"/>
      <c r="W65" s="704"/>
      <c r="X65" s="164"/>
      <c r="Y65" s="704"/>
      <c r="Z65" s="704"/>
      <c r="AA65" s="705"/>
      <c r="AB65" s="679"/>
    </row>
    <row r="66" spans="2:28" s="163" customFormat="1">
      <c r="B66" s="704"/>
      <c r="C66" s="667" t="s">
        <v>593</v>
      </c>
      <c r="D66" s="381"/>
      <c r="E66" s="381"/>
      <c r="F66" s="381"/>
      <c r="G66" s="704"/>
      <c r="J66" s="704"/>
      <c r="K66" s="704"/>
      <c r="L66" s="704"/>
      <c r="O66" s="704"/>
      <c r="P66" s="704"/>
      <c r="Q66" s="704"/>
      <c r="R66" s="704"/>
      <c r="S66" s="704"/>
      <c r="T66" s="704"/>
      <c r="U66" s="704"/>
      <c r="V66" s="704"/>
      <c r="W66" s="704"/>
      <c r="X66" s="164"/>
      <c r="Y66" s="704"/>
      <c r="Z66" s="704"/>
      <c r="AA66" s="705"/>
      <c r="AB66" s="679"/>
    </row>
    <row r="67" spans="2:28" s="163" customFormat="1">
      <c r="B67" s="704"/>
      <c r="C67" s="667" t="s">
        <v>595</v>
      </c>
      <c r="D67" s="381"/>
      <c r="E67" s="381"/>
      <c r="F67" s="381"/>
      <c r="G67" s="704"/>
      <c r="J67" s="704"/>
      <c r="K67" s="704"/>
      <c r="L67" s="704"/>
      <c r="O67" s="704"/>
      <c r="P67" s="704"/>
      <c r="Q67" s="704"/>
      <c r="R67" s="704"/>
      <c r="S67" s="704"/>
      <c r="T67" s="704"/>
      <c r="U67" s="704"/>
      <c r="V67" s="704"/>
      <c r="W67" s="704"/>
      <c r="X67" s="164"/>
      <c r="Y67" s="704"/>
      <c r="Z67" s="704"/>
      <c r="AA67" s="705"/>
      <c r="AB67" s="679"/>
    </row>
    <row r="68" spans="2:28" s="163" customFormat="1">
      <c r="B68" s="704"/>
      <c r="C68" s="667" t="s">
        <v>594</v>
      </c>
      <c r="D68" s="381"/>
      <c r="E68" s="381"/>
      <c r="F68" s="381"/>
      <c r="G68" s="704"/>
      <c r="J68" s="704"/>
      <c r="K68" s="704"/>
      <c r="L68" s="704"/>
      <c r="O68" s="704"/>
      <c r="P68" s="704"/>
      <c r="Q68" s="704"/>
      <c r="R68" s="704"/>
      <c r="S68" s="704"/>
      <c r="T68" s="704"/>
      <c r="U68" s="704"/>
      <c r="V68" s="704"/>
      <c r="W68" s="704"/>
      <c r="X68" s="164"/>
      <c r="Y68" s="704"/>
      <c r="Z68" s="704"/>
      <c r="AA68" s="705"/>
      <c r="AB68" s="679"/>
    </row>
    <row r="69" spans="2:28" s="163" customFormat="1">
      <c r="B69" s="704"/>
      <c r="C69" s="667" t="s">
        <v>607</v>
      </c>
      <c r="D69" s="381"/>
      <c r="E69" s="381"/>
      <c r="F69" s="381"/>
      <c r="G69" s="704"/>
      <c r="J69" s="704"/>
      <c r="K69" s="704"/>
      <c r="L69" s="704"/>
      <c r="O69" s="704"/>
      <c r="P69" s="704"/>
      <c r="Q69" s="704"/>
      <c r="R69" s="704"/>
      <c r="S69" s="704"/>
      <c r="T69" s="704"/>
      <c r="U69" s="704"/>
      <c r="V69" s="704"/>
      <c r="W69" s="704"/>
      <c r="X69" s="164"/>
      <c r="Y69" s="704"/>
      <c r="Z69" s="704"/>
      <c r="AA69" s="705"/>
      <c r="AB69" s="679"/>
    </row>
    <row r="70" spans="2:28" s="163" customFormat="1">
      <c r="B70" s="704"/>
      <c r="C70" s="667" t="s">
        <v>606</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596</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597</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598</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599</v>
      </c>
      <c r="D74" s="381"/>
      <c r="E74" s="381"/>
      <c r="F74" s="381"/>
      <c r="G74" s="704"/>
      <c r="J74" s="704"/>
      <c r="K74" s="704"/>
      <c r="L74" s="704"/>
      <c r="O74" s="704"/>
      <c r="P74" s="704"/>
      <c r="Q74" s="704"/>
      <c r="R74" s="704"/>
      <c r="S74" s="704"/>
      <c r="T74" s="704"/>
      <c r="U74" s="704"/>
      <c r="V74" s="704"/>
      <c r="W74" s="704"/>
      <c r="X74" s="164"/>
      <c r="Y74" s="704"/>
      <c r="Z74" s="704"/>
      <c r="AA74" s="705"/>
      <c r="AB74" s="679"/>
    </row>
    <row r="75" spans="2:28">
      <c r="C75" s="667" t="s">
        <v>336</v>
      </c>
    </row>
    <row r="76" spans="2:28" s="665" customFormat="1">
      <c r="B76" s="704"/>
      <c r="C76" s="668" t="s">
        <v>348</v>
      </c>
      <c r="D76" s="666" t="s">
        <v>570</v>
      </c>
      <c r="E76" s="381"/>
      <c r="F76" s="381"/>
      <c r="G76" s="704"/>
      <c r="H76" s="163"/>
      <c r="I76" s="163"/>
      <c r="J76" s="704"/>
      <c r="K76" s="704"/>
      <c r="L76" s="704"/>
      <c r="M76" s="163"/>
      <c r="N76" s="163"/>
      <c r="O76" s="704"/>
      <c r="P76" s="704"/>
      <c r="Q76" s="704"/>
      <c r="R76" s="704"/>
      <c r="S76" s="704"/>
      <c r="T76" s="704"/>
      <c r="U76" s="704"/>
      <c r="V76" s="704"/>
      <c r="W76" s="704"/>
      <c r="X76" s="164"/>
      <c r="Y76" s="704"/>
      <c r="Z76" s="704"/>
      <c r="AA76" s="705"/>
      <c r="AB76" s="680"/>
    </row>
    <row r="77" spans="2:28" s="665" customFormat="1">
      <c r="B77" s="704"/>
      <c r="C77" s="667" t="s">
        <v>14</v>
      </c>
      <c r="D77" s="381" t="s">
        <v>571</v>
      </c>
      <c r="E77" s="381"/>
      <c r="F77" s="381"/>
      <c r="G77" s="704"/>
      <c r="H77" s="163"/>
      <c r="I77" s="163"/>
      <c r="J77" s="704"/>
      <c r="K77" s="704"/>
      <c r="L77" s="704"/>
      <c r="M77" s="163"/>
      <c r="N77" s="163"/>
      <c r="O77" s="704"/>
      <c r="P77" s="704"/>
      <c r="Q77" s="704"/>
      <c r="R77" s="704"/>
      <c r="S77" s="704"/>
      <c r="T77" s="704"/>
      <c r="U77" s="704"/>
      <c r="V77" s="704"/>
      <c r="W77" s="704"/>
      <c r="X77" s="164"/>
      <c r="Y77" s="704"/>
      <c r="Z77" s="704"/>
      <c r="AA77" s="705"/>
      <c r="AB77" s="680"/>
    </row>
    <row r="78" spans="2:28" s="665" customFormat="1">
      <c r="B78" s="704"/>
      <c r="C78" s="667" t="s">
        <v>10</v>
      </c>
      <c r="D78" s="381"/>
      <c r="E78" s="381"/>
      <c r="F78" s="381"/>
      <c r="G78" s="704"/>
      <c r="H78" s="163"/>
      <c r="I78" s="163"/>
      <c r="J78" s="704"/>
      <c r="K78" s="704"/>
      <c r="L78" s="704"/>
      <c r="M78" s="163"/>
      <c r="N78" s="163"/>
      <c r="O78" s="704"/>
      <c r="P78" s="704"/>
      <c r="Q78" s="704"/>
      <c r="R78" s="704"/>
      <c r="S78" s="704"/>
      <c r="T78" s="704"/>
      <c r="U78" s="704"/>
      <c r="V78" s="704"/>
      <c r="W78" s="704"/>
      <c r="X78" s="164"/>
      <c r="Y78" s="704"/>
      <c r="Z78" s="704"/>
      <c r="AA78" s="705"/>
      <c r="AB78" s="680"/>
    </row>
    <row r="79" spans="2:28" s="665" customFormat="1">
      <c r="B79" s="704"/>
      <c r="C79" s="667" t="s">
        <v>602</v>
      </c>
      <c r="D79" s="381" t="s">
        <v>20</v>
      </c>
      <c r="E79" s="381"/>
      <c r="F79" s="381"/>
      <c r="G79" s="704"/>
      <c r="H79" s="163"/>
      <c r="I79" s="163"/>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667" t="s">
        <v>11</v>
      </c>
      <c r="D80" s="381"/>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7" t="s">
        <v>550</v>
      </c>
      <c r="D81" s="381"/>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7" t="s">
        <v>604</v>
      </c>
      <c r="D82" s="381"/>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542</v>
      </c>
      <c r="D83" s="381"/>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7" t="s">
        <v>543</v>
      </c>
      <c r="D84" s="381"/>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8" t="s">
        <v>621</v>
      </c>
      <c r="D85" s="669" t="s">
        <v>166</v>
      </c>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8" t="s">
        <v>622</v>
      </c>
      <c r="D86" s="669" t="s">
        <v>167</v>
      </c>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8" t="s">
        <v>623</v>
      </c>
      <c r="D87" s="666" t="s">
        <v>168</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8" t="s">
        <v>624</v>
      </c>
      <c r="D88" s="666" t="s">
        <v>169</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8" t="s">
        <v>618</v>
      </c>
      <c r="D89" s="669" t="s">
        <v>170</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9" t="s">
        <v>156</v>
      </c>
      <c r="D90" s="669" t="s">
        <v>171</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9" t="s">
        <v>157</v>
      </c>
      <c r="D91" s="669" t="s">
        <v>172</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9" t="s">
        <v>158</v>
      </c>
      <c r="D92" s="669" t="s">
        <v>173</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9" t="s">
        <v>159</v>
      </c>
      <c r="D93" s="669" t="s">
        <v>174</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160</v>
      </c>
      <c r="D94" s="669" t="s">
        <v>175</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161</v>
      </c>
      <c r="D95" s="669" t="s">
        <v>176</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162</v>
      </c>
      <c r="D96" s="669" t="s">
        <v>177</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163</v>
      </c>
      <c r="D97" s="669" t="s">
        <v>178</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164</v>
      </c>
      <c r="D98" s="669" t="s">
        <v>179</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165</v>
      </c>
      <c r="D99" s="669" t="s">
        <v>180</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125</v>
      </c>
      <c r="D100" s="669" t="s">
        <v>140</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126</v>
      </c>
      <c r="D101" s="669" t="s">
        <v>141</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127</v>
      </c>
      <c r="D102" s="669" t="s">
        <v>142</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128</v>
      </c>
      <c r="D103" s="669" t="s">
        <v>143</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129</v>
      </c>
      <c r="D104" s="669" t="s">
        <v>144</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130</v>
      </c>
      <c r="D105" s="669" t="s">
        <v>145</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131</v>
      </c>
      <c r="D106" s="669" t="s">
        <v>146</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132</v>
      </c>
      <c r="D107" s="669" t="s">
        <v>147</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133</v>
      </c>
      <c r="D108" s="669" t="s">
        <v>148</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134</v>
      </c>
      <c r="D109" s="669" t="s">
        <v>149</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135</v>
      </c>
      <c r="D110" s="669" t="s">
        <v>150</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136</v>
      </c>
      <c r="D111" s="669" t="s">
        <v>151</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137</v>
      </c>
      <c r="D112" s="669" t="s">
        <v>152</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138</v>
      </c>
      <c r="D113" s="669" t="s">
        <v>153</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139</v>
      </c>
      <c r="D114" s="669" t="s">
        <v>154</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345</v>
      </c>
      <c r="D115" s="669" t="s">
        <v>346</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c r="C116" s="668" t="s">
        <v>562</v>
      </c>
      <c r="D116" s="666" t="s">
        <v>586</v>
      </c>
    </row>
    <row r="117" spans="2:37" s="381" customFormat="1">
      <c r="B117" s="704"/>
      <c r="C117" s="668" t="s">
        <v>11</v>
      </c>
      <c r="D117" s="666" t="s">
        <v>579</v>
      </c>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705"/>
    </row>
    <row r="118" spans="2:37" s="381" customFormat="1">
      <c r="B118" s="704"/>
      <c r="C118" s="668" t="s">
        <v>550</v>
      </c>
      <c r="D118" s="666" t="s">
        <v>603</v>
      </c>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705"/>
    </row>
    <row r="119" spans="2:37" s="381" customFormat="1">
      <c r="B119" s="704"/>
      <c r="C119" s="668" t="s">
        <v>626</v>
      </c>
      <c r="D119" s="666" t="s">
        <v>629</v>
      </c>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705"/>
      <c r="AC119" s="704"/>
      <c r="AD119" s="704"/>
      <c r="AE119" s="704"/>
      <c r="AF119" s="704"/>
      <c r="AG119" s="704"/>
      <c r="AH119" s="704"/>
      <c r="AI119" s="704"/>
      <c r="AJ119" s="704"/>
      <c r="AK119" s="704"/>
    </row>
    <row r="120" spans="2:37" s="381" customFormat="1">
      <c r="B120" s="704"/>
      <c r="C120" s="668" t="s">
        <v>627</v>
      </c>
      <c r="D120" s="666" t="s">
        <v>630</v>
      </c>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705"/>
      <c r="AC120" s="704"/>
      <c r="AD120" s="704"/>
      <c r="AE120" s="704"/>
      <c r="AF120" s="704"/>
      <c r="AG120" s="704"/>
      <c r="AH120" s="704"/>
      <c r="AI120" s="704"/>
      <c r="AJ120" s="704"/>
      <c r="AK120" s="704"/>
    </row>
    <row r="121" spans="2:37" s="381" customFormat="1">
      <c r="B121" s="704"/>
      <c r="C121" s="668" t="s">
        <v>628</v>
      </c>
      <c r="D121" s="666" t="s">
        <v>631</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668" t="s">
        <v>612</v>
      </c>
      <c r="D122" s="666" t="s">
        <v>613</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670" t="s">
        <v>853</v>
      </c>
      <c r="D123" s="671" t="s">
        <v>860</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666" t="s">
        <v>854</v>
      </c>
      <c r="D124" s="672" t="s">
        <v>861</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66" t="s">
        <v>855</v>
      </c>
      <c r="D125" s="672" t="s">
        <v>862</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66" t="s">
        <v>856</v>
      </c>
      <c r="D126" s="672" t="s">
        <v>863</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66" t="s">
        <v>857</v>
      </c>
      <c r="D127" s="671" t="s">
        <v>864</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70" t="s">
        <v>858</v>
      </c>
      <c r="D128" s="671" t="s">
        <v>865</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70" t="s">
        <v>859</v>
      </c>
      <c r="D129" s="671" t="s">
        <v>866</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6" t="s">
        <v>867</v>
      </c>
      <c r="D130" s="672" t="s">
        <v>868</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8" t="s">
        <v>635</v>
      </c>
      <c r="D131" s="672" t="s">
        <v>636</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68" t="s">
        <v>542</v>
      </c>
      <c r="D132" s="673" t="s">
        <v>573</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68" t="s">
        <v>157</v>
      </c>
      <c r="D133" s="673" t="s">
        <v>172</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sheetData>
  <mergeCells count="6">
    <mergeCell ref="N48:X48"/>
    <mergeCell ref="H50:I50"/>
    <mergeCell ref="N53:X53"/>
    <mergeCell ref="H54:I54"/>
    <mergeCell ref="J54:K54"/>
    <mergeCell ref="N54:X54"/>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A302B-2ACE-4DDC-8266-AE9ADC25A786}">
  <sheetPr>
    <pageSetUpPr fitToPage="1"/>
  </sheetPr>
  <dimension ref="A1:AJ112"/>
  <sheetViews>
    <sheetView showGridLines="0" zoomScale="70" zoomScaleNormal="70" zoomScaleSheetLayoutView="70" workbookViewId="0">
      <selection activeCell="G42" sqref="G42"/>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844"/>
      <c r="J10" s="845"/>
      <c r="K10" s="846"/>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841" t="s">
        <v>520</v>
      </c>
      <c r="P15" s="842"/>
      <c r="Q15" s="842"/>
      <c r="R15" s="842"/>
      <c r="S15" s="842"/>
      <c r="T15" s="842"/>
      <c r="U15" s="843"/>
      <c r="V15" s="843"/>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707"/>
      <c r="C18" s="364" t="s">
        <v>1224</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849"/>
      <c r="P18" s="850"/>
      <c r="Q18" s="630" t="s">
        <v>525</v>
      </c>
      <c r="R18" s="850"/>
      <c r="S18" s="850"/>
      <c r="T18" s="630"/>
      <c r="U18" s="634"/>
      <c r="V18" s="630"/>
      <c r="W18" s="350" t="str">
        <f>IF(E18="","",VLOOKUP(C18,Data!$B$5:$J$508,9,FALSE)*E18)</f>
        <v/>
      </c>
    </row>
    <row r="19" spans="1:35" s="465" customFormat="1" ht="20" customHeight="1">
      <c r="A19" s="456"/>
      <c r="B19" s="550" t="s">
        <v>1154</v>
      </c>
      <c r="C19" s="551" t="s">
        <v>189</v>
      </c>
      <c r="D19" s="335" t="str">
        <f>IF(E19="","",VLOOKUP(C19,Data!$B$5:$L$508,2,FALSE))</f>
        <v>ZW26710</v>
      </c>
      <c r="E19" s="552">
        <v>210</v>
      </c>
      <c r="F19" s="712" t="s">
        <v>521</v>
      </c>
      <c r="G19" s="335">
        <f>IF(E19="","",VLOOKUP(C19,Data!$B$5:$L$508,11,FALSE))</f>
        <v>124.63</v>
      </c>
      <c r="H19" s="336">
        <f t="shared" si="0"/>
        <v>26172.3</v>
      </c>
      <c r="I19" s="375" t="str">
        <f>IF(E19="","",VLOOKUP(C19,Data!$B$5:$D$508,3,FALSE))</f>
        <v>C/T</v>
      </c>
      <c r="J19" s="375" t="str">
        <f>IF(E19="","",VLOOKUP(C19,Data!$B$5:$M$508,12,FALSE))</f>
        <v>Indonesia</v>
      </c>
      <c r="K19" s="337"/>
      <c r="L19" s="338">
        <f>IF(E19="","",VLOOKUP(C19,Data!$B$5:$E$508,4,FALSE)*E19)</f>
        <v>1680</v>
      </c>
      <c r="M19" s="338">
        <f>IF(E19="","",VLOOKUP(C19,Data!$B$5:$F$508,5,FALSE)*E19)</f>
        <v>1596</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9.4499999999999993</v>
      </c>
    </row>
    <row r="20" spans="1:35" ht="20" customHeight="1">
      <c r="A20" s="382"/>
      <c r="B20" s="553"/>
      <c r="C20" s="364"/>
      <c r="D20" s="319" t="str">
        <f>IF(E20="","",VLOOKUP(C20,Data!$B$5:$L$508,2,FALSE))</f>
        <v/>
      </c>
      <c r="E20" s="555"/>
      <c r="F20" s="363"/>
      <c r="G20" s="319" t="str">
        <f>IF(E20="","",VLOOKUP(C20,Data!$B$5:$L$508,11,FALSE))</f>
        <v/>
      </c>
      <c r="H20" s="847"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848" t="s">
        <v>525</v>
      </c>
      <c r="R20" s="474"/>
      <c r="S20" s="474"/>
      <c r="T20" s="848"/>
      <c r="U20" s="475"/>
      <c r="V20" s="848"/>
      <c r="W20" s="322" t="str">
        <f>IF(E20="","",VLOOKUP(C20,Data!$B$5:$J$508,9,FALSE)*E20)</f>
        <v/>
      </c>
    </row>
    <row r="21" spans="1:35" s="465" customFormat="1" ht="20" customHeight="1">
      <c r="A21" s="456"/>
      <c r="B21" s="550"/>
      <c r="C21" s="551"/>
      <c r="D21" s="335" t="str">
        <f>IF(E21="","",VLOOKUP(C21,Data!$B$5:$L$508,2,FALSE))</f>
        <v/>
      </c>
      <c r="E21" s="552"/>
      <c r="F21" s="712" t="s">
        <v>522</v>
      </c>
      <c r="G21" s="335" t="str">
        <f>IF(E21="","",VLOOKUP(C21,Data!$B$5:$L$508,11,FALSE))</f>
        <v/>
      </c>
      <c r="H21" s="336" t="str">
        <f t="shared" si="0"/>
        <v>-</v>
      </c>
      <c r="I21" s="375" t="str">
        <f>IF(E21="","",VLOOKUP(C21,Data!$B$5:$D$508,3,FALSE))</f>
        <v/>
      </c>
      <c r="J21" s="375" t="str">
        <f>IF(E21="","",VLOOKUP(C21,Data!$B$5:$M$508,12,FALSE))</f>
        <v/>
      </c>
      <c r="K21" s="337"/>
      <c r="L21" s="338" t="str">
        <f>IF(E21="","",VLOOKUP(C21,Data!$B$5:$E$508,4,FALSE)*E21)</f>
        <v/>
      </c>
      <c r="M21" s="338" t="str">
        <f>IF(E21="","",VLOOKUP(C21,Data!$B$5:$F$508,5,FALSE)*E21)</f>
        <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t="str">
        <f>IF(E21="","",VLOOKUP(C21,Data!$B$5:$J$508,9,FALSE)*E21)</f>
        <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378" t="s">
        <v>1225</v>
      </c>
      <c r="G23" s="319" t="str">
        <f>IF(E23="","",VLOOKUP(C23,Data!$B$5:$L$508,11,FALSE))</f>
        <v/>
      </c>
      <c r="H23" s="847"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848"/>
      <c r="W23" s="322" t="str">
        <f>IF(E23="","",VLOOKUP(C23,Data!$B$5:$J$508,9,FALSE)*E23)</f>
        <v/>
      </c>
    </row>
    <row r="24" spans="1:35" ht="20" customHeight="1">
      <c r="A24" s="382"/>
      <c r="B24" s="553"/>
      <c r="C24" s="557"/>
      <c r="D24" s="319" t="str">
        <f>IF(E24="","",VLOOKUP(C24,Data!$B$5:$L$508,2,FALSE))</f>
        <v/>
      </c>
      <c r="E24" s="555"/>
      <c r="F24" s="712"/>
      <c r="G24" s="319" t="str">
        <f>IF(E24="","",VLOOKUP(C24,Data!$B$5:$L$508,11,FALSE))</f>
        <v/>
      </c>
      <c r="H24" s="847"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848"/>
      <c r="W24" s="322" t="str">
        <f>IF(E24="","",VLOOKUP(C24,Data!$B$5:$J$508,9,FALSE)*E24)</f>
        <v/>
      </c>
    </row>
    <row r="25" spans="1:35" ht="20" customHeight="1">
      <c r="A25" s="382"/>
      <c r="B25" s="553"/>
      <c r="C25" s="557"/>
      <c r="D25" s="319" t="str">
        <f>IF(E25="","",VLOOKUP(C25,Data!$B$5:$L$508,2,FALSE))</f>
        <v/>
      </c>
      <c r="E25" s="555"/>
      <c r="F25" s="366"/>
      <c r="G25" s="319" t="str">
        <f>IF(E25="","",VLOOKUP(C25,Data!$B$5:$L$508,11,FALSE))</f>
        <v/>
      </c>
      <c r="H25" s="847"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848"/>
      <c r="R25" s="474"/>
      <c r="S25" s="474"/>
      <c r="T25" s="848"/>
      <c r="U25" s="475"/>
      <c r="V25" s="848"/>
      <c r="W25" s="322" t="str">
        <f>IF(E25="","",VLOOKUP(C25,Data!$B$5:$J$508,9,FALSE)*E25)</f>
        <v/>
      </c>
    </row>
    <row r="26" spans="1:35" ht="20" customHeight="1">
      <c r="A26" s="382"/>
      <c r="B26" s="553"/>
      <c r="C26" s="554"/>
      <c r="D26" s="319" t="str">
        <f>IF(E26="","",VLOOKUP(C26,Data!$B$5:$L$508,2,FALSE))</f>
        <v/>
      </c>
      <c r="E26" s="555"/>
      <c r="F26" s="366"/>
      <c r="G26" s="319" t="str">
        <f>IF(E26="","",VLOOKUP(C26,Data!$B$5:$L$508,11,FALSE))</f>
        <v/>
      </c>
      <c r="H26" s="847"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848"/>
      <c r="R26" s="474"/>
      <c r="S26" s="474"/>
      <c r="T26" s="848"/>
      <c r="U26" s="475"/>
      <c r="V26" s="848"/>
      <c r="W26" s="322" t="str">
        <f>IF(E26="","",VLOOKUP(C26,Data!$B$5:$J$508,9,FALSE)*E26)</f>
        <v/>
      </c>
    </row>
    <row r="27" spans="1:35" ht="32.5">
      <c r="A27" s="382"/>
      <c r="B27" s="553"/>
      <c r="C27" s="677"/>
      <c r="D27" s="319" t="str">
        <f>IF(E27="","",VLOOKUP(C27,Data!$B$5:$L$508,2,FALSE))</f>
        <v/>
      </c>
      <c r="E27" s="555"/>
      <c r="F27" s="366"/>
      <c r="G27" s="319" t="str">
        <f>IF(E27="","",VLOOKUP(C27,Data!$B$5:$L$508,11,FALSE))</f>
        <v/>
      </c>
      <c r="H27" s="847"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848"/>
      <c r="W27" s="322" t="str">
        <f>IF(E27="","",VLOOKUP(C27,Data!$B$5:$J$508,9,FALSE)*E27)</f>
        <v/>
      </c>
    </row>
    <row r="28" spans="1:35" s="465" customFormat="1" ht="20.25" customHeight="1">
      <c r="B28" s="559"/>
      <c r="C28" s="675"/>
      <c r="D28" s="674"/>
      <c r="E28" s="340">
        <f>SUM(E18:E27)</f>
        <v>210</v>
      </c>
      <c r="F28" s="340">
        <f>SUM(F18:F27)</f>
        <v>0</v>
      </c>
      <c r="G28" s="341"/>
      <c r="H28" s="341">
        <f>SUM(H18:H27)</f>
        <v>26172.3</v>
      </c>
      <c r="I28" s="562"/>
      <c r="J28" s="562"/>
      <c r="K28" s="562"/>
      <c r="L28" s="563">
        <f>SUM(L18:L27)</f>
        <v>1680</v>
      </c>
      <c r="M28" s="563">
        <f>SUM(M18:M27)</f>
        <v>1596</v>
      </c>
      <c r="N28" s="341" t="e">
        <f>SUM(N16:N27)</f>
        <v>#REF!</v>
      </c>
      <c r="O28" s="341"/>
      <c r="P28" s="341">
        <f>SUM(P16:P27)</f>
        <v>0</v>
      </c>
      <c r="Q28" s="341">
        <f>SUM(Q16:Q27)</f>
        <v>0</v>
      </c>
      <c r="R28" s="341"/>
      <c r="S28" s="341">
        <f>SUM(S16:S27)</f>
        <v>0</v>
      </c>
      <c r="T28" s="341">
        <f>SUM(T16:T27)</f>
        <v>0</v>
      </c>
      <c r="U28" s="341" t="e">
        <f>SUM(#REF!)</f>
        <v>#REF!</v>
      </c>
      <c r="V28" s="341">
        <f>SUM(V16:V27)</f>
        <v>0</v>
      </c>
      <c r="W28" s="342">
        <f>SUM(W18:W27)</f>
        <v>9.4499999999999993</v>
      </c>
      <c r="Z28" s="429"/>
      <c r="AA28" s="429"/>
      <c r="AB28" s="429"/>
      <c r="AC28" s="429"/>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row>
    <row r="32" spans="1:35">
      <c r="B32" s="394" t="s">
        <v>561</v>
      </c>
      <c r="C32" s="381"/>
      <c r="D32" s="641"/>
      <c r="E32" s="381"/>
      <c r="G32" s="1056"/>
      <c r="H32" s="1057"/>
      <c r="I32" s="430"/>
      <c r="J32" s="572"/>
      <c r="K32" s="307" t="s">
        <v>93</v>
      </c>
      <c r="L32" s="307"/>
      <c r="M32" s="304"/>
      <c r="W32" s="308"/>
    </row>
    <row r="33" spans="2:29">
      <c r="B33" s="406"/>
      <c r="C33" s="448"/>
      <c r="D33" s="661"/>
      <c r="E33" s="381" t="s">
        <v>94</v>
      </c>
      <c r="G33" s="507"/>
      <c r="H33" s="508"/>
      <c r="I33" s="430" t="s">
        <v>95</v>
      </c>
      <c r="J33" s="572"/>
      <c r="K33" s="307"/>
      <c r="L33" s="307"/>
      <c r="M33" s="304"/>
      <c r="W33" s="308"/>
    </row>
    <row r="34" spans="2:29">
      <c r="B34" s="387" t="s">
        <v>96</v>
      </c>
      <c r="C34" s="444"/>
      <c r="D34" s="640"/>
      <c r="E34" s="381" t="s">
        <v>97</v>
      </c>
      <c r="G34" s="317" t="s">
        <v>98</v>
      </c>
      <c r="H34" s="509"/>
      <c r="I34" s="430" t="s">
        <v>88</v>
      </c>
      <c r="J34" s="572"/>
      <c r="K34" s="307" t="s">
        <v>99</v>
      </c>
      <c r="L34" s="307"/>
      <c r="M34" s="304"/>
      <c r="W34" s="308"/>
    </row>
    <row r="35" spans="2:29">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9">
      <c r="B36" s="406"/>
      <c r="C36" s="448"/>
      <c r="D36" s="644"/>
      <c r="E36" s="448"/>
      <c r="F36" s="535"/>
      <c r="G36" s="1061" t="s">
        <v>1222</v>
      </c>
      <c r="H36" s="1078"/>
      <c r="I36" s="1061" t="s">
        <v>1221</v>
      </c>
      <c r="J36" s="1078"/>
      <c r="K36" s="574"/>
      <c r="L36" s="311"/>
      <c r="M36" s="1064" t="s">
        <v>105</v>
      </c>
      <c r="N36" s="1065"/>
      <c r="O36" s="1065"/>
      <c r="P36" s="1065"/>
      <c r="Q36" s="1065"/>
      <c r="R36" s="1065"/>
      <c r="S36" s="1065"/>
      <c r="T36" s="1065"/>
      <c r="U36" s="1065"/>
      <c r="V36" s="1065"/>
      <c r="W36" s="1066"/>
    </row>
    <row r="37" spans="2:29">
      <c r="B37" s="704"/>
      <c r="C37" s="381"/>
      <c r="D37" s="381"/>
      <c r="E37" s="381"/>
    </row>
    <row r="38" spans="2:29">
      <c r="B38" s="704"/>
      <c r="C38" s="381"/>
      <c r="D38" s="381"/>
      <c r="E38" s="381"/>
    </row>
    <row r="39" spans="2:29" ht="27.75" customHeight="1">
      <c r="B39" s="704"/>
      <c r="C39" s="381"/>
      <c r="D39" s="381"/>
      <c r="E39" s="381"/>
    </row>
    <row r="40" spans="2:29" s="578" customFormat="1" ht="22.5" customHeight="1">
      <c r="B40" s="456" t="s">
        <v>1155</v>
      </c>
      <c r="C40" s="381"/>
      <c r="D40" s="664" t="s">
        <v>580</v>
      </c>
      <c r="E40" s="381"/>
      <c r="H40" s="510" t="s">
        <v>916</v>
      </c>
      <c r="I40" s="575"/>
      <c r="J40" s="575" t="s">
        <v>927</v>
      </c>
      <c r="L40" s="289"/>
      <c r="M40" s="289"/>
      <c r="W40" s="376"/>
      <c r="Z40" s="429"/>
      <c r="AA40" s="429"/>
      <c r="AB40" s="429"/>
      <c r="AC40" s="429"/>
    </row>
    <row r="41" spans="2:29" s="289" customFormat="1" ht="22.5" customHeight="1">
      <c r="B41" s="456" t="s">
        <v>1156</v>
      </c>
      <c r="C41" s="497"/>
      <c r="D41" s="664" t="s">
        <v>1250</v>
      </c>
      <c r="E41" s="663"/>
      <c r="F41" s="578"/>
      <c r="G41" s="578"/>
      <c r="H41" s="510" t="s">
        <v>917</v>
      </c>
      <c r="I41" s="575"/>
      <c r="J41" s="575" t="s">
        <v>927</v>
      </c>
      <c r="K41" s="578"/>
      <c r="N41" s="578"/>
      <c r="O41" s="578"/>
      <c r="P41" s="578"/>
      <c r="Q41" s="578"/>
      <c r="R41" s="578"/>
      <c r="S41" s="578"/>
      <c r="T41" s="578"/>
      <c r="U41" s="578"/>
      <c r="V41" s="578"/>
      <c r="W41" s="376"/>
      <c r="X41" s="578"/>
      <c r="Y41" s="578"/>
      <c r="Z41" s="429"/>
      <c r="AA41" s="429"/>
      <c r="AB41" s="429"/>
      <c r="AC41" s="429"/>
    </row>
    <row r="42" spans="2:29" s="289" customFormat="1" ht="22.5" customHeight="1">
      <c r="B42" s="456" t="s">
        <v>1157</v>
      </c>
      <c r="C42" s="497"/>
      <c r="D42" s="664" t="s">
        <v>1251</v>
      </c>
      <c r="E42" s="663"/>
      <c r="F42" s="578"/>
      <c r="H42" s="510" t="s">
        <v>918</v>
      </c>
      <c r="I42" s="575"/>
      <c r="J42" s="575" t="s">
        <v>580</v>
      </c>
      <c r="K42" s="578"/>
      <c r="N42" s="578"/>
      <c r="O42" s="578"/>
      <c r="P42" s="578"/>
      <c r="Q42" s="578"/>
      <c r="R42" s="578"/>
      <c r="S42" s="578"/>
      <c r="T42" s="578"/>
      <c r="U42" s="578"/>
      <c r="V42" s="578"/>
      <c r="W42" s="376"/>
      <c r="X42" s="578"/>
      <c r="Y42" s="578"/>
      <c r="Z42" s="429"/>
      <c r="AA42" s="429"/>
      <c r="AB42" s="429"/>
      <c r="AC42" s="429"/>
    </row>
    <row r="43" spans="2:29" s="289" customFormat="1" ht="22.5" customHeight="1">
      <c r="B43" s="456" t="s">
        <v>925</v>
      </c>
      <c r="C43" s="497"/>
      <c r="D43" s="664" t="s">
        <v>580</v>
      </c>
      <c r="E43" s="663"/>
      <c r="F43" s="578"/>
      <c r="H43" s="510" t="s">
        <v>919</v>
      </c>
      <c r="I43" s="575"/>
      <c r="J43" s="575" t="s">
        <v>580</v>
      </c>
      <c r="K43" s="578"/>
      <c r="N43" s="578"/>
      <c r="O43" s="578"/>
      <c r="P43" s="578"/>
      <c r="Q43" s="578"/>
      <c r="R43" s="578"/>
      <c r="S43" s="578"/>
      <c r="T43" s="578"/>
      <c r="U43" s="578"/>
      <c r="V43" s="578"/>
      <c r="W43" s="376"/>
      <c r="X43" s="578"/>
      <c r="Y43" s="578"/>
      <c r="Z43" s="578"/>
    </row>
    <row r="44" spans="2:29" s="289" customFormat="1" ht="22.5" customHeight="1">
      <c r="B44" s="456" t="s">
        <v>1158</v>
      </c>
      <c r="C44" s="497"/>
      <c r="D44" s="664" t="s">
        <v>580</v>
      </c>
      <c r="E44" s="663"/>
      <c r="F44" s="578"/>
      <c r="H44" s="510" t="s">
        <v>921</v>
      </c>
      <c r="I44" s="575"/>
      <c r="J44" s="575" t="s">
        <v>580</v>
      </c>
      <c r="K44" s="578"/>
      <c r="N44" s="578"/>
      <c r="O44" s="578"/>
      <c r="P44" s="578"/>
      <c r="Q44" s="578"/>
      <c r="R44" s="578"/>
      <c r="S44" s="578"/>
      <c r="T44" s="578"/>
      <c r="U44" s="578"/>
      <c r="V44" s="578"/>
      <c r="W44" s="376"/>
      <c r="X44" s="578"/>
      <c r="Y44" s="578"/>
      <c r="Z44" s="578"/>
    </row>
    <row r="45" spans="2:29" ht="25">
      <c r="B45" s="456"/>
      <c r="C45" s="497"/>
      <c r="D45" s="456"/>
      <c r="E45" s="663"/>
      <c r="H45" s="510" t="s">
        <v>920</v>
      </c>
      <c r="I45" s="382"/>
      <c r="J45" s="575" t="s">
        <v>580</v>
      </c>
    </row>
    <row r="46" spans="2:29"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9"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9"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M30:W30"/>
    <mergeCell ref="G32:H32"/>
    <mergeCell ref="M35:W35"/>
    <mergeCell ref="G36:H36"/>
    <mergeCell ref="I36:J36"/>
    <mergeCell ref="M36:W36"/>
    <mergeCell ref="O27:U27"/>
    <mergeCell ref="O19:U19"/>
    <mergeCell ref="O21:U21"/>
    <mergeCell ref="O22:T22"/>
    <mergeCell ref="O23:T23"/>
    <mergeCell ref="O24:T24"/>
  </mergeCells>
  <printOptions horizontalCentered="1"/>
  <pageMargins left="0.2" right="0" top="0.15748031496062992" bottom="0.15748031496062992" header="0.15748031496062992" footer="0.15748031496062992"/>
  <pageSetup paperSize="9" scale="61" firstPageNumber="4294963191" fitToHeight="2" orientation="landscape" r:id="rId1"/>
  <headerFooter alignWithMargins="0">
    <oddHeader>&amp;R&amp;"Calibri"&amp;10&amp;K000000 Confidential&amp;1#_x000D_</oddHead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DD0D2-E1B2-49CA-93DF-2E97C23786F9}">
  <dimension ref="A1:AK167"/>
  <sheetViews>
    <sheetView showGridLines="0" zoomScale="70" zoomScaleNormal="70" zoomScaleSheetLayoutView="70" workbookViewId="0">
      <selection activeCell="G42" sqref="G42"/>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8"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851"/>
      <c r="K10" s="852"/>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1: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1:31" s="710" customFormat="1" ht="20" customHeight="1">
      <c r="B18" s="707"/>
      <c r="C18" s="364" t="s">
        <v>1223</v>
      </c>
      <c r="D18" s="346" t="str">
        <f>IF(E18="","",VLOOKUP(C18,Data!$B$5:$L$508,2,FALSE))</f>
        <v/>
      </c>
      <c r="E18" s="715"/>
      <c r="F18" s="709"/>
      <c r="G18" s="363"/>
      <c r="H18" s="346" t="str">
        <f>IF(E18="","",VLOOKUP(C18,Data!$B$5:$L$508,11,FALSE))</f>
        <v/>
      </c>
      <c r="I18" s="616" t="str">
        <f t="shared" ref="I18:I79"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849"/>
      <c r="Q18" s="850"/>
      <c r="R18" s="630" t="s">
        <v>525</v>
      </c>
      <c r="S18" s="850"/>
      <c r="T18" s="850"/>
      <c r="U18" s="630"/>
      <c r="V18" s="634"/>
      <c r="W18" s="630"/>
      <c r="X18" s="350" t="str">
        <f>IF(E18="","",VLOOKUP(C18,Data!$B$5:$J$508,9,FALSE)*E18)</f>
        <v/>
      </c>
      <c r="Y18" s="704"/>
      <c r="Z18" s="704"/>
      <c r="AA18" s="705"/>
      <c r="AB18" s="705"/>
      <c r="AC18" s="704"/>
      <c r="AD18" s="704"/>
      <c r="AE18" s="704"/>
    </row>
    <row r="19" spans="1:31" s="710" customFormat="1" ht="20" customHeight="1">
      <c r="A19" s="710">
        <v>1</v>
      </c>
      <c r="B19" s="707">
        <v>1</v>
      </c>
      <c r="C19" s="357" t="s">
        <v>602</v>
      </c>
      <c r="D19" s="346" t="str">
        <f>IF(E19="","",VLOOKUP(C19,Data!$B$5:$L$508,2,FALSE))</f>
        <v>ZA34840</v>
      </c>
      <c r="E19" s="715">
        <v>50</v>
      </c>
      <c r="F19" s="709"/>
      <c r="G19" s="363"/>
      <c r="H19" s="346">
        <f>IF(E19="","",VLOOKUP(C19,Data!$B$5:$L$508,11,FALSE))</f>
        <v>35.08</v>
      </c>
      <c r="I19" s="616">
        <f t="shared" si="0"/>
        <v>1754</v>
      </c>
      <c r="J19" s="471" t="str">
        <f>IF(E19="","",VLOOKUP(C19,Data!$B$5:$D$508,3,FALSE))</f>
        <v>C/T</v>
      </c>
      <c r="K19" s="347" t="str">
        <f>IF(E19="","",VLOOKUP(C19,Data!$B$5:$M$508,12,FALSE))</f>
        <v>Indonesia</v>
      </c>
      <c r="L19" s="348"/>
      <c r="M19" s="349">
        <f>IF(E19="","",VLOOKUP(C19,Data!$B$5:$E$508,4,FALSE)*E19)</f>
        <v>56.000000000000007</v>
      </c>
      <c r="N19" s="349">
        <f>IF(E19="","",VLOOKUP(C19,Data!$B$5:$F$508,5,FALSE)*E19)</f>
        <v>55.000000000000007</v>
      </c>
      <c r="O19" s="612" t="e">
        <f>IF(C19=Data!#REF!,Data!#REF!,(IF(C19=Data!#REF!,Data!#REF!,(IF(C19=Data!#REF!,Data!#REF!,(IF(C19=Data!B140,Data!G140,(IF(C19=Data!B143,Data!G143,(IF(C19=Data!#REF!,Data!#REF!,(IF(C19=Data!#REF!,Data!#REF!,(IF(C19=Data!#REF!,Data!#REF!,Data!#REF!)))))))))))))))&amp;IF(C19=Data!#REF!,Data!#REF!,(IF(C19=Data!#REF!,Data!#REF!,(IF(C19=Data!#REF!,Data!#REF!,(IF(C19=Data!#REF!,Data!#REF!,(IF(C19=Data!#REF!,Data!#REF!,(IF(C19=Data!#REF!,Data!G835,(IF(C19=Data!#REF!,Data!#REF!,(IF(C19=Data!#REF!,Data!#REF!,Data!#REF!)))))))))))))))&amp;IF(C19=Data!B171,Data!G171,(IF(C19=Data!#REF!,Data!#REF!,(IF(C19=Data!#REF!,Data!#REF!,(IF(C19=Data!#REF!,Data!#REF!,(IF(C19=Data!#REF!,Data!#REF!,Data!#REF!)))))))))</f>
        <v>#REF!</v>
      </c>
      <c r="P19" s="849"/>
      <c r="Q19" s="850"/>
      <c r="R19" s="630" t="s">
        <v>525</v>
      </c>
      <c r="S19" s="850"/>
      <c r="T19" s="850"/>
      <c r="U19" s="630"/>
      <c r="V19" s="634"/>
      <c r="W19" s="630"/>
      <c r="X19" s="350">
        <f>IF(E19="","",VLOOKUP(C19,Data!$B$5:$J$508,9,FALSE)*E19)</f>
        <v>0.182</v>
      </c>
      <c r="Y19" s="704"/>
      <c r="Z19" s="704"/>
      <c r="AA19" s="857">
        <v>0.182</v>
      </c>
      <c r="AB19" s="705"/>
      <c r="AC19" s="858">
        <v>0.182</v>
      </c>
      <c r="AD19" s="704"/>
      <c r="AE19" s="704"/>
    </row>
    <row r="20" spans="1:31" s="710" customFormat="1" ht="20" customHeight="1">
      <c r="A20" s="710">
        <v>2</v>
      </c>
      <c r="B20" s="707" t="s">
        <v>1005</v>
      </c>
      <c r="C20" s="357" t="s">
        <v>14</v>
      </c>
      <c r="D20" s="346" t="str">
        <f>IF(E20="","",VLOOKUP(C20,Data!$B$5:$L$508,2,FALSE))</f>
        <v>ZA34830</v>
      </c>
      <c r="E20" s="715">
        <v>20</v>
      </c>
      <c r="F20" s="709"/>
      <c r="G20" s="363"/>
      <c r="H20" s="346">
        <f>IF(E20="","",VLOOKUP(C20,Data!$B$5:$L$508,11,FALSE))</f>
        <v>117.38</v>
      </c>
      <c r="I20" s="616">
        <f t="shared" si="0"/>
        <v>2347.6</v>
      </c>
      <c r="J20" s="471" t="str">
        <f>IF(E20="","",VLOOKUP(C20,Data!$B$5:$D$508,3,FALSE))</f>
        <v>C/T</v>
      </c>
      <c r="K20" s="347" t="str">
        <f>IF(E20="","",VLOOKUP(C20,Data!$B$5:$M$508,12,FALSE))</f>
        <v>Indonesia</v>
      </c>
      <c r="L20" s="348"/>
      <c r="M20" s="349">
        <f>IF(E20="","",VLOOKUP(C20,Data!$B$5:$E$508,4,FALSE)*E20)</f>
        <v>102</v>
      </c>
      <c r="N20" s="349">
        <f>IF(E20="","",VLOOKUP(C20,Data!$B$5:$F$508,5,FALSE)*E20)</f>
        <v>90</v>
      </c>
      <c r="O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P20" s="849"/>
      <c r="Q20" s="850"/>
      <c r="R20" s="630" t="s">
        <v>525</v>
      </c>
      <c r="S20" s="850"/>
      <c r="T20" s="850"/>
      <c r="U20" s="630"/>
      <c r="V20" s="634"/>
      <c r="W20" s="630"/>
      <c r="X20" s="350">
        <f>IF(E20="","",VLOOKUP(C20,Data!$B$5:$J$508,9,FALSE)*E20)</f>
        <v>1.1619999999999999</v>
      </c>
      <c r="Y20" s="704"/>
      <c r="Z20" s="704"/>
      <c r="AA20" s="857">
        <v>1.1619999999999999</v>
      </c>
      <c r="AB20" s="705"/>
      <c r="AC20" s="858">
        <v>1.1619999999999999</v>
      </c>
      <c r="AD20" s="704"/>
      <c r="AE20" s="704"/>
    </row>
    <row r="21" spans="1:31" s="710" customFormat="1" ht="20" customHeight="1">
      <c r="A21" s="710">
        <v>3</v>
      </c>
      <c r="B21" s="707" t="s">
        <v>1226</v>
      </c>
      <c r="C21" s="357" t="s">
        <v>336</v>
      </c>
      <c r="D21" s="346" t="str">
        <f>IF(E21="","",VLOOKUP(C21,Data!$B$5:$L$508,2,FALSE))</f>
        <v>WY71980</v>
      </c>
      <c r="E21" s="715">
        <v>200</v>
      </c>
      <c r="F21" s="709">
        <v>10</v>
      </c>
      <c r="G21" s="363"/>
      <c r="H21" s="346">
        <f>IF(E21="","",VLOOKUP(C21,Data!$B$5:$L$508,11,FALSE))</f>
        <v>128.6</v>
      </c>
      <c r="I21" s="616">
        <f t="shared" si="0"/>
        <v>25720</v>
      </c>
      <c r="J21" s="471" t="str">
        <f>IF(E21="","",VLOOKUP(C21,Data!$B$5:$D$508,3,FALSE))</f>
        <v>C/T</v>
      </c>
      <c r="K21" s="347" t="str">
        <f>IF(E21="","",VLOOKUP(C21,Data!$B$5:$M$508,12,FALSE))</f>
        <v>Indonesia</v>
      </c>
      <c r="L21" s="348"/>
      <c r="M21" s="349">
        <f>IF(E21="","",VLOOKUP(C21,Data!$B$5:$E$508,4,FALSE)*E21)</f>
        <v>1320</v>
      </c>
      <c r="N21" s="349">
        <f>IF(E21="","",VLOOKUP(C21,Data!$B$5:$F$508,5,FALSE)*E21)</f>
        <v>1300</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849"/>
      <c r="Q21" s="850"/>
      <c r="R21" s="630" t="s">
        <v>525</v>
      </c>
      <c r="S21" s="850"/>
      <c r="T21" s="850"/>
      <c r="U21" s="630"/>
      <c r="V21" s="634"/>
      <c r="W21" s="630"/>
      <c r="X21" s="350">
        <f>IF(E21="","",VLOOKUP(C21,Data!$B$5:$J$508,9,FALSE)*E21)</f>
        <v>2.6838000000000002</v>
      </c>
      <c r="Y21" s="704"/>
      <c r="Z21" s="704"/>
      <c r="AA21" s="857">
        <v>2.6838000000000002</v>
      </c>
      <c r="AB21" s="705"/>
      <c r="AC21" s="858">
        <v>2.6839999999999997</v>
      </c>
      <c r="AD21" s="704"/>
      <c r="AE21" s="704"/>
    </row>
    <row r="22" spans="1:31" s="710" customFormat="1" ht="20" customHeight="1">
      <c r="A22" s="710">
        <v>4</v>
      </c>
      <c r="B22" s="707">
        <v>14</v>
      </c>
      <c r="C22" s="357" t="s">
        <v>348</v>
      </c>
      <c r="D22" s="346" t="str">
        <f>IF(E22="","",VLOOKUP(C22,Data!$B$5:$L$508,2,FALSE))</f>
        <v>WY72000</v>
      </c>
      <c r="E22" s="715">
        <v>20</v>
      </c>
      <c r="F22" s="709">
        <v>1</v>
      </c>
      <c r="G22" s="363"/>
      <c r="H22" s="346">
        <f>IF(E22="","",VLOOKUP(C22,Data!$B$5:$L$508,11,FALSE))</f>
        <v>128.13999999999999</v>
      </c>
      <c r="I22" s="616">
        <f t="shared" si="0"/>
        <v>2562.7999999999997</v>
      </c>
      <c r="J22" s="471" t="str">
        <f>IF(E22="","",VLOOKUP(C22,Data!$B$5:$D$508,3,FALSE))</f>
        <v>C/T</v>
      </c>
      <c r="K22" s="347" t="str">
        <f>IF(E22="","",VLOOKUP(C22,Data!$B$5:$M$508,12,FALSE))</f>
        <v>Indonesia</v>
      </c>
      <c r="L22" s="348"/>
      <c r="M22" s="349">
        <f>IF(E22="","",VLOOKUP(C22,Data!$B$5:$E$508,4,FALSE)*E22)</f>
        <v>132</v>
      </c>
      <c r="N22" s="349">
        <f>IF(E22="","",VLOOKUP(C22,Data!$B$5:$F$508,5,FALSE)*E22)</f>
        <v>130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849"/>
      <c r="Q22" s="850"/>
      <c r="R22" s="630" t="s">
        <v>525</v>
      </c>
      <c r="S22" s="850"/>
      <c r="T22" s="850"/>
      <c r="U22" s="630"/>
      <c r="V22" s="634"/>
      <c r="W22" s="630"/>
      <c r="X22" s="350">
        <f>IF(E22="","",VLOOKUP(C22,Data!$B$5:$J$508,9,FALSE)*E22)</f>
        <v>0.26838000000000001</v>
      </c>
      <c r="Y22" s="704"/>
      <c r="Z22" s="704"/>
      <c r="AA22" s="857">
        <v>0.26838000000000001</v>
      </c>
      <c r="AB22" s="705"/>
      <c r="AC22" s="858">
        <v>0.26900000000000002</v>
      </c>
      <c r="AD22" s="704"/>
      <c r="AE22" s="704"/>
    </row>
    <row r="23" spans="1:31" s="710" customFormat="1" ht="20" customHeight="1">
      <c r="A23" s="710">
        <v>5</v>
      </c>
      <c r="B23" s="707" t="s">
        <v>1227</v>
      </c>
      <c r="C23" s="357" t="s">
        <v>592</v>
      </c>
      <c r="D23" s="346" t="str">
        <f>IF(E23="","",VLOOKUP(C23,Data!$B$5:$L$508,2,FALSE))</f>
        <v>WW08930</v>
      </c>
      <c r="E23" s="715">
        <v>250</v>
      </c>
      <c r="F23" s="709"/>
      <c r="G23" s="363"/>
      <c r="H23" s="346">
        <f>IF(E23="","",VLOOKUP(C23,Data!$B$5:$L$508,11,FALSE))</f>
        <v>24.7</v>
      </c>
      <c r="I23" s="616">
        <f t="shared" si="0"/>
        <v>6175</v>
      </c>
      <c r="J23" s="471" t="str">
        <f>IF(E23="","",VLOOKUP(C23,Data!$B$5:$D$508,3,FALSE))</f>
        <v>C/T</v>
      </c>
      <c r="K23" s="347" t="str">
        <f>IF(E23="","",VLOOKUP(C23,Data!$B$5:$M$508,12,FALSE))</f>
        <v>Indonesia</v>
      </c>
      <c r="L23" s="348"/>
      <c r="M23" s="349">
        <f>IF(E23="","",VLOOKUP(C23,Data!$B$5:$E$508,4,FALSE)*E23)</f>
        <v>550</v>
      </c>
      <c r="N23" s="349">
        <f>IF(E23="","",VLOOKUP(C23,Data!$B$5:$F$508,5,FALSE)*E23)</f>
        <v>250</v>
      </c>
      <c r="O23" s="612" t="e">
        <f>IF(C23=Data!#REF!,Data!#REF!,(IF(C23=Data!#REF!,Data!#REF!,(IF(C23=Data!#REF!,Data!#REF!,(IF(C23=Data!B141,Data!G141,(IF(C23=Data!B144,Data!G144,(IF(C23=Data!#REF!,Data!#REF!,(IF(C23=Data!#REF!,Data!#REF!,(IF(C23=Data!#REF!,Data!#REF!,Data!#REF!)))))))))))))))&amp;IF(C23=Data!#REF!,Data!#REF!,(IF(C23=Data!#REF!,Data!#REF!,(IF(C23=Data!#REF!,Data!#REF!,(IF(C23=Data!#REF!,Data!#REF!,(IF(C23=Data!#REF!,Data!#REF!,(IF(C23=Data!#REF!,Data!G836,(IF(C23=Data!#REF!,Data!#REF!,(IF(C23=Data!#REF!,Data!#REF!,Data!#REF!)))))))))))))))&amp;IF(C23=Data!B172,Data!G172,(IF(C23=Data!#REF!,Data!#REF!,(IF(C23=Data!#REF!,Data!#REF!,(IF(C23=Data!#REF!,Data!#REF!,(IF(C23=Data!#REF!,Data!#REF!,Data!#REF!)))))))))</f>
        <v>#REF!</v>
      </c>
      <c r="P23" s="849"/>
      <c r="Q23" s="850"/>
      <c r="R23" s="630" t="s">
        <v>525</v>
      </c>
      <c r="S23" s="850"/>
      <c r="T23" s="850"/>
      <c r="U23" s="630"/>
      <c r="V23" s="634"/>
      <c r="W23" s="630"/>
      <c r="X23" s="350">
        <f>IF(E23="","",VLOOKUP(C23,Data!$B$5:$J$508,9,FALSE)*E23)</f>
        <v>0.85000000000000009</v>
      </c>
      <c r="Y23" s="704"/>
      <c r="Z23" s="704"/>
      <c r="AA23" s="857">
        <v>0.85000000000000009</v>
      </c>
      <c r="AB23" s="705"/>
      <c r="AC23" s="858">
        <v>0.85</v>
      </c>
      <c r="AD23" s="704"/>
      <c r="AE23" s="704"/>
    </row>
    <row r="24" spans="1:31" s="710" customFormat="1" ht="20" customHeight="1">
      <c r="A24" s="710">
        <v>6</v>
      </c>
      <c r="B24" s="707"/>
      <c r="C24" s="357" t="s">
        <v>593</v>
      </c>
      <c r="D24" s="346" t="str">
        <f>IF(E24="","",VLOOKUP(C24,Data!$B$5:$L$508,2,FALSE))</f>
        <v>WW08960</v>
      </c>
      <c r="E24" s="715">
        <v>250</v>
      </c>
      <c r="F24" s="709"/>
      <c r="G24" s="363"/>
      <c r="H24" s="346">
        <f>IF(E24="","",VLOOKUP(C24,Data!$B$5:$L$508,11,FALSE))</f>
        <v>24.7</v>
      </c>
      <c r="I24" s="616">
        <f t="shared" si="0"/>
        <v>6175</v>
      </c>
      <c r="J24" s="471" t="str">
        <f>IF(E24="","",VLOOKUP(C24,Data!$B$5:$D$508,3,FALSE))</f>
        <v>C/T</v>
      </c>
      <c r="K24" s="347" t="str">
        <f>IF(E24="","",VLOOKUP(C24,Data!$B$5:$M$508,12,FALSE))</f>
        <v>Indonesia</v>
      </c>
      <c r="L24" s="348"/>
      <c r="M24" s="349">
        <f>IF(E24="","",VLOOKUP(C24,Data!$B$5:$E$508,4,FALSE)*E24)</f>
        <v>0</v>
      </c>
      <c r="N24" s="349">
        <f>IF(E24="","",VLOOKUP(C24,Data!$B$5:$F$508,5,FALSE)*E24)</f>
        <v>250</v>
      </c>
      <c r="O24" s="612" t="e">
        <f>IF(C24=Data!#REF!,Data!#REF!,(IF(C24=Data!#REF!,Data!#REF!,(IF(C24=Data!#REF!,Data!#REF!,(IF(C24=Data!B142,Data!G142,(IF(C24=Data!B145,Data!G145,(IF(C24=Data!#REF!,Data!#REF!,(IF(C24=Data!#REF!,Data!#REF!,(IF(C24=Data!#REF!,Data!#REF!,Data!#REF!)))))))))))))))&amp;IF(C24=Data!#REF!,Data!#REF!,(IF(C24=Data!#REF!,Data!#REF!,(IF(C24=Data!#REF!,Data!#REF!,(IF(C24=Data!#REF!,Data!#REF!,(IF(C24=Data!#REF!,Data!#REF!,(IF(C24=Data!#REF!,Data!G837,(IF(C24=Data!#REF!,Data!#REF!,(IF(C24=Data!#REF!,Data!#REF!,Data!#REF!)))))))))))))))&amp;IF(C24=Data!B173,Data!G173,(IF(C24=Data!#REF!,Data!#REF!,(IF(C24=Data!#REF!,Data!#REF!,(IF(C24=Data!#REF!,Data!#REF!,(IF(C24=Data!#REF!,Data!#REF!,Data!#REF!)))))))))</f>
        <v>#REF!</v>
      </c>
      <c r="P24" s="849"/>
      <c r="Q24" s="850"/>
      <c r="R24" s="630" t="s">
        <v>525</v>
      </c>
      <c r="S24" s="850"/>
      <c r="T24" s="850"/>
      <c r="U24" s="630"/>
      <c r="V24" s="634"/>
      <c r="W24" s="630"/>
      <c r="X24" s="350">
        <f>IF(E24="","",VLOOKUP(C24,Data!$B$5:$J$508,9,FALSE)*E24)</f>
        <v>0.85000000000000009</v>
      </c>
      <c r="Y24" s="704"/>
      <c r="Z24" s="704"/>
      <c r="AA24" s="857">
        <v>0.85000000000000009</v>
      </c>
      <c r="AB24" s="705"/>
      <c r="AC24" s="858">
        <v>0.85</v>
      </c>
      <c r="AD24" s="704"/>
      <c r="AE24" s="704"/>
    </row>
    <row r="25" spans="1:31" s="710" customFormat="1" ht="20" customHeight="1">
      <c r="A25" s="710">
        <v>7</v>
      </c>
      <c r="B25" s="707" t="s">
        <v>1228</v>
      </c>
      <c r="C25" s="357" t="s">
        <v>596</v>
      </c>
      <c r="D25" s="346" t="str">
        <f>IF(E25="","",VLOOKUP(C25,Data!$B$5:$L$508,2,FALSE))</f>
        <v>WW09120</v>
      </c>
      <c r="E25" s="715">
        <v>200</v>
      </c>
      <c r="F25" s="709"/>
      <c r="G25" s="363"/>
      <c r="H25" s="346">
        <f>IF(E25="","",VLOOKUP(C25,Data!$B$5:$L$508,11,FALSE))</f>
        <v>25.11</v>
      </c>
      <c r="I25" s="616">
        <f t="shared" ref="I25:I39" si="1">IF(E25&gt;0,E25*H25,"-")</f>
        <v>5022</v>
      </c>
      <c r="J25" s="471" t="str">
        <f>IF(E25="","",VLOOKUP(C25,Data!$B$5:$D$508,3,FALSE))</f>
        <v>C/T</v>
      </c>
      <c r="K25" s="347" t="str">
        <f>IF(E25="","",VLOOKUP(C25,Data!$B$5:$M$508,12,FALSE))</f>
        <v>Indonesia</v>
      </c>
      <c r="L25" s="348"/>
      <c r="M25" s="349">
        <f>IF(E25="","",VLOOKUP(C25,Data!$B$5:$E$508,4,FALSE)*E25)</f>
        <v>300</v>
      </c>
      <c r="N25" s="349">
        <f>IF(E25="","",VLOOKUP(C25,Data!$B$5:$F$508,5,FALSE)*E25)</f>
        <v>130</v>
      </c>
      <c r="O25" s="612" t="e">
        <f>IF(C25=Data!#REF!,Data!#REF!,(IF(C25=Data!#REF!,Data!#REF!,(IF(C25=Data!#REF!,Data!#REF!,(IF(C25=Data!B116,Data!G116,(IF(C25=Data!B119,Data!G119,(IF(C25=Data!#REF!,Data!#REF!,(IF(C25=Data!#REF!,Data!#REF!,(IF(C25=Data!#REF!,Data!#REF!,Data!#REF!)))))))))))))))&amp;IF(C25=Data!#REF!,Data!#REF!,(IF(C25=Data!#REF!,Data!#REF!,(IF(C25=Data!#REF!,Data!#REF!,(IF(C25=Data!#REF!,Data!#REF!,(IF(C25=Data!#REF!,Data!#REF!,(IF(C25=Data!#REF!,Data!G811,(IF(C25=Data!#REF!,Data!#REF!,(IF(C25=Data!#REF!,Data!#REF!,Data!#REF!)))))))))))))))&amp;IF(C25=Data!B147,Data!G147,(IF(C25=Data!#REF!,Data!#REF!,(IF(C25=Data!#REF!,Data!#REF!,(IF(C25=Data!#REF!,Data!#REF!,(IF(C25=Data!#REF!,Data!#REF!,Data!#REF!)))))))))</f>
        <v>#REF!</v>
      </c>
      <c r="P25" s="849"/>
      <c r="Q25" s="850"/>
      <c r="R25" s="630" t="s">
        <v>525</v>
      </c>
      <c r="S25" s="850"/>
      <c r="T25" s="850"/>
      <c r="U25" s="630"/>
      <c r="V25" s="634"/>
      <c r="W25" s="630"/>
      <c r="X25" s="350">
        <f>IF(E25="","",VLOOKUP(C25,Data!$B$5:$J$508,9,FALSE)*E25)</f>
        <v>0.78800000000000003</v>
      </c>
      <c r="Y25" s="704"/>
      <c r="Z25" s="704"/>
      <c r="AA25" s="857">
        <v>0.78800000000000003</v>
      </c>
      <c r="AB25" s="705"/>
      <c r="AC25" s="858">
        <v>0.78800000000000003</v>
      </c>
      <c r="AD25" s="704"/>
      <c r="AE25" s="704"/>
    </row>
    <row r="26" spans="1:31" s="710" customFormat="1" ht="20" customHeight="1">
      <c r="A26" s="710">
        <v>8</v>
      </c>
      <c r="B26" s="707"/>
      <c r="C26" s="357" t="s">
        <v>597</v>
      </c>
      <c r="D26" s="346" t="str">
        <f>IF(E26="","",VLOOKUP(C26,Data!$B$5:$L$508,2,FALSE))</f>
        <v>WW09130</v>
      </c>
      <c r="E26" s="715">
        <v>200</v>
      </c>
      <c r="F26" s="709"/>
      <c r="G26" s="363"/>
      <c r="H26" s="346">
        <f>IF(E26="","",VLOOKUP(C26,Data!$B$5:$L$508,11,FALSE))</f>
        <v>25.11</v>
      </c>
      <c r="I26" s="616">
        <f t="shared" si="1"/>
        <v>5022</v>
      </c>
      <c r="J26" s="471" t="str">
        <f>IF(E26="","",VLOOKUP(C26,Data!$B$5:$D$508,3,FALSE))</f>
        <v>C/T</v>
      </c>
      <c r="K26" s="347" t="str">
        <f>IF(E26="","",VLOOKUP(C26,Data!$B$5:$M$508,12,FALSE))</f>
        <v>Indonesia</v>
      </c>
      <c r="L26" s="348"/>
      <c r="M26" s="349">
        <f>IF(E26="","",VLOOKUP(C26,Data!$B$5:$E$508,4,FALSE)*E26)</f>
        <v>0</v>
      </c>
      <c r="N26" s="349">
        <f>IF(E26="","",VLOOKUP(C26,Data!$B$5:$F$508,5,FALSE)*E26)</f>
        <v>130</v>
      </c>
      <c r="O26" s="612" t="e">
        <f>IF(C26=Data!#REF!,Data!#REF!,(IF(C26=Data!#REF!,Data!#REF!,(IF(C26=Data!#REF!,Data!#REF!,(IF(C26=Data!B117,Data!G117,(IF(C26=Data!B120,Data!G120,(IF(C26=Data!#REF!,Data!#REF!,(IF(C26=Data!#REF!,Data!#REF!,(IF(C26=Data!#REF!,Data!#REF!,Data!#REF!)))))))))))))))&amp;IF(C26=Data!#REF!,Data!#REF!,(IF(C26=Data!#REF!,Data!#REF!,(IF(C26=Data!#REF!,Data!#REF!,(IF(C26=Data!#REF!,Data!#REF!,(IF(C26=Data!#REF!,Data!#REF!,(IF(C26=Data!#REF!,Data!G812,(IF(C26=Data!#REF!,Data!#REF!,(IF(C26=Data!#REF!,Data!#REF!,Data!#REF!)))))))))))))))&amp;IF(C26=Data!B148,Data!G148,(IF(C26=Data!#REF!,Data!#REF!,(IF(C26=Data!#REF!,Data!#REF!,(IF(C26=Data!#REF!,Data!#REF!,(IF(C26=Data!#REF!,Data!#REF!,Data!#REF!)))))))))</f>
        <v>#REF!</v>
      </c>
      <c r="P26" s="849"/>
      <c r="Q26" s="850"/>
      <c r="R26" s="630" t="s">
        <v>525</v>
      </c>
      <c r="S26" s="850"/>
      <c r="T26" s="850"/>
      <c r="U26" s="630"/>
      <c r="V26" s="634"/>
      <c r="W26" s="630"/>
      <c r="X26" s="350">
        <f>IF(E26="","",VLOOKUP(C26,Data!$B$5:$J$508,9,FALSE)*E26)</f>
        <v>0.78800000000000003</v>
      </c>
      <c r="Y26" s="704"/>
      <c r="Z26" s="704"/>
      <c r="AA26" s="857">
        <v>0.78800000000000003</v>
      </c>
      <c r="AB26" s="705"/>
      <c r="AC26" s="858">
        <v>0.78800000000000003</v>
      </c>
      <c r="AD26" s="704"/>
      <c r="AE26" s="704"/>
    </row>
    <row r="27" spans="1:31" s="710" customFormat="1" ht="20" customHeight="1">
      <c r="A27" s="710">
        <v>9</v>
      </c>
      <c r="B27" s="707">
        <v>24</v>
      </c>
      <c r="C27" s="357" t="s">
        <v>11</v>
      </c>
      <c r="D27" s="346" t="str">
        <f>IF(E27="","",VLOOKUP(C27,Data!$B$5:$L$508,2,FALSE))</f>
        <v>ZG74800</v>
      </c>
      <c r="E27" s="715">
        <v>150</v>
      </c>
      <c r="F27" s="709">
        <v>1</v>
      </c>
      <c r="G27" s="363"/>
      <c r="H27" s="346">
        <f>IF(E27="","",VLOOKUP(C27,Data!$B$5:$L$508,11,FALSE))</f>
        <v>13.71</v>
      </c>
      <c r="I27" s="616">
        <f t="shared" si="1"/>
        <v>2056.5</v>
      </c>
      <c r="J27" s="471" t="str">
        <f>IF(E27="","",VLOOKUP(C27,Data!$B$5:$D$508,3,FALSE))</f>
        <v>C/T</v>
      </c>
      <c r="K27" s="347" t="str">
        <f>IF(E27="","",VLOOKUP(C27,Data!$B$5:$M$508,12,FALSE))</f>
        <v>Indonesia</v>
      </c>
      <c r="L27" s="348"/>
      <c r="M27" s="349">
        <f>IF(E27="","",VLOOKUP(C27,Data!$B$5:$E$508,4,FALSE)*E27)</f>
        <v>325</v>
      </c>
      <c r="N27" s="349">
        <f>IF(E27="","",VLOOKUP(C27,Data!$B$5:$F$508,5,FALSE)*E27)</f>
        <v>300</v>
      </c>
      <c r="O27" s="612" t="e">
        <f>IF(C27=Data!#REF!,Data!#REF!,(IF(C27=Data!#REF!,Data!#REF!,(IF(C27=Data!#REF!,Data!#REF!,(IF(C27=Data!B118,Data!G118,(IF(C27=Data!B121,Data!G121,(IF(C27=Data!#REF!,Data!#REF!,(IF(C27=Data!#REF!,Data!#REF!,(IF(C27=Data!#REF!,Data!#REF!,Data!#REF!)))))))))))))))&amp;IF(C27=Data!#REF!,Data!#REF!,(IF(C27=Data!#REF!,Data!#REF!,(IF(C27=Data!#REF!,Data!#REF!,(IF(C27=Data!#REF!,Data!#REF!,(IF(C27=Data!#REF!,Data!#REF!,(IF(C27=Data!#REF!,Data!G813,(IF(C27=Data!#REF!,Data!#REF!,(IF(C27=Data!#REF!,Data!#REF!,Data!#REF!)))))))))))))))&amp;IF(C27=Data!B149,Data!G149,(IF(C27=Data!#REF!,Data!#REF!,(IF(C27=Data!#REF!,Data!#REF!,(IF(C27=Data!#REF!,Data!#REF!,(IF(C27=Data!#REF!,Data!#REF!,Data!#REF!)))))))))</f>
        <v>#REF!</v>
      </c>
      <c r="P27" s="849"/>
      <c r="Q27" s="850"/>
      <c r="R27" s="630" t="s">
        <v>525</v>
      </c>
      <c r="S27" s="850"/>
      <c r="T27" s="850"/>
      <c r="U27" s="630"/>
      <c r="V27" s="634"/>
      <c r="W27" s="630"/>
      <c r="X27" s="350">
        <f>IF(E27="","",VLOOKUP(C27,Data!$B$5:$J$508,9,FALSE)*E27)</f>
        <v>1.2</v>
      </c>
      <c r="Y27" s="704"/>
      <c r="Z27" s="704"/>
      <c r="AA27" s="857">
        <v>1.2</v>
      </c>
      <c r="AB27" s="705"/>
      <c r="AC27" s="858">
        <v>1.2</v>
      </c>
      <c r="AD27" s="704"/>
      <c r="AE27" s="704"/>
    </row>
    <row r="28" spans="1:31" s="710" customFormat="1" ht="20" customHeight="1">
      <c r="A28" s="710">
        <v>10</v>
      </c>
      <c r="B28" s="707">
        <v>25</v>
      </c>
      <c r="C28" s="357" t="s">
        <v>550</v>
      </c>
      <c r="D28" s="346" t="str">
        <f>IF(E28="","",VLOOKUP(C28,Data!$B$5:$L$508,2,FALSE))</f>
        <v>ZG74810</v>
      </c>
      <c r="E28" s="715">
        <v>150</v>
      </c>
      <c r="F28" s="709">
        <v>1</v>
      </c>
      <c r="G28" s="363"/>
      <c r="H28" s="346">
        <f>IF(E28="","",VLOOKUP(C28,Data!$B$5:$L$508,11,FALSE))</f>
        <v>13.22</v>
      </c>
      <c r="I28" s="616">
        <f t="shared" si="1"/>
        <v>1983</v>
      </c>
      <c r="J28" s="471" t="str">
        <f>IF(E28="","",VLOOKUP(C28,Data!$B$5:$D$508,3,FALSE))</f>
        <v>C/T</v>
      </c>
      <c r="K28" s="347" t="str">
        <f>IF(E28="","",VLOOKUP(C28,Data!$B$5:$M$508,12,FALSE))</f>
        <v>Indonesia</v>
      </c>
      <c r="L28" s="348"/>
      <c r="M28" s="349">
        <f>IF(E28="","",VLOOKUP(C28,Data!$B$5:$E$508,4,FALSE)*E28)</f>
        <v>325</v>
      </c>
      <c r="N28" s="349">
        <f>IF(E28="","",VLOOKUP(C28,Data!$B$5:$F$508,5,FALSE)*E28)</f>
        <v>300</v>
      </c>
      <c r="O28" s="612" t="e">
        <f>IF(C28=Data!#REF!,Data!#REF!,(IF(C28=Data!#REF!,Data!#REF!,(IF(C28=Data!#REF!,Data!#REF!,(IF(C28=Data!B119,Data!G119,(IF(C28=Data!B122,Data!G122,(IF(C28=Data!#REF!,Data!#REF!,(IF(C28=Data!#REF!,Data!#REF!,(IF(C28=Data!#REF!,Data!#REF!,Data!#REF!)))))))))))))))&amp;IF(C28=Data!#REF!,Data!#REF!,(IF(C28=Data!#REF!,Data!#REF!,(IF(C28=Data!#REF!,Data!#REF!,(IF(C28=Data!#REF!,Data!#REF!,(IF(C28=Data!#REF!,Data!#REF!,(IF(C28=Data!#REF!,Data!G814,(IF(C28=Data!#REF!,Data!#REF!,(IF(C28=Data!#REF!,Data!#REF!,Data!#REF!)))))))))))))))&amp;IF(C28=Data!B150,Data!G150,(IF(C28=Data!#REF!,Data!#REF!,(IF(C28=Data!#REF!,Data!#REF!,(IF(C28=Data!#REF!,Data!#REF!,(IF(C28=Data!#REF!,Data!#REF!,Data!#REF!)))))))))</f>
        <v>#REF!</v>
      </c>
      <c r="P28" s="849"/>
      <c r="Q28" s="850"/>
      <c r="R28" s="630" t="s">
        <v>525</v>
      </c>
      <c r="S28" s="850"/>
      <c r="T28" s="850"/>
      <c r="U28" s="630"/>
      <c r="V28" s="634"/>
      <c r="W28" s="630"/>
      <c r="X28" s="350">
        <f>IF(E28="","",VLOOKUP(C28,Data!$B$5:$J$508,9,FALSE)*E28)</f>
        <v>1.2</v>
      </c>
      <c r="Y28" s="704"/>
      <c r="Z28" s="704"/>
      <c r="AA28" s="857">
        <v>1.2</v>
      </c>
      <c r="AB28" s="705"/>
      <c r="AC28" s="858">
        <v>1.2</v>
      </c>
      <c r="AD28" s="704"/>
      <c r="AE28" s="704"/>
    </row>
    <row r="29" spans="1:31" s="710" customFormat="1" ht="20" customHeight="1">
      <c r="A29" s="710">
        <v>11</v>
      </c>
      <c r="B29" s="707" t="s">
        <v>904</v>
      </c>
      <c r="C29" s="357" t="s">
        <v>595</v>
      </c>
      <c r="D29" s="346" t="str">
        <f>IF(E29="","",VLOOKUP(C29,Data!$B$5:$L$508,2,FALSE))</f>
        <v>WW08990</v>
      </c>
      <c r="E29" s="715">
        <v>100</v>
      </c>
      <c r="F29" s="709"/>
      <c r="G29" s="363"/>
      <c r="H29" s="346">
        <f>IF(E29="","",VLOOKUP(C29,Data!$B$5:$L$508,11,FALSE))</f>
        <v>24.65</v>
      </c>
      <c r="I29" s="616">
        <f t="shared" si="1"/>
        <v>2465</v>
      </c>
      <c r="J29" s="471" t="str">
        <f>IF(E29="","",VLOOKUP(C29,Data!$B$5:$D$508,3,FALSE))</f>
        <v>C/T</v>
      </c>
      <c r="K29" s="347" t="str">
        <f>IF(E29="","",VLOOKUP(C29,Data!$B$5:$M$508,12,FALSE))</f>
        <v>Indonesia</v>
      </c>
      <c r="L29" s="348"/>
      <c r="M29" s="349">
        <f>IF(E29="","",VLOOKUP(C29,Data!$B$5:$E$508,4,FALSE)*E29)</f>
        <v>220.00000000000003</v>
      </c>
      <c r="N29" s="349">
        <f>IF(E29="","",VLOOKUP(C29,Data!$B$5:$F$508,5,FALSE)*E29)</f>
        <v>100</v>
      </c>
      <c r="O29" s="612" t="e">
        <f>IF(C29=Data!#REF!,Data!#REF!,(IF(C29=Data!#REF!,Data!#REF!,(IF(C29=Data!#REF!,Data!#REF!,(IF(C29=Data!B120,Data!G120,(IF(C29=Data!B123,Data!G123,(IF(C29=Data!#REF!,Data!#REF!,(IF(C29=Data!#REF!,Data!#REF!,(IF(C29=Data!#REF!,Data!#REF!,Data!#REF!)))))))))))))))&amp;IF(C29=Data!#REF!,Data!#REF!,(IF(C29=Data!#REF!,Data!#REF!,(IF(C29=Data!#REF!,Data!#REF!,(IF(C29=Data!#REF!,Data!#REF!,(IF(C29=Data!#REF!,Data!#REF!,(IF(C29=Data!#REF!,Data!G815,(IF(C29=Data!#REF!,Data!#REF!,(IF(C29=Data!#REF!,Data!#REF!,Data!#REF!)))))))))))))))&amp;IF(C29=Data!B151,Data!G151,(IF(C29=Data!#REF!,Data!#REF!,(IF(C29=Data!#REF!,Data!#REF!,(IF(C29=Data!#REF!,Data!#REF!,(IF(C29=Data!#REF!,Data!#REF!,Data!#REF!)))))))))</f>
        <v>#REF!</v>
      </c>
      <c r="P29" s="849"/>
      <c r="Q29" s="850"/>
      <c r="R29" s="630" t="s">
        <v>525</v>
      </c>
      <c r="S29" s="850"/>
      <c r="T29" s="850"/>
      <c r="U29" s="630"/>
      <c r="V29" s="634"/>
      <c r="W29" s="630"/>
      <c r="X29" s="350">
        <f>IF(E29="","",VLOOKUP(C29,Data!$B$5:$J$508,9,FALSE)*E29)</f>
        <v>0.34</v>
      </c>
      <c r="Y29" s="704"/>
      <c r="Z29" s="704"/>
      <c r="AA29" s="857">
        <v>0.34</v>
      </c>
      <c r="AB29" s="705"/>
      <c r="AC29" s="858">
        <v>0.34</v>
      </c>
      <c r="AD29" s="704"/>
      <c r="AE29" s="704"/>
    </row>
    <row r="30" spans="1:31" s="710" customFormat="1" ht="20" customHeight="1">
      <c r="A30" s="710">
        <v>12</v>
      </c>
      <c r="B30" s="707"/>
      <c r="C30" s="357" t="s">
        <v>594</v>
      </c>
      <c r="D30" s="346" t="str">
        <f>IF(E30="","",VLOOKUP(C30,Data!$B$5:$L$508,2,FALSE))</f>
        <v>WW08970</v>
      </c>
      <c r="E30" s="715">
        <v>100</v>
      </c>
      <c r="F30" s="709"/>
      <c r="G30" s="363"/>
      <c r="H30" s="346">
        <f>IF(E30="","",VLOOKUP(C30,Data!$B$5:$L$508,11,FALSE))</f>
        <v>24.65</v>
      </c>
      <c r="I30" s="616">
        <f t="shared" si="1"/>
        <v>2465</v>
      </c>
      <c r="J30" s="471" t="str">
        <f>IF(E30="","",VLOOKUP(C30,Data!$B$5:$D$508,3,FALSE))</f>
        <v>C/T</v>
      </c>
      <c r="K30" s="347" t="str">
        <f>IF(E30="","",VLOOKUP(C30,Data!$B$5:$M$508,12,FALSE))</f>
        <v>Indonesia</v>
      </c>
      <c r="L30" s="348"/>
      <c r="M30" s="349">
        <f>IF(E30="","",VLOOKUP(C30,Data!$B$5:$E$508,4,FALSE)*E30)</f>
        <v>0</v>
      </c>
      <c r="N30" s="349">
        <f>IF(E30="","",VLOOKUP(C30,Data!$B$5:$F$508,5,FALSE)*E30)</f>
        <v>100</v>
      </c>
      <c r="O30" s="612" t="e">
        <f>IF(C30=Data!#REF!,Data!#REF!,(IF(C30=Data!#REF!,Data!#REF!,(IF(C30=Data!#REF!,Data!#REF!,(IF(C30=Data!B121,Data!G121,(IF(C30=Data!B124,Data!G124,(IF(C30=Data!#REF!,Data!#REF!,(IF(C30=Data!#REF!,Data!#REF!,(IF(C30=Data!#REF!,Data!#REF!,Data!#REF!)))))))))))))))&amp;IF(C30=Data!#REF!,Data!#REF!,(IF(C30=Data!#REF!,Data!#REF!,(IF(C30=Data!#REF!,Data!#REF!,(IF(C30=Data!#REF!,Data!#REF!,(IF(C30=Data!#REF!,Data!#REF!,(IF(C30=Data!#REF!,Data!G816,(IF(C30=Data!#REF!,Data!#REF!,(IF(C30=Data!#REF!,Data!#REF!,Data!#REF!)))))))))))))))&amp;IF(C30=Data!B152,Data!G152,(IF(C30=Data!#REF!,Data!#REF!,(IF(C30=Data!#REF!,Data!#REF!,(IF(C30=Data!#REF!,Data!#REF!,(IF(C30=Data!#REF!,Data!#REF!,Data!#REF!)))))))))</f>
        <v>#REF!</v>
      </c>
      <c r="P30" s="849"/>
      <c r="Q30" s="850"/>
      <c r="R30" s="630" t="s">
        <v>525</v>
      </c>
      <c r="S30" s="850"/>
      <c r="T30" s="850"/>
      <c r="U30" s="630"/>
      <c r="V30" s="634"/>
      <c r="W30" s="630"/>
      <c r="X30" s="350">
        <f>IF(E30="","",VLOOKUP(C30,Data!$B$5:$J$508,9,FALSE)*E30)</f>
        <v>0.34</v>
      </c>
      <c r="Y30" s="704"/>
      <c r="Z30" s="704"/>
      <c r="AA30" s="857">
        <v>0.34</v>
      </c>
      <c r="AB30" s="705"/>
      <c r="AC30" s="858">
        <v>0.34</v>
      </c>
      <c r="AD30" s="704"/>
      <c r="AE30" s="704"/>
    </row>
    <row r="31" spans="1:31" s="710" customFormat="1" ht="20" customHeight="1">
      <c r="A31" s="710">
        <v>13</v>
      </c>
      <c r="B31" s="707" t="s">
        <v>1212</v>
      </c>
      <c r="C31" s="357" t="s">
        <v>626</v>
      </c>
      <c r="D31" s="346" t="str">
        <f>IF(E31="","",VLOOKUP(C31,Data!$B$5:$L$508,2,FALSE))</f>
        <v>ZX16710</v>
      </c>
      <c r="E31" s="715">
        <v>10</v>
      </c>
      <c r="F31" s="709"/>
      <c r="G31" s="363"/>
      <c r="H31" s="346">
        <f>IF(E31="","",VLOOKUP(C31,Data!$B$5:$L$508,11,FALSE))</f>
        <v>128.37</v>
      </c>
      <c r="I31" s="616">
        <f t="shared" si="1"/>
        <v>1283.7</v>
      </c>
      <c r="J31" s="471" t="str">
        <f>IF(E31="","",VLOOKUP(C31,Data!$B$5:$D$508,3,FALSE))</f>
        <v>C/T</v>
      </c>
      <c r="K31" s="347" t="str">
        <f>IF(E31="","",VLOOKUP(C31,Data!$B$5:$M$508,12,FALSE))</f>
        <v>Indonesia</v>
      </c>
      <c r="L31" s="348"/>
      <c r="M31" s="349">
        <f>IF(E31="","",VLOOKUP(C31,Data!$B$5:$E$508,4,FALSE)*E31)</f>
        <v>30</v>
      </c>
      <c r="N31" s="349">
        <f>IF(E31="","",VLOOKUP(C31,Data!$B$5:$F$508,5,FALSE)*E31)</f>
        <v>20</v>
      </c>
      <c r="O31" s="612" t="e">
        <f>IF(C31=Data!#REF!,Data!#REF!,(IF(C31=Data!#REF!,Data!#REF!,(IF(C31=Data!#REF!,Data!#REF!,(IF(C31=Data!B122,Data!G122,(IF(C31=Data!B125,Data!G125,(IF(C31=Data!#REF!,Data!#REF!,(IF(C31=Data!#REF!,Data!#REF!,(IF(C31=Data!#REF!,Data!#REF!,Data!#REF!)))))))))))))))&amp;IF(C31=Data!#REF!,Data!#REF!,(IF(C31=Data!#REF!,Data!#REF!,(IF(C31=Data!#REF!,Data!#REF!,(IF(C31=Data!#REF!,Data!#REF!,(IF(C31=Data!#REF!,Data!#REF!,(IF(C31=Data!#REF!,Data!G817,(IF(C31=Data!#REF!,Data!#REF!,(IF(C31=Data!#REF!,Data!#REF!,Data!#REF!)))))))))))))))&amp;IF(C31=Data!B153,Data!G153,(IF(C31=Data!#REF!,Data!#REF!,(IF(C31=Data!#REF!,Data!#REF!,(IF(C31=Data!#REF!,Data!#REF!,(IF(C31=Data!#REF!,Data!#REF!,Data!#REF!)))))))))</f>
        <v>#REF!</v>
      </c>
      <c r="P31" s="849"/>
      <c r="Q31" s="850"/>
      <c r="R31" s="630" t="s">
        <v>525</v>
      </c>
      <c r="S31" s="850"/>
      <c r="T31" s="850"/>
      <c r="U31" s="630"/>
      <c r="V31" s="634"/>
      <c r="W31" s="630"/>
      <c r="X31" s="350">
        <f>IF(E31="","",VLOOKUP(C31,Data!$B$5:$J$508,9,FALSE)*E31)</f>
        <v>0.31</v>
      </c>
      <c r="Y31" s="704"/>
      <c r="Z31" s="704"/>
      <c r="AA31" s="857">
        <v>0.31</v>
      </c>
      <c r="AB31" s="705"/>
      <c r="AC31" s="858">
        <v>0.31</v>
      </c>
      <c r="AD31" s="704"/>
      <c r="AE31" s="704"/>
    </row>
    <row r="32" spans="1:31" s="710" customFormat="1" ht="20" customHeight="1">
      <c r="A32" s="710">
        <v>14</v>
      </c>
      <c r="B32" s="707" t="s">
        <v>1229</v>
      </c>
      <c r="C32" s="357" t="s">
        <v>628</v>
      </c>
      <c r="D32" s="346" t="str">
        <f>IF(E32="","",VLOOKUP(C32,Data!$B$5:$L$508,2,FALSE))</f>
        <v>ZX39170</v>
      </c>
      <c r="E32" s="715">
        <v>10</v>
      </c>
      <c r="F32" s="709"/>
      <c r="G32" s="363"/>
      <c r="H32" s="346">
        <f>IF(E32="","",VLOOKUP(C32,Data!$B$5:$L$508,11,FALSE))</f>
        <v>128.04</v>
      </c>
      <c r="I32" s="616">
        <f t="shared" si="1"/>
        <v>1280.3999999999999</v>
      </c>
      <c r="J32" s="471" t="str">
        <f>IF(E32="","",VLOOKUP(C32,Data!$B$5:$D$508,3,FALSE))</f>
        <v>C/T</v>
      </c>
      <c r="K32" s="347" t="str">
        <f>IF(E32="","",VLOOKUP(C32,Data!$B$5:$M$508,12,FALSE))</f>
        <v>Indonesia</v>
      </c>
      <c r="L32" s="348"/>
      <c r="M32" s="349">
        <f>IF(E32="","",VLOOKUP(C32,Data!$B$5:$E$508,4,FALSE)*E32)</f>
        <v>30</v>
      </c>
      <c r="N32" s="349">
        <f>IF(E32="","",VLOOKUP(C32,Data!$B$5:$F$508,5,FALSE)*E32)</f>
        <v>20</v>
      </c>
      <c r="O32" s="612" t="e">
        <f>IF(C32=Data!#REF!,Data!#REF!,(IF(C32=Data!#REF!,Data!#REF!,(IF(C32=Data!#REF!,Data!#REF!,(IF(C32=Data!B123,Data!G123,(IF(C32=Data!B126,Data!G126,(IF(C32=Data!#REF!,Data!#REF!,(IF(C32=Data!#REF!,Data!#REF!,(IF(C32=Data!#REF!,Data!#REF!,Data!#REF!)))))))))))))))&amp;IF(C32=Data!#REF!,Data!#REF!,(IF(C32=Data!#REF!,Data!#REF!,(IF(C32=Data!#REF!,Data!#REF!,(IF(C32=Data!#REF!,Data!#REF!,(IF(C32=Data!#REF!,Data!#REF!,(IF(C32=Data!#REF!,Data!G818,(IF(C32=Data!#REF!,Data!#REF!,(IF(C32=Data!#REF!,Data!#REF!,Data!#REF!)))))))))))))))&amp;IF(C32=Data!B154,Data!G154,(IF(C32=Data!#REF!,Data!#REF!,(IF(C32=Data!#REF!,Data!#REF!,(IF(C32=Data!#REF!,Data!#REF!,(IF(C32=Data!#REF!,Data!#REF!,Data!#REF!)))))))))</f>
        <v>#REF!</v>
      </c>
      <c r="P32" s="849"/>
      <c r="Q32" s="850"/>
      <c r="R32" s="630" t="s">
        <v>525</v>
      </c>
      <c r="S32" s="850"/>
      <c r="T32" s="850"/>
      <c r="U32" s="630"/>
      <c r="V32" s="634"/>
      <c r="W32" s="630"/>
      <c r="X32" s="350">
        <f>IF(E32="","",VLOOKUP(C32,Data!$B$5:$J$508,9,FALSE)*E32)</f>
        <v>0.31</v>
      </c>
      <c r="Y32" s="704"/>
      <c r="Z32" s="704"/>
      <c r="AA32" s="857">
        <v>0.31</v>
      </c>
      <c r="AB32" s="705"/>
      <c r="AC32" s="858">
        <v>0.31</v>
      </c>
      <c r="AD32" s="704"/>
      <c r="AE32" s="704"/>
    </row>
    <row r="33" spans="1:31" s="710" customFormat="1" ht="20" customHeight="1">
      <c r="A33" s="710">
        <v>15</v>
      </c>
      <c r="B33" s="707">
        <v>32</v>
      </c>
      <c r="C33" s="357" t="s">
        <v>621</v>
      </c>
      <c r="D33" s="346" t="str">
        <f>IF(E33="","",VLOOKUP(C33,Data!$B$5:$L$508,2,FALSE))</f>
        <v>ZV87970</v>
      </c>
      <c r="E33" s="715">
        <v>9</v>
      </c>
      <c r="F33" s="709"/>
      <c r="G33" s="363"/>
      <c r="H33" s="346">
        <f>IF(E33="","",VLOOKUP(C33,Data!$B$5:$L$508,11,FALSE))</f>
        <v>21.69</v>
      </c>
      <c r="I33" s="616">
        <f t="shared" si="1"/>
        <v>195.21</v>
      </c>
      <c r="J33" s="471" t="str">
        <f>IF(E33="","",VLOOKUP(C33,Data!$B$5:$D$508,3,FALSE))</f>
        <v>C/T</v>
      </c>
      <c r="K33" s="347" t="str">
        <f>IF(E33="","",VLOOKUP(C33,Data!$B$5:$M$508,12,FALSE))</f>
        <v>Indonesia</v>
      </c>
      <c r="L33" s="348"/>
      <c r="M33" s="349">
        <f>IF(E33="","",VLOOKUP(C33,Data!$B$5:$E$508,4,FALSE)*E33)</f>
        <v>96.75</v>
      </c>
      <c r="N33" s="349">
        <f>IF(E33="","",VLOOKUP(C33,Data!$B$5:$F$508,5,FALSE)*E33)</f>
        <v>77.399999999999991</v>
      </c>
      <c r="O33" s="612" t="e">
        <f>IF(C33=Data!#REF!,Data!#REF!,(IF(C33=Data!#REF!,Data!#REF!,(IF(C33=Data!#REF!,Data!#REF!,(IF(C33=Data!B124,Data!G124,(IF(C33=Data!B127,Data!G127,(IF(C33=Data!#REF!,Data!#REF!,(IF(C33=Data!#REF!,Data!#REF!,(IF(C33=Data!#REF!,Data!#REF!,Data!#REF!)))))))))))))))&amp;IF(C33=Data!#REF!,Data!#REF!,(IF(C33=Data!#REF!,Data!#REF!,(IF(C33=Data!#REF!,Data!#REF!,(IF(C33=Data!#REF!,Data!#REF!,(IF(C33=Data!#REF!,Data!#REF!,(IF(C33=Data!#REF!,Data!G819,(IF(C33=Data!#REF!,Data!#REF!,(IF(C33=Data!#REF!,Data!#REF!,Data!#REF!)))))))))))))))&amp;IF(C33=Data!B155,Data!G155,(IF(C33=Data!#REF!,Data!#REF!,(IF(C33=Data!#REF!,Data!#REF!,(IF(C33=Data!#REF!,Data!#REF!,(IF(C33=Data!#REF!,Data!#REF!,Data!#REF!)))))))))</f>
        <v>#REF!</v>
      </c>
      <c r="P33" s="849"/>
      <c r="Q33" s="850"/>
      <c r="R33" s="630" t="s">
        <v>525</v>
      </c>
      <c r="S33" s="850"/>
      <c r="T33" s="850"/>
      <c r="U33" s="630"/>
      <c r="V33" s="634"/>
      <c r="W33" s="630"/>
      <c r="X33" s="350">
        <f>IF(E33="","",VLOOKUP(C33,Data!$B$5:$J$508,9,FALSE)*E33)</f>
        <v>0.242372</v>
      </c>
      <c r="Y33" s="704"/>
      <c r="Z33" s="704"/>
      <c r="AA33" s="857">
        <v>0.242372</v>
      </c>
      <c r="AB33" s="705"/>
      <c r="AC33" s="858">
        <v>0.24299999999999999</v>
      </c>
      <c r="AD33" s="704"/>
      <c r="AE33" s="704"/>
    </row>
    <row r="34" spans="1:31" s="710" customFormat="1" ht="20" customHeight="1">
      <c r="A34" s="710">
        <v>16</v>
      </c>
      <c r="B34" s="707">
        <v>33</v>
      </c>
      <c r="C34" s="357" t="s">
        <v>622</v>
      </c>
      <c r="D34" s="346" t="str">
        <f>IF(E34="","",VLOOKUP(C34,Data!$B$5:$L$508,2,FALSE))</f>
        <v>ZV87980</v>
      </c>
      <c r="E34" s="715">
        <v>5</v>
      </c>
      <c r="F34" s="709"/>
      <c r="G34" s="363"/>
      <c r="H34" s="346">
        <f>IF(E34="","",VLOOKUP(C34,Data!$B$5:$L$508,11,FALSE))</f>
        <v>21.12</v>
      </c>
      <c r="I34" s="616">
        <f t="shared" si="1"/>
        <v>105.60000000000001</v>
      </c>
      <c r="J34" s="471" t="str">
        <f>IF(E34="","",VLOOKUP(C34,Data!$B$5:$D$508,3,FALSE))</f>
        <v>C/T</v>
      </c>
      <c r="K34" s="347" t="str">
        <f>IF(E34="","",VLOOKUP(C34,Data!$B$5:$M$508,12,FALSE))</f>
        <v>Indonesia</v>
      </c>
      <c r="L34" s="348"/>
      <c r="M34" s="349">
        <f>IF(E34="","",VLOOKUP(C34,Data!$B$5:$E$508,4,FALSE)*E34)</f>
        <v>51.75</v>
      </c>
      <c r="N34" s="349">
        <f>IF(E34="","",VLOOKUP(C34,Data!$B$5:$F$508,5,FALSE)*E34)</f>
        <v>41</v>
      </c>
      <c r="O34" s="612" t="e">
        <f>IF(C34=Data!#REF!,Data!#REF!,(IF(C34=Data!#REF!,Data!#REF!,(IF(C34=Data!#REF!,Data!#REF!,(IF(C34=Data!B125,Data!G125,(IF(C34=Data!B128,Data!G128,(IF(C34=Data!#REF!,Data!#REF!,(IF(C34=Data!#REF!,Data!#REF!,(IF(C34=Data!#REF!,Data!#REF!,Data!#REF!)))))))))))))))&amp;IF(C34=Data!#REF!,Data!#REF!,(IF(C34=Data!#REF!,Data!#REF!,(IF(C34=Data!#REF!,Data!#REF!,(IF(C34=Data!#REF!,Data!#REF!,(IF(C34=Data!#REF!,Data!#REF!,(IF(C34=Data!#REF!,Data!G820,(IF(C34=Data!#REF!,Data!#REF!,(IF(C34=Data!#REF!,Data!#REF!,Data!#REF!)))))))))))))))&amp;IF(C34=Data!B156,Data!G156,(IF(C34=Data!#REF!,Data!#REF!,(IF(C34=Data!#REF!,Data!#REF!,(IF(C34=Data!#REF!,Data!#REF!,(IF(C34=Data!#REF!,Data!#REF!,Data!#REF!)))))))))</f>
        <v>#REF!</v>
      </c>
      <c r="P34" s="849"/>
      <c r="Q34" s="850"/>
      <c r="R34" s="630" t="s">
        <v>525</v>
      </c>
      <c r="S34" s="850"/>
      <c r="T34" s="850"/>
      <c r="U34" s="630"/>
      <c r="V34" s="634"/>
      <c r="W34" s="630"/>
      <c r="X34" s="350">
        <f>IF(E34="","",VLOOKUP(C34,Data!$B$5:$J$508,9,FALSE)*E34)</f>
        <v>0.13465111111111111</v>
      </c>
      <c r="Y34" s="704"/>
      <c r="Z34" s="704"/>
      <c r="AA34" s="857">
        <v>0.13465111111111111</v>
      </c>
      <c r="AB34" s="705"/>
      <c r="AC34" s="858">
        <v>0.13500000000000001</v>
      </c>
      <c r="AD34" s="704"/>
      <c r="AE34" s="704"/>
    </row>
    <row r="35" spans="1:31" s="710" customFormat="1" ht="20" customHeight="1">
      <c r="A35" s="710">
        <v>17</v>
      </c>
      <c r="B35" s="707">
        <v>34</v>
      </c>
      <c r="C35" s="357" t="s">
        <v>623</v>
      </c>
      <c r="D35" s="346" t="str">
        <f>IF(E35="","",VLOOKUP(C35,Data!$B$5:$L$508,2,FALSE))</f>
        <v>ZV87990</v>
      </c>
      <c r="E35" s="715">
        <v>3</v>
      </c>
      <c r="F35" s="709"/>
      <c r="G35" s="363"/>
      <c r="H35" s="346">
        <f>IF(E35="","",VLOOKUP(C35,Data!$B$5:$L$508,11,FALSE))</f>
        <v>7.67</v>
      </c>
      <c r="I35" s="616">
        <f t="shared" si="1"/>
        <v>23.009999999999998</v>
      </c>
      <c r="J35" s="471" t="str">
        <f>IF(E35="","",VLOOKUP(C35,Data!$B$5:$D$508,3,FALSE))</f>
        <v>C/T</v>
      </c>
      <c r="K35" s="347" t="str">
        <f>IF(E35="","",VLOOKUP(C35,Data!$B$5:$M$508,12,FALSE))</f>
        <v>Indonesia</v>
      </c>
      <c r="L35" s="348"/>
      <c r="M35" s="349">
        <f>IF(E35="","",VLOOKUP(C35,Data!$B$5:$E$508,4,FALSE)*E35)</f>
        <v>3.09</v>
      </c>
      <c r="N35" s="349">
        <f>IF(E35="","",VLOOKUP(C35,Data!$B$5:$F$508,5,FALSE)*E35)</f>
        <v>1.2000000000000002</v>
      </c>
      <c r="O35" s="612" t="e">
        <f>IF(C35=Data!#REF!,Data!#REF!,(IF(C35=Data!#REF!,Data!#REF!,(IF(C35=Data!#REF!,Data!#REF!,(IF(C35=Data!B126,Data!G126,(IF(C35=Data!B129,Data!G129,(IF(C35=Data!#REF!,Data!#REF!,(IF(C35=Data!#REF!,Data!#REF!,(IF(C35=Data!#REF!,Data!#REF!,Data!#REF!)))))))))))))))&amp;IF(C35=Data!#REF!,Data!#REF!,(IF(C35=Data!#REF!,Data!#REF!,(IF(C35=Data!#REF!,Data!#REF!,(IF(C35=Data!#REF!,Data!#REF!,(IF(C35=Data!#REF!,Data!#REF!,(IF(C35=Data!#REF!,Data!G821,(IF(C35=Data!#REF!,Data!#REF!,(IF(C35=Data!#REF!,Data!#REF!,Data!#REF!)))))))))))))))&amp;IF(C35=Data!B157,Data!G157,(IF(C35=Data!#REF!,Data!#REF!,(IF(C35=Data!#REF!,Data!#REF!,(IF(C35=Data!#REF!,Data!#REF!,(IF(C35=Data!#REF!,Data!#REF!,Data!#REF!)))))))))</f>
        <v>#REF!</v>
      </c>
      <c r="P35" s="849"/>
      <c r="Q35" s="850"/>
      <c r="R35" s="630" t="s">
        <v>525</v>
      </c>
      <c r="S35" s="850"/>
      <c r="T35" s="850"/>
      <c r="U35" s="630"/>
      <c r="V35" s="634"/>
      <c r="W35" s="630"/>
      <c r="X35" s="350">
        <f>IF(E35="","",VLOOKUP(C35,Data!$B$5:$J$508,9,FALSE)*E35)</f>
        <v>0.246</v>
      </c>
      <c r="Y35" s="704"/>
      <c r="Z35" s="704"/>
      <c r="AA35" s="857">
        <v>0.246</v>
      </c>
      <c r="AB35" s="705"/>
      <c r="AC35" s="858">
        <v>0.246</v>
      </c>
      <c r="AD35" s="704"/>
      <c r="AE35" s="704"/>
    </row>
    <row r="36" spans="1:31" s="710" customFormat="1" ht="20" customHeight="1">
      <c r="A36" s="710">
        <v>18</v>
      </c>
      <c r="B36" s="707">
        <v>35</v>
      </c>
      <c r="C36" s="357" t="s">
        <v>624</v>
      </c>
      <c r="D36" s="346" t="str">
        <f>IF(E36="","",VLOOKUP(C36,Data!$B$5:$L$508,2,FALSE))</f>
        <v>ZV88000</v>
      </c>
      <c r="E36" s="715">
        <v>6</v>
      </c>
      <c r="F36" s="709"/>
      <c r="G36" s="363"/>
      <c r="H36" s="346">
        <f>IF(E36="","",VLOOKUP(C36,Data!$B$5:$L$508,11,FALSE))</f>
        <v>7.45</v>
      </c>
      <c r="I36" s="616">
        <f t="shared" si="1"/>
        <v>44.7</v>
      </c>
      <c r="J36" s="471" t="str">
        <f>IF(E36="","",VLOOKUP(C36,Data!$B$5:$D$508,3,FALSE))</f>
        <v>C/T</v>
      </c>
      <c r="K36" s="347" t="str">
        <f>IF(E36="","",VLOOKUP(C36,Data!$B$5:$M$508,12,FALSE))</f>
        <v>Indonesia</v>
      </c>
      <c r="L36" s="348"/>
      <c r="M36" s="349">
        <f>IF(E36="","",VLOOKUP(C36,Data!$B$5:$E$508,4,FALSE)*E36)</f>
        <v>6.84</v>
      </c>
      <c r="N36" s="349">
        <f>IF(E36="","",VLOOKUP(C36,Data!$B$5:$F$508,5,FALSE)*E36)</f>
        <v>3.06</v>
      </c>
      <c r="O36" s="612" t="e">
        <f>IF(C36=Data!#REF!,Data!#REF!,(IF(C36=Data!#REF!,Data!#REF!,(IF(C36=Data!#REF!,Data!#REF!,(IF(C36=Data!B127,Data!G127,(IF(C36=Data!B130,Data!G130,(IF(C36=Data!#REF!,Data!#REF!,(IF(C36=Data!#REF!,Data!#REF!,(IF(C36=Data!#REF!,Data!#REF!,Data!#REF!)))))))))))))))&amp;IF(C36=Data!#REF!,Data!#REF!,(IF(C36=Data!#REF!,Data!#REF!,(IF(C36=Data!#REF!,Data!#REF!,(IF(C36=Data!#REF!,Data!#REF!,(IF(C36=Data!#REF!,Data!#REF!,(IF(C36=Data!#REF!,Data!G822,(IF(C36=Data!#REF!,Data!#REF!,(IF(C36=Data!#REF!,Data!#REF!,Data!#REF!)))))))))))))))&amp;IF(C36=Data!B158,Data!G158,(IF(C36=Data!#REF!,Data!#REF!,(IF(C36=Data!#REF!,Data!#REF!,(IF(C36=Data!#REF!,Data!#REF!,(IF(C36=Data!#REF!,Data!#REF!,Data!#REF!)))))))))</f>
        <v>#REF!</v>
      </c>
      <c r="P36" s="849"/>
      <c r="Q36" s="850"/>
      <c r="R36" s="630" t="s">
        <v>525</v>
      </c>
      <c r="S36" s="850"/>
      <c r="T36" s="850"/>
      <c r="U36" s="630"/>
      <c r="V36" s="634"/>
      <c r="W36" s="630"/>
      <c r="X36" s="350">
        <f>IF(E36="","",VLOOKUP(C36,Data!$B$5:$J$508,9,FALSE)*E36)</f>
        <v>0.49199999999999999</v>
      </c>
      <c r="Y36" s="704"/>
      <c r="Z36" s="704"/>
      <c r="AA36" s="857">
        <v>0.49199999999999999</v>
      </c>
      <c r="AB36" s="705"/>
      <c r="AC36" s="858">
        <v>0.49199999999999999</v>
      </c>
      <c r="AD36" s="704"/>
      <c r="AE36" s="704"/>
    </row>
    <row r="37" spans="1:31" s="710" customFormat="1" ht="20" customHeight="1">
      <c r="A37" s="710">
        <v>19</v>
      </c>
      <c r="B37" s="707">
        <v>36</v>
      </c>
      <c r="C37" s="357" t="s">
        <v>618</v>
      </c>
      <c r="D37" s="346" t="str">
        <f>IF(E37="","",VLOOKUP(C37,Data!$B$5:$L$508,2,FALSE))</f>
        <v>ZV88010</v>
      </c>
      <c r="E37" s="715">
        <v>8</v>
      </c>
      <c r="F37" s="709"/>
      <c r="G37" s="363"/>
      <c r="H37" s="346">
        <f>IF(E37="","",VLOOKUP(C37,Data!$B$5:$L$508,11,FALSE))</f>
        <v>23.65</v>
      </c>
      <c r="I37" s="616">
        <f t="shared" si="1"/>
        <v>189.2</v>
      </c>
      <c r="J37" s="471" t="str">
        <f>IF(E37="","",VLOOKUP(C37,Data!$B$5:$D$508,3,FALSE))</f>
        <v>C/T</v>
      </c>
      <c r="K37" s="347" t="str">
        <f>IF(E37="","",VLOOKUP(C37,Data!$B$5:$M$508,12,FALSE))</f>
        <v>Indonesia</v>
      </c>
      <c r="L37" s="348"/>
      <c r="M37" s="349">
        <f>IF(E37="","",VLOOKUP(C37,Data!$B$5:$E$508,4,FALSE)*E37)</f>
        <v>60.08</v>
      </c>
      <c r="N37" s="349">
        <f>IF(E37="","",VLOOKUP(C37,Data!$B$5:$F$508,5,FALSE)*E37)</f>
        <v>51.2</v>
      </c>
      <c r="O37" s="612" t="e">
        <f>IF(C37=Data!#REF!,Data!#REF!,(IF(C37=Data!#REF!,Data!#REF!,(IF(C37=Data!#REF!,Data!#REF!,(IF(C37=Data!B128,Data!G128,(IF(C37=Data!B131,Data!G131,(IF(C37=Data!#REF!,Data!#REF!,(IF(C37=Data!#REF!,Data!#REF!,(IF(C37=Data!#REF!,Data!#REF!,Data!#REF!)))))))))))))))&amp;IF(C37=Data!#REF!,Data!#REF!,(IF(C37=Data!#REF!,Data!#REF!,(IF(C37=Data!#REF!,Data!#REF!,(IF(C37=Data!#REF!,Data!#REF!,(IF(C37=Data!#REF!,Data!#REF!,(IF(C37=Data!#REF!,Data!G823,(IF(C37=Data!#REF!,Data!#REF!,(IF(C37=Data!#REF!,Data!#REF!,Data!#REF!)))))))))))))))&amp;IF(C37=Data!B159,Data!G159,(IF(C37=Data!#REF!,Data!#REF!,(IF(C37=Data!#REF!,Data!#REF!,(IF(C37=Data!#REF!,Data!#REF!,(IF(C37=Data!#REF!,Data!#REF!,Data!#REF!)))))))))</f>
        <v>#REF!</v>
      </c>
      <c r="P37" s="849"/>
      <c r="Q37" s="850"/>
      <c r="R37" s="630" t="s">
        <v>525</v>
      </c>
      <c r="S37" s="850"/>
      <c r="T37" s="850"/>
      <c r="U37" s="630"/>
      <c r="V37" s="634"/>
      <c r="W37" s="630"/>
      <c r="X37" s="350">
        <f>IF(E37="","",VLOOKUP(C37,Data!$B$5:$J$508,9,FALSE)*E37)</f>
        <v>0.242372</v>
      </c>
      <c r="Y37" s="704"/>
      <c r="Z37" s="704"/>
      <c r="AA37" s="857">
        <v>0.242372</v>
      </c>
      <c r="AB37" s="705"/>
      <c r="AC37" s="858">
        <v>0.24299999999999999</v>
      </c>
      <c r="AD37" s="704"/>
      <c r="AE37" s="704"/>
    </row>
    <row r="38" spans="1:31" s="710" customFormat="1" ht="20" customHeight="1">
      <c r="A38" s="710">
        <v>20</v>
      </c>
      <c r="B38" s="707">
        <v>37</v>
      </c>
      <c r="C38" s="357" t="s">
        <v>156</v>
      </c>
      <c r="D38" s="346" t="str">
        <f>IF(E38="","",VLOOKUP(C38,Data!$B$5:$L$508,2,FALSE))</f>
        <v>ZV88060</v>
      </c>
      <c r="E38" s="715">
        <v>5</v>
      </c>
      <c r="F38" s="709"/>
      <c r="G38" s="363"/>
      <c r="H38" s="346">
        <f>IF(E38="","",VLOOKUP(C38,Data!$B$5:$L$508,11,FALSE))</f>
        <v>16.07</v>
      </c>
      <c r="I38" s="616">
        <f t="shared" si="1"/>
        <v>80.349999999999994</v>
      </c>
      <c r="J38" s="471" t="str">
        <f>IF(E38="","",VLOOKUP(C38,Data!$B$5:$D$508,3,FALSE))</f>
        <v>C/T</v>
      </c>
      <c r="K38" s="347" t="str">
        <f>IF(E38="","",VLOOKUP(C38,Data!$B$5:$M$508,12,FALSE))</f>
        <v>Indonesia</v>
      </c>
      <c r="L38" s="348"/>
      <c r="M38" s="349">
        <f>IF(E38="","",VLOOKUP(C38,Data!$B$5:$E$508,4,FALSE)*E38)</f>
        <v>27.25</v>
      </c>
      <c r="N38" s="349">
        <f>IF(E38="","",VLOOKUP(C38,Data!$B$5:$F$508,5,FALSE)*E38)</f>
        <v>21.25</v>
      </c>
      <c r="O38" s="612" t="e">
        <f>IF(C38=Data!#REF!,Data!#REF!,(IF(C38=Data!#REF!,Data!#REF!,(IF(C38=Data!#REF!,Data!#REF!,(IF(C38=Data!B129,Data!G129,(IF(C38=Data!B132,Data!G132,(IF(C38=Data!#REF!,Data!#REF!,(IF(C38=Data!#REF!,Data!#REF!,(IF(C38=Data!#REF!,Data!#REF!,Data!#REF!)))))))))))))))&amp;IF(C38=Data!#REF!,Data!#REF!,(IF(C38=Data!#REF!,Data!#REF!,(IF(C38=Data!#REF!,Data!#REF!,(IF(C38=Data!#REF!,Data!#REF!,(IF(C38=Data!#REF!,Data!#REF!,(IF(C38=Data!#REF!,Data!G824,(IF(C38=Data!#REF!,Data!#REF!,(IF(C38=Data!#REF!,Data!#REF!,Data!#REF!)))))))))))))))&amp;IF(C38=Data!B160,Data!G160,(IF(C38=Data!#REF!,Data!#REF!,(IF(C38=Data!#REF!,Data!#REF!,(IF(C38=Data!#REF!,Data!#REF!,(IF(C38=Data!#REF!,Data!#REF!,Data!#REF!)))))))))</f>
        <v>#REF!</v>
      </c>
      <c r="P38" s="849"/>
      <c r="Q38" s="850"/>
      <c r="R38" s="630" t="s">
        <v>525</v>
      </c>
      <c r="S38" s="850"/>
      <c r="T38" s="850"/>
      <c r="U38" s="630"/>
      <c r="V38" s="634"/>
      <c r="W38" s="630"/>
      <c r="X38" s="350">
        <f>IF(E38="","",VLOOKUP(C38,Data!$B$5:$J$508,9,FALSE)*E38)</f>
        <v>5.0875999999999991E-2</v>
      </c>
      <c r="Y38" s="704"/>
      <c r="Z38" s="704"/>
      <c r="AA38" s="857">
        <v>5.0875999999999991E-2</v>
      </c>
      <c r="AB38" s="705"/>
      <c r="AC38" s="858">
        <v>5.1000000000000004E-2</v>
      </c>
      <c r="AD38" s="704"/>
      <c r="AE38" s="704"/>
    </row>
    <row r="39" spans="1:31" s="710" customFormat="1" ht="20" customHeight="1">
      <c r="A39" s="710">
        <v>21</v>
      </c>
      <c r="B39" s="707">
        <v>38</v>
      </c>
      <c r="C39" s="357" t="s">
        <v>157</v>
      </c>
      <c r="D39" s="346" t="str">
        <f>IF(E39="","",VLOOKUP(C39,Data!$B$5:$L$508,2,FALSE))</f>
        <v>ZV88070</v>
      </c>
      <c r="E39" s="715">
        <v>5</v>
      </c>
      <c r="F39" s="709"/>
      <c r="G39" s="363"/>
      <c r="H39" s="346">
        <f>IF(E39="","",VLOOKUP(C39,Data!$B$5:$L$508,11,FALSE))</f>
        <v>16.02</v>
      </c>
      <c r="I39" s="616">
        <f t="shared" si="1"/>
        <v>80.099999999999994</v>
      </c>
      <c r="J39" s="471" t="str">
        <f>IF(E39="","",VLOOKUP(C39,Data!$B$5:$D$508,3,FALSE))</f>
        <v>C/T</v>
      </c>
      <c r="K39" s="347" t="str">
        <f>IF(E39="","",VLOOKUP(C39,Data!$B$5:$M$508,12,FALSE))</f>
        <v>Indonesia</v>
      </c>
      <c r="L39" s="348"/>
      <c r="M39" s="349">
        <f>IF(E39="","",VLOOKUP(C39,Data!$B$5:$E$508,4,FALSE)*E39)</f>
        <v>28.25</v>
      </c>
      <c r="N39" s="349">
        <f>IF(E39="","",VLOOKUP(C39,Data!$B$5:$F$508,5,FALSE)*E39)</f>
        <v>22</v>
      </c>
      <c r="O39" s="612" t="e">
        <f>IF(C39=Data!#REF!,Data!#REF!,(IF(C39=Data!#REF!,Data!#REF!,(IF(C39=Data!#REF!,Data!#REF!,(IF(C39=Data!B130,Data!G130,(IF(C39=Data!B133,Data!G133,(IF(C39=Data!#REF!,Data!#REF!,(IF(C39=Data!#REF!,Data!#REF!,(IF(C39=Data!#REF!,Data!#REF!,Data!#REF!)))))))))))))))&amp;IF(C39=Data!#REF!,Data!#REF!,(IF(C39=Data!#REF!,Data!#REF!,(IF(C39=Data!#REF!,Data!#REF!,(IF(C39=Data!#REF!,Data!#REF!,(IF(C39=Data!#REF!,Data!#REF!,(IF(C39=Data!#REF!,Data!G825,(IF(C39=Data!#REF!,Data!#REF!,(IF(C39=Data!#REF!,Data!#REF!,Data!#REF!)))))))))))))))&amp;IF(C39=Data!B161,Data!G161,(IF(C39=Data!#REF!,Data!#REF!,(IF(C39=Data!#REF!,Data!#REF!,(IF(C39=Data!#REF!,Data!#REF!,(IF(C39=Data!#REF!,Data!#REF!,Data!#REF!)))))))))</f>
        <v>#REF!</v>
      </c>
      <c r="P39" s="849"/>
      <c r="Q39" s="850"/>
      <c r="R39" s="630" t="s">
        <v>525</v>
      </c>
      <c r="S39" s="850"/>
      <c r="T39" s="850"/>
      <c r="U39" s="630"/>
      <c r="V39" s="634"/>
      <c r="W39" s="630"/>
      <c r="X39" s="350">
        <f>IF(E39="","",VLOOKUP(C39,Data!$B$5:$J$508,9,FALSE)*E39)</f>
        <v>5.0875999999999991E-2</v>
      </c>
      <c r="Y39" s="704"/>
      <c r="Z39" s="704"/>
      <c r="AA39" s="857">
        <v>5.0875999999999991E-2</v>
      </c>
      <c r="AB39" s="705"/>
      <c r="AC39" s="858">
        <v>5.1000000000000004E-2</v>
      </c>
      <c r="AD39" s="704"/>
      <c r="AE39" s="704"/>
    </row>
    <row r="40" spans="1:31" s="710" customFormat="1" ht="20" customHeight="1">
      <c r="A40" s="710">
        <v>22</v>
      </c>
      <c r="B40" s="707">
        <v>39</v>
      </c>
      <c r="C40" s="357" t="s">
        <v>158</v>
      </c>
      <c r="D40" s="346" t="str">
        <f>IF(E40="","",VLOOKUP(C40,Data!$B$5:$L$508,2,FALSE))</f>
        <v>ZV88080</v>
      </c>
      <c r="E40" s="715">
        <v>2</v>
      </c>
      <c r="F40" s="709"/>
      <c r="G40" s="363"/>
      <c r="H40" s="346">
        <f>IF(E40="","",VLOOKUP(C40,Data!$B$5:$L$508,11,FALSE))</f>
        <v>39.72</v>
      </c>
      <c r="I40" s="616">
        <f t="shared" si="0"/>
        <v>79.44</v>
      </c>
      <c r="J40" s="471" t="str">
        <f>IF(E40="","",VLOOKUP(C40,Data!$B$5:$D$508,3,FALSE))</f>
        <v>C/T</v>
      </c>
      <c r="K40" s="347" t="str">
        <f>IF(E40="","",VLOOKUP(C40,Data!$B$5:$M$508,12,FALSE))</f>
        <v>Indonesia</v>
      </c>
      <c r="L40" s="348"/>
      <c r="M40" s="349">
        <f>IF(E40="","",VLOOKUP(C40,Data!$B$5:$E$508,4,FALSE)*E40)</f>
        <v>10.1</v>
      </c>
      <c r="N40" s="349">
        <f>IF(E40="","",VLOOKUP(C40,Data!$B$5:$F$508,5,FALSE)*E40)</f>
        <v>7.6</v>
      </c>
      <c r="O40" s="612" t="e">
        <f>IF(C40=Data!#REF!,Data!#REF!,(IF(C40=Data!#REF!,Data!#REF!,(IF(C40=Data!#REF!,Data!#REF!,(IF(C40=Data!B131,Data!G131,(IF(C40=Data!B134,Data!G134,(IF(C40=Data!#REF!,Data!#REF!,(IF(C40=Data!#REF!,Data!#REF!,(IF(C40=Data!#REF!,Data!#REF!,Data!#REF!)))))))))))))))&amp;IF(C40=Data!#REF!,Data!#REF!,(IF(C40=Data!#REF!,Data!#REF!,(IF(C40=Data!#REF!,Data!#REF!,(IF(C40=Data!#REF!,Data!#REF!,(IF(C40=Data!#REF!,Data!#REF!,(IF(C40=Data!#REF!,Data!G826,(IF(C40=Data!#REF!,Data!#REF!,(IF(C40=Data!#REF!,Data!#REF!,Data!#REF!)))))))))))))))&amp;IF(C40=Data!B162,Data!G162,(IF(C40=Data!#REF!,Data!#REF!,(IF(C40=Data!#REF!,Data!#REF!,(IF(C40=Data!#REF!,Data!#REF!,(IF(C40=Data!#REF!,Data!#REF!,Data!#REF!)))))))))</f>
        <v>#REF!</v>
      </c>
      <c r="P40" s="849"/>
      <c r="Q40" s="850"/>
      <c r="R40" s="630" t="s">
        <v>525</v>
      </c>
      <c r="S40" s="850"/>
      <c r="T40" s="850"/>
      <c r="U40" s="630"/>
      <c r="V40" s="634"/>
      <c r="W40" s="630"/>
      <c r="X40" s="350">
        <f>IF(E40="","",VLOOKUP(C40,Data!$B$5:$J$508,9,FALSE)*E40)</f>
        <v>5.0875999999999998E-2</v>
      </c>
      <c r="Y40" s="704"/>
      <c r="Z40" s="704"/>
      <c r="AA40" s="857">
        <v>5.0875999999999998E-2</v>
      </c>
      <c r="AB40" s="705"/>
      <c r="AC40" s="858">
        <v>5.1000000000000004E-2</v>
      </c>
      <c r="AD40" s="704"/>
      <c r="AE40" s="704"/>
    </row>
    <row r="41" spans="1:31" s="710" customFormat="1" ht="20" customHeight="1">
      <c r="A41" s="710">
        <v>23</v>
      </c>
      <c r="B41" s="707">
        <v>40</v>
      </c>
      <c r="C41" s="357" t="s">
        <v>159</v>
      </c>
      <c r="D41" s="346" t="str">
        <f>IF(E41="","",VLOOKUP(C41,Data!$B$5:$L$508,2,FALSE))</f>
        <v>ZV88090</v>
      </c>
      <c r="E41" s="715">
        <v>2</v>
      </c>
      <c r="F41" s="709">
        <v>1</v>
      </c>
      <c r="G41" s="712"/>
      <c r="H41" s="346">
        <f>IF(E41="","",VLOOKUP(C41,Data!$B$5:$L$508,11,FALSE))</f>
        <v>37.4</v>
      </c>
      <c r="I41" s="616">
        <f t="shared" si="0"/>
        <v>74.8</v>
      </c>
      <c r="J41" s="471" t="str">
        <f>IF(E41="","",VLOOKUP(C41,Data!$B$5:$D$508,3,FALSE))</f>
        <v>C/T</v>
      </c>
      <c r="K41" s="347" t="str">
        <f>IF(E41="","",VLOOKUP(C41,Data!$B$5:$M$508,12,FALSE))</f>
        <v>Indonesia</v>
      </c>
      <c r="L41" s="348"/>
      <c r="M41" s="349">
        <f>IF(E41="","",VLOOKUP(C41,Data!$B$5:$E$508,4,FALSE)*E41)</f>
        <v>10.1</v>
      </c>
      <c r="N41" s="349">
        <f>IF(E41="","",VLOOKUP(C41,Data!$B$5:$F$508,5,FALSE)*E41)</f>
        <v>7.6</v>
      </c>
      <c r="O41" s="612" t="e">
        <f>IF(C41=Data!#REF!,Data!#REF!,(IF(C41=Data!#REF!,Data!#REF!,(IF(C41=Data!#REF!,Data!#REF!,(IF(C41=Data!B132,Data!G132,(IF(C41=Data!B135,Data!G135,(IF(C41=Data!#REF!,Data!#REF!,(IF(C41=Data!#REF!,Data!#REF!,(IF(C41=Data!#REF!,Data!#REF!,Data!#REF!)))))))))))))))&amp;IF(C41=Data!#REF!,Data!#REF!,(IF(C41=Data!#REF!,Data!#REF!,(IF(C41=Data!#REF!,Data!#REF!,(IF(C41=Data!#REF!,Data!#REF!,(IF(C41=Data!#REF!,Data!#REF!,(IF(C41=Data!#REF!,Data!G827,(IF(C41=Data!#REF!,Data!#REF!,(IF(C41=Data!#REF!,Data!#REF!,Data!#REF!)))))))))))))))&amp;IF(C41=Data!B163,Data!G163,(IF(C41=Data!#REF!,Data!#REF!,(IF(C41=Data!#REF!,Data!#REF!,(IF(C41=Data!#REF!,Data!#REF!,(IF(C41=Data!#REF!,Data!#REF!,Data!#REF!)))))))))</f>
        <v>#REF!</v>
      </c>
      <c r="P41" s="849"/>
      <c r="Q41" s="850"/>
      <c r="R41" s="630" t="s">
        <v>525</v>
      </c>
      <c r="S41" s="850"/>
      <c r="T41" s="850"/>
      <c r="U41" s="630"/>
      <c r="V41" s="634"/>
      <c r="W41" s="630"/>
      <c r="X41" s="350">
        <f>IF(E41="","",VLOOKUP(C41,Data!$B$5:$J$508,9,FALSE)*E41)</f>
        <v>5.0875999999999998E-2</v>
      </c>
      <c r="Y41" s="704"/>
      <c r="Z41" s="704"/>
      <c r="AA41" s="857">
        <v>5.0875999999999998E-2</v>
      </c>
      <c r="AB41" s="705"/>
      <c r="AC41" s="858">
        <v>5.1000000000000004E-2</v>
      </c>
      <c r="AD41" s="704"/>
      <c r="AE41" s="704"/>
    </row>
    <row r="42" spans="1:31" s="710" customFormat="1" ht="20" customHeight="1">
      <c r="A42" s="710">
        <v>24</v>
      </c>
      <c r="B42" s="707">
        <v>41</v>
      </c>
      <c r="C42" s="357" t="s">
        <v>160</v>
      </c>
      <c r="D42" s="346" t="str">
        <f>IF(E42="","",VLOOKUP(C42,Data!$B$5:$L$508,2,FALSE))</f>
        <v>ZV88100</v>
      </c>
      <c r="E42" s="715">
        <v>3</v>
      </c>
      <c r="F42" s="709">
        <v>1</v>
      </c>
      <c r="G42" s="712"/>
      <c r="H42" s="346">
        <f>IF(E42="","",VLOOKUP(C42,Data!$B$5:$L$508,11,FALSE))</f>
        <v>37.14</v>
      </c>
      <c r="I42" s="616">
        <f t="shared" si="0"/>
        <v>111.42</v>
      </c>
      <c r="J42" s="471" t="str">
        <f>IF(E42="","",VLOOKUP(C42,Data!$B$5:$D$508,3,FALSE))</f>
        <v>C/T</v>
      </c>
      <c r="K42" s="347" t="str">
        <f>IF(E42="","",VLOOKUP(C42,Data!$B$5:$M$508,12,FALSE))</f>
        <v>Indonesia</v>
      </c>
      <c r="L42" s="348"/>
      <c r="M42" s="349">
        <f>IF(E42="","",VLOOKUP(C42,Data!$B$5:$E$508,4,FALSE)*E42)</f>
        <v>13.5</v>
      </c>
      <c r="N42" s="349">
        <f>IF(E42="","",VLOOKUP(C42,Data!$B$5:$F$508,5,FALSE)*E42)</f>
        <v>12</v>
      </c>
      <c r="O42" s="612" t="e">
        <f>IF(C42=Data!#REF!,Data!#REF!,(IF(C42=Data!#REF!,Data!#REF!,(IF(C42=Data!#REF!,Data!#REF!,(IF(C42=Data!B133,Data!G133,(IF(C42=Data!B136,Data!G136,(IF(C42=Data!#REF!,Data!#REF!,(IF(C42=Data!#REF!,Data!#REF!,(IF(C42=Data!#REF!,Data!#REF!,Data!#REF!)))))))))))))))&amp;IF(C42=Data!#REF!,Data!#REF!,(IF(C42=Data!#REF!,Data!#REF!,(IF(C42=Data!#REF!,Data!#REF!,(IF(C42=Data!#REF!,Data!#REF!,(IF(C42=Data!#REF!,Data!#REF!,(IF(C42=Data!#REF!,Data!G828,(IF(C42=Data!#REF!,Data!#REF!,(IF(C42=Data!#REF!,Data!#REF!,Data!#REF!)))))))))))))))&amp;IF(C42=Data!B164,Data!G164,(IF(C42=Data!#REF!,Data!#REF!,(IF(C42=Data!#REF!,Data!#REF!,(IF(C42=Data!#REF!,Data!#REF!,(IF(C42=Data!#REF!,Data!#REF!,Data!#REF!)))))))))</f>
        <v>#REF!</v>
      </c>
      <c r="P42" s="849"/>
      <c r="Q42" s="850"/>
      <c r="R42" s="630" t="s">
        <v>525</v>
      </c>
      <c r="S42" s="850"/>
      <c r="T42" s="850"/>
      <c r="U42" s="630"/>
      <c r="V42" s="634"/>
      <c r="W42" s="630"/>
      <c r="X42" s="350">
        <f>IF(E42="","",VLOOKUP(C42,Data!$B$5:$J$508,9,FALSE)*E42)</f>
        <v>7.6313999999999993E-2</v>
      </c>
      <c r="Y42" s="704"/>
      <c r="Z42" s="704"/>
      <c r="AA42" s="857">
        <v>7.6313999999999993E-2</v>
      </c>
      <c r="AB42" s="705"/>
      <c r="AC42" s="858">
        <v>7.6999999999999999E-2</v>
      </c>
      <c r="AD42" s="704"/>
      <c r="AE42" s="704"/>
    </row>
    <row r="43" spans="1:31" s="710" customFormat="1" ht="20" customHeight="1">
      <c r="A43" s="710">
        <v>25</v>
      </c>
      <c r="B43" s="707">
        <v>42</v>
      </c>
      <c r="C43" s="357" t="s">
        <v>163</v>
      </c>
      <c r="D43" s="346" t="str">
        <f>IF(E43="","",VLOOKUP(C43,Data!$B$5:$L$508,2,FALSE))</f>
        <v>ZV88130</v>
      </c>
      <c r="E43" s="715">
        <v>2</v>
      </c>
      <c r="F43" s="709"/>
      <c r="G43" s="712"/>
      <c r="H43" s="346">
        <f>IF(E43="","",VLOOKUP(C43,Data!$B$5:$L$508,11,FALSE))</f>
        <v>38.46</v>
      </c>
      <c r="I43" s="616">
        <f t="shared" si="0"/>
        <v>76.92</v>
      </c>
      <c r="J43" s="471" t="str">
        <f>IF(E43="","",VLOOKUP(C43,Data!$B$5:$D$508,3,FALSE))</f>
        <v>C/T</v>
      </c>
      <c r="K43" s="347" t="str">
        <f>IF(E43="","",VLOOKUP(C43,Data!$B$5:$M$508,12,FALSE))</f>
        <v>Indonesia</v>
      </c>
      <c r="L43" s="348"/>
      <c r="M43" s="349">
        <f>IF(E43="","",VLOOKUP(C43,Data!$B$5:$E$508,4,FALSE)*E43)</f>
        <v>10.1</v>
      </c>
      <c r="N43" s="349">
        <f>IF(E43="","",VLOOKUP(C43,Data!$B$5:$F$508,5,FALSE)*E43)</f>
        <v>7.6</v>
      </c>
      <c r="O43" s="612" t="e">
        <f>IF(C43=Data!#REF!,Data!#REF!,(IF(C43=Data!#REF!,Data!#REF!,(IF(C43=Data!#REF!,Data!#REF!,(IF(C43=Data!B134,Data!G134,(IF(C43=Data!B137,Data!G137,(IF(C43=Data!#REF!,Data!#REF!,(IF(C43=Data!#REF!,Data!#REF!,(IF(C43=Data!#REF!,Data!#REF!,Data!#REF!)))))))))))))))&amp;IF(C43=Data!#REF!,Data!#REF!,(IF(C43=Data!#REF!,Data!#REF!,(IF(C43=Data!#REF!,Data!#REF!,(IF(C43=Data!#REF!,Data!#REF!,(IF(C43=Data!#REF!,Data!#REF!,(IF(C43=Data!#REF!,Data!G829,(IF(C43=Data!#REF!,Data!#REF!,(IF(C43=Data!#REF!,Data!#REF!,Data!#REF!)))))))))))))))&amp;IF(C43=Data!B165,Data!G165,(IF(C43=Data!#REF!,Data!#REF!,(IF(C43=Data!#REF!,Data!#REF!,(IF(C43=Data!#REF!,Data!#REF!,(IF(C43=Data!#REF!,Data!#REF!,Data!#REF!)))))))))</f>
        <v>#REF!</v>
      </c>
      <c r="P43" s="849"/>
      <c r="Q43" s="850"/>
      <c r="R43" s="630" t="s">
        <v>525</v>
      </c>
      <c r="S43" s="850"/>
      <c r="T43" s="850"/>
      <c r="U43" s="630"/>
      <c r="V43" s="634"/>
      <c r="W43" s="630"/>
      <c r="X43" s="350">
        <f>IF(E43="","",VLOOKUP(C43,Data!$B$5:$J$508,9,FALSE)*E43)</f>
        <v>5.0875999999999998E-2</v>
      </c>
      <c r="Y43" s="704"/>
      <c r="Z43" s="704"/>
      <c r="AA43" s="857">
        <v>5.0875999999999998E-2</v>
      </c>
      <c r="AB43" s="705"/>
      <c r="AC43" s="858">
        <v>5.1000000000000004E-2</v>
      </c>
      <c r="AD43" s="704"/>
      <c r="AE43" s="704"/>
    </row>
    <row r="44" spans="1:31" s="710" customFormat="1" ht="20" customHeight="1">
      <c r="A44" s="710">
        <v>26</v>
      </c>
      <c r="B44" s="707">
        <v>43</v>
      </c>
      <c r="C44" s="357" t="s">
        <v>125</v>
      </c>
      <c r="D44" s="346" t="str">
        <f>IF(E44="","",VLOOKUP(C44,Data!$B$5:$L$508,2,FALSE))</f>
        <v>ZV88160</v>
      </c>
      <c r="E44" s="715">
        <v>5</v>
      </c>
      <c r="F44" s="709"/>
      <c r="G44" s="712"/>
      <c r="H44" s="346">
        <f>IF(E44="","",VLOOKUP(C44,Data!$B$5:$L$508,11,FALSE))</f>
        <v>57.4</v>
      </c>
      <c r="I44" s="616">
        <f t="shared" si="0"/>
        <v>287</v>
      </c>
      <c r="J44" s="471" t="str">
        <f>IF(E44="","",VLOOKUP(C44,Data!$B$5:$D$508,3,FALSE))</f>
        <v>C/T</v>
      </c>
      <c r="K44" s="347" t="str">
        <f>IF(E44="","",VLOOKUP(C44,Data!$B$5:$M$508,12,FALSE))</f>
        <v>Indonesia</v>
      </c>
      <c r="L44" s="348"/>
      <c r="M44" s="349">
        <f>IF(E44="","",VLOOKUP(C44,Data!$B$5:$E$508,4,FALSE)*E44)</f>
        <v>37.299999999999997</v>
      </c>
      <c r="N44" s="349">
        <f>IF(E44="","",VLOOKUP(C44,Data!$B$5:$F$508,5,FALSE)*E44)</f>
        <v>23</v>
      </c>
      <c r="O44" s="612" t="e">
        <f>IF(C44=Data!#REF!,Data!#REF!,(IF(C44=Data!#REF!,Data!#REF!,(IF(C44=Data!#REF!,Data!#REF!,(IF(C44=Data!B135,Data!G135,(IF(C44=Data!B138,Data!G138,(IF(C44=Data!#REF!,Data!#REF!,(IF(C44=Data!#REF!,Data!#REF!,(IF(C44=Data!#REF!,Data!#REF!,Data!#REF!)))))))))))))))&amp;IF(C44=Data!#REF!,Data!#REF!,(IF(C44=Data!#REF!,Data!#REF!,(IF(C44=Data!#REF!,Data!#REF!,(IF(C44=Data!#REF!,Data!#REF!,(IF(C44=Data!#REF!,Data!#REF!,(IF(C44=Data!#REF!,Data!G830,(IF(C44=Data!#REF!,Data!#REF!,(IF(C44=Data!#REF!,Data!#REF!,Data!#REF!)))))))))))))))&amp;IF(C44=Data!B166,Data!G166,(IF(C44=Data!#REF!,Data!#REF!,(IF(C44=Data!#REF!,Data!#REF!,(IF(C44=Data!#REF!,Data!#REF!,(IF(C44=Data!#REF!,Data!#REF!,Data!#REF!)))))))))</f>
        <v>#REF!</v>
      </c>
      <c r="P44" s="849"/>
      <c r="Q44" s="850"/>
      <c r="R44" s="630" t="s">
        <v>525</v>
      </c>
      <c r="S44" s="850"/>
      <c r="T44" s="850"/>
      <c r="U44" s="630"/>
      <c r="V44" s="634"/>
      <c r="W44" s="630"/>
      <c r="X44" s="350">
        <f>IF(E44="","",VLOOKUP(C44,Data!$B$5:$J$508,9,FALSE)*E44)</f>
        <v>5.8500000000000003E-2</v>
      </c>
      <c r="Y44" s="704"/>
      <c r="Z44" s="704"/>
      <c r="AA44" s="857">
        <v>5.8500000000000003E-2</v>
      </c>
      <c r="AB44" s="705"/>
      <c r="AC44" s="858">
        <v>5.9000000000000004E-2</v>
      </c>
      <c r="AD44" s="704"/>
      <c r="AE44" s="704"/>
    </row>
    <row r="45" spans="1:31" s="710" customFormat="1" ht="20" customHeight="1">
      <c r="A45" s="710">
        <v>27</v>
      </c>
      <c r="B45" s="707" t="s">
        <v>1230</v>
      </c>
      <c r="C45" s="357" t="s">
        <v>127</v>
      </c>
      <c r="D45" s="346" t="str">
        <f>IF(E45="","",VLOOKUP(C45,Data!$B$5:$L$508,2,FALSE))</f>
        <v>ZV88180</v>
      </c>
      <c r="E45" s="715">
        <v>240</v>
      </c>
      <c r="F45" s="709">
        <v>6</v>
      </c>
      <c r="G45" s="712"/>
      <c r="H45" s="346">
        <f>IF(E45="","",VLOOKUP(C45,Data!$B$5:$L$508,11,FALSE))</f>
        <v>44.63</v>
      </c>
      <c r="I45" s="616">
        <f t="shared" si="0"/>
        <v>10711.2</v>
      </c>
      <c r="J45" s="471" t="str">
        <f>IF(E45="","",VLOOKUP(C45,Data!$B$5:$D$508,3,FALSE))</f>
        <v>C/T</v>
      </c>
      <c r="K45" s="347" t="str">
        <f>IF(E45="","",VLOOKUP(C45,Data!$B$5:$M$508,12,FALSE))</f>
        <v>Indonesia</v>
      </c>
      <c r="L45" s="348"/>
      <c r="M45" s="349">
        <f>IF(E45="","",VLOOKUP(C45,Data!$B$5:$E$508,4,FALSE)*E45)</f>
        <v>2193.6000000000004</v>
      </c>
      <c r="N45" s="349">
        <f>IF(E45="","",VLOOKUP(C45,Data!$B$5:$F$508,5,FALSE)*E45)</f>
        <v>2112</v>
      </c>
      <c r="O45" s="612" t="e">
        <f>IF(C45=Data!#REF!,Data!#REF!,(IF(C45=Data!#REF!,Data!#REF!,(IF(C45=Data!#REF!,Data!#REF!,(IF(C45=Data!B136,Data!G136,(IF(C45=Data!B139,Data!G139,(IF(C45=Data!#REF!,Data!#REF!,(IF(C45=Data!#REF!,Data!#REF!,(IF(C45=Data!#REF!,Data!#REF!,Data!#REF!)))))))))))))))&amp;IF(C45=Data!#REF!,Data!#REF!,(IF(C45=Data!#REF!,Data!#REF!,(IF(C45=Data!#REF!,Data!#REF!,(IF(C45=Data!#REF!,Data!#REF!,(IF(C45=Data!#REF!,Data!#REF!,(IF(C45=Data!#REF!,Data!G831,(IF(C45=Data!#REF!,Data!#REF!,(IF(C45=Data!#REF!,Data!#REF!,Data!#REF!)))))))))))))))&amp;IF(C45=Data!B167,Data!G167,(IF(C45=Data!#REF!,Data!#REF!,(IF(C45=Data!#REF!,Data!#REF!,(IF(C45=Data!#REF!,Data!#REF!,(IF(C45=Data!#REF!,Data!#REF!,Data!#REF!)))))))))</f>
        <v>#REF!</v>
      </c>
      <c r="P45" s="849"/>
      <c r="Q45" s="850"/>
      <c r="R45" s="630" t="s">
        <v>525</v>
      </c>
      <c r="S45" s="850"/>
      <c r="T45" s="850"/>
      <c r="U45" s="630"/>
      <c r="V45" s="634"/>
      <c r="W45" s="630"/>
      <c r="X45" s="350">
        <f>IF(E45="","",VLOOKUP(C45,Data!$B$5:$J$508,9,FALSE)*E45)</f>
        <v>5.1840000000000002</v>
      </c>
      <c r="Y45" s="704"/>
      <c r="Z45" s="704"/>
      <c r="AA45" s="857">
        <v>5.1840000000000002</v>
      </c>
      <c r="AB45" s="705"/>
      <c r="AC45" s="858">
        <v>5.1840000000000002</v>
      </c>
      <c r="AD45" s="704"/>
      <c r="AE45" s="704"/>
    </row>
    <row r="46" spans="1:31" s="710" customFormat="1" ht="20" customHeight="1">
      <c r="A46" s="710">
        <v>28</v>
      </c>
      <c r="B46" s="707" t="s">
        <v>1231</v>
      </c>
      <c r="C46" s="357" t="s">
        <v>128</v>
      </c>
      <c r="D46" s="346" t="str">
        <f>IF(E46="","",VLOOKUP(C46,Data!$B$5:$L$508,2,FALSE))</f>
        <v>ZV88190</v>
      </c>
      <c r="E46" s="715">
        <v>120</v>
      </c>
      <c r="F46" s="709">
        <v>3</v>
      </c>
      <c r="G46" s="712"/>
      <c r="H46" s="346">
        <f>IF(E46="","",VLOOKUP(C46,Data!$B$5:$L$508,11,FALSE))</f>
        <v>42.63</v>
      </c>
      <c r="I46" s="616">
        <f t="shared" si="0"/>
        <v>5115.6000000000004</v>
      </c>
      <c r="J46" s="471" t="str">
        <f>IF(E46="","",VLOOKUP(C46,Data!$B$5:$D$508,3,FALSE))</f>
        <v>C/T</v>
      </c>
      <c r="K46" s="347" t="str">
        <f>IF(E46="","",VLOOKUP(C46,Data!$B$5:$M$508,12,FALSE))</f>
        <v>Indonesia</v>
      </c>
      <c r="L46" s="348"/>
      <c r="M46" s="349">
        <f>IF(E46="","",VLOOKUP(C46,Data!$B$5:$E$508,4,FALSE)*E46)</f>
        <v>1096.8000000000002</v>
      </c>
      <c r="N46" s="349">
        <f>IF(E46="","",VLOOKUP(C46,Data!$B$5:$F$508,5,FALSE)*E46)</f>
        <v>1032</v>
      </c>
      <c r="O46" s="612" t="e">
        <f>IF(C46=Data!#REF!,Data!#REF!,(IF(C46=Data!#REF!,Data!#REF!,(IF(C46=Data!#REF!,Data!#REF!,(IF(C46=Data!B138,Data!G138,(IF(C46=Data!B141,Data!G141,(IF(C46=Data!#REF!,Data!#REF!,(IF(C46=Data!#REF!,Data!#REF!,(IF(C46=Data!#REF!,Data!#REF!,Data!#REF!)))))))))))))))&amp;IF(C46=Data!#REF!,Data!#REF!,(IF(C46=Data!#REF!,Data!#REF!,(IF(C46=Data!#REF!,Data!#REF!,(IF(C46=Data!#REF!,Data!#REF!,(IF(C46=Data!#REF!,Data!#REF!,(IF(C46=Data!#REF!,Data!G833,(IF(C46=Data!#REF!,Data!#REF!,(IF(C46=Data!#REF!,Data!#REF!,Data!#REF!)))))))))))))))&amp;IF(C46=Data!B169,Data!G169,(IF(C46=Data!#REF!,Data!#REF!,(IF(C46=Data!#REF!,Data!#REF!,(IF(C46=Data!#REF!,Data!#REF!,(IF(C46=Data!#REF!,Data!#REF!,Data!#REF!)))))))))</f>
        <v>#REF!</v>
      </c>
      <c r="P46" s="849"/>
      <c r="Q46" s="850"/>
      <c r="R46" s="630" t="s">
        <v>525</v>
      </c>
      <c r="S46" s="850"/>
      <c r="T46" s="850"/>
      <c r="U46" s="630"/>
      <c r="V46" s="634"/>
      <c r="W46" s="630"/>
      <c r="X46" s="350">
        <f>IF(E46="","",VLOOKUP(C46,Data!$B$5:$J$508,9,FALSE)*E46)</f>
        <v>2.5920000000000001</v>
      </c>
      <c r="Y46" s="704"/>
      <c r="Z46" s="704"/>
      <c r="AA46" s="857">
        <v>2.5920000000000001</v>
      </c>
      <c r="AB46" s="705"/>
      <c r="AC46" s="858">
        <v>2.5920000000000001</v>
      </c>
      <c r="AD46" s="704"/>
      <c r="AE46" s="704"/>
    </row>
    <row r="47" spans="1:31" s="710" customFormat="1" ht="20" customHeight="1">
      <c r="A47" s="710">
        <v>29</v>
      </c>
      <c r="B47" s="707">
        <v>53</v>
      </c>
      <c r="C47" s="357" t="s">
        <v>129</v>
      </c>
      <c r="D47" s="346" t="str">
        <f>IF(E47="","",VLOOKUP(C47,Data!$B$5:$L$508,2,FALSE))</f>
        <v>ZV88200</v>
      </c>
      <c r="E47" s="715">
        <v>4</v>
      </c>
      <c r="F47" s="709"/>
      <c r="G47" s="712"/>
      <c r="H47" s="346">
        <f>IF(E47="","",VLOOKUP(C47,Data!$B$5:$L$508,11,FALSE))</f>
        <v>16.37</v>
      </c>
      <c r="I47" s="616">
        <f t="shared" si="0"/>
        <v>65.48</v>
      </c>
      <c r="J47" s="471" t="str">
        <f>IF(E47="","",VLOOKUP(C47,Data!$B$5:$D$508,3,FALSE))</f>
        <v>C/T</v>
      </c>
      <c r="K47" s="347" t="str">
        <f>IF(E47="","",VLOOKUP(C47,Data!$B$5:$M$508,12,FALSE))</f>
        <v>Indonesia</v>
      </c>
      <c r="L47" s="348"/>
      <c r="M47" s="349">
        <f>IF(E47="","",VLOOKUP(C47,Data!$B$5:$E$508,4,FALSE)*E47)</f>
        <v>8.0920000000000005</v>
      </c>
      <c r="N47" s="349">
        <f>IF(E47="","",VLOOKUP(C47,Data!$B$5:$F$508,5,FALSE)*E47)</f>
        <v>2.76</v>
      </c>
      <c r="O47" s="612" t="e">
        <f>IF(C47=Data!#REF!,Data!#REF!,(IF(C47=Data!#REF!,Data!#REF!,(IF(C47=Data!#REF!,Data!#REF!,(IF(C47=Data!B139,Data!G139,(IF(C47=Data!B142,Data!G142,(IF(C47=Data!#REF!,Data!#REF!,(IF(C47=Data!#REF!,Data!#REF!,(IF(C47=Data!#REF!,Data!#REF!,Data!#REF!)))))))))))))))&amp;IF(C47=Data!#REF!,Data!#REF!,(IF(C47=Data!#REF!,Data!#REF!,(IF(C47=Data!#REF!,Data!#REF!,(IF(C47=Data!#REF!,Data!#REF!,(IF(C47=Data!#REF!,Data!#REF!,(IF(C47=Data!#REF!,Data!G834,(IF(C47=Data!#REF!,Data!#REF!,(IF(C47=Data!#REF!,Data!#REF!,Data!#REF!)))))))))))))))&amp;IF(C47=Data!B170,Data!G170,(IF(C47=Data!#REF!,Data!#REF!,(IF(C47=Data!#REF!,Data!#REF!,(IF(C47=Data!#REF!,Data!#REF!,(IF(C47=Data!#REF!,Data!#REF!,Data!#REF!)))))))))</f>
        <v>#REF!</v>
      </c>
      <c r="P47" s="849"/>
      <c r="Q47" s="850"/>
      <c r="R47" s="630" t="s">
        <v>525</v>
      </c>
      <c r="S47" s="850"/>
      <c r="T47" s="850"/>
      <c r="U47" s="630"/>
      <c r="V47" s="634"/>
      <c r="W47" s="630"/>
      <c r="X47" s="350">
        <f>IF(E47="","",VLOOKUP(C47,Data!$B$5:$J$508,9,FALSE)*E47)</f>
        <v>4.8399999999999997E-3</v>
      </c>
      <c r="Y47" s="704"/>
      <c r="Z47" s="704"/>
      <c r="AA47" s="857">
        <v>4.8399999999999997E-3</v>
      </c>
      <c r="AB47" s="705"/>
      <c r="AC47" s="858">
        <v>5.0000000000000001E-3</v>
      </c>
      <c r="AD47" s="704"/>
      <c r="AE47" s="704"/>
    </row>
    <row r="48" spans="1:31" s="710" customFormat="1" ht="20" customHeight="1">
      <c r="A48" s="710">
        <v>30</v>
      </c>
      <c r="B48" s="707" t="s">
        <v>1232</v>
      </c>
      <c r="C48" s="357" t="s">
        <v>130</v>
      </c>
      <c r="D48" s="346" t="str">
        <f>IF(E48="","",VLOOKUP(C48,Data!$B$5:$L$508,2,FALSE))</f>
        <v>ZV88210</v>
      </c>
      <c r="E48" s="715">
        <v>180</v>
      </c>
      <c r="F48" s="709">
        <v>3</v>
      </c>
      <c r="G48" s="712"/>
      <c r="H48" s="346">
        <f>IF(E48="","",VLOOKUP(C48,Data!$B$5:$L$508,11,FALSE))</f>
        <v>44.02</v>
      </c>
      <c r="I48" s="616">
        <f t="shared" si="0"/>
        <v>7923.6</v>
      </c>
      <c r="J48" s="471" t="str">
        <f>IF(E48="","",VLOOKUP(C48,Data!$B$5:$D$508,3,FALSE))</f>
        <v>C/T</v>
      </c>
      <c r="K48" s="347" t="str">
        <f>IF(E48="","",VLOOKUP(C48,Data!$B$5:$M$508,12,FALSE))</f>
        <v>Indonesia</v>
      </c>
      <c r="L48" s="348"/>
      <c r="M48" s="349">
        <f>IF(E48="","",VLOOKUP(C48,Data!$B$5:$E$508,4,FALSE)*E48)</f>
        <v>1287</v>
      </c>
      <c r="N48" s="349">
        <f>IF(E48="","",VLOOKUP(C48,Data!$B$5:$F$508,5,FALSE)*E48)</f>
        <v>1224</v>
      </c>
      <c r="O48" s="612" t="e">
        <f>IF(C48=Data!#REF!,Data!#REF!,(IF(C48=Data!#REF!,Data!#REF!,(IF(C48=Data!#REF!,Data!#REF!,(IF(C48=Data!B140,Data!G140,(IF(C48=Data!B143,Data!G143,(IF(C48=Data!#REF!,Data!#REF!,(IF(C48=Data!#REF!,Data!#REF!,(IF(C48=Data!#REF!,Data!#REF!,Data!#REF!)))))))))))))))&amp;IF(C48=Data!#REF!,Data!#REF!,(IF(C48=Data!#REF!,Data!#REF!,(IF(C48=Data!#REF!,Data!#REF!,(IF(C48=Data!#REF!,Data!#REF!,(IF(C48=Data!#REF!,Data!#REF!,(IF(C48=Data!#REF!,Data!G835,(IF(C48=Data!#REF!,Data!#REF!,(IF(C48=Data!#REF!,Data!#REF!,Data!#REF!)))))))))))))))&amp;IF(C48=Data!B171,Data!G171,(IF(C48=Data!#REF!,Data!#REF!,(IF(C48=Data!#REF!,Data!#REF!,(IF(C48=Data!#REF!,Data!#REF!,(IF(C48=Data!#REF!,Data!#REF!,Data!#REF!)))))))))</f>
        <v>#REF!</v>
      </c>
      <c r="P48" s="849"/>
      <c r="Q48" s="850"/>
      <c r="R48" s="630" t="s">
        <v>525</v>
      </c>
      <c r="S48" s="850"/>
      <c r="T48" s="850"/>
      <c r="U48" s="630"/>
      <c r="V48" s="634"/>
      <c r="W48" s="630"/>
      <c r="X48" s="350">
        <f>IF(E48="","",VLOOKUP(C48,Data!$B$5:$J$508,9,FALSE)*E48)</f>
        <v>3.8880000000000003</v>
      </c>
      <c r="Y48" s="704"/>
      <c r="Z48" s="704"/>
      <c r="AA48" s="857">
        <v>3.8880000000000003</v>
      </c>
      <c r="AB48" s="705"/>
      <c r="AC48" s="858">
        <v>3.8879999999999999</v>
      </c>
      <c r="AD48" s="704"/>
      <c r="AE48" s="704"/>
    </row>
    <row r="49" spans="1:31" s="710" customFormat="1" ht="20" customHeight="1">
      <c r="A49" s="710">
        <v>31</v>
      </c>
      <c r="B49" s="707" t="s">
        <v>1233</v>
      </c>
      <c r="C49" s="357" t="s">
        <v>131</v>
      </c>
      <c r="D49" s="346" t="str">
        <f>IF(E49="","",VLOOKUP(C49,Data!$B$5:$L$508,2,FALSE))</f>
        <v>ZV88230</v>
      </c>
      <c r="E49" s="715">
        <v>147</v>
      </c>
      <c r="F49" s="709"/>
      <c r="G49" s="712"/>
      <c r="H49" s="346">
        <f>IF(E49="","",VLOOKUP(C49,Data!$B$5:$L$508,11,FALSE))</f>
        <v>38.19</v>
      </c>
      <c r="I49" s="616">
        <f t="shared" si="0"/>
        <v>5613.9299999999994</v>
      </c>
      <c r="J49" s="471" t="str">
        <f>IF(E49="","",VLOOKUP(C49,Data!$B$5:$D$508,3,FALSE))</f>
        <v>C/T</v>
      </c>
      <c r="K49" s="347" t="str">
        <f>IF(E49="","",VLOOKUP(C49,Data!$B$5:$M$508,12,FALSE))</f>
        <v>Indonesia</v>
      </c>
      <c r="L49" s="348"/>
      <c r="M49" s="349">
        <f>IF(E49="","",VLOOKUP(C49,Data!$B$5:$E$508,4,FALSE)*E49)</f>
        <v>707.06999999999994</v>
      </c>
      <c r="N49" s="349">
        <f>IF(E49="","",VLOOKUP(C49,Data!$B$5:$F$508,5,FALSE)*E49)</f>
        <v>646.80000000000007</v>
      </c>
      <c r="O49" s="612" t="e">
        <f>IF(C49=Data!#REF!,Data!#REF!,(IF(C49=Data!#REF!,Data!#REF!,(IF(C49=Data!#REF!,Data!#REF!,(IF(C49=Data!B141,Data!G141,(IF(C49=Data!B144,Data!G144,(IF(C49=Data!#REF!,Data!#REF!,(IF(C49=Data!#REF!,Data!#REF!,(IF(C49=Data!#REF!,Data!#REF!,Data!#REF!)))))))))))))))&amp;IF(C49=Data!#REF!,Data!#REF!,(IF(C49=Data!#REF!,Data!#REF!,(IF(C49=Data!#REF!,Data!#REF!,(IF(C49=Data!#REF!,Data!#REF!,(IF(C49=Data!#REF!,Data!#REF!,(IF(C49=Data!#REF!,Data!G836,(IF(C49=Data!#REF!,Data!#REF!,(IF(C49=Data!#REF!,Data!#REF!,Data!#REF!)))))))))))))))&amp;IF(C49=Data!B172,Data!G172,(IF(C49=Data!#REF!,Data!#REF!,(IF(C49=Data!#REF!,Data!#REF!,(IF(C49=Data!#REF!,Data!#REF!,(IF(C49=Data!#REF!,Data!#REF!,Data!#REF!)))))))))</f>
        <v>#REF!</v>
      </c>
      <c r="P49" s="849"/>
      <c r="Q49" s="850"/>
      <c r="R49" s="630" t="s">
        <v>525</v>
      </c>
      <c r="S49" s="850"/>
      <c r="T49" s="850"/>
      <c r="U49" s="630"/>
      <c r="V49" s="634"/>
      <c r="W49" s="630"/>
      <c r="X49" s="350">
        <f>IF(E49="","",VLOOKUP(C49,Data!$B$5:$J$508,9,FALSE)*E49)</f>
        <v>1.7199</v>
      </c>
      <c r="Y49" s="704"/>
      <c r="Z49" s="704"/>
      <c r="AA49" s="857">
        <v>1.7199</v>
      </c>
      <c r="AB49" s="705"/>
      <c r="AC49" s="858">
        <v>1.72</v>
      </c>
      <c r="AD49" s="704"/>
      <c r="AE49" s="704"/>
    </row>
    <row r="50" spans="1:31" s="710" customFormat="1" ht="20" customHeight="1">
      <c r="A50" s="710">
        <v>32</v>
      </c>
      <c r="B50" s="707" t="s">
        <v>1234</v>
      </c>
      <c r="C50" s="357" t="s">
        <v>132</v>
      </c>
      <c r="D50" s="346" t="str">
        <f>IF(E50="","",VLOOKUP(C50,Data!$B$5:$L$508,2,FALSE))</f>
        <v>ZV88240</v>
      </c>
      <c r="E50" s="715">
        <v>168</v>
      </c>
      <c r="F50" s="709"/>
      <c r="G50" s="712"/>
      <c r="H50" s="346">
        <f>IF(E50="","",VLOOKUP(C50,Data!$B$5:$L$508,11,FALSE))</f>
        <v>31.06</v>
      </c>
      <c r="I50" s="616">
        <f t="shared" si="0"/>
        <v>5218.08</v>
      </c>
      <c r="J50" s="471" t="str">
        <f>IF(E50="","",VLOOKUP(C50,Data!$B$5:$D$508,3,FALSE))</f>
        <v>C/T</v>
      </c>
      <c r="K50" s="347" t="str">
        <f>IF(E50="","",VLOOKUP(C50,Data!$B$5:$M$508,12,FALSE))</f>
        <v>Indonesia</v>
      </c>
      <c r="L50" s="348"/>
      <c r="M50" s="349">
        <f>IF(E50="","",VLOOKUP(C50,Data!$B$5:$E$508,4,FALSE)*E50)</f>
        <v>840</v>
      </c>
      <c r="N50" s="349">
        <f>IF(E50="","",VLOOKUP(C50,Data!$B$5:$F$508,5,FALSE)*E50)</f>
        <v>772.8</v>
      </c>
      <c r="O50" s="612" t="e">
        <f>IF(C50=Data!#REF!,Data!#REF!,(IF(C50=Data!#REF!,Data!#REF!,(IF(C50=Data!#REF!,Data!#REF!,(IF(C50=Data!B142,Data!G142,(IF(C50=Data!B145,Data!G145,(IF(C50=Data!#REF!,Data!#REF!,(IF(C50=Data!#REF!,Data!#REF!,(IF(C50=Data!#REF!,Data!#REF!,Data!#REF!)))))))))))))))&amp;IF(C50=Data!#REF!,Data!#REF!,(IF(C50=Data!#REF!,Data!#REF!,(IF(C50=Data!#REF!,Data!#REF!,(IF(C50=Data!#REF!,Data!#REF!,(IF(C50=Data!#REF!,Data!#REF!,(IF(C50=Data!#REF!,Data!G837,(IF(C50=Data!#REF!,Data!#REF!,(IF(C50=Data!#REF!,Data!#REF!,Data!#REF!)))))))))))))))&amp;IF(C50=Data!B173,Data!G173,(IF(C50=Data!#REF!,Data!#REF!,(IF(C50=Data!#REF!,Data!#REF!,(IF(C50=Data!#REF!,Data!#REF!,(IF(C50=Data!#REF!,Data!#REF!,Data!#REF!)))))))))</f>
        <v>#REF!</v>
      </c>
      <c r="P50" s="849"/>
      <c r="Q50" s="850"/>
      <c r="R50" s="630" t="s">
        <v>525</v>
      </c>
      <c r="S50" s="850"/>
      <c r="T50" s="850"/>
      <c r="U50" s="630"/>
      <c r="V50" s="634"/>
      <c r="W50" s="630"/>
      <c r="X50" s="350">
        <f>IF(E50="","",VLOOKUP(C50,Data!$B$5:$J$508,9,FALSE)*E50)</f>
        <v>1.9319999999999999</v>
      </c>
      <c r="Y50" s="704"/>
      <c r="Z50" s="704"/>
      <c r="AA50" s="857">
        <v>1.9319999999999999</v>
      </c>
      <c r="AB50" s="705"/>
      <c r="AC50" s="858">
        <v>1.9319999999999999</v>
      </c>
      <c r="AD50" s="704"/>
      <c r="AE50" s="704"/>
    </row>
    <row r="51" spans="1:31" s="710" customFormat="1" ht="20" customHeight="1">
      <c r="A51" s="710">
        <v>33</v>
      </c>
      <c r="B51" s="707" t="s">
        <v>1235</v>
      </c>
      <c r="C51" s="357" t="s">
        <v>133</v>
      </c>
      <c r="D51" s="346" t="str">
        <f>IF(E51="","",VLOOKUP(C51,Data!$B$5:$L$508,2,FALSE))</f>
        <v>ZV88250</v>
      </c>
      <c r="E51" s="715">
        <v>128</v>
      </c>
      <c r="F51" s="709">
        <v>2</v>
      </c>
      <c r="G51" s="712"/>
      <c r="H51" s="346">
        <f>IF(E51="","",VLOOKUP(C51,Data!$B$5:$L$508,11,FALSE))</f>
        <v>96.46</v>
      </c>
      <c r="I51" s="616">
        <f t="shared" si="0"/>
        <v>12346.88</v>
      </c>
      <c r="J51" s="471" t="str">
        <f>IF(E51="","",VLOOKUP(C51,Data!$B$5:$D$508,3,FALSE))</f>
        <v>C/T</v>
      </c>
      <c r="K51" s="347" t="str">
        <f>IF(E51="","",VLOOKUP(C51,Data!$B$5:$M$508,12,FALSE))</f>
        <v>Indonesia</v>
      </c>
      <c r="L51" s="348"/>
      <c r="M51" s="349">
        <f>IF(E51="","",VLOOKUP(C51,Data!$B$5:$E$508,4,FALSE)*E51)</f>
        <v>581.12</v>
      </c>
      <c r="N51" s="349">
        <f>IF(E51="","",VLOOKUP(C51,Data!$B$5:$F$508,5,FALSE)*E51)</f>
        <v>537.6</v>
      </c>
      <c r="O51" s="612" t="e">
        <f>IF(C51=Data!#REF!,Data!#REF!,(IF(C51=Data!#REF!,Data!#REF!,(IF(C51=Data!#REF!,Data!#REF!,(IF(C51=Data!B143,Data!G143,(IF(C51=Data!B146,Data!G146,(IF(C51=Data!#REF!,Data!#REF!,(IF(C51=Data!#REF!,Data!#REF!,(IF(C51=Data!#REF!,Data!#REF!,Data!#REF!)))))))))))))))&amp;IF(C51=Data!#REF!,Data!#REF!,(IF(C51=Data!#REF!,Data!#REF!,(IF(C51=Data!#REF!,Data!#REF!,(IF(C51=Data!#REF!,Data!#REF!,(IF(C51=Data!#REF!,Data!#REF!,(IF(C51=Data!#REF!,Data!G838,(IF(C51=Data!#REF!,Data!#REF!,(IF(C51=Data!#REF!,Data!#REF!,Data!#REF!)))))))))))))))&amp;IF(C51=Data!B174,Data!G174,(IF(C51=Data!#REF!,Data!#REF!,(IF(C51=Data!#REF!,Data!#REF!,(IF(C51=Data!#REF!,Data!#REF!,(IF(C51=Data!#REF!,Data!#REF!,Data!#REF!)))))))))</f>
        <v>#REF!</v>
      </c>
      <c r="P51" s="849"/>
      <c r="Q51" s="850"/>
      <c r="R51" s="630" t="s">
        <v>525</v>
      </c>
      <c r="S51" s="850"/>
      <c r="T51" s="850"/>
      <c r="U51" s="630"/>
      <c r="V51" s="634"/>
      <c r="W51" s="630"/>
      <c r="X51" s="350">
        <f>IF(E51="","",VLOOKUP(C51,Data!$B$5:$J$508,9,FALSE)*E51)</f>
        <v>1.6639999999999999</v>
      </c>
      <c r="Y51" s="704"/>
      <c r="Z51" s="704"/>
      <c r="AA51" s="857">
        <v>1.6639999999999999</v>
      </c>
      <c r="AB51" s="705"/>
      <c r="AC51" s="858">
        <v>1.6639999999999999</v>
      </c>
      <c r="AD51" s="704"/>
      <c r="AE51" s="704"/>
    </row>
    <row r="52" spans="1:31" s="710" customFormat="1" ht="20" customHeight="1">
      <c r="A52" s="710">
        <v>34</v>
      </c>
      <c r="B52" s="707">
        <v>74</v>
      </c>
      <c r="C52" s="357" t="s">
        <v>134</v>
      </c>
      <c r="D52" s="346" t="str">
        <f>IF(E52="","",VLOOKUP(C52,Data!$B$5:$L$508,2,FALSE))</f>
        <v>ZV88260</v>
      </c>
      <c r="E52" s="715">
        <v>64</v>
      </c>
      <c r="F52" s="709">
        <v>1</v>
      </c>
      <c r="G52" s="712"/>
      <c r="H52" s="346">
        <f>IF(E52="","",VLOOKUP(C52,Data!$B$5:$L$508,11,FALSE))</f>
        <v>94.14</v>
      </c>
      <c r="I52" s="616">
        <f t="shared" si="0"/>
        <v>6024.96</v>
      </c>
      <c r="J52" s="471" t="str">
        <f>IF(E52="","",VLOOKUP(C52,Data!$B$5:$D$508,3,FALSE))</f>
        <v>C/T</v>
      </c>
      <c r="K52" s="347" t="str">
        <f>IF(E52="","",VLOOKUP(C52,Data!$B$5:$M$508,12,FALSE))</f>
        <v>Indonesia</v>
      </c>
      <c r="L52" s="348"/>
      <c r="M52" s="349">
        <f>IF(E52="","",VLOOKUP(C52,Data!$B$5:$E$508,4,FALSE)*E52)</f>
        <v>290.56</v>
      </c>
      <c r="N52" s="349">
        <f>IF(E52="","",VLOOKUP(C52,Data!$B$5:$F$508,5,FALSE)*E52)</f>
        <v>268.8</v>
      </c>
      <c r="O52" s="612" t="e">
        <f>IF(C52=Data!#REF!,Data!#REF!,(IF(C52=Data!#REF!,Data!#REF!,(IF(C52=Data!#REF!,Data!#REF!,(IF(C52=Data!B210,Data!G210,(IF(C52=Data!B213,Data!G213,(IF(C52=Data!#REF!,Data!#REF!,(IF(C52=Data!#REF!,Data!#REF!,(IF(C52=Data!#REF!,Data!#REF!,Data!#REF!)))))))))))))))&amp;IF(C52=Data!#REF!,Data!#REF!,(IF(C52=Data!#REF!,Data!#REF!,(IF(C52=Data!#REF!,Data!#REF!,(IF(C52=Data!#REF!,Data!#REF!,(IF(C52=Data!#REF!,Data!#REF!,(IF(C52=Data!#REF!,Data!G905,(IF(C52=Data!#REF!,Data!#REF!,(IF(C52=Data!#REF!,Data!#REF!,Data!#REF!)))))))))))))))&amp;IF(C52=Data!B241,Data!G241,(IF(C52=Data!#REF!,Data!#REF!,(IF(C52=Data!#REF!,Data!#REF!,(IF(C52=Data!#REF!,Data!#REF!,(IF(C52=Data!#REF!,Data!#REF!,Data!#REF!)))))))))</f>
        <v>#REF!</v>
      </c>
      <c r="P52" s="849"/>
      <c r="Q52" s="850"/>
      <c r="R52" s="630" t="s">
        <v>525</v>
      </c>
      <c r="S52" s="850"/>
      <c r="T52" s="850"/>
      <c r="U52" s="630"/>
      <c r="V52" s="634"/>
      <c r="W52" s="630"/>
      <c r="X52" s="350">
        <f>IF(E52="","",VLOOKUP(C52,Data!$B$5:$J$508,9,FALSE)*E52)</f>
        <v>0.83199999999999996</v>
      </c>
      <c r="Y52" s="704"/>
      <c r="Z52" s="704"/>
      <c r="AA52" s="857">
        <v>0.83199999999999996</v>
      </c>
      <c r="AB52" s="705"/>
      <c r="AC52" s="858">
        <v>0.83199999999999996</v>
      </c>
      <c r="AD52" s="704"/>
      <c r="AE52" s="704"/>
    </row>
    <row r="53" spans="1:31" s="710" customFormat="1" ht="20" customHeight="1">
      <c r="A53" s="710">
        <v>35</v>
      </c>
      <c r="B53" s="707">
        <v>75</v>
      </c>
      <c r="C53" s="357" t="s">
        <v>135</v>
      </c>
      <c r="D53" s="346" t="str">
        <f>IF(E53="","",VLOOKUP(C53,Data!$B$5:$L$508,2,FALSE))</f>
        <v>ZV88270</v>
      </c>
      <c r="E53" s="715">
        <v>64</v>
      </c>
      <c r="F53" s="709">
        <v>1</v>
      </c>
      <c r="G53" s="712"/>
      <c r="H53" s="346">
        <f>IF(E53="","",VLOOKUP(C53,Data!$B$5:$L$508,11,FALSE))</f>
        <v>97.38</v>
      </c>
      <c r="I53" s="616">
        <f t="shared" si="0"/>
        <v>6232.32</v>
      </c>
      <c r="J53" s="471" t="str">
        <f>IF(E53="","",VLOOKUP(C53,Data!$B$5:$D$508,3,FALSE))</f>
        <v>C/T</v>
      </c>
      <c r="K53" s="347" t="str">
        <f>IF(E53="","",VLOOKUP(C53,Data!$B$5:$M$508,12,FALSE))</f>
        <v>Indonesia</v>
      </c>
      <c r="L53" s="348"/>
      <c r="M53" s="349">
        <f>IF(E53="","",VLOOKUP(C53,Data!$B$5:$E$508,4,FALSE)*E53)</f>
        <v>290.56</v>
      </c>
      <c r="N53" s="349">
        <f>IF(E53="","",VLOOKUP(C53,Data!$B$5:$F$508,5,FALSE)*E53)</f>
        <v>268.8</v>
      </c>
      <c r="O53" s="612" t="e">
        <f>IF(C53=Data!#REF!,Data!#REF!,(IF(C53=Data!#REF!,Data!#REF!,(IF(C53=Data!#REF!,Data!#REF!,(IF(C53=Data!B167,Data!G167,(IF(C53=Data!B170,Data!G170,(IF(C53=Data!#REF!,Data!#REF!,(IF(C53=Data!#REF!,Data!#REF!,(IF(C53=Data!#REF!,Data!#REF!,Data!#REF!)))))))))))))))&amp;IF(C53=Data!#REF!,Data!#REF!,(IF(C53=Data!#REF!,Data!#REF!,(IF(C53=Data!#REF!,Data!#REF!,(IF(C53=Data!#REF!,Data!#REF!,(IF(C53=Data!#REF!,Data!#REF!,(IF(C53=Data!#REF!,Data!G862,(IF(C53=Data!#REF!,Data!#REF!,(IF(C53=Data!#REF!,Data!#REF!,Data!#REF!)))))))))))))))&amp;IF(C53=Data!B198,Data!G198,(IF(C53=Data!#REF!,Data!#REF!,(IF(C53=Data!#REF!,Data!#REF!,(IF(C53=Data!#REF!,Data!#REF!,(IF(C53=Data!#REF!,Data!#REF!,Data!#REF!)))))))))</f>
        <v>#REF!</v>
      </c>
      <c r="P53" s="849"/>
      <c r="Q53" s="850"/>
      <c r="R53" s="630" t="s">
        <v>525</v>
      </c>
      <c r="S53" s="850"/>
      <c r="T53" s="850"/>
      <c r="U53" s="630"/>
      <c r="V53" s="634"/>
      <c r="W53" s="630"/>
      <c r="X53" s="350">
        <f>IF(E53="","",VLOOKUP(C53,Data!$B$5:$J$508,9,FALSE)*E53)</f>
        <v>0.83199999999999996</v>
      </c>
      <c r="Y53" s="704"/>
      <c r="Z53" s="704"/>
      <c r="AA53" s="857">
        <v>0.83199999999999996</v>
      </c>
      <c r="AB53" s="705"/>
      <c r="AC53" s="858">
        <v>0.83199999999999996</v>
      </c>
      <c r="AD53" s="704"/>
      <c r="AE53" s="704"/>
    </row>
    <row r="54" spans="1:31" s="710" customFormat="1" ht="20" customHeight="1">
      <c r="A54" s="710">
        <v>36</v>
      </c>
      <c r="B54" s="707" t="s">
        <v>1236</v>
      </c>
      <c r="C54" s="357" t="s">
        <v>139</v>
      </c>
      <c r="D54" s="346" t="str">
        <f>IF(E54="","",VLOOKUP(C54,Data!$B$5:$L$508,2,FALSE))</f>
        <v>ZV88310</v>
      </c>
      <c r="E54" s="715">
        <v>4</v>
      </c>
      <c r="F54" s="709"/>
      <c r="G54" s="712"/>
      <c r="H54" s="346">
        <f>IF(E54="","",VLOOKUP(C54,Data!$B$5:$L$508,11,FALSE))</f>
        <v>98.33</v>
      </c>
      <c r="I54" s="616">
        <f t="shared" si="0"/>
        <v>393.32</v>
      </c>
      <c r="J54" s="471" t="str">
        <f>IF(E54="","",VLOOKUP(C54,Data!$B$5:$D$508,3,FALSE))</f>
        <v>C/T</v>
      </c>
      <c r="K54" s="347" t="str">
        <f>IF(E54="","",VLOOKUP(C54,Data!$B$5:$M$508,12,FALSE))</f>
        <v>Indonesia</v>
      </c>
      <c r="L54" s="348"/>
      <c r="M54" s="349">
        <f>IF(E54="","",VLOOKUP(C54,Data!$B$5:$E$508,4,FALSE)*E54)</f>
        <v>18.16</v>
      </c>
      <c r="N54" s="349">
        <f>IF(E54="","",VLOOKUP(C54,Data!$B$5:$F$508,5,FALSE)*E54)</f>
        <v>16.8</v>
      </c>
      <c r="O54" s="612" t="e">
        <f>IF(C54=Data!#REF!,Data!#REF!,(IF(C54=Data!#REF!,Data!#REF!,(IF(C54=Data!#REF!,Data!#REF!,(IF(C54=Data!B168,Data!G168,(IF(C54=Data!B171,Data!G171,(IF(C54=Data!#REF!,Data!#REF!,(IF(C54=Data!#REF!,Data!#REF!,(IF(C54=Data!#REF!,Data!#REF!,Data!#REF!)))))))))))))))&amp;IF(C54=Data!#REF!,Data!#REF!,(IF(C54=Data!#REF!,Data!#REF!,(IF(C54=Data!#REF!,Data!#REF!,(IF(C54=Data!#REF!,Data!#REF!,(IF(C54=Data!#REF!,Data!#REF!,(IF(C54=Data!#REF!,Data!G863,(IF(C54=Data!#REF!,Data!#REF!,(IF(C54=Data!#REF!,Data!#REF!,Data!#REF!)))))))))))))))&amp;IF(C54=Data!B199,Data!G199,(IF(C54=Data!#REF!,Data!#REF!,(IF(C54=Data!#REF!,Data!#REF!,(IF(C54=Data!#REF!,Data!#REF!,(IF(C54=Data!#REF!,Data!#REF!,Data!#REF!)))))))))</f>
        <v>#REF!</v>
      </c>
      <c r="P54" s="849"/>
      <c r="Q54" s="850"/>
      <c r="R54" s="630" t="s">
        <v>525</v>
      </c>
      <c r="S54" s="850"/>
      <c r="T54" s="850"/>
      <c r="U54" s="630"/>
      <c r="V54" s="634"/>
      <c r="W54" s="630"/>
      <c r="X54" s="350">
        <f>IF(E54="","",VLOOKUP(C54,Data!$B$5:$J$508,9,FALSE)*E54)</f>
        <v>5.1999999999999998E-2</v>
      </c>
      <c r="Y54" s="704"/>
      <c r="Z54" s="704"/>
      <c r="AA54" s="857">
        <v>5.1999999999999998E-2</v>
      </c>
      <c r="AB54" s="705"/>
      <c r="AC54" s="858">
        <v>5.1999999999999998E-2</v>
      </c>
      <c r="AD54" s="704"/>
      <c r="AE54" s="704"/>
    </row>
    <row r="55" spans="1:31" s="710" customFormat="1" ht="20" customHeight="1">
      <c r="B55" s="707"/>
      <c r="C55" s="364" t="s">
        <v>1224</v>
      </c>
      <c r="D55" s="346" t="str">
        <f>IF(E55="","",VLOOKUP(C55,Data!$B$5:$L$508,2,FALSE))</f>
        <v/>
      </c>
      <c r="E55" s="715"/>
      <c r="F55" s="709"/>
      <c r="G55" s="363"/>
      <c r="H55" s="346" t="str">
        <f>IF(E55="","",VLOOKUP(C55,Data!$B$5:$L$508,11,FALSE))</f>
        <v/>
      </c>
      <c r="I55" s="616" t="str">
        <f t="shared" si="0"/>
        <v>-</v>
      </c>
      <c r="J55" s="471" t="str">
        <f>IF(E55="","",VLOOKUP(C55,Data!$B$5:$D$508,3,FALSE))</f>
        <v/>
      </c>
      <c r="K55" s="347" t="str">
        <f>IF(E55="","",VLOOKUP(C55,Data!$B$5:$M$508,12,FALSE))</f>
        <v/>
      </c>
      <c r="L55" s="348"/>
      <c r="M55" s="349" t="str">
        <f>IF(E55="","",VLOOKUP(C55,Data!$B$5:$E$508,4,FALSE)*E55)</f>
        <v/>
      </c>
      <c r="N55" s="349" t="str">
        <f>IF(E55="","",VLOOKUP(C55,Data!$B$5:$F$508,5,FALSE)*E55)</f>
        <v/>
      </c>
      <c r="O55" s="612" t="e">
        <f>IF(C55=Data!#REF!,Data!#REF!,(IF(C55=Data!#REF!,Data!#REF!,(IF(C55=Data!#REF!,Data!#REF!,(IF(C55=Data!B212,Data!G212,(IF(C55=Data!B215,Data!G215,(IF(C55=Data!#REF!,Data!#REF!,(IF(C55=Data!#REF!,Data!#REF!,(IF(C55=Data!#REF!,Data!#REF!,Data!#REF!)))))))))))))))&amp;IF(C55=Data!#REF!,Data!#REF!,(IF(C55=Data!#REF!,Data!#REF!,(IF(C55=Data!#REF!,Data!#REF!,(IF(C55=Data!#REF!,Data!#REF!,(IF(C55=Data!#REF!,Data!#REF!,(IF(C55=Data!#REF!,Data!G907,(IF(C55=Data!#REF!,Data!#REF!,(IF(C55=Data!#REF!,Data!#REF!,Data!#REF!)))))))))))))))&amp;IF(C55=Data!B243,Data!G243,(IF(C55=Data!#REF!,Data!#REF!,(IF(C55=Data!#REF!,Data!#REF!,(IF(C55=Data!#REF!,Data!#REF!,(IF(C55=Data!#REF!,Data!#REF!,Data!#REF!)))))))))</f>
        <v>#REF!</v>
      </c>
      <c r="P55" s="849"/>
      <c r="Q55" s="850"/>
      <c r="R55" s="630" t="s">
        <v>525</v>
      </c>
      <c r="S55" s="850"/>
      <c r="T55" s="850"/>
      <c r="U55" s="630"/>
      <c r="V55" s="634"/>
      <c r="W55" s="630"/>
      <c r="X55" s="350" t="str">
        <f>IF(E55="","",VLOOKUP(C55,Data!$B$5:$J$508,9,FALSE)*E55)</f>
        <v/>
      </c>
      <c r="Y55" s="704"/>
      <c r="Z55" s="704"/>
      <c r="AA55" s="857" t="s">
        <v>481</v>
      </c>
      <c r="AB55" s="705"/>
      <c r="AC55" s="858" t="e">
        <v>#VALUE!</v>
      </c>
      <c r="AD55" s="704"/>
      <c r="AE55" s="704"/>
    </row>
    <row r="56" spans="1:31" s="710" customFormat="1" ht="20" customHeight="1">
      <c r="A56" s="710">
        <v>37</v>
      </c>
      <c r="B56" s="707" t="s">
        <v>1237</v>
      </c>
      <c r="C56" s="357" t="s">
        <v>14</v>
      </c>
      <c r="D56" s="346" t="str">
        <f>IF(E56="","",VLOOKUP(C56,Data!$B$5:$L$508,2,FALSE))</f>
        <v>ZA34830</v>
      </c>
      <c r="E56" s="715">
        <v>20</v>
      </c>
      <c r="F56" s="709"/>
      <c r="G56" s="712"/>
      <c r="H56" s="346">
        <f>IF(E56="","",VLOOKUP(C56,Data!$B$5:$L$508,11,FALSE))</f>
        <v>117.38</v>
      </c>
      <c r="I56" s="616">
        <f t="shared" ref="I56:I75" si="2">IF(E56&gt;0,E56*H56,"-")</f>
        <v>2347.6</v>
      </c>
      <c r="J56" s="471" t="str">
        <f>IF(E56="","",VLOOKUP(C56,Data!$B$5:$D$508,3,FALSE))</f>
        <v>C/T</v>
      </c>
      <c r="K56" s="347" t="str">
        <f>IF(E56="","",VLOOKUP(C56,Data!$B$5:$M$508,12,FALSE))</f>
        <v>Indonesia</v>
      </c>
      <c r="L56" s="348"/>
      <c r="M56" s="349">
        <f>IF(E56="","",VLOOKUP(C56,Data!$B$5:$E$508,4,FALSE)*E56)</f>
        <v>102</v>
      </c>
      <c r="N56" s="349">
        <f>IF(E56="","",VLOOKUP(C56,Data!$B$5:$F$508,5,FALSE)*E56)</f>
        <v>90</v>
      </c>
      <c r="O56" s="612" t="e">
        <f>IF(C56=Data!#REF!,Data!#REF!,(IF(C56=Data!#REF!,Data!#REF!,(IF(C56=Data!#REF!,Data!#REF!,(IF(C56=Data!B142,Data!G142,(IF(C56=Data!B145,Data!G145,(IF(C56=Data!#REF!,Data!#REF!,(IF(C56=Data!#REF!,Data!#REF!,(IF(C56=Data!#REF!,Data!#REF!,Data!#REF!)))))))))))))))&amp;IF(C56=Data!#REF!,Data!#REF!,(IF(C56=Data!#REF!,Data!#REF!,(IF(C56=Data!#REF!,Data!#REF!,(IF(C56=Data!#REF!,Data!#REF!,(IF(C56=Data!#REF!,Data!#REF!,(IF(C56=Data!#REF!,Data!G837,(IF(C56=Data!#REF!,Data!#REF!,(IF(C56=Data!#REF!,Data!#REF!,Data!#REF!)))))))))))))))&amp;IF(C56=Data!B173,Data!G173,(IF(C56=Data!#REF!,Data!#REF!,(IF(C56=Data!#REF!,Data!#REF!,(IF(C56=Data!#REF!,Data!#REF!,(IF(C56=Data!#REF!,Data!#REF!,Data!#REF!)))))))))</f>
        <v>#REF!</v>
      </c>
      <c r="P56" s="849"/>
      <c r="Q56" s="850"/>
      <c r="R56" s="630" t="s">
        <v>525</v>
      </c>
      <c r="S56" s="850"/>
      <c r="T56" s="850"/>
      <c r="U56" s="630"/>
      <c r="V56" s="634"/>
      <c r="W56" s="630"/>
      <c r="X56" s="350">
        <f>IF(E56="","",VLOOKUP(C56,Data!$B$5:$J$508,9,FALSE)*E56)</f>
        <v>1.1619999999999999</v>
      </c>
      <c r="Y56" s="704"/>
      <c r="Z56" s="704"/>
      <c r="AA56" s="857">
        <v>1.1619999999999999</v>
      </c>
      <c r="AB56" s="705"/>
      <c r="AC56" s="858">
        <v>1.1619999999999999</v>
      </c>
      <c r="AD56" s="704"/>
      <c r="AE56" s="704"/>
    </row>
    <row r="57" spans="1:31" s="710" customFormat="1" ht="20" customHeight="1">
      <c r="A57" s="710">
        <v>38</v>
      </c>
      <c r="B57" s="707" t="s">
        <v>1238</v>
      </c>
      <c r="C57" s="357" t="s">
        <v>336</v>
      </c>
      <c r="D57" s="346" t="str">
        <f>IF(E57="","",VLOOKUP(C57,Data!$B$5:$L$508,2,FALSE))</f>
        <v>WY71980</v>
      </c>
      <c r="E57" s="715">
        <v>180</v>
      </c>
      <c r="F57" s="709">
        <v>9</v>
      </c>
      <c r="G57" s="712"/>
      <c r="H57" s="346">
        <f>IF(E57="","",VLOOKUP(C57,Data!$B$5:$L$508,11,FALSE))</f>
        <v>128.6</v>
      </c>
      <c r="I57" s="616">
        <f t="shared" si="2"/>
        <v>23148</v>
      </c>
      <c r="J57" s="471" t="str">
        <f>IF(E57="","",VLOOKUP(C57,Data!$B$5:$D$508,3,FALSE))</f>
        <v>C/T</v>
      </c>
      <c r="K57" s="347" t="str">
        <f>IF(E57="","",VLOOKUP(C57,Data!$B$5:$M$508,12,FALSE))</f>
        <v>Indonesia</v>
      </c>
      <c r="L57" s="348"/>
      <c r="M57" s="349">
        <f>IF(E57="","",VLOOKUP(C57,Data!$B$5:$E$508,4,FALSE)*E57)</f>
        <v>1188</v>
      </c>
      <c r="N57" s="349">
        <f>IF(E57="","",VLOOKUP(C57,Data!$B$5:$F$508,5,FALSE)*E57)</f>
        <v>1170</v>
      </c>
      <c r="O57" s="612" t="e">
        <f>IF(C57=Data!#REF!,Data!#REF!,(IF(C57=Data!#REF!,Data!#REF!,(IF(C57=Data!#REF!,Data!#REF!,(IF(C57=Data!B143,Data!G143,(IF(C57=Data!B146,Data!G146,(IF(C57=Data!#REF!,Data!#REF!,(IF(C57=Data!#REF!,Data!#REF!,(IF(C57=Data!#REF!,Data!#REF!,Data!#REF!)))))))))))))))&amp;IF(C57=Data!#REF!,Data!#REF!,(IF(C57=Data!#REF!,Data!#REF!,(IF(C57=Data!#REF!,Data!#REF!,(IF(C57=Data!#REF!,Data!#REF!,(IF(C57=Data!#REF!,Data!#REF!,(IF(C57=Data!#REF!,Data!G838,(IF(C57=Data!#REF!,Data!#REF!,(IF(C57=Data!#REF!,Data!#REF!,Data!#REF!)))))))))))))))&amp;IF(C57=Data!B174,Data!G174,(IF(C57=Data!#REF!,Data!#REF!,(IF(C57=Data!#REF!,Data!#REF!,(IF(C57=Data!#REF!,Data!#REF!,(IF(C57=Data!#REF!,Data!#REF!,Data!#REF!)))))))))</f>
        <v>#REF!</v>
      </c>
      <c r="P57" s="849"/>
      <c r="Q57" s="850"/>
      <c r="R57" s="630" t="s">
        <v>525</v>
      </c>
      <c r="S57" s="850"/>
      <c r="T57" s="850"/>
      <c r="U57" s="630"/>
      <c r="V57" s="634"/>
      <c r="W57" s="630"/>
      <c r="X57" s="350">
        <f>IF(E57="","",VLOOKUP(C57,Data!$B$5:$J$508,9,FALSE)*E57)</f>
        <v>2.4154200000000001</v>
      </c>
      <c r="Y57" s="704"/>
      <c r="Z57" s="704"/>
      <c r="AA57" s="857">
        <v>2.4154200000000001</v>
      </c>
      <c r="AB57" s="705"/>
      <c r="AC57" s="858">
        <v>2.4159999999999999</v>
      </c>
      <c r="AD57" s="704"/>
      <c r="AE57" s="704"/>
    </row>
    <row r="58" spans="1:31" s="710" customFormat="1" ht="20" customHeight="1">
      <c r="A58" s="710">
        <v>39</v>
      </c>
      <c r="B58" s="707" t="s">
        <v>1239</v>
      </c>
      <c r="C58" s="357" t="s">
        <v>592</v>
      </c>
      <c r="D58" s="346" t="str">
        <f>IF(E58="","",VLOOKUP(C58,Data!$B$5:$L$508,2,FALSE))</f>
        <v>WW08930</v>
      </c>
      <c r="E58" s="715">
        <v>300</v>
      </c>
      <c r="F58" s="709"/>
      <c r="G58" s="712"/>
      <c r="H58" s="346">
        <f>IF(E58="","",VLOOKUP(C58,Data!$B$5:$L$508,11,FALSE))</f>
        <v>24.7</v>
      </c>
      <c r="I58" s="616">
        <f t="shared" si="2"/>
        <v>7410</v>
      </c>
      <c r="J58" s="471" t="str">
        <f>IF(E58="","",VLOOKUP(C58,Data!$B$5:$D$508,3,FALSE))</f>
        <v>C/T</v>
      </c>
      <c r="K58" s="347" t="str">
        <f>IF(E58="","",VLOOKUP(C58,Data!$B$5:$M$508,12,FALSE))</f>
        <v>Indonesia</v>
      </c>
      <c r="L58" s="348"/>
      <c r="M58" s="349">
        <f>IF(E58="","",VLOOKUP(C58,Data!$B$5:$E$508,4,FALSE)*E58)</f>
        <v>660</v>
      </c>
      <c r="N58" s="349">
        <f>IF(E58="","",VLOOKUP(C58,Data!$B$5:$F$508,5,FALSE)*E58)</f>
        <v>300</v>
      </c>
      <c r="O58" s="612" t="e">
        <f>IF(C58=Data!#REF!,Data!#REF!,(IF(C58=Data!#REF!,Data!#REF!,(IF(C58=Data!#REF!,Data!#REF!,(IF(C58=Data!B144,Data!G144,(IF(C58=Data!B147,Data!G147,(IF(C58=Data!#REF!,Data!#REF!,(IF(C58=Data!#REF!,Data!#REF!,(IF(C58=Data!#REF!,Data!#REF!,Data!#REF!)))))))))))))))&amp;IF(C58=Data!#REF!,Data!#REF!,(IF(C58=Data!#REF!,Data!#REF!,(IF(C58=Data!#REF!,Data!#REF!,(IF(C58=Data!#REF!,Data!#REF!,(IF(C58=Data!#REF!,Data!#REF!,(IF(C58=Data!#REF!,Data!G839,(IF(C58=Data!#REF!,Data!#REF!,(IF(C58=Data!#REF!,Data!#REF!,Data!#REF!)))))))))))))))&amp;IF(C58=Data!B175,Data!G175,(IF(C58=Data!#REF!,Data!#REF!,(IF(C58=Data!#REF!,Data!#REF!,(IF(C58=Data!#REF!,Data!#REF!,(IF(C58=Data!#REF!,Data!#REF!,Data!#REF!)))))))))</f>
        <v>#REF!</v>
      </c>
      <c r="P58" s="849"/>
      <c r="Q58" s="850"/>
      <c r="R58" s="630" t="s">
        <v>525</v>
      </c>
      <c r="S58" s="850"/>
      <c r="T58" s="850"/>
      <c r="U58" s="630"/>
      <c r="V58" s="634"/>
      <c r="W58" s="630"/>
      <c r="X58" s="350">
        <f>IF(E58="","",VLOOKUP(C58,Data!$B$5:$J$508,9,FALSE)*E58)</f>
        <v>1.02</v>
      </c>
      <c r="Y58" s="704"/>
      <c r="Z58" s="704"/>
      <c r="AA58" s="857">
        <v>1.02</v>
      </c>
      <c r="AB58" s="705"/>
      <c r="AC58" s="858">
        <v>1.02</v>
      </c>
      <c r="AD58" s="704"/>
      <c r="AE58" s="704"/>
    </row>
    <row r="59" spans="1:31" s="710" customFormat="1" ht="20" customHeight="1">
      <c r="A59" s="710">
        <v>40</v>
      </c>
      <c r="B59" s="707"/>
      <c r="C59" s="357" t="s">
        <v>593</v>
      </c>
      <c r="D59" s="346" t="str">
        <f>IF(E59="","",VLOOKUP(C59,Data!$B$5:$L$508,2,FALSE))</f>
        <v>WW08960</v>
      </c>
      <c r="E59" s="715">
        <v>300</v>
      </c>
      <c r="F59" s="709"/>
      <c r="G59" s="712"/>
      <c r="H59" s="346">
        <f>IF(E59="","",VLOOKUP(C59,Data!$B$5:$L$508,11,FALSE))</f>
        <v>24.7</v>
      </c>
      <c r="I59" s="616">
        <f t="shared" si="2"/>
        <v>7410</v>
      </c>
      <c r="J59" s="471" t="str">
        <f>IF(E59="","",VLOOKUP(C59,Data!$B$5:$D$508,3,FALSE))</f>
        <v>C/T</v>
      </c>
      <c r="K59" s="347" t="str">
        <f>IF(E59="","",VLOOKUP(C59,Data!$B$5:$M$508,12,FALSE))</f>
        <v>Indonesia</v>
      </c>
      <c r="L59" s="348"/>
      <c r="M59" s="349">
        <f>IF(E59="","",VLOOKUP(C59,Data!$B$5:$E$508,4,FALSE)*E59)</f>
        <v>0</v>
      </c>
      <c r="N59" s="349">
        <f>IF(E59="","",VLOOKUP(C59,Data!$B$5:$F$508,5,FALSE)*E59)</f>
        <v>300</v>
      </c>
      <c r="O59" s="612" t="e">
        <f>IF(C59=Data!#REF!,Data!#REF!,(IF(C59=Data!#REF!,Data!#REF!,(IF(C59=Data!#REF!,Data!#REF!,(IF(C59=Data!B145,Data!G145,(IF(C59=Data!B148,Data!G148,(IF(C59=Data!#REF!,Data!#REF!,(IF(C59=Data!#REF!,Data!#REF!,(IF(C59=Data!#REF!,Data!#REF!,Data!#REF!)))))))))))))))&amp;IF(C59=Data!#REF!,Data!#REF!,(IF(C59=Data!#REF!,Data!#REF!,(IF(C59=Data!#REF!,Data!#REF!,(IF(C59=Data!#REF!,Data!#REF!,(IF(C59=Data!#REF!,Data!#REF!,(IF(C59=Data!#REF!,Data!G840,(IF(C59=Data!#REF!,Data!#REF!,(IF(C59=Data!#REF!,Data!#REF!,Data!#REF!)))))))))))))))&amp;IF(C59=Data!B176,Data!G176,(IF(C59=Data!#REF!,Data!#REF!,(IF(C59=Data!#REF!,Data!#REF!,(IF(C59=Data!#REF!,Data!#REF!,(IF(C59=Data!#REF!,Data!#REF!,Data!#REF!)))))))))</f>
        <v>#REF!</v>
      </c>
      <c r="P59" s="849"/>
      <c r="Q59" s="850"/>
      <c r="R59" s="630" t="s">
        <v>525</v>
      </c>
      <c r="S59" s="850"/>
      <c r="T59" s="850"/>
      <c r="U59" s="630"/>
      <c r="V59" s="634"/>
      <c r="W59" s="630"/>
      <c r="X59" s="350">
        <f>IF(E59="","",VLOOKUP(C59,Data!$B$5:$J$508,9,FALSE)*E59)</f>
        <v>1.02</v>
      </c>
      <c r="Y59" s="704"/>
      <c r="Z59" s="704"/>
      <c r="AA59" s="857">
        <v>1.02</v>
      </c>
      <c r="AB59" s="705"/>
      <c r="AC59" s="858">
        <v>1.02</v>
      </c>
      <c r="AD59" s="704"/>
      <c r="AE59" s="704"/>
    </row>
    <row r="60" spans="1:31" s="710" customFormat="1" ht="20" customHeight="1">
      <c r="A60" s="710">
        <v>41</v>
      </c>
      <c r="B60" s="707" t="s">
        <v>1240</v>
      </c>
      <c r="C60" s="357" t="s">
        <v>596</v>
      </c>
      <c r="D60" s="346" t="str">
        <f>IF(E60="","",VLOOKUP(C60,Data!$B$5:$L$508,2,FALSE))</f>
        <v>WW09120</v>
      </c>
      <c r="E60" s="715">
        <v>250</v>
      </c>
      <c r="F60" s="709"/>
      <c r="G60" s="712"/>
      <c r="H60" s="346">
        <f>IF(E60="","",VLOOKUP(C60,Data!$B$5:$L$508,11,FALSE))</f>
        <v>25.11</v>
      </c>
      <c r="I60" s="616">
        <f t="shared" si="2"/>
        <v>6277.5</v>
      </c>
      <c r="J60" s="471" t="str">
        <f>IF(E60="","",VLOOKUP(C60,Data!$B$5:$D$508,3,FALSE))</f>
        <v>C/T</v>
      </c>
      <c r="K60" s="347" t="str">
        <f>IF(E60="","",VLOOKUP(C60,Data!$B$5:$M$508,12,FALSE))</f>
        <v>Indonesia</v>
      </c>
      <c r="L60" s="348"/>
      <c r="M60" s="349">
        <f>IF(E60="","",VLOOKUP(C60,Data!$B$5:$E$508,4,FALSE)*E60)</f>
        <v>375</v>
      </c>
      <c r="N60" s="349">
        <f>IF(E60="","",VLOOKUP(C60,Data!$B$5:$F$508,5,FALSE)*E60)</f>
        <v>162.5</v>
      </c>
      <c r="O60" s="612" t="e">
        <f>IF(C60=Data!#REF!,Data!#REF!,(IF(C60=Data!#REF!,Data!#REF!,(IF(C60=Data!#REF!,Data!#REF!,(IF(C60=Data!B146,Data!G146,(IF(C60=Data!B149,Data!G149,(IF(C60=Data!#REF!,Data!#REF!,(IF(C60=Data!#REF!,Data!#REF!,(IF(C60=Data!#REF!,Data!#REF!,Data!#REF!)))))))))))))))&amp;IF(C60=Data!#REF!,Data!#REF!,(IF(C60=Data!#REF!,Data!#REF!,(IF(C60=Data!#REF!,Data!#REF!,(IF(C60=Data!#REF!,Data!#REF!,(IF(C60=Data!#REF!,Data!#REF!,(IF(C60=Data!#REF!,Data!G841,(IF(C60=Data!#REF!,Data!#REF!,(IF(C60=Data!#REF!,Data!#REF!,Data!#REF!)))))))))))))))&amp;IF(C60=Data!B177,Data!G177,(IF(C60=Data!#REF!,Data!#REF!,(IF(C60=Data!#REF!,Data!#REF!,(IF(C60=Data!#REF!,Data!#REF!,(IF(C60=Data!#REF!,Data!#REF!,Data!#REF!)))))))))</f>
        <v>#REF!</v>
      </c>
      <c r="P60" s="849"/>
      <c r="Q60" s="850"/>
      <c r="R60" s="630" t="s">
        <v>525</v>
      </c>
      <c r="S60" s="850"/>
      <c r="T60" s="850"/>
      <c r="U60" s="630"/>
      <c r="V60" s="634"/>
      <c r="W60" s="630"/>
      <c r="X60" s="350">
        <f>IF(E60="","",VLOOKUP(C60,Data!$B$5:$J$508,9,FALSE)*E60)</f>
        <v>0.98499999999999999</v>
      </c>
      <c r="Y60" s="704"/>
      <c r="Z60" s="704"/>
      <c r="AA60" s="857">
        <v>0.98499999999999999</v>
      </c>
      <c r="AB60" s="705"/>
      <c r="AC60" s="858">
        <v>0.98499999999999999</v>
      </c>
      <c r="AD60" s="704"/>
      <c r="AE60" s="704"/>
    </row>
    <row r="61" spans="1:31" s="710" customFormat="1" ht="20" customHeight="1">
      <c r="A61" s="710">
        <v>42</v>
      </c>
      <c r="B61" s="707"/>
      <c r="C61" s="357" t="s">
        <v>597</v>
      </c>
      <c r="D61" s="346" t="str">
        <f>IF(E61="","",VLOOKUP(C61,Data!$B$5:$L$508,2,FALSE))</f>
        <v>WW09130</v>
      </c>
      <c r="E61" s="715">
        <v>250</v>
      </c>
      <c r="F61" s="709"/>
      <c r="G61" s="712"/>
      <c r="H61" s="346">
        <f>IF(E61="","",VLOOKUP(C61,Data!$B$5:$L$508,11,FALSE))</f>
        <v>25.11</v>
      </c>
      <c r="I61" s="616">
        <f t="shared" si="2"/>
        <v>6277.5</v>
      </c>
      <c r="J61" s="471" t="str">
        <f>IF(E61="","",VLOOKUP(C61,Data!$B$5:$D$508,3,FALSE))</f>
        <v>C/T</v>
      </c>
      <c r="K61" s="347" t="str">
        <f>IF(E61="","",VLOOKUP(C61,Data!$B$5:$M$508,12,FALSE))</f>
        <v>Indonesia</v>
      </c>
      <c r="L61" s="348"/>
      <c r="M61" s="349">
        <f>IF(E61="","",VLOOKUP(C61,Data!$B$5:$E$508,4,FALSE)*E61)</f>
        <v>0</v>
      </c>
      <c r="N61" s="349">
        <f>IF(E61="","",VLOOKUP(C61,Data!$B$5:$F$508,5,FALSE)*E61)</f>
        <v>162.5</v>
      </c>
      <c r="O61" s="612" t="e">
        <f>IF(C61=Data!#REF!,Data!#REF!,(IF(C61=Data!#REF!,Data!#REF!,(IF(C61=Data!#REF!,Data!#REF!,(IF(C61=Data!B147,Data!G147,(IF(C61=Data!B150,Data!G150,(IF(C61=Data!#REF!,Data!#REF!,(IF(C61=Data!#REF!,Data!#REF!,(IF(C61=Data!#REF!,Data!#REF!,Data!#REF!)))))))))))))))&amp;IF(C61=Data!#REF!,Data!#REF!,(IF(C61=Data!#REF!,Data!#REF!,(IF(C61=Data!#REF!,Data!#REF!,(IF(C61=Data!#REF!,Data!#REF!,(IF(C61=Data!#REF!,Data!#REF!,(IF(C61=Data!#REF!,Data!G842,(IF(C61=Data!#REF!,Data!#REF!,(IF(C61=Data!#REF!,Data!#REF!,Data!#REF!)))))))))))))))&amp;IF(C61=Data!B178,Data!G178,(IF(C61=Data!#REF!,Data!#REF!,(IF(C61=Data!#REF!,Data!#REF!,(IF(C61=Data!#REF!,Data!#REF!,(IF(C61=Data!#REF!,Data!#REF!,Data!#REF!)))))))))</f>
        <v>#REF!</v>
      </c>
      <c r="P61" s="849"/>
      <c r="Q61" s="850"/>
      <c r="R61" s="630" t="s">
        <v>525</v>
      </c>
      <c r="S61" s="850"/>
      <c r="T61" s="850"/>
      <c r="U61" s="630"/>
      <c r="V61" s="634"/>
      <c r="W61" s="630"/>
      <c r="X61" s="350">
        <f>IF(E61="","",VLOOKUP(C61,Data!$B$5:$J$508,9,FALSE)*E61)</f>
        <v>0.98499999999999999</v>
      </c>
      <c r="Y61" s="704"/>
      <c r="Z61" s="704"/>
      <c r="AA61" s="857">
        <v>0.98499999999999999</v>
      </c>
      <c r="AB61" s="705"/>
      <c r="AC61" s="858">
        <v>0.98499999999999999</v>
      </c>
      <c r="AD61" s="704"/>
      <c r="AE61" s="704"/>
    </row>
    <row r="62" spans="1:31" s="710" customFormat="1" ht="20" customHeight="1">
      <c r="A62" s="710">
        <v>43</v>
      </c>
      <c r="B62" s="707">
        <v>100</v>
      </c>
      <c r="C62" s="357" t="s">
        <v>11</v>
      </c>
      <c r="D62" s="346" t="str">
        <f>IF(E62="","",VLOOKUP(C62,Data!$B$5:$L$508,2,FALSE))</f>
        <v>ZG74800</v>
      </c>
      <c r="E62" s="715">
        <v>150</v>
      </c>
      <c r="F62" s="709">
        <v>1</v>
      </c>
      <c r="G62" s="712"/>
      <c r="H62" s="346">
        <f>IF(E62="","",VLOOKUP(C62,Data!$B$5:$L$508,11,FALSE))</f>
        <v>13.71</v>
      </c>
      <c r="I62" s="616">
        <f t="shared" si="2"/>
        <v>2056.5</v>
      </c>
      <c r="J62" s="471" t="str">
        <f>IF(E62="","",VLOOKUP(C62,Data!$B$5:$D$508,3,FALSE))</f>
        <v>C/T</v>
      </c>
      <c r="K62" s="347" t="str">
        <f>IF(E62="","",VLOOKUP(C62,Data!$B$5:$M$508,12,FALSE))</f>
        <v>Indonesia</v>
      </c>
      <c r="L62" s="348"/>
      <c r="M62" s="349">
        <f>IF(E62="","",VLOOKUP(C62,Data!$B$5:$E$508,4,FALSE)*E62)</f>
        <v>325</v>
      </c>
      <c r="N62" s="349">
        <f>IF(E62="","",VLOOKUP(C62,Data!$B$5:$F$508,5,FALSE)*E62)</f>
        <v>300</v>
      </c>
      <c r="O62" s="612" t="e">
        <f>IF(C62=Data!#REF!,Data!#REF!,(IF(C62=Data!#REF!,Data!#REF!,(IF(C62=Data!#REF!,Data!#REF!,(IF(C62=Data!B148,Data!G148,(IF(C62=Data!B151,Data!G151,(IF(C62=Data!#REF!,Data!#REF!,(IF(C62=Data!#REF!,Data!#REF!,(IF(C62=Data!#REF!,Data!#REF!,Data!#REF!)))))))))))))))&amp;IF(C62=Data!#REF!,Data!#REF!,(IF(C62=Data!#REF!,Data!#REF!,(IF(C62=Data!#REF!,Data!#REF!,(IF(C62=Data!#REF!,Data!#REF!,(IF(C62=Data!#REF!,Data!#REF!,(IF(C62=Data!#REF!,Data!G843,(IF(C62=Data!#REF!,Data!#REF!,(IF(C62=Data!#REF!,Data!#REF!,Data!#REF!)))))))))))))))&amp;IF(C62=Data!B179,Data!G179,(IF(C62=Data!#REF!,Data!#REF!,(IF(C62=Data!#REF!,Data!#REF!,(IF(C62=Data!#REF!,Data!#REF!,(IF(C62=Data!#REF!,Data!#REF!,Data!#REF!)))))))))</f>
        <v>#REF!</v>
      </c>
      <c r="P62" s="849"/>
      <c r="Q62" s="850"/>
      <c r="R62" s="630" t="s">
        <v>525</v>
      </c>
      <c r="S62" s="850"/>
      <c r="T62" s="850"/>
      <c r="U62" s="630"/>
      <c r="V62" s="634"/>
      <c r="W62" s="630"/>
      <c r="X62" s="350">
        <f>IF(E62="","",VLOOKUP(C62,Data!$B$5:$J$508,9,FALSE)*E62)</f>
        <v>1.2</v>
      </c>
      <c r="Y62" s="704"/>
      <c r="Z62" s="704"/>
      <c r="AA62" s="857">
        <v>1.2</v>
      </c>
      <c r="AB62" s="705"/>
      <c r="AC62" s="858">
        <v>1.2</v>
      </c>
      <c r="AD62" s="704"/>
      <c r="AE62" s="704"/>
    </row>
    <row r="63" spans="1:31" s="710" customFormat="1" ht="20" customHeight="1">
      <c r="A63" s="710">
        <v>44</v>
      </c>
      <c r="B63" s="707" t="s">
        <v>1241</v>
      </c>
      <c r="C63" s="357" t="s">
        <v>550</v>
      </c>
      <c r="D63" s="346" t="str">
        <f>IF(E63="","",VLOOKUP(C63,Data!$B$5:$L$508,2,FALSE))</f>
        <v>ZG74810</v>
      </c>
      <c r="E63" s="715">
        <v>300</v>
      </c>
      <c r="F63" s="709">
        <v>2</v>
      </c>
      <c r="G63" s="712"/>
      <c r="H63" s="346">
        <f>IF(E63="","",VLOOKUP(C63,Data!$B$5:$L$508,11,FALSE))</f>
        <v>13.22</v>
      </c>
      <c r="I63" s="616">
        <f t="shared" si="2"/>
        <v>3966</v>
      </c>
      <c r="J63" s="471" t="str">
        <f>IF(E63="","",VLOOKUP(C63,Data!$B$5:$D$508,3,FALSE))</f>
        <v>C/T</v>
      </c>
      <c r="K63" s="347" t="str">
        <f>IF(E63="","",VLOOKUP(C63,Data!$B$5:$M$508,12,FALSE))</f>
        <v>Indonesia</v>
      </c>
      <c r="L63" s="348"/>
      <c r="M63" s="349">
        <f>IF(E63="","",VLOOKUP(C63,Data!$B$5:$E$508,4,FALSE)*E63)</f>
        <v>650</v>
      </c>
      <c r="N63" s="349">
        <f>IF(E63="","",VLOOKUP(C63,Data!$B$5:$F$508,5,FALSE)*E63)</f>
        <v>600</v>
      </c>
      <c r="O63" s="612" t="e">
        <f>IF(C63=Data!#REF!,Data!#REF!,(IF(C63=Data!#REF!,Data!#REF!,(IF(C63=Data!#REF!,Data!#REF!,(IF(C63=Data!B149,Data!G149,(IF(C63=Data!B152,Data!G152,(IF(C63=Data!#REF!,Data!#REF!,(IF(C63=Data!#REF!,Data!#REF!,(IF(C63=Data!#REF!,Data!#REF!,Data!#REF!)))))))))))))))&amp;IF(C63=Data!#REF!,Data!#REF!,(IF(C63=Data!#REF!,Data!#REF!,(IF(C63=Data!#REF!,Data!#REF!,(IF(C63=Data!#REF!,Data!#REF!,(IF(C63=Data!#REF!,Data!#REF!,(IF(C63=Data!#REF!,Data!G844,(IF(C63=Data!#REF!,Data!#REF!,(IF(C63=Data!#REF!,Data!#REF!,Data!#REF!)))))))))))))))&amp;IF(C63=Data!B180,Data!G180,(IF(C63=Data!#REF!,Data!#REF!,(IF(C63=Data!#REF!,Data!#REF!,(IF(C63=Data!#REF!,Data!#REF!,(IF(C63=Data!#REF!,Data!#REF!,Data!#REF!)))))))))</f>
        <v>#REF!</v>
      </c>
      <c r="P63" s="849"/>
      <c r="Q63" s="850"/>
      <c r="R63" s="630" t="s">
        <v>525</v>
      </c>
      <c r="S63" s="850"/>
      <c r="T63" s="850"/>
      <c r="U63" s="630"/>
      <c r="V63" s="634"/>
      <c r="W63" s="630"/>
      <c r="X63" s="350">
        <f>IF(E63="","",VLOOKUP(C63,Data!$B$5:$J$508,9,FALSE)*E63)</f>
        <v>2.4</v>
      </c>
      <c r="Y63" s="704"/>
      <c r="Z63" s="704"/>
      <c r="AA63" s="857">
        <v>2.4</v>
      </c>
      <c r="AB63" s="705"/>
      <c r="AC63" s="858">
        <v>2.4</v>
      </c>
      <c r="AD63" s="704"/>
      <c r="AE63" s="704"/>
    </row>
    <row r="64" spans="1:31" s="710" customFormat="1" ht="20" customHeight="1">
      <c r="A64" s="710">
        <v>45</v>
      </c>
      <c r="B64" s="707" t="s">
        <v>1242</v>
      </c>
      <c r="C64" s="357" t="s">
        <v>595</v>
      </c>
      <c r="D64" s="346" t="str">
        <f>IF(E64="","",VLOOKUP(C64,Data!$B$5:$L$508,2,FALSE))</f>
        <v>WW08990</v>
      </c>
      <c r="E64" s="715">
        <v>100</v>
      </c>
      <c r="F64" s="709"/>
      <c r="G64" s="712"/>
      <c r="H64" s="346">
        <f>IF(E64="","",VLOOKUP(C64,Data!$B$5:$L$508,11,FALSE))</f>
        <v>24.65</v>
      </c>
      <c r="I64" s="616">
        <f t="shared" si="2"/>
        <v>2465</v>
      </c>
      <c r="J64" s="471" t="str">
        <f>IF(E64="","",VLOOKUP(C64,Data!$B$5:$D$508,3,FALSE))</f>
        <v>C/T</v>
      </c>
      <c r="K64" s="347" t="str">
        <f>IF(E64="","",VLOOKUP(C64,Data!$B$5:$M$508,12,FALSE))</f>
        <v>Indonesia</v>
      </c>
      <c r="L64" s="348"/>
      <c r="M64" s="349">
        <f>IF(E64="","",VLOOKUP(C64,Data!$B$5:$E$508,4,FALSE)*E64)</f>
        <v>220.00000000000003</v>
      </c>
      <c r="N64" s="349">
        <f>IF(E64="","",VLOOKUP(C64,Data!$B$5:$F$508,5,FALSE)*E64)</f>
        <v>100</v>
      </c>
      <c r="O64" s="612" t="e">
        <f>IF(C64=Data!#REF!,Data!#REF!,(IF(C64=Data!#REF!,Data!#REF!,(IF(C64=Data!#REF!,Data!#REF!,(IF(C64=Data!B150,Data!G150,(IF(C64=Data!B153,Data!G153,(IF(C64=Data!#REF!,Data!#REF!,(IF(C64=Data!#REF!,Data!#REF!,(IF(C64=Data!#REF!,Data!#REF!,Data!#REF!)))))))))))))))&amp;IF(C64=Data!#REF!,Data!#REF!,(IF(C64=Data!#REF!,Data!#REF!,(IF(C64=Data!#REF!,Data!#REF!,(IF(C64=Data!#REF!,Data!#REF!,(IF(C64=Data!#REF!,Data!#REF!,(IF(C64=Data!#REF!,Data!G845,(IF(C64=Data!#REF!,Data!#REF!,(IF(C64=Data!#REF!,Data!#REF!,Data!#REF!)))))))))))))))&amp;IF(C64=Data!B181,Data!G181,(IF(C64=Data!#REF!,Data!#REF!,(IF(C64=Data!#REF!,Data!#REF!,(IF(C64=Data!#REF!,Data!#REF!,(IF(C64=Data!#REF!,Data!#REF!,Data!#REF!)))))))))</f>
        <v>#REF!</v>
      </c>
      <c r="P64" s="849"/>
      <c r="Q64" s="850"/>
      <c r="R64" s="630" t="s">
        <v>525</v>
      </c>
      <c r="S64" s="850"/>
      <c r="T64" s="850"/>
      <c r="U64" s="630"/>
      <c r="V64" s="634"/>
      <c r="W64" s="630"/>
      <c r="X64" s="350">
        <f>IF(E64="","",VLOOKUP(C64,Data!$B$5:$J$508,9,FALSE)*E64)</f>
        <v>0.34</v>
      </c>
      <c r="Y64" s="704"/>
      <c r="Z64" s="704"/>
      <c r="AA64" s="857">
        <v>0.34</v>
      </c>
      <c r="AB64" s="705"/>
      <c r="AC64" s="858">
        <v>0.34</v>
      </c>
      <c r="AD64" s="704"/>
      <c r="AE64" s="704"/>
    </row>
    <row r="65" spans="1:31" s="710" customFormat="1" ht="20" customHeight="1">
      <c r="A65" s="710">
        <v>46</v>
      </c>
      <c r="B65" s="707"/>
      <c r="C65" s="357" t="s">
        <v>594</v>
      </c>
      <c r="D65" s="346" t="str">
        <f>IF(E65="","",VLOOKUP(C65,Data!$B$5:$L$508,2,FALSE))</f>
        <v>WW08970</v>
      </c>
      <c r="E65" s="715">
        <v>100</v>
      </c>
      <c r="F65" s="709"/>
      <c r="G65" s="712"/>
      <c r="H65" s="346">
        <f>IF(E65="","",VLOOKUP(C65,Data!$B$5:$L$508,11,FALSE))</f>
        <v>24.65</v>
      </c>
      <c r="I65" s="616">
        <f t="shared" si="2"/>
        <v>2465</v>
      </c>
      <c r="J65" s="471" t="str">
        <f>IF(E65="","",VLOOKUP(C65,Data!$B$5:$D$508,3,FALSE))</f>
        <v>C/T</v>
      </c>
      <c r="K65" s="347" t="str">
        <f>IF(E65="","",VLOOKUP(C65,Data!$B$5:$M$508,12,FALSE))</f>
        <v>Indonesia</v>
      </c>
      <c r="L65" s="348"/>
      <c r="M65" s="349">
        <f>IF(E65="","",VLOOKUP(C65,Data!$B$5:$E$508,4,FALSE)*E65)</f>
        <v>0</v>
      </c>
      <c r="N65" s="349">
        <f>IF(E65="","",VLOOKUP(C65,Data!$B$5:$F$508,5,FALSE)*E65)</f>
        <v>100</v>
      </c>
      <c r="O65" s="612" t="e">
        <f>IF(C65=Data!#REF!,Data!#REF!,(IF(C65=Data!#REF!,Data!#REF!,(IF(C65=Data!#REF!,Data!#REF!,(IF(C65=Data!B151,Data!G151,(IF(C65=Data!B154,Data!G154,(IF(C65=Data!#REF!,Data!#REF!,(IF(C65=Data!#REF!,Data!#REF!,(IF(C65=Data!#REF!,Data!#REF!,Data!#REF!)))))))))))))))&amp;IF(C65=Data!#REF!,Data!#REF!,(IF(C65=Data!#REF!,Data!#REF!,(IF(C65=Data!#REF!,Data!#REF!,(IF(C65=Data!#REF!,Data!#REF!,(IF(C65=Data!#REF!,Data!#REF!,(IF(C65=Data!#REF!,Data!G846,(IF(C65=Data!#REF!,Data!#REF!,(IF(C65=Data!#REF!,Data!#REF!,Data!#REF!)))))))))))))))&amp;IF(C65=Data!B182,Data!G182,(IF(C65=Data!#REF!,Data!#REF!,(IF(C65=Data!#REF!,Data!#REF!,(IF(C65=Data!#REF!,Data!#REF!,(IF(C65=Data!#REF!,Data!#REF!,Data!#REF!)))))))))</f>
        <v>#REF!</v>
      </c>
      <c r="P65" s="849"/>
      <c r="Q65" s="850"/>
      <c r="R65" s="630" t="s">
        <v>525</v>
      </c>
      <c r="S65" s="850"/>
      <c r="T65" s="850"/>
      <c r="U65" s="630"/>
      <c r="V65" s="634"/>
      <c r="W65" s="630"/>
      <c r="X65" s="350">
        <f>IF(E65="","",VLOOKUP(C65,Data!$B$5:$J$508,9,FALSE)*E65)</f>
        <v>0.34</v>
      </c>
      <c r="Y65" s="704"/>
      <c r="Z65" s="704"/>
      <c r="AA65" s="857">
        <v>0.34</v>
      </c>
      <c r="AB65" s="705"/>
      <c r="AC65" s="858">
        <v>0.34</v>
      </c>
      <c r="AD65" s="704"/>
      <c r="AE65" s="704"/>
    </row>
    <row r="66" spans="1:31" s="710" customFormat="1" ht="20" customHeight="1">
      <c r="A66" s="710">
        <v>47</v>
      </c>
      <c r="B66" s="707">
        <v>105</v>
      </c>
      <c r="C66" s="357" t="s">
        <v>156</v>
      </c>
      <c r="D66" s="346" t="str">
        <f>IF(E66="","",VLOOKUP(C66,Data!$B$5:$L$508,2,FALSE))</f>
        <v>ZV88060</v>
      </c>
      <c r="E66" s="715">
        <v>5</v>
      </c>
      <c r="F66" s="709"/>
      <c r="G66" s="712"/>
      <c r="H66" s="346">
        <f>IF(E66="","",VLOOKUP(C66,Data!$B$5:$L$508,11,FALSE))</f>
        <v>16.07</v>
      </c>
      <c r="I66" s="616">
        <f t="shared" si="2"/>
        <v>80.349999999999994</v>
      </c>
      <c r="J66" s="471" t="str">
        <f>IF(E66="","",VLOOKUP(C66,Data!$B$5:$D$508,3,FALSE))</f>
        <v>C/T</v>
      </c>
      <c r="K66" s="347" t="str">
        <f>IF(E66="","",VLOOKUP(C66,Data!$B$5:$M$508,12,FALSE))</f>
        <v>Indonesia</v>
      </c>
      <c r="L66" s="348"/>
      <c r="M66" s="349">
        <f>IF(E66="","",VLOOKUP(C66,Data!$B$5:$E$508,4,FALSE)*E66)</f>
        <v>27.25</v>
      </c>
      <c r="N66" s="349">
        <f>IF(E66="","",VLOOKUP(C66,Data!$B$5:$F$508,5,FALSE)*E66)</f>
        <v>21.25</v>
      </c>
      <c r="O66" s="612" t="e">
        <f>IF(C66=Data!#REF!,Data!#REF!,(IF(C66=Data!#REF!,Data!#REF!,(IF(C66=Data!#REF!,Data!#REF!,(IF(C66=Data!B153,Data!G153,(IF(C66=Data!B156,Data!G156,(IF(C66=Data!#REF!,Data!#REF!,(IF(C66=Data!#REF!,Data!#REF!,(IF(C66=Data!#REF!,Data!#REF!,Data!#REF!)))))))))))))))&amp;IF(C66=Data!#REF!,Data!#REF!,(IF(C66=Data!#REF!,Data!#REF!,(IF(C66=Data!#REF!,Data!#REF!,(IF(C66=Data!#REF!,Data!#REF!,(IF(C66=Data!#REF!,Data!#REF!,(IF(C66=Data!#REF!,Data!G848,(IF(C66=Data!#REF!,Data!#REF!,(IF(C66=Data!#REF!,Data!#REF!,Data!#REF!)))))))))))))))&amp;IF(C66=Data!B184,Data!G184,(IF(C66=Data!#REF!,Data!#REF!,(IF(C66=Data!#REF!,Data!#REF!,(IF(C66=Data!#REF!,Data!#REF!,(IF(C66=Data!#REF!,Data!#REF!,Data!#REF!)))))))))</f>
        <v>#REF!</v>
      </c>
      <c r="P66" s="849"/>
      <c r="Q66" s="850"/>
      <c r="R66" s="630" t="s">
        <v>525</v>
      </c>
      <c r="S66" s="850"/>
      <c r="T66" s="850"/>
      <c r="U66" s="630"/>
      <c r="V66" s="634"/>
      <c r="W66" s="630"/>
      <c r="X66" s="350">
        <f>IF(E66="","",VLOOKUP(C66,Data!$B$5:$J$508,9,FALSE)*E66)</f>
        <v>5.0875999999999991E-2</v>
      </c>
      <c r="Y66" s="704"/>
      <c r="Z66" s="704"/>
      <c r="AA66" s="857">
        <v>5.0875999999999991E-2</v>
      </c>
      <c r="AB66" s="705"/>
      <c r="AC66" s="858">
        <v>5.1000000000000004E-2</v>
      </c>
      <c r="AD66" s="704"/>
      <c r="AE66" s="704"/>
    </row>
    <row r="67" spans="1:31" s="710" customFormat="1" ht="20" customHeight="1">
      <c r="A67" s="710">
        <v>48</v>
      </c>
      <c r="B67" s="707">
        <v>106</v>
      </c>
      <c r="C67" s="357" t="s">
        <v>157</v>
      </c>
      <c r="D67" s="346" t="str">
        <f>IF(E67="","",VLOOKUP(C67,Data!$B$5:$L$508,2,FALSE))</f>
        <v>ZV88070</v>
      </c>
      <c r="E67" s="715">
        <v>5</v>
      </c>
      <c r="F67" s="709"/>
      <c r="G67" s="712"/>
      <c r="H67" s="346">
        <f>IF(E67="","",VLOOKUP(C67,Data!$B$5:$L$508,11,FALSE))</f>
        <v>16.02</v>
      </c>
      <c r="I67" s="616">
        <f t="shared" si="2"/>
        <v>80.099999999999994</v>
      </c>
      <c r="J67" s="471" t="str">
        <f>IF(E67="","",VLOOKUP(C67,Data!$B$5:$D$508,3,FALSE))</f>
        <v>C/T</v>
      </c>
      <c r="K67" s="347" t="str">
        <f>IF(E67="","",VLOOKUP(C67,Data!$B$5:$M$508,12,FALSE))</f>
        <v>Indonesia</v>
      </c>
      <c r="L67" s="348"/>
      <c r="M67" s="349">
        <f>IF(E67="","",VLOOKUP(C67,Data!$B$5:$E$508,4,FALSE)*E67)</f>
        <v>28.25</v>
      </c>
      <c r="N67" s="349">
        <f>IF(E67="","",VLOOKUP(C67,Data!$B$5:$F$508,5,FALSE)*E67)</f>
        <v>22</v>
      </c>
      <c r="O67" s="612" t="e">
        <f>IF(C67=Data!#REF!,Data!#REF!,(IF(C67=Data!#REF!,Data!#REF!,(IF(C67=Data!#REF!,Data!#REF!,(IF(C67=Data!B154,Data!G154,(IF(C67=Data!B157,Data!G157,(IF(C67=Data!#REF!,Data!#REF!,(IF(C67=Data!#REF!,Data!#REF!,(IF(C67=Data!#REF!,Data!#REF!,Data!#REF!)))))))))))))))&amp;IF(C67=Data!#REF!,Data!#REF!,(IF(C67=Data!#REF!,Data!#REF!,(IF(C67=Data!#REF!,Data!#REF!,(IF(C67=Data!#REF!,Data!#REF!,(IF(C67=Data!#REF!,Data!#REF!,(IF(C67=Data!#REF!,Data!G849,(IF(C67=Data!#REF!,Data!#REF!,(IF(C67=Data!#REF!,Data!#REF!,Data!#REF!)))))))))))))))&amp;IF(C67=Data!B185,Data!G185,(IF(C67=Data!#REF!,Data!#REF!,(IF(C67=Data!#REF!,Data!#REF!,(IF(C67=Data!#REF!,Data!#REF!,(IF(C67=Data!#REF!,Data!#REF!,Data!#REF!)))))))))</f>
        <v>#REF!</v>
      </c>
      <c r="P67" s="849"/>
      <c r="Q67" s="850"/>
      <c r="R67" s="630" t="s">
        <v>525</v>
      </c>
      <c r="S67" s="850"/>
      <c r="T67" s="850"/>
      <c r="U67" s="630"/>
      <c r="V67" s="634"/>
      <c r="W67" s="630"/>
      <c r="X67" s="350">
        <f>IF(E67="","",VLOOKUP(C67,Data!$B$5:$J$508,9,FALSE)*E67)</f>
        <v>5.0875999999999991E-2</v>
      </c>
      <c r="Y67" s="704"/>
      <c r="Z67" s="704"/>
      <c r="AA67" s="857">
        <v>5.0875999999999991E-2</v>
      </c>
      <c r="AB67" s="705"/>
      <c r="AC67" s="858">
        <v>5.1000000000000004E-2</v>
      </c>
      <c r="AD67" s="704"/>
      <c r="AE67" s="704"/>
    </row>
    <row r="68" spans="1:31" s="710" customFormat="1" ht="20" customHeight="1">
      <c r="A68" s="710">
        <v>49</v>
      </c>
      <c r="B68" s="707">
        <v>107</v>
      </c>
      <c r="C68" s="357" t="s">
        <v>158</v>
      </c>
      <c r="D68" s="346" t="str">
        <f>IF(E68="","",VLOOKUP(C68,Data!$B$5:$L$508,2,FALSE))</f>
        <v>ZV88080</v>
      </c>
      <c r="E68" s="715">
        <v>2</v>
      </c>
      <c r="F68" s="709"/>
      <c r="G68" s="712"/>
      <c r="H68" s="346">
        <f>IF(E68="","",VLOOKUP(C68,Data!$B$5:$L$508,11,FALSE))</f>
        <v>39.72</v>
      </c>
      <c r="I68" s="616">
        <f t="shared" si="2"/>
        <v>79.44</v>
      </c>
      <c r="J68" s="471" t="str">
        <f>IF(E68="","",VLOOKUP(C68,Data!$B$5:$D$508,3,FALSE))</f>
        <v>C/T</v>
      </c>
      <c r="K68" s="347" t="str">
        <f>IF(E68="","",VLOOKUP(C68,Data!$B$5:$M$508,12,FALSE))</f>
        <v>Indonesia</v>
      </c>
      <c r="L68" s="348"/>
      <c r="M68" s="349">
        <f>IF(E68="","",VLOOKUP(C68,Data!$B$5:$E$508,4,FALSE)*E68)</f>
        <v>10.1</v>
      </c>
      <c r="N68" s="349">
        <f>IF(E68="","",VLOOKUP(C68,Data!$B$5:$F$508,5,FALSE)*E68)</f>
        <v>7.6</v>
      </c>
      <c r="O68" s="612" t="e">
        <f>IF(C68=Data!#REF!,Data!#REF!,(IF(C68=Data!#REF!,Data!#REF!,(IF(C68=Data!#REF!,Data!#REF!,(IF(C68=Data!B155,Data!G155,(IF(C68=Data!B158,Data!G158,(IF(C68=Data!#REF!,Data!#REF!,(IF(C68=Data!#REF!,Data!#REF!,(IF(C68=Data!#REF!,Data!#REF!,Data!#REF!)))))))))))))))&amp;IF(C68=Data!#REF!,Data!#REF!,(IF(C68=Data!#REF!,Data!#REF!,(IF(C68=Data!#REF!,Data!#REF!,(IF(C68=Data!#REF!,Data!#REF!,(IF(C68=Data!#REF!,Data!#REF!,(IF(C68=Data!#REF!,Data!G850,(IF(C68=Data!#REF!,Data!#REF!,(IF(C68=Data!#REF!,Data!#REF!,Data!#REF!)))))))))))))))&amp;IF(C68=Data!B186,Data!G186,(IF(C68=Data!#REF!,Data!#REF!,(IF(C68=Data!#REF!,Data!#REF!,(IF(C68=Data!#REF!,Data!#REF!,(IF(C68=Data!#REF!,Data!#REF!,Data!#REF!)))))))))</f>
        <v>#REF!</v>
      </c>
      <c r="P68" s="849"/>
      <c r="Q68" s="850"/>
      <c r="R68" s="630" t="s">
        <v>525</v>
      </c>
      <c r="S68" s="850"/>
      <c r="T68" s="850"/>
      <c r="U68" s="630"/>
      <c r="V68" s="634"/>
      <c r="W68" s="630"/>
      <c r="X68" s="350">
        <f>IF(E68="","",VLOOKUP(C68,Data!$B$5:$J$508,9,FALSE)*E68)</f>
        <v>5.0875999999999998E-2</v>
      </c>
      <c r="Y68" s="704"/>
      <c r="Z68" s="704"/>
      <c r="AA68" s="857">
        <v>5.0875999999999998E-2</v>
      </c>
      <c r="AB68" s="705"/>
      <c r="AC68" s="858">
        <v>5.1000000000000004E-2</v>
      </c>
      <c r="AD68" s="704"/>
      <c r="AE68" s="704"/>
    </row>
    <row r="69" spans="1:31" s="710" customFormat="1" ht="20" customHeight="1">
      <c r="A69" s="710">
        <v>50</v>
      </c>
      <c r="B69" s="707">
        <v>108</v>
      </c>
      <c r="C69" s="357" t="s">
        <v>162</v>
      </c>
      <c r="D69" s="346" t="str">
        <f>IF(E69="","",VLOOKUP(C69,Data!$B$5:$L$508,2,FALSE))</f>
        <v>ZV88120</v>
      </c>
      <c r="E69" s="715">
        <v>3</v>
      </c>
      <c r="F69" s="709"/>
      <c r="G69" s="712"/>
      <c r="H69" s="346">
        <f>IF(E69="","",VLOOKUP(C69,Data!$B$5:$L$508,11,FALSE))</f>
        <v>38.46</v>
      </c>
      <c r="I69" s="616">
        <f t="shared" si="2"/>
        <v>115.38</v>
      </c>
      <c r="J69" s="471" t="str">
        <f>IF(E69="","",VLOOKUP(C69,Data!$B$5:$D$508,3,FALSE))</f>
        <v>C/T</v>
      </c>
      <c r="K69" s="347" t="str">
        <f>IF(E69="","",VLOOKUP(C69,Data!$B$5:$M$508,12,FALSE))</f>
        <v>Indonesia</v>
      </c>
      <c r="L69" s="348"/>
      <c r="M69" s="349">
        <f>IF(E69="","",VLOOKUP(C69,Data!$B$5:$E$508,4,FALSE)*E69)</f>
        <v>15.149999999999999</v>
      </c>
      <c r="N69" s="349">
        <f>IF(E69="","",VLOOKUP(C69,Data!$B$5:$F$508,5,FALSE)*E69)</f>
        <v>11.399999999999999</v>
      </c>
      <c r="O69" s="612" t="e">
        <f>IF(C69=Data!#REF!,Data!#REF!,(IF(C69=Data!#REF!,Data!#REF!,(IF(C69=Data!#REF!,Data!#REF!,(IF(C69=Data!B156,Data!G156,(IF(C69=Data!B159,Data!G159,(IF(C69=Data!#REF!,Data!#REF!,(IF(C69=Data!#REF!,Data!#REF!,(IF(C69=Data!#REF!,Data!#REF!,Data!#REF!)))))))))))))))&amp;IF(C69=Data!#REF!,Data!#REF!,(IF(C69=Data!#REF!,Data!#REF!,(IF(C69=Data!#REF!,Data!#REF!,(IF(C69=Data!#REF!,Data!#REF!,(IF(C69=Data!#REF!,Data!#REF!,(IF(C69=Data!#REF!,Data!G851,(IF(C69=Data!#REF!,Data!#REF!,(IF(C69=Data!#REF!,Data!#REF!,Data!#REF!)))))))))))))))&amp;IF(C69=Data!B187,Data!G187,(IF(C69=Data!#REF!,Data!#REF!,(IF(C69=Data!#REF!,Data!#REF!,(IF(C69=Data!#REF!,Data!#REF!,(IF(C69=Data!#REF!,Data!#REF!,Data!#REF!)))))))))</f>
        <v>#REF!</v>
      </c>
      <c r="P69" s="849"/>
      <c r="Q69" s="850"/>
      <c r="R69" s="630" t="s">
        <v>525</v>
      </c>
      <c r="S69" s="850"/>
      <c r="T69" s="850"/>
      <c r="U69" s="630"/>
      <c r="V69" s="634"/>
      <c r="W69" s="630"/>
      <c r="X69" s="350">
        <f>IF(E69="","",VLOOKUP(C69,Data!$B$5:$J$508,9,FALSE)*E69)</f>
        <v>7.6313999999999993E-2</v>
      </c>
      <c r="Y69" s="704"/>
      <c r="Z69" s="704"/>
      <c r="AA69" s="857">
        <v>7.6313999999999993E-2</v>
      </c>
      <c r="AB69" s="705"/>
      <c r="AC69" s="858">
        <v>7.6999999999999999E-2</v>
      </c>
      <c r="AD69" s="704"/>
      <c r="AE69" s="704"/>
    </row>
    <row r="70" spans="1:31" s="710" customFormat="1" ht="20" customHeight="1">
      <c r="A70" s="710">
        <v>51</v>
      </c>
      <c r="B70" s="707" t="s">
        <v>1243</v>
      </c>
      <c r="C70" s="357" t="s">
        <v>127</v>
      </c>
      <c r="D70" s="346" t="str">
        <f>IF(E70="","",VLOOKUP(C70,Data!$B$5:$L$508,2,FALSE))</f>
        <v>ZV88180</v>
      </c>
      <c r="E70" s="715">
        <v>280</v>
      </c>
      <c r="F70" s="709">
        <v>7</v>
      </c>
      <c r="G70" s="712"/>
      <c r="H70" s="346">
        <f>IF(E70="","",VLOOKUP(C70,Data!$B$5:$L$508,11,FALSE))</f>
        <v>44.63</v>
      </c>
      <c r="I70" s="616">
        <f t="shared" si="2"/>
        <v>12496.400000000001</v>
      </c>
      <c r="J70" s="471" t="str">
        <f>IF(E70="","",VLOOKUP(C70,Data!$B$5:$D$508,3,FALSE))</f>
        <v>C/T</v>
      </c>
      <c r="K70" s="347" t="str">
        <f>IF(E70="","",VLOOKUP(C70,Data!$B$5:$M$508,12,FALSE))</f>
        <v>Indonesia</v>
      </c>
      <c r="L70" s="348"/>
      <c r="M70" s="349">
        <f>IF(E70="","",VLOOKUP(C70,Data!$B$5:$E$508,4,FALSE)*E70)</f>
        <v>2559.2000000000003</v>
      </c>
      <c r="N70" s="349">
        <f>IF(E70="","",VLOOKUP(C70,Data!$B$5:$F$508,5,FALSE)*E70)</f>
        <v>2464</v>
      </c>
      <c r="O70" s="612" t="e">
        <f>IF(C70=Data!#REF!,Data!#REF!,(IF(C70=Data!#REF!,Data!#REF!,(IF(C70=Data!#REF!,Data!#REF!,(IF(C70=Data!B157,Data!G157,(IF(C70=Data!B160,Data!G160,(IF(C70=Data!#REF!,Data!#REF!,(IF(C70=Data!#REF!,Data!#REF!,(IF(C70=Data!#REF!,Data!#REF!,Data!#REF!)))))))))))))))&amp;IF(C70=Data!#REF!,Data!#REF!,(IF(C70=Data!#REF!,Data!#REF!,(IF(C70=Data!#REF!,Data!#REF!,(IF(C70=Data!#REF!,Data!#REF!,(IF(C70=Data!#REF!,Data!#REF!,(IF(C70=Data!#REF!,Data!G852,(IF(C70=Data!#REF!,Data!#REF!,(IF(C70=Data!#REF!,Data!#REF!,Data!#REF!)))))))))))))))&amp;IF(C70=Data!B188,Data!G188,(IF(C70=Data!#REF!,Data!#REF!,(IF(C70=Data!#REF!,Data!#REF!,(IF(C70=Data!#REF!,Data!#REF!,(IF(C70=Data!#REF!,Data!#REF!,Data!#REF!)))))))))</f>
        <v>#REF!</v>
      </c>
      <c r="P70" s="849"/>
      <c r="Q70" s="850"/>
      <c r="R70" s="630" t="s">
        <v>525</v>
      </c>
      <c r="S70" s="850"/>
      <c r="T70" s="850"/>
      <c r="U70" s="630"/>
      <c r="V70" s="634"/>
      <c r="W70" s="630"/>
      <c r="X70" s="350">
        <f>IF(E70="","",VLOOKUP(C70,Data!$B$5:$J$508,9,FALSE)*E70)</f>
        <v>6.048</v>
      </c>
      <c r="Y70" s="704"/>
      <c r="Z70" s="704"/>
      <c r="AA70" s="857">
        <v>6.048</v>
      </c>
      <c r="AB70" s="705"/>
      <c r="AC70" s="858">
        <v>6.048</v>
      </c>
      <c r="AD70" s="704"/>
      <c r="AE70" s="704"/>
    </row>
    <row r="71" spans="1:31" s="710" customFormat="1" ht="20" customHeight="1">
      <c r="A71" s="710">
        <v>52</v>
      </c>
      <c r="B71" s="707" t="s">
        <v>1244</v>
      </c>
      <c r="C71" s="357" t="s">
        <v>128</v>
      </c>
      <c r="D71" s="346" t="str">
        <f>IF(E71="","",VLOOKUP(C71,Data!$B$5:$L$508,2,FALSE))</f>
        <v>ZV88190</v>
      </c>
      <c r="E71" s="715">
        <v>80</v>
      </c>
      <c r="F71" s="709">
        <v>2</v>
      </c>
      <c r="G71" s="712"/>
      <c r="H71" s="346">
        <f>IF(E71="","",VLOOKUP(C71,Data!$B$5:$L$508,11,FALSE))</f>
        <v>42.63</v>
      </c>
      <c r="I71" s="616">
        <f t="shared" si="2"/>
        <v>3410.4</v>
      </c>
      <c r="J71" s="471" t="str">
        <f>IF(E71="","",VLOOKUP(C71,Data!$B$5:$D$508,3,FALSE))</f>
        <v>C/T</v>
      </c>
      <c r="K71" s="347" t="str">
        <f>IF(E71="","",VLOOKUP(C71,Data!$B$5:$M$508,12,FALSE))</f>
        <v>Indonesia</v>
      </c>
      <c r="L71" s="348"/>
      <c r="M71" s="349">
        <f>IF(E71="","",VLOOKUP(C71,Data!$B$5:$E$508,4,FALSE)*E71)</f>
        <v>731.2</v>
      </c>
      <c r="N71" s="349">
        <f>IF(E71="","",VLOOKUP(C71,Data!$B$5:$F$508,5,FALSE)*E71)</f>
        <v>688</v>
      </c>
      <c r="O71" s="612" t="e">
        <f>IF(C71=Data!#REF!,Data!#REF!,(IF(C71=Data!#REF!,Data!#REF!,(IF(C71=Data!#REF!,Data!#REF!,(IF(C71=Data!B158,Data!G158,(IF(C71=Data!B161,Data!G161,(IF(C71=Data!#REF!,Data!#REF!,(IF(C71=Data!#REF!,Data!#REF!,(IF(C71=Data!#REF!,Data!#REF!,Data!#REF!)))))))))))))))&amp;IF(C71=Data!#REF!,Data!#REF!,(IF(C71=Data!#REF!,Data!#REF!,(IF(C71=Data!#REF!,Data!#REF!,(IF(C71=Data!#REF!,Data!#REF!,(IF(C71=Data!#REF!,Data!#REF!,(IF(C71=Data!#REF!,Data!G853,(IF(C71=Data!#REF!,Data!#REF!,(IF(C71=Data!#REF!,Data!#REF!,Data!#REF!)))))))))))))))&amp;IF(C71=Data!B189,Data!G189,(IF(C71=Data!#REF!,Data!#REF!,(IF(C71=Data!#REF!,Data!#REF!,(IF(C71=Data!#REF!,Data!#REF!,(IF(C71=Data!#REF!,Data!#REF!,Data!#REF!)))))))))</f>
        <v>#REF!</v>
      </c>
      <c r="P71" s="849"/>
      <c r="Q71" s="850"/>
      <c r="R71" s="630" t="s">
        <v>525</v>
      </c>
      <c r="S71" s="850"/>
      <c r="T71" s="850"/>
      <c r="U71" s="630"/>
      <c r="V71" s="634"/>
      <c r="W71" s="630"/>
      <c r="X71" s="350">
        <f>IF(E71="","",VLOOKUP(C71,Data!$B$5:$J$508,9,FALSE)*E71)</f>
        <v>1.7280000000000002</v>
      </c>
      <c r="Y71" s="704"/>
      <c r="Z71" s="704"/>
      <c r="AA71" s="857">
        <v>1.7280000000000002</v>
      </c>
      <c r="AB71" s="705"/>
      <c r="AC71" s="858">
        <v>1.728</v>
      </c>
      <c r="AD71" s="704"/>
      <c r="AE71" s="704"/>
    </row>
    <row r="72" spans="1:31" s="710" customFormat="1" ht="20" customHeight="1">
      <c r="A72" s="710">
        <v>53</v>
      </c>
      <c r="B72" s="707" t="s">
        <v>1245</v>
      </c>
      <c r="C72" s="357" t="s">
        <v>130</v>
      </c>
      <c r="D72" s="346" t="str">
        <f>IF(E72="","",VLOOKUP(C72,Data!$B$5:$L$508,2,FALSE))</f>
        <v>ZV88210</v>
      </c>
      <c r="E72" s="715">
        <v>120</v>
      </c>
      <c r="F72" s="709">
        <v>2</v>
      </c>
      <c r="G72" s="712"/>
      <c r="H72" s="346">
        <f>IF(E72="","",VLOOKUP(C72,Data!$B$5:$L$508,11,FALSE))</f>
        <v>44.02</v>
      </c>
      <c r="I72" s="616">
        <f t="shared" si="2"/>
        <v>5282.4000000000005</v>
      </c>
      <c r="J72" s="471" t="str">
        <f>IF(E72="","",VLOOKUP(C72,Data!$B$5:$D$508,3,FALSE))</f>
        <v>C/T</v>
      </c>
      <c r="K72" s="347" t="str">
        <f>IF(E72="","",VLOOKUP(C72,Data!$B$5:$M$508,12,FALSE))</f>
        <v>Indonesia</v>
      </c>
      <c r="L72" s="348"/>
      <c r="M72" s="349">
        <f>IF(E72="","",VLOOKUP(C72,Data!$B$5:$E$508,4,FALSE)*E72)</f>
        <v>858</v>
      </c>
      <c r="N72" s="349">
        <f>IF(E72="","",VLOOKUP(C72,Data!$B$5:$F$508,5,FALSE)*E72)</f>
        <v>816</v>
      </c>
      <c r="O72" s="612" t="e">
        <f>IF(C72=Data!#REF!,Data!#REF!,(IF(C72=Data!#REF!,Data!#REF!,(IF(C72=Data!#REF!,Data!#REF!,(IF(C72=Data!B159,Data!G159,(IF(C72=Data!B162,Data!G162,(IF(C72=Data!#REF!,Data!#REF!,(IF(C72=Data!#REF!,Data!#REF!,(IF(C72=Data!#REF!,Data!#REF!,Data!#REF!)))))))))))))))&amp;IF(C72=Data!#REF!,Data!#REF!,(IF(C72=Data!#REF!,Data!#REF!,(IF(C72=Data!#REF!,Data!#REF!,(IF(C72=Data!#REF!,Data!#REF!,(IF(C72=Data!#REF!,Data!#REF!,(IF(C72=Data!#REF!,Data!G854,(IF(C72=Data!#REF!,Data!#REF!,(IF(C72=Data!#REF!,Data!#REF!,Data!#REF!)))))))))))))))&amp;IF(C72=Data!B190,Data!G190,(IF(C72=Data!#REF!,Data!#REF!,(IF(C72=Data!#REF!,Data!#REF!,(IF(C72=Data!#REF!,Data!#REF!,(IF(C72=Data!#REF!,Data!#REF!,Data!#REF!)))))))))</f>
        <v>#REF!</v>
      </c>
      <c r="P72" s="849"/>
      <c r="Q72" s="850"/>
      <c r="R72" s="630" t="s">
        <v>525</v>
      </c>
      <c r="S72" s="850"/>
      <c r="T72" s="850"/>
      <c r="U72" s="630"/>
      <c r="V72" s="634"/>
      <c r="W72" s="630"/>
      <c r="X72" s="350">
        <f>IF(E72="","",VLOOKUP(C72,Data!$B$5:$J$508,9,FALSE)*E72)</f>
        <v>2.5920000000000001</v>
      </c>
      <c r="Y72" s="704"/>
      <c r="Z72" s="704"/>
      <c r="AA72" s="857">
        <v>2.5920000000000001</v>
      </c>
      <c r="AB72" s="705"/>
      <c r="AC72" s="858">
        <v>2.5920000000000001</v>
      </c>
      <c r="AD72" s="704"/>
      <c r="AE72" s="704"/>
    </row>
    <row r="73" spans="1:31" s="710" customFormat="1" ht="20" customHeight="1">
      <c r="A73" s="710">
        <v>54</v>
      </c>
      <c r="B73" s="707" t="s">
        <v>1246</v>
      </c>
      <c r="C73" s="357" t="s">
        <v>131</v>
      </c>
      <c r="D73" s="346" t="str">
        <f>IF(E73="","",VLOOKUP(C73,Data!$B$5:$L$508,2,FALSE))</f>
        <v>ZV88230</v>
      </c>
      <c r="E73" s="715">
        <v>147</v>
      </c>
      <c r="F73" s="709"/>
      <c r="G73" s="712"/>
      <c r="H73" s="346">
        <f>IF(E73="","",VLOOKUP(C73,Data!$B$5:$L$508,11,FALSE))</f>
        <v>38.19</v>
      </c>
      <c r="I73" s="616">
        <f t="shared" si="2"/>
        <v>5613.9299999999994</v>
      </c>
      <c r="J73" s="471" t="str">
        <f>IF(E73="","",VLOOKUP(C73,Data!$B$5:$D$508,3,FALSE))</f>
        <v>C/T</v>
      </c>
      <c r="K73" s="347" t="str">
        <f>IF(E73="","",VLOOKUP(C73,Data!$B$5:$M$508,12,FALSE))</f>
        <v>Indonesia</v>
      </c>
      <c r="L73" s="348"/>
      <c r="M73" s="349">
        <f>IF(E73="","",VLOOKUP(C73,Data!$B$5:$E$508,4,FALSE)*E73)</f>
        <v>707.06999999999994</v>
      </c>
      <c r="N73" s="349">
        <f>IF(E73="","",VLOOKUP(C73,Data!$B$5:$F$508,5,FALSE)*E73)</f>
        <v>646.80000000000007</v>
      </c>
      <c r="O73" s="612" t="e">
        <f>IF(C73=Data!#REF!,Data!#REF!,(IF(C73=Data!#REF!,Data!#REF!,(IF(C73=Data!#REF!,Data!#REF!,(IF(C73=Data!B160,Data!G160,(IF(C73=Data!B163,Data!G163,(IF(C73=Data!#REF!,Data!#REF!,(IF(C73=Data!#REF!,Data!#REF!,(IF(C73=Data!#REF!,Data!#REF!,Data!#REF!)))))))))))))))&amp;IF(C73=Data!#REF!,Data!#REF!,(IF(C73=Data!#REF!,Data!#REF!,(IF(C73=Data!#REF!,Data!#REF!,(IF(C73=Data!#REF!,Data!#REF!,(IF(C73=Data!#REF!,Data!#REF!,(IF(C73=Data!#REF!,Data!G855,(IF(C73=Data!#REF!,Data!#REF!,(IF(C73=Data!#REF!,Data!#REF!,Data!#REF!)))))))))))))))&amp;IF(C73=Data!B191,Data!G191,(IF(C73=Data!#REF!,Data!#REF!,(IF(C73=Data!#REF!,Data!#REF!,(IF(C73=Data!#REF!,Data!#REF!,(IF(C73=Data!#REF!,Data!#REF!,Data!#REF!)))))))))</f>
        <v>#REF!</v>
      </c>
      <c r="P73" s="849"/>
      <c r="Q73" s="850"/>
      <c r="R73" s="630" t="s">
        <v>525</v>
      </c>
      <c r="S73" s="850"/>
      <c r="T73" s="850"/>
      <c r="U73" s="630"/>
      <c r="V73" s="634"/>
      <c r="W73" s="630"/>
      <c r="X73" s="350">
        <f>IF(E73="","",VLOOKUP(C73,Data!$B$5:$J$508,9,FALSE)*E73)</f>
        <v>1.7199</v>
      </c>
      <c r="Y73" s="704"/>
      <c r="Z73" s="704"/>
      <c r="AA73" s="857">
        <v>1.7199</v>
      </c>
      <c r="AB73" s="705"/>
      <c r="AC73" s="858">
        <v>1.72</v>
      </c>
      <c r="AD73" s="704"/>
      <c r="AE73" s="704"/>
    </row>
    <row r="74" spans="1:31" s="710" customFormat="1" ht="20" customHeight="1">
      <c r="A74" s="710">
        <v>55</v>
      </c>
      <c r="B74" s="707" t="s">
        <v>1247</v>
      </c>
      <c r="C74" s="357" t="s">
        <v>132</v>
      </c>
      <c r="D74" s="346" t="str">
        <f>IF(E74="","",VLOOKUP(C74,Data!$B$5:$L$508,2,FALSE))</f>
        <v>ZV88240</v>
      </c>
      <c r="E74" s="715">
        <v>147</v>
      </c>
      <c r="F74" s="709"/>
      <c r="G74" s="712"/>
      <c r="H74" s="346">
        <f>IF(E74="","",VLOOKUP(C74,Data!$B$5:$L$508,11,FALSE))</f>
        <v>31.06</v>
      </c>
      <c r="I74" s="616">
        <f t="shared" si="2"/>
        <v>4565.82</v>
      </c>
      <c r="J74" s="471" t="str">
        <f>IF(E74="","",VLOOKUP(C74,Data!$B$5:$D$508,3,FALSE))</f>
        <v>C/T</v>
      </c>
      <c r="K74" s="347" t="str">
        <f>IF(E74="","",VLOOKUP(C74,Data!$B$5:$M$508,12,FALSE))</f>
        <v>Indonesia</v>
      </c>
      <c r="L74" s="348"/>
      <c r="M74" s="349">
        <f>IF(E74="","",VLOOKUP(C74,Data!$B$5:$E$508,4,FALSE)*E74)</f>
        <v>735</v>
      </c>
      <c r="N74" s="349">
        <f>IF(E74="","",VLOOKUP(C74,Data!$B$5:$F$508,5,FALSE)*E74)</f>
        <v>676.19999999999993</v>
      </c>
      <c r="O74" s="612" t="e">
        <f>IF(C74=Data!#REF!,Data!#REF!,(IF(C74=Data!#REF!,Data!#REF!,(IF(C74=Data!#REF!,Data!#REF!,(IF(C74=Data!B161,Data!G161,(IF(C74=Data!B164,Data!G164,(IF(C74=Data!#REF!,Data!#REF!,(IF(C74=Data!#REF!,Data!#REF!,(IF(C74=Data!#REF!,Data!#REF!,Data!#REF!)))))))))))))))&amp;IF(C74=Data!#REF!,Data!#REF!,(IF(C74=Data!#REF!,Data!#REF!,(IF(C74=Data!#REF!,Data!#REF!,(IF(C74=Data!#REF!,Data!#REF!,(IF(C74=Data!#REF!,Data!#REF!,(IF(C74=Data!#REF!,Data!G856,(IF(C74=Data!#REF!,Data!#REF!,(IF(C74=Data!#REF!,Data!#REF!,Data!#REF!)))))))))))))))&amp;IF(C74=Data!B192,Data!G192,(IF(C74=Data!#REF!,Data!#REF!,(IF(C74=Data!#REF!,Data!#REF!,(IF(C74=Data!#REF!,Data!#REF!,(IF(C74=Data!#REF!,Data!#REF!,Data!#REF!)))))))))</f>
        <v>#REF!</v>
      </c>
      <c r="P74" s="849"/>
      <c r="Q74" s="850"/>
      <c r="R74" s="630" t="s">
        <v>525</v>
      </c>
      <c r="S74" s="850"/>
      <c r="T74" s="850"/>
      <c r="U74" s="630"/>
      <c r="V74" s="634"/>
      <c r="W74" s="630"/>
      <c r="X74" s="350">
        <f>IF(E74="","",VLOOKUP(C74,Data!$B$5:$J$508,9,FALSE)*E74)</f>
        <v>1.6904999999999999</v>
      </c>
      <c r="Y74" s="704"/>
      <c r="Z74" s="704"/>
      <c r="AA74" s="857">
        <v>1.6904999999999999</v>
      </c>
      <c r="AB74" s="705"/>
      <c r="AC74" s="858">
        <v>1.6909999999999998</v>
      </c>
      <c r="AD74" s="704"/>
      <c r="AE74" s="704"/>
    </row>
    <row r="75" spans="1:31" s="710" customFormat="1" ht="20" customHeight="1">
      <c r="A75" s="710">
        <v>56</v>
      </c>
      <c r="B75" s="707" t="s">
        <v>1248</v>
      </c>
      <c r="C75" s="357" t="s">
        <v>133</v>
      </c>
      <c r="D75" s="346" t="str">
        <f>IF(E75="","",VLOOKUP(C75,Data!$B$5:$L$508,2,FALSE))</f>
        <v>ZV88250</v>
      </c>
      <c r="E75" s="715">
        <v>128</v>
      </c>
      <c r="F75" s="709">
        <v>2</v>
      </c>
      <c r="G75" s="712"/>
      <c r="H75" s="346">
        <f>IF(E75="","",VLOOKUP(C75,Data!$B$5:$L$508,11,FALSE))</f>
        <v>96.46</v>
      </c>
      <c r="I75" s="616">
        <f t="shared" si="2"/>
        <v>12346.88</v>
      </c>
      <c r="J75" s="471" t="str">
        <f>IF(E75="","",VLOOKUP(C75,Data!$B$5:$D$508,3,FALSE))</f>
        <v>C/T</v>
      </c>
      <c r="K75" s="347" t="str">
        <f>IF(E75="","",VLOOKUP(C75,Data!$B$5:$M$508,12,FALSE))</f>
        <v>Indonesia</v>
      </c>
      <c r="L75" s="348"/>
      <c r="M75" s="349">
        <f>IF(E75="","",VLOOKUP(C75,Data!$B$5:$E$508,4,FALSE)*E75)</f>
        <v>581.12</v>
      </c>
      <c r="N75" s="349">
        <f>IF(E75="","",VLOOKUP(C75,Data!$B$5:$F$508,5,FALSE)*E75)</f>
        <v>537.6</v>
      </c>
      <c r="O75" s="612" t="e">
        <f>IF(C75=Data!#REF!,Data!#REF!,(IF(C75=Data!#REF!,Data!#REF!,(IF(C75=Data!#REF!,Data!#REF!,(IF(C75=Data!B162,Data!G162,(IF(C75=Data!B165,Data!G165,(IF(C75=Data!#REF!,Data!#REF!,(IF(C75=Data!#REF!,Data!#REF!,(IF(C75=Data!#REF!,Data!#REF!,Data!#REF!)))))))))))))))&amp;IF(C75=Data!#REF!,Data!#REF!,(IF(C75=Data!#REF!,Data!#REF!,(IF(C75=Data!#REF!,Data!#REF!,(IF(C75=Data!#REF!,Data!#REF!,(IF(C75=Data!#REF!,Data!#REF!,(IF(C75=Data!#REF!,Data!G857,(IF(C75=Data!#REF!,Data!#REF!,(IF(C75=Data!#REF!,Data!#REF!,Data!#REF!)))))))))))))))&amp;IF(C75=Data!B193,Data!G193,(IF(C75=Data!#REF!,Data!#REF!,(IF(C75=Data!#REF!,Data!#REF!,(IF(C75=Data!#REF!,Data!#REF!,(IF(C75=Data!#REF!,Data!#REF!,Data!#REF!)))))))))</f>
        <v>#REF!</v>
      </c>
      <c r="P75" s="849"/>
      <c r="Q75" s="850"/>
      <c r="R75" s="630" t="s">
        <v>525</v>
      </c>
      <c r="S75" s="850"/>
      <c r="T75" s="850"/>
      <c r="U75" s="630"/>
      <c r="V75" s="634"/>
      <c r="W75" s="630"/>
      <c r="X75" s="350">
        <f>IF(E75="","",VLOOKUP(C75,Data!$B$5:$J$508,9,FALSE)*E75)</f>
        <v>1.6639999999999999</v>
      </c>
      <c r="Y75" s="704"/>
      <c r="Z75" s="704"/>
      <c r="AA75" s="857">
        <v>1.6639999999999999</v>
      </c>
      <c r="AB75" s="705"/>
      <c r="AC75" s="858">
        <v>1.6639999999999999</v>
      </c>
      <c r="AD75" s="704"/>
      <c r="AE75" s="704"/>
    </row>
    <row r="76" spans="1:31" s="710" customFormat="1" ht="20" customHeight="1">
      <c r="A76" s="710">
        <v>57</v>
      </c>
      <c r="B76" s="707">
        <v>136</v>
      </c>
      <c r="C76" s="357" t="s">
        <v>138</v>
      </c>
      <c r="D76" s="346" t="str">
        <f>IF(E76="","",VLOOKUP(C76,Data!$B$5:$L$508,2,FALSE))</f>
        <v>ZV88300</v>
      </c>
      <c r="E76" s="715">
        <v>64</v>
      </c>
      <c r="F76" s="709">
        <v>1</v>
      </c>
      <c r="G76" s="712"/>
      <c r="H76" s="346">
        <f>IF(E76="","",VLOOKUP(C76,Data!$B$5:$L$508,11,FALSE))</f>
        <v>96.87</v>
      </c>
      <c r="I76" s="616">
        <f t="shared" si="0"/>
        <v>6199.68</v>
      </c>
      <c r="J76" s="471" t="str">
        <f>IF(E76="","",VLOOKUP(C76,Data!$B$5:$D$508,3,FALSE))</f>
        <v>C/T</v>
      </c>
      <c r="K76" s="347" t="str">
        <f>IF(E76="","",VLOOKUP(C76,Data!$B$5:$M$508,12,FALSE))</f>
        <v>Indonesia</v>
      </c>
      <c r="L76" s="348"/>
      <c r="M76" s="349">
        <f>IF(E76="","",VLOOKUP(C76,Data!$B$5:$E$508,4,FALSE)*E76)</f>
        <v>290.56</v>
      </c>
      <c r="N76" s="349">
        <f>IF(E76="","",VLOOKUP(C76,Data!$B$5:$F$508,5,FALSE)*E76)</f>
        <v>268.8</v>
      </c>
      <c r="O76" s="612" t="e">
        <f>IF(C76=Data!#REF!,Data!#REF!,(IF(C76=Data!#REF!,Data!#REF!,(IF(C76=Data!#REF!,Data!#REF!,(IF(C76=Data!B164,Data!G164,(IF(C76=Data!B167,Data!G167,(IF(C76=Data!#REF!,Data!#REF!,(IF(C76=Data!#REF!,Data!#REF!,(IF(C76=Data!#REF!,Data!#REF!,Data!#REF!)))))))))))))))&amp;IF(C76=Data!#REF!,Data!#REF!,(IF(C76=Data!#REF!,Data!#REF!,(IF(C76=Data!#REF!,Data!#REF!,(IF(C76=Data!#REF!,Data!#REF!,(IF(C76=Data!#REF!,Data!#REF!,(IF(C76=Data!#REF!,Data!G859,(IF(C76=Data!#REF!,Data!#REF!,(IF(C76=Data!#REF!,Data!#REF!,Data!#REF!)))))))))))))))&amp;IF(C76=Data!B195,Data!G195,(IF(C76=Data!#REF!,Data!#REF!,(IF(C76=Data!#REF!,Data!#REF!,(IF(C76=Data!#REF!,Data!#REF!,(IF(C76=Data!#REF!,Data!#REF!,Data!#REF!)))))))))</f>
        <v>#REF!</v>
      </c>
      <c r="P76" s="849"/>
      <c r="Q76" s="850"/>
      <c r="R76" s="630" t="s">
        <v>525</v>
      </c>
      <c r="S76" s="850"/>
      <c r="T76" s="850"/>
      <c r="U76" s="630"/>
      <c r="V76" s="634"/>
      <c r="W76" s="630"/>
      <c r="X76" s="350">
        <f>IF(E76="","",VLOOKUP(C76,Data!$B$5:$J$508,9,FALSE)*E76)</f>
        <v>0.83199999999999996</v>
      </c>
      <c r="Y76" s="704"/>
      <c r="Z76" s="704"/>
      <c r="AA76" s="857">
        <v>0.83199999999999996</v>
      </c>
      <c r="AB76" s="705"/>
      <c r="AC76" s="858">
        <v>0.83199999999999996</v>
      </c>
      <c r="AD76" s="704"/>
      <c r="AE76" s="704"/>
    </row>
    <row r="77" spans="1:31" s="710" customFormat="1" ht="20" customHeight="1">
      <c r="A77" s="710">
        <v>58</v>
      </c>
      <c r="B77" s="707" t="s">
        <v>1249</v>
      </c>
      <c r="C77" s="357" t="s">
        <v>562</v>
      </c>
      <c r="D77" s="346" t="str">
        <f>IF(E77="","",VLOOKUP(C77,Data!$B$5:$L$508,2,FALSE))</f>
        <v>ZU47130</v>
      </c>
      <c r="E77" s="715">
        <v>560</v>
      </c>
      <c r="F77" s="709">
        <v>2</v>
      </c>
      <c r="G77" s="712"/>
      <c r="H77" s="346">
        <f>IF(E77="","",VLOOKUP(C77,Data!$B$5:$L$508,11,FALSE))</f>
        <v>10.77</v>
      </c>
      <c r="I77" s="616">
        <f t="shared" si="0"/>
        <v>6031.2</v>
      </c>
      <c r="J77" s="471" t="str">
        <f>IF(E77="","",VLOOKUP(C77,Data!$B$5:$D$508,3,FALSE))</f>
        <v>C/T</v>
      </c>
      <c r="K77" s="347" t="str">
        <f>IF(E77="","",VLOOKUP(C77,Data!$B$5:$M$508,12,FALSE))</f>
        <v>Indonesia</v>
      </c>
      <c r="L77" s="348"/>
      <c r="M77" s="349">
        <f>IF(E77="","",VLOOKUP(C77,Data!$B$5:$E$508,4,FALSE)*E77)</f>
        <v>340</v>
      </c>
      <c r="N77" s="349">
        <f>IF(E77="","",VLOOKUP(C77,Data!$B$5:$F$508,5,FALSE)*E77)</f>
        <v>320</v>
      </c>
      <c r="O77" s="612" t="e">
        <f>IF(C77=Data!#REF!,Data!#REF!,(IF(C77=Data!#REF!,Data!#REF!,(IF(C77=Data!#REF!,Data!#REF!,(IF(C77=Data!B164,Data!G164,(IF(C77=Data!B167,Data!G167,(IF(C77=Data!#REF!,Data!#REF!,(IF(C77=Data!#REF!,Data!#REF!,(IF(C77=Data!#REF!,Data!#REF!,Data!#REF!)))))))))))))))&amp;IF(C77=Data!#REF!,Data!#REF!,(IF(C77=Data!#REF!,Data!#REF!,(IF(C77=Data!#REF!,Data!#REF!,(IF(C77=Data!#REF!,Data!#REF!,(IF(C77=Data!#REF!,Data!#REF!,(IF(C77=Data!#REF!,Data!G859,(IF(C77=Data!#REF!,Data!#REF!,(IF(C77=Data!#REF!,Data!#REF!,Data!#REF!)))))))))))))))&amp;IF(C77=Data!B195,Data!G195,(IF(C77=Data!#REF!,Data!#REF!,(IF(C77=Data!#REF!,Data!#REF!,(IF(C77=Data!#REF!,Data!#REF!,(IF(C77=Data!#REF!,Data!#REF!,Data!#REF!)))))))))</f>
        <v>#REF!</v>
      </c>
      <c r="P77" s="849"/>
      <c r="Q77" s="850"/>
      <c r="R77" s="630" t="s">
        <v>525</v>
      </c>
      <c r="S77" s="850"/>
      <c r="T77" s="850"/>
      <c r="U77" s="630"/>
      <c r="V77" s="634"/>
      <c r="W77" s="630"/>
      <c r="X77" s="350">
        <f>IF(E77="","",VLOOKUP(C77,Data!$B$5:$J$508,9,FALSE)*E77)</f>
        <v>1.68</v>
      </c>
      <c r="Y77" s="704"/>
      <c r="Z77" s="704"/>
      <c r="AA77" s="857">
        <v>1.68</v>
      </c>
      <c r="AB77" s="705"/>
      <c r="AC77" s="858">
        <v>1.68</v>
      </c>
      <c r="AD77" s="704"/>
      <c r="AE77" s="704"/>
    </row>
    <row r="78" spans="1:31" s="710" customFormat="1" ht="20" customHeight="1">
      <c r="B78" s="707"/>
      <c r="C78" s="357"/>
      <c r="D78" s="346" t="str">
        <f>IF(E78="","",VLOOKUP(C78,Data!$B$5:$L$508,2,FALSE))</f>
        <v/>
      </c>
      <c r="E78" s="715"/>
      <c r="F78" s="709"/>
      <c r="G78" s="712"/>
      <c r="H78" s="346" t="str">
        <f>IF(E78="","",VLOOKUP(C78,Data!$B$5:$L$508,11,FALSE))</f>
        <v/>
      </c>
      <c r="I78" s="616" t="str">
        <f t="shared" si="0"/>
        <v>-</v>
      </c>
      <c r="J78" s="471" t="str">
        <f>IF(E78="","",VLOOKUP(C78,Data!$B$5:$D$508,3,FALSE))</f>
        <v/>
      </c>
      <c r="K78" s="347" t="str">
        <f>IF(E78="","",VLOOKUP(C78,Data!$B$5:$M$508,12,FALSE))</f>
        <v/>
      </c>
      <c r="L78" s="348"/>
      <c r="M78" s="349" t="str">
        <f>IF(E78="","",VLOOKUP(C78,Data!$B$5:$E$508,4,FALSE)*E78)</f>
        <v/>
      </c>
      <c r="N78" s="349" t="str">
        <f>IF(E78="","",VLOOKUP(C78,Data!$B$5:$F$508,5,FALSE)*E78)</f>
        <v/>
      </c>
      <c r="O78" s="612" t="e">
        <f>IF(C78=Data!#REF!,Data!#REF!,(IF(C78=Data!#REF!,Data!#REF!,(IF(C78=Data!#REF!,Data!#REF!,(IF(C78=Data!B166,Data!G166,(IF(C78=Data!B169,Data!G169,(IF(C78=Data!#REF!,Data!#REF!,(IF(C78=Data!#REF!,Data!#REF!,(IF(C78=Data!#REF!,Data!#REF!,Data!#REF!)))))))))))))))&amp;IF(C78=Data!#REF!,Data!#REF!,(IF(C78=Data!#REF!,Data!#REF!,(IF(C78=Data!#REF!,Data!#REF!,(IF(C78=Data!#REF!,Data!#REF!,(IF(C78=Data!#REF!,Data!#REF!,(IF(C78=Data!#REF!,Data!G861,(IF(C78=Data!#REF!,Data!#REF!,(IF(C78=Data!#REF!,Data!#REF!,Data!#REF!)))))))))))))))&amp;IF(C78=Data!B197,Data!G197,(IF(C78=Data!#REF!,Data!#REF!,(IF(C78=Data!#REF!,Data!#REF!,(IF(C78=Data!#REF!,Data!#REF!,(IF(C78=Data!#REF!,Data!#REF!,Data!#REF!)))))))))</f>
        <v>#REF!</v>
      </c>
      <c r="P78" s="849"/>
      <c r="Q78" s="850"/>
      <c r="R78" s="630" t="s">
        <v>525</v>
      </c>
      <c r="S78" s="850"/>
      <c r="T78" s="850"/>
      <c r="U78" s="630"/>
      <c r="V78" s="634"/>
      <c r="W78" s="630"/>
      <c r="X78" s="350" t="str">
        <f>IF(E78="","",VLOOKUP(C78,Data!$B$5:$J$508,9,FALSE)*E78)</f>
        <v/>
      </c>
      <c r="Y78" s="704"/>
      <c r="Z78" s="704"/>
      <c r="AA78" s="705"/>
      <c r="AB78" s="705"/>
      <c r="AC78" s="704"/>
      <c r="AD78" s="704"/>
      <c r="AE78" s="704"/>
    </row>
    <row r="79" spans="1:31" s="710" customFormat="1" ht="22" customHeight="1">
      <c r="B79" s="637"/>
      <c r="C79" s="653"/>
      <c r="D79" s="346" t="str">
        <f>IF(E79="","",VLOOKUP(C79,Data!$B$5:$L$508,2,FALSE))</f>
        <v/>
      </c>
      <c r="E79" s="715"/>
      <c r="F79" s="709"/>
      <c r="G79" s="712"/>
      <c r="H79" s="346" t="str">
        <f>IF(E79="","",VLOOKUP(C79,Data!$B$5:$L$508,11,FALSE))</f>
        <v/>
      </c>
      <c r="I79" s="616" t="str">
        <f t="shared" si="0"/>
        <v>-</v>
      </c>
      <c r="J79" s="471" t="str">
        <f>IF(E79="","",VLOOKUP(C79,Data!$B$5:$D$508,3,FALSE))</f>
        <v/>
      </c>
      <c r="K79" s="347" t="str">
        <f>IF(E79="","",VLOOKUP(C79,Data!$B$5:$M$508,12,FALSE))</f>
        <v/>
      </c>
      <c r="L79" s="348"/>
      <c r="M79" s="349" t="str">
        <f>IF(E79="","",VLOOKUP(C79,Data!$B$5:$E$508,4,FALSE)*E79)</f>
        <v/>
      </c>
      <c r="N79" s="349" t="str">
        <f>IF(E79="","",VLOOKUP(C79,Data!$B$5:$F$508,5,FALSE)*E79)</f>
        <v/>
      </c>
      <c r="O79" s="612" t="e">
        <f>IF(C79=Data!#REF!,Data!#REF!,(IF(C79=Data!#REF!,Data!#REF!,(IF(C79=Data!#REF!,Data!#REF!,(IF(C79=Data!B148,Data!G148,(IF(C79=Data!B151,Data!G151,(IF(C79=Data!#REF!,Data!#REF!,(IF(C79=Data!#REF!,Data!#REF!,(IF(C79=Data!#REF!,Data!#REF!,Data!#REF!)))))))))))))))&amp;IF(C79=Data!#REF!,Data!#REF!,(IF(C79=Data!#REF!,Data!#REF!,(IF(C79=Data!#REF!,Data!#REF!,(IF(C79=Data!#REF!,Data!#REF!,(IF(C79=Data!#REF!,Data!#REF!,(IF(C79=Data!#REF!,Data!G843,(IF(C79=Data!#REF!,Data!#REF!,(IF(C79=Data!#REF!,Data!#REF!,Data!#REF!)))))))))))))))&amp;IF(C79=Data!B179,Data!G179,(IF(C79=Data!#REF!,Data!#REF!,(IF(C79=Data!#REF!,Data!#REF!,(IF(C79=Data!#REF!,Data!#REF!,(IF(C79=Data!#REF!,Data!#REF!,Data!#REF!)))))))))</f>
        <v>#REF!</v>
      </c>
      <c r="P79" s="849"/>
      <c r="Q79" s="850"/>
      <c r="R79" s="630" t="s">
        <v>525</v>
      </c>
      <c r="S79" s="850"/>
      <c r="T79" s="850"/>
      <c r="U79" s="630"/>
      <c r="V79" s="634"/>
      <c r="W79" s="630"/>
      <c r="X79" s="350" t="str">
        <f>IF(E79="","",VLOOKUP(C79,Data!$B$5:$J$508,9,FALSE)*E79)</f>
        <v/>
      </c>
      <c r="Y79" s="704"/>
      <c r="Z79" s="704"/>
      <c r="AA79" s="705"/>
      <c r="AB79" s="705"/>
      <c r="AC79" s="704"/>
      <c r="AD79" s="704"/>
      <c r="AE79" s="704"/>
    </row>
    <row r="80" spans="1:31">
      <c r="B80" s="637"/>
      <c r="C80" s="653"/>
      <c r="D80" s="654"/>
      <c r="E80" s="359">
        <f>SUM(E18:E79)</f>
        <v>6375</v>
      </c>
      <c r="F80" s="359">
        <f>SUM(F18:F79)</f>
        <v>59</v>
      </c>
      <c r="G80" s="455"/>
      <c r="H80" s="361"/>
      <c r="I80" s="493">
        <f>SUM(I18:I79)</f>
        <v>247430.20000000004</v>
      </c>
      <c r="J80" s="361"/>
      <c r="K80" s="361"/>
      <c r="L80" s="361"/>
      <c r="M80" s="655">
        <f>SUM(M18:M79)</f>
        <v>21460.972000000002</v>
      </c>
      <c r="N80" s="655">
        <f>SUM(N18:N79)</f>
        <v>20096.919999999995</v>
      </c>
      <c r="O80" s="351" t="e">
        <f>SUM(O16:O79)</f>
        <v>#REF!</v>
      </c>
      <c r="P80" s="351"/>
      <c r="Q80" s="351">
        <f>SUM(Q16:Q79)</f>
        <v>0</v>
      </c>
      <c r="R80" s="351">
        <f>SUM(R16:R79)</f>
        <v>0</v>
      </c>
      <c r="S80" s="351"/>
      <c r="T80" s="351">
        <f>SUM(T16:T79)</f>
        <v>0</v>
      </c>
      <c r="U80" s="351">
        <f>SUM(U16:U79)</f>
        <v>0</v>
      </c>
      <c r="V80" s="351" t="e">
        <f>SUM(#REF!)</f>
        <v>#REF!</v>
      </c>
      <c r="W80" s="351">
        <f>SUM(W16:W79)</f>
        <v>0</v>
      </c>
      <c r="X80" s="354">
        <f>SUM(X18:X79)</f>
        <v>61.770271111111143</v>
      </c>
    </row>
    <row r="81" spans="2:28">
      <c r="B81" s="656"/>
      <c r="C81" s="657"/>
      <c r="D81" s="641"/>
      <c r="E81" s="441"/>
      <c r="F81" s="658"/>
      <c r="G81" s="406"/>
      <c r="H81" s="177" t="s">
        <v>527</v>
      </c>
      <c r="I81" s="174"/>
      <c r="J81" s="439"/>
      <c r="K81" s="439"/>
      <c r="L81" s="439"/>
      <c r="M81" s="178"/>
      <c r="N81" s="174"/>
      <c r="O81" s="408"/>
      <c r="P81" s="407"/>
      <c r="Q81" s="407"/>
      <c r="R81" s="407"/>
      <c r="S81" s="407"/>
      <c r="T81" s="407"/>
      <c r="U81" s="407"/>
      <c r="V81" s="408"/>
      <c r="W81" s="408"/>
      <c r="X81" s="176"/>
    </row>
    <row r="82" spans="2:28">
      <c r="B82" s="387" t="s">
        <v>523</v>
      </c>
      <c r="C82" s="639"/>
      <c r="D82" s="659"/>
      <c r="E82" s="444" t="s">
        <v>528</v>
      </c>
      <c r="F82" s="444"/>
      <c r="G82" s="401"/>
      <c r="H82" s="80" t="s">
        <v>82</v>
      </c>
      <c r="I82" s="84"/>
      <c r="J82" s="417" t="s">
        <v>83</v>
      </c>
      <c r="K82" s="445"/>
      <c r="L82" s="169" t="s">
        <v>84</v>
      </c>
      <c r="M82" s="169"/>
      <c r="N82" s="1070" t="s">
        <v>85</v>
      </c>
      <c r="O82" s="1071"/>
      <c r="P82" s="1071"/>
      <c r="Q82" s="1071"/>
      <c r="R82" s="1071"/>
      <c r="S82" s="1071"/>
      <c r="T82" s="1071"/>
      <c r="U82" s="1071"/>
      <c r="V82" s="1071"/>
      <c r="W82" s="1071"/>
      <c r="X82" s="1072"/>
    </row>
    <row r="83" spans="2:28" ht="13">
      <c r="B83" s="394" t="s">
        <v>547</v>
      </c>
      <c r="D83" s="660"/>
      <c r="E83" s="381" t="s">
        <v>87</v>
      </c>
      <c r="H83" s="179" t="s">
        <v>1135</v>
      </c>
      <c r="I83" s="180" t="s">
        <v>12</v>
      </c>
      <c r="J83" s="394" t="s">
        <v>88</v>
      </c>
      <c r="K83" s="446"/>
      <c r="L83" s="171" t="s">
        <v>89</v>
      </c>
      <c r="M83" s="171"/>
      <c r="N83" s="167"/>
      <c r="X83" s="172"/>
      <c r="AA83" s="704"/>
      <c r="AB83" s="704"/>
    </row>
    <row r="84" spans="2:28">
      <c r="B84" s="394" t="s">
        <v>561</v>
      </c>
      <c r="D84" s="641"/>
      <c r="H84" s="1073"/>
      <c r="I84" s="1074"/>
      <c r="J84" s="394"/>
      <c r="K84" s="446"/>
      <c r="L84" s="171" t="s">
        <v>93</v>
      </c>
      <c r="M84" s="171"/>
      <c r="N84" s="167"/>
      <c r="X84" s="172"/>
    </row>
    <row r="85" spans="2:28" ht="12.5">
      <c r="B85" s="406"/>
      <c r="C85" s="448"/>
      <c r="D85" s="661"/>
      <c r="E85" s="381" t="s">
        <v>94</v>
      </c>
      <c r="H85" s="179"/>
      <c r="I85" s="180"/>
      <c r="J85" s="394" t="s">
        <v>95</v>
      </c>
      <c r="K85" s="446"/>
      <c r="L85" s="171"/>
      <c r="M85" s="171"/>
      <c r="N85" s="167"/>
      <c r="X85" s="172"/>
      <c r="AA85" s="704"/>
      <c r="AB85" s="704"/>
    </row>
    <row r="86" spans="2:28" ht="13">
      <c r="B86" s="387" t="s">
        <v>96</v>
      </c>
      <c r="C86" s="444"/>
      <c r="D86" s="640"/>
      <c r="E86" s="381" t="s">
        <v>97</v>
      </c>
      <c r="H86" s="88" t="s">
        <v>98</v>
      </c>
      <c r="I86" s="85"/>
      <c r="J86" s="394" t="s">
        <v>88</v>
      </c>
      <c r="K86" s="446"/>
      <c r="L86" s="171" t="s">
        <v>99</v>
      </c>
      <c r="M86" s="171"/>
      <c r="N86" s="167"/>
      <c r="X86" s="172"/>
      <c r="AA86" s="704"/>
      <c r="AB86" s="704"/>
    </row>
    <row r="87" spans="2:28" ht="15.5">
      <c r="B87" s="729" t="s">
        <v>537</v>
      </c>
      <c r="D87" s="641"/>
      <c r="E87" s="381" t="s">
        <v>100</v>
      </c>
      <c r="H87" s="89"/>
      <c r="I87" s="181"/>
      <c r="J87" s="394" t="s">
        <v>101</v>
      </c>
      <c r="K87" s="446"/>
      <c r="L87" s="171" t="s">
        <v>524</v>
      </c>
      <c r="M87" s="171"/>
      <c r="N87" s="1075" t="s">
        <v>103</v>
      </c>
      <c r="O87" s="1076"/>
      <c r="P87" s="1076"/>
      <c r="Q87" s="1076"/>
      <c r="R87" s="1076"/>
      <c r="S87" s="1076"/>
      <c r="T87" s="1076"/>
      <c r="U87" s="1076"/>
      <c r="V87" s="1076"/>
      <c r="W87" s="1076"/>
      <c r="X87" s="1077"/>
      <c r="AA87" s="704"/>
      <c r="AB87" s="704"/>
    </row>
    <row r="88" spans="2:28">
      <c r="B88" s="406"/>
      <c r="C88" s="448"/>
      <c r="D88" s="644"/>
      <c r="E88" s="448"/>
      <c r="F88" s="448"/>
      <c r="G88" s="407"/>
      <c r="H88" s="1061" t="s">
        <v>1222</v>
      </c>
      <c r="I88" s="1078"/>
      <c r="J88" s="1061" t="s">
        <v>1221</v>
      </c>
      <c r="K88" s="1078"/>
      <c r="L88" s="448"/>
      <c r="M88" s="175"/>
      <c r="N88" s="1079" t="s">
        <v>105</v>
      </c>
      <c r="O88" s="1080"/>
      <c r="P88" s="1080"/>
      <c r="Q88" s="1080"/>
      <c r="R88" s="1080"/>
      <c r="S88" s="1080"/>
      <c r="T88" s="1080"/>
      <c r="U88" s="1080"/>
      <c r="V88" s="1080"/>
      <c r="W88" s="1080"/>
      <c r="X88" s="1081"/>
    </row>
    <row r="92" spans="2:28" ht="22.5" customHeight="1">
      <c r="B92" s="456" t="s">
        <v>922</v>
      </c>
      <c r="C92" s="497"/>
      <c r="D92" s="456" t="s">
        <v>580</v>
      </c>
      <c r="E92" s="663"/>
      <c r="F92" s="663"/>
      <c r="G92" s="454"/>
      <c r="H92" s="456" t="s">
        <v>916</v>
      </c>
      <c r="J92" s="456" t="s">
        <v>927</v>
      </c>
    </row>
    <row r="93" spans="2:28" s="163" customFormat="1" ht="22.5" customHeight="1">
      <c r="B93" s="456" t="s">
        <v>923</v>
      </c>
      <c r="C93" s="497"/>
      <c r="D93" s="456" t="s">
        <v>1252</v>
      </c>
      <c r="E93" s="663"/>
      <c r="F93" s="663"/>
      <c r="G93" s="454"/>
      <c r="H93" s="664" t="s">
        <v>917</v>
      </c>
      <c r="I93" s="497"/>
      <c r="J93" s="575" t="s">
        <v>927</v>
      </c>
      <c r="K93" s="704"/>
      <c r="L93" s="704"/>
      <c r="O93" s="704"/>
      <c r="P93" s="704"/>
      <c r="Q93" s="704"/>
      <c r="R93" s="704"/>
      <c r="S93" s="704"/>
      <c r="T93" s="704"/>
      <c r="U93" s="704"/>
      <c r="V93" s="704"/>
      <c r="W93" s="704"/>
      <c r="X93" s="164"/>
      <c r="Y93" s="704"/>
      <c r="Z93" s="704"/>
      <c r="AA93" s="705"/>
      <c r="AB93" s="679"/>
    </row>
    <row r="94" spans="2:28" s="163" customFormat="1" ht="22.5" customHeight="1">
      <c r="B94" s="456" t="s">
        <v>924</v>
      </c>
      <c r="C94" s="497"/>
      <c r="D94" s="664" t="s">
        <v>1251</v>
      </c>
      <c r="E94" s="663"/>
      <c r="F94" s="663"/>
      <c r="G94" s="454"/>
      <c r="H94" s="456" t="s">
        <v>918</v>
      </c>
      <c r="J94" s="456" t="s">
        <v>580</v>
      </c>
      <c r="K94" s="704"/>
      <c r="L94" s="704"/>
      <c r="O94" s="704"/>
      <c r="P94" s="704"/>
      <c r="Q94" s="704"/>
      <c r="R94" s="704"/>
      <c r="S94" s="704"/>
      <c r="T94" s="704"/>
      <c r="U94" s="704"/>
      <c r="V94" s="704"/>
      <c r="W94" s="704"/>
      <c r="X94" s="164"/>
      <c r="Y94" s="704"/>
      <c r="Z94" s="704"/>
      <c r="AA94" s="705"/>
      <c r="AB94" s="679"/>
    </row>
    <row r="95" spans="2:28" s="163" customFormat="1" ht="22.5" customHeight="1">
      <c r="B95" s="456" t="s">
        <v>925</v>
      </c>
      <c r="C95" s="497"/>
      <c r="D95" s="456" t="s">
        <v>580</v>
      </c>
      <c r="E95" s="663"/>
      <c r="F95" s="663"/>
      <c r="G95" s="454"/>
      <c r="H95" s="456" t="s">
        <v>919</v>
      </c>
      <c r="J95" s="456" t="s">
        <v>580</v>
      </c>
      <c r="K95" s="704"/>
      <c r="L95" s="704"/>
      <c r="O95" s="704"/>
      <c r="P95" s="704"/>
      <c r="Q95" s="704"/>
      <c r="R95" s="704"/>
      <c r="S95" s="704"/>
      <c r="T95" s="704"/>
      <c r="U95" s="704"/>
      <c r="V95" s="704"/>
      <c r="W95" s="704"/>
      <c r="X95" s="164"/>
      <c r="Y95" s="704"/>
      <c r="Z95" s="704"/>
      <c r="AA95" s="705"/>
      <c r="AB95" s="679"/>
    </row>
    <row r="96" spans="2:28" s="163" customFormat="1" ht="22.5" customHeight="1">
      <c r="B96" s="456" t="s">
        <v>926</v>
      </c>
      <c r="C96" s="497"/>
      <c r="D96" s="456" t="s">
        <v>580</v>
      </c>
      <c r="E96" s="663"/>
      <c r="F96" s="663"/>
      <c r="G96" s="454"/>
      <c r="H96" s="456" t="s">
        <v>921</v>
      </c>
      <c r="J96" s="456" t="s">
        <v>580</v>
      </c>
      <c r="K96" s="704"/>
      <c r="L96" s="704"/>
      <c r="O96" s="704"/>
      <c r="P96" s="704"/>
      <c r="Q96" s="704"/>
      <c r="R96" s="704"/>
      <c r="S96" s="704"/>
      <c r="T96" s="704"/>
      <c r="U96" s="704"/>
      <c r="V96" s="704"/>
      <c r="W96" s="704"/>
      <c r="X96" s="164"/>
      <c r="Y96" s="704"/>
      <c r="Z96" s="704"/>
      <c r="AA96" s="705"/>
      <c r="AB96" s="679"/>
    </row>
    <row r="97" spans="2:28">
      <c r="B97" s="665"/>
      <c r="D97" s="665"/>
      <c r="E97" s="665"/>
      <c r="F97" s="665"/>
      <c r="G97" s="326"/>
      <c r="H97" s="456" t="s">
        <v>920</v>
      </c>
      <c r="J97" s="456" t="s">
        <v>580</v>
      </c>
    </row>
    <row r="98" spans="2:28" s="163" customFormat="1">
      <c r="B98" s="704"/>
      <c r="C98" s="666" t="s">
        <v>189</v>
      </c>
      <c r="D98" s="381"/>
      <c r="E98" s="381"/>
      <c r="F98" s="381"/>
      <c r="G98" s="704"/>
      <c r="J98" s="704"/>
      <c r="K98" s="704"/>
      <c r="L98" s="704"/>
      <c r="O98" s="704"/>
      <c r="P98" s="704"/>
      <c r="Q98" s="704"/>
      <c r="R98" s="704"/>
      <c r="S98" s="704"/>
      <c r="T98" s="704"/>
      <c r="U98" s="704"/>
      <c r="V98" s="704"/>
      <c r="W98" s="704"/>
      <c r="X98" s="164"/>
      <c r="Y98" s="704"/>
      <c r="Z98" s="704"/>
      <c r="AA98" s="705"/>
      <c r="AB98" s="679"/>
    </row>
    <row r="99" spans="2:28" s="163" customFormat="1">
      <c r="B99" s="704"/>
      <c r="C99" s="667" t="s">
        <v>592</v>
      </c>
      <c r="D99" s="381"/>
      <c r="E99" s="381"/>
      <c r="F99" s="381"/>
      <c r="G99" s="704"/>
      <c r="J99" s="704"/>
      <c r="K99" s="704"/>
      <c r="L99" s="704"/>
      <c r="O99" s="704"/>
      <c r="P99" s="704"/>
      <c r="Q99" s="704"/>
      <c r="R99" s="704"/>
      <c r="S99" s="704"/>
      <c r="T99" s="704"/>
      <c r="U99" s="704"/>
      <c r="V99" s="704"/>
      <c r="W99" s="704"/>
      <c r="X99" s="164"/>
      <c r="Y99" s="704"/>
      <c r="Z99" s="704"/>
      <c r="AA99" s="705"/>
      <c r="AB99" s="679"/>
    </row>
    <row r="100" spans="2:28" s="163" customFormat="1">
      <c r="B100" s="704"/>
      <c r="C100" s="667" t="s">
        <v>593</v>
      </c>
      <c r="D100" s="381"/>
      <c r="E100" s="381"/>
      <c r="F100" s="381"/>
      <c r="G100" s="704"/>
      <c r="J100" s="704"/>
      <c r="K100" s="704"/>
      <c r="L100" s="704"/>
      <c r="O100" s="704"/>
      <c r="P100" s="704"/>
      <c r="Q100" s="704"/>
      <c r="R100" s="704"/>
      <c r="S100" s="704"/>
      <c r="T100" s="704"/>
      <c r="U100" s="704"/>
      <c r="V100" s="704"/>
      <c r="W100" s="704"/>
      <c r="X100" s="164"/>
      <c r="Y100" s="704"/>
      <c r="Z100" s="704"/>
      <c r="AA100" s="705"/>
      <c r="AB100" s="679"/>
    </row>
    <row r="101" spans="2:28" s="163" customFormat="1">
      <c r="B101" s="704"/>
      <c r="C101" s="667" t="s">
        <v>595</v>
      </c>
      <c r="D101" s="381"/>
      <c r="E101" s="381"/>
      <c r="F101" s="381"/>
      <c r="G101" s="704"/>
      <c r="J101" s="704"/>
      <c r="K101" s="704"/>
      <c r="L101" s="704"/>
      <c r="O101" s="704"/>
      <c r="P101" s="704"/>
      <c r="Q101" s="704"/>
      <c r="R101" s="704"/>
      <c r="S101" s="704"/>
      <c r="T101" s="704"/>
      <c r="U101" s="704"/>
      <c r="V101" s="704"/>
      <c r="W101" s="704"/>
      <c r="X101" s="164"/>
      <c r="Y101" s="704"/>
      <c r="Z101" s="704"/>
      <c r="AA101" s="705"/>
      <c r="AB101" s="679"/>
    </row>
    <row r="102" spans="2:28" s="163" customFormat="1">
      <c r="B102" s="704"/>
      <c r="C102" s="667" t="s">
        <v>594</v>
      </c>
      <c r="D102" s="381"/>
      <c r="E102" s="381"/>
      <c r="F102" s="381"/>
      <c r="G102" s="704"/>
      <c r="J102" s="704"/>
      <c r="K102" s="704"/>
      <c r="L102" s="704"/>
      <c r="O102" s="704"/>
      <c r="P102" s="704"/>
      <c r="Q102" s="704"/>
      <c r="R102" s="704"/>
      <c r="S102" s="704"/>
      <c r="T102" s="704"/>
      <c r="U102" s="704"/>
      <c r="V102" s="704"/>
      <c r="W102" s="704"/>
      <c r="X102" s="164"/>
      <c r="Y102" s="704"/>
      <c r="Z102" s="704"/>
      <c r="AA102" s="705"/>
      <c r="AB102" s="679"/>
    </row>
    <row r="103" spans="2:28" s="163" customFormat="1">
      <c r="B103" s="704"/>
      <c r="C103" s="667" t="s">
        <v>607</v>
      </c>
      <c r="D103" s="381"/>
      <c r="E103" s="381"/>
      <c r="F103" s="381"/>
      <c r="G103" s="704"/>
      <c r="J103" s="704"/>
      <c r="K103" s="704"/>
      <c r="L103" s="704"/>
      <c r="O103" s="704"/>
      <c r="P103" s="704"/>
      <c r="Q103" s="704"/>
      <c r="R103" s="704"/>
      <c r="S103" s="704"/>
      <c r="T103" s="704"/>
      <c r="U103" s="704"/>
      <c r="V103" s="704"/>
      <c r="W103" s="704"/>
      <c r="X103" s="164"/>
      <c r="Y103" s="704"/>
      <c r="Z103" s="704"/>
      <c r="AA103" s="705"/>
      <c r="AB103" s="679"/>
    </row>
    <row r="104" spans="2:28" s="163" customFormat="1">
      <c r="B104" s="704"/>
      <c r="C104" s="667" t="s">
        <v>606</v>
      </c>
      <c r="D104" s="381"/>
      <c r="E104" s="381"/>
      <c r="F104" s="381"/>
      <c r="G104" s="704"/>
      <c r="J104" s="704"/>
      <c r="K104" s="704"/>
      <c r="L104" s="704"/>
      <c r="O104" s="704"/>
      <c r="P104" s="704"/>
      <c r="Q104" s="704"/>
      <c r="R104" s="704"/>
      <c r="S104" s="704"/>
      <c r="T104" s="704"/>
      <c r="U104" s="704"/>
      <c r="V104" s="704"/>
      <c r="W104" s="704"/>
      <c r="X104" s="164"/>
      <c r="Y104" s="704"/>
      <c r="Z104" s="704"/>
      <c r="AA104" s="705"/>
      <c r="AB104" s="679"/>
    </row>
    <row r="105" spans="2:28" s="163" customFormat="1">
      <c r="B105" s="704"/>
      <c r="C105" s="667" t="s">
        <v>596</v>
      </c>
      <c r="D105" s="381"/>
      <c r="E105" s="381"/>
      <c r="F105" s="381"/>
      <c r="G105" s="704"/>
      <c r="J105" s="704"/>
      <c r="K105" s="704"/>
      <c r="L105" s="704"/>
      <c r="O105" s="704"/>
      <c r="P105" s="704"/>
      <c r="Q105" s="704"/>
      <c r="R105" s="704"/>
      <c r="S105" s="704"/>
      <c r="T105" s="704"/>
      <c r="U105" s="704"/>
      <c r="V105" s="704"/>
      <c r="W105" s="704"/>
      <c r="X105" s="164"/>
      <c r="Y105" s="704"/>
      <c r="Z105" s="704"/>
      <c r="AA105" s="705"/>
      <c r="AB105" s="679"/>
    </row>
    <row r="106" spans="2:28" s="163" customFormat="1">
      <c r="B106" s="704"/>
      <c r="C106" s="667" t="s">
        <v>597</v>
      </c>
      <c r="D106" s="381"/>
      <c r="E106" s="381"/>
      <c r="F106" s="381"/>
      <c r="G106" s="704"/>
      <c r="J106" s="704"/>
      <c r="K106" s="704"/>
      <c r="L106" s="704"/>
      <c r="O106" s="704"/>
      <c r="P106" s="704"/>
      <c r="Q106" s="704"/>
      <c r="R106" s="704"/>
      <c r="S106" s="704"/>
      <c r="T106" s="704"/>
      <c r="U106" s="704"/>
      <c r="V106" s="704"/>
      <c r="W106" s="704"/>
      <c r="X106" s="164"/>
      <c r="Y106" s="704"/>
      <c r="Z106" s="704"/>
      <c r="AA106" s="705"/>
      <c r="AB106" s="679"/>
    </row>
    <row r="107" spans="2:28" s="163" customFormat="1">
      <c r="B107" s="704"/>
      <c r="C107" s="667" t="s">
        <v>598</v>
      </c>
      <c r="D107" s="381"/>
      <c r="E107" s="381"/>
      <c r="F107" s="381"/>
      <c r="G107" s="704"/>
      <c r="J107" s="704"/>
      <c r="K107" s="704"/>
      <c r="L107" s="704"/>
      <c r="O107" s="704"/>
      <c r="P107" s="704"/>
      <c r="Q107" s="704"/>
      <c r="R107" s="704"/>
      <c r="S107" s="704"/>
      <c r="T107" s="704"/>
      <c r="U107" s="704"/>
      <c r="V107" s="704"/>
      <c r="W107" s="704"/>
      <c r="X107" s="164"/>
      <c r="Y107" s="704"/>
      <c r="Z107" s="704"/>
      <c r="AA107" s="705"/>
      <c r="AB107" s="679"/>
    </row>
    <row r="108" spans="2:28" s="163" customFormat="1">
      <c r="B108" s="704"/>
      <c r="C108" s="667" t="s">
        <v>599</v>
      </c>
      <c r="D108" s="381"/>
      <c r="E108" s="381"/>
      <c r="F108" s="381"/>
      <c r="G108" s="704"/>
      <c r="J108" s="704"/>
      <c r="K108" s="704"/>
      <c r="L108" s="704"/>
      <c r="O108" s="704"/>
      <c r="P108" s="704"/>
      <c r="Q108" s="704"/>
      <c r="R108" s="704"/>
      <c r="S108" s="704"/>
      <c r="T108" s="704"/>
      <c r="U108" s="704"/>
      <c r="V108" s="704"/>
      <c r="W108" s="704"/>
      <c r="X108" s="164"/>
      <c r="Y108" s="704"/>
      <c r="Z108" s="704"/>
      <c r="AA108" s="705"/>
      <c r="AB108" s="679"/>
    </row>
    <row r="109" spans="2:28">
      <c r="C109" s="667" t="s">
        <v>336</v>
      </c>
    </row>
    <row r="110" spans="2:28" s="665" customFormat="1">
      <c r="B110" s="704"/>
      <c r="C110" s="668" t="s">
        <v>348</v>
      </c>
      <c r="D110" s="666" t="s">
        <v>570</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7" t="s">
        <v>14</v>
      </c>
      <c r="D111" s="381" t="s">
        <v>571</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7" t="s">
        <v>10</v>
      </c>
      <c r="D112" s="381"/>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28" s="665" customFormat="1">
      <c r="B113" s="704"/>
      <c r="C113" s="667" t="s">
        <v>602</v>
      </c>
      <c r="D113" s="381" t="s">
        <v>20</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28" s="665" customFormat="1">
      <c r="B114" s="704"/>
      <c r="C114" s="667" t="s">
        <v>11</v>
      </c>
      <c r="D114" s="381"/>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28" s="665" customFormat="1">
      <c r="B115" s="704"/>
      <c r="C115" s="667" t="s">
        <v>550</v>
      </c>
      <c r="D115" s="381"/>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28" s="665" customFormat="1">
      <c r="B116" s="704"/>
      <c r="C116" s="667" t="s">
        <v>604</v>
      </c>
      <c r="D116" s="381"/>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28" s="665" customFormat="1">
      <c r="B117" s="704"/>
      <c r="C117" s="667" t="s">
        <v>542</v>
      </c>
      <c r="D117" s="381"/>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28" s="665" customFormat="1">
      <c r="B118" s="704"/>
      <c r="C118" s="667" t="s">
        <v>543</v>
      </c>
      <c r="D118" s="381"/>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680"/>
    </row>
    <row r="119" spans="2:28" s="665" customFormat="1">
      <c r="B119" s="704"/>
      <c r="C119" s="668" t="s">
        <v>621</v>
      </c>
      <c r="D119" s="669" t="s">
        <v>166</v>
      </c>
      <c r="E119" s="381"/>
      <c r="F119" s="381"/>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680"/>
    </row>
    <row r="120" spans="2:28" s="665" customFormat="1">
      <c r="B120" s="704"/>
      <c r="C120" s="668" t="s">
        <v>622</v>
      </c>
      <c r="D120" s="669" t="s">
        <v>167</v>
      </c>
      <c r="E120" s="381"/>
      <c r="F120" s="381"/>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680"/>
    </row>
    <row r="121" spans="2:28" s="665" customFormat="1">
      <c r="B121" s="704"/>
      <c r="C121" s="668" t="s">
        <v>623</v>
      </c>
      <c r="D121" s="666" t="s">
        <v>168</v>
      </c>
      <c r="E121" s="381"/>
      <c r="F121" s="381"/>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680"/>
    </row>
    <row r="122" spans="2:28" s="665" customFormat="1">
      <c r="B122" s="704"/>
      <c r="C122" s="668" t="s">
        <v>624</v>
      </c>
      <c r="D122" s="666" t="s">
        <v>169</v>
      </c>
      <c r="E122" s="381"/>
      <c r="F122" s="381"/>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680"/>
    </row>
    <row r="123" spans="2:28" s="665" customFormat="1">
      <c r="B123" s="704"/>
      <c r="C123" s="668" t="s">
        <v>618</v>
      </c>
      <c r="D123" s="669" t="s">
        <v>170</v>
      </c>
      <c r="E123" s="381"/>
      <c r="F123" s="381"/>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680"/>
    </row>
    <row r="124" spans="2:28" s="665" customFormat="1">
      <c r="B124" s="704"/>
      <c r="C124" s="669" t="s">
        <v>156</v>
      </c>
      <c r="D124" s="669" t="s">
        <v>171</v>
      </c>
      <c r="E124" s="381"/>
      <c r="F124" s="381"/>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680"/>
    </row>
    <row r="125" spans="2:28" s="665" customFormat="1">
      <c r="B125" s="704"/>
      <c r="C125" s="669" t="s">
        <v>157</v>
      </c>
      <c r="D125" s="669" t="s">
        <v>172</v>
      </c>
      <c r="E125" s="381"/>
      <c r="F125" s="381"/>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680"/>
    </row>
    <row r="126" spans="2:28" s="665" customFormat="1">
      <c r="B126" s="704"/>
      <c r="C126" s="669" t="s">
        <v>158</v>
      </c>
      <c r="D126" s="669" t="s">
        <v>173</v>
      </c>
      <c r="E126" s="381"/>
      <c r="F126" s="381"/>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680"/>
    </row>
    <row r="127" spans="2:28" s="665" customFormat="1">
      <c r="B127" s="704"/>
      <c r="C127" s="669" t="s">
        <v>159</v>
      </c>
      <c r="D127" s="669" t="s">
        <v>174</v>
      </c>
      <c r="E127" s="381"/>
      <c r="F127" s="381"/>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680"/>
    </row>
    <row r="128" spans="2:28" s="665" customFormat="1">
      <c r="B128" s="704"/>
      <c r="C128" s="669" t="s">
        <v>160</v>
      </c>
      <c r="D128" s="669" t="s">
        <v>175</v>
      </c>
      <c r="E128" s="381"/>
      <c r="F128" s="381"/>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680"/>
    </row>
    <row r="129" spans="2:28" s="665" customFormat="1">
      <c r="B129" s="704"/>
      <c r="C129" s="669" t="s">
        <v>161</v>
      </c>
      <c r="D129" s="669" t="s">
        <v>176</v>
      </c>
      <c r="E129" s="381"/>
      <c r="F129" s="381"/>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680"/>
    </row>
    <row r="130" spans="2:28" s="665" customFormat="1">
      <c r="B130" s="704"/>
      <c r="C130" s="669" t="s">
        <v>162</v>
      </c>
      <c r="D130" s="669" t="s">
        <v>177</v>
      </c>
      <c r="E130" s="381"/>
      <c r="F130" s="381"/>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680"/>
    </row>
    <row r="131" spans="2:28" s="665" customFormat="1">
      <c r="B131" s="704"/>
      <c r="C131" s="669" t="s">
        <v>163</v>
      </c>
      <c r="D131" s="669" t="s">
        <v>178</v>
      </c>
      <c r="E131" s="381"/>
      <c r="F131" s="381"/>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680"/>
    </row>
    <row r="132" spans="2:28" s="665" customFormat="1">
      <c r="B132" s="704"/>
      <c r="C132" s="669" t="s">
        <v>164</v>
      </c>
      <c r="D132" s="669" t="s">
        <v>179</v>
      </c>
      <c r="E132" s="381"/>
      <c r="F132" s="381"/>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680"/>
    </row>
    <row r="133" spans="2:28" s="665" customFormat="1">
      <c r="B133" s="704"/>
      <c r="C133" s="669" t="s">
        <v>165</v>
      </c>
      <c r="D133" s="669" t="s">
        <v>180</v>
      </c>
      <c r="E133" s="381"/>
      <c r="F133" s="381"/>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680"/>
    </row>
    <row r="134" spans="2:28" s="665" customFormat="1">
      <c r="B134" s="704"/>
      <c r="C134" s="669" t="s">
        <v>125</v>
      </c>
      <c r="D134" s="669" t="s">
        <v>140</v>
      </c>
      <c r="E134" s="381"/>
      <c r="F134" s="381"/>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680"/>
    </row>
    <row r="135" spans="2:28" s="665" customFormat="1">
      <c r="B135" s="704"/>
      <c r="C135" s="669" t="s">
        <v>126</v>
      </c>
      <c r="D135" s="669" t="s">
        <v>141</v>
      </c>
      <c r="E135" s="381"/>
      <c r="F135" s="381"/>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680"/>
    </row>
    <row r="136" spans="2:28" s="665" customFormat="1">
      <c r="B136" s="704"/>
      <c r="C136" s="669" t="s">
        <v>127</v>
      </c>
      <c r="D136" s="669" t="s">
        <v>142</v>
      </c>
      <c r="E136" s="381"/>
      <c r="F136" s="381"/>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680"/>
    </row>
    <row r="137" spans="2:28" s="665" customFormat="1">
      <c r="B137" s="704"/>
      <c r="C137" s="669" t="s">
        <v>128</v>
      </c>
      <c r="D137" s="669" t="s">
        <v>143</v>
      </c>
      <c r="E137" s="381"/>
      <c r="F137" s="381"/>
      <c r="G137" s="704"/>
      <c r="H137" s="163"/>
      <c r="I137" s="163"/>
      <c r="J137" s="704"/>
      <c r="K137" s="704"/>
      <c r="L137" s="704"/>
      <c r="M137" s="163"/>
      <c r="N137" s="163"/>
      <c r="O137" s="704"/>
      <c r="P137" s="704"/>
      <c r="Q137" s="704"/>
      <c r="R137" s="704"/>
      <c r="S137" s="704"/>
      <c r="T137" s="704"/>
      <c r="U137" s="704"/>
      <c r="V137" s="704"/>
      <c r="W137" s="704"/>
      <c r="X137" s="164"/>
      <c r="Y137" s="704"/>
      <c r="Z137" s="704"/>
      <c r="AA137" s="705"/>
      <c r="AB137" s="680"/>
    </row>
    <row r="138" spans="2:28" s="665" customFormat="1">
      <c r="B138" s="704"/>
      <c r="C138" s="669" t="s">
        <v>129</v>
      </c>
      <c r="D138" s="669" t="s">
        <v>144</v>
      </c>
      <c r="E138" s="381"/>
      <c r="F138" s="381"/>
      <c r="G138" s="704"/>
      <c r="H138" s="163"/>
      <c r="I138" s="163"/>
      <c r="J138" s="704"/>
      <c r="K138" s="704"/>
      <c r="L138" s="704"/>
      <c r="M138" s="163"/>
      <c r="N138" s="163"/>
      <c r="O138" s="704"/>
      <c r="P138" s="704"/>
      <c r="Q138" s="704"/>
      <c r="R138" s="704"/>
      <c r="S138" s="704"/>
      <c r="T138" s="704"/>
      <c r="U138" s="704"/>
      <c r="V138" s="704"/>
      <c r="W138" s="704"/>
      <c r="X138" s="164"/>
      <c r="Y138" s="704"/>
      <c r="Z138" s="704"/>
      <c r="AA138" s="705"/>
      <c r="AB138" s="680"/>
    </row>
    <row r="139" spans="2:28" s="665" customFormat="1">
      <c r="B139" s="704"/>
      <c r="C139" s="669" t="s">
        <v>130</v>
      </c>
      <c r="D139" s="669" t="s">
        <v>145</v>
      </c>
      <c r="E139" s="381"/>
      <c r="F139" s="381"/>
      <c r="G139" s="704"/>
      <c r="H139" s="163"/>
      <c r="I139" s="163"/>
      <c r="J139" s="704"/>
      <c r="K139" s="704"/>
      <c r="L139" s="704"/>
      <c r="M139" s="163"/>
      <c r="N139" s="163"/>
      <c r="O139" s="704"/>
      <c r="P139" s="704"/>
      <c r="Q139" s="704"/>
      <c r="R139" s="704"/>
      <c r="S139" s="704"/>
      <c r="T139" s="704"/>
      <c r="U139" s="704"/>
      <c r="V139" s="704"/>
      <c r="W139" s="704"/>
      <c r="X139" s="164"/>
      <c r="Y139" s="704"/>
      <c r="Z139" s="704"/>
      <c r="AA139" s="705"/>
      <c r="AB139" s="680"/>
    </row>
    <row r="140" spans="2:28" s="665" customFormat="1">
      <c r="B140" s="704"/>
      <c r="C140" s="669" t="s">
        <v>131</v>
      </c>
      <c r="D140" s="669" t="s">
        <v>146</v>
      </c>
      <c r="E140" s="381"/>
      <c r="F140" s="381"/>
      <c r="G140" s="704"/>
      <c r="H140" s="163"/>
      <c r="I140" s="163"/>
      <c r="J140" s="704"/>
      <c r="K140" s="704"/>
      <c r="L140" s="704"/>
      <c r="M140" s="163"/>
      <c r="N140" s="163"/>
      <c r="O140" s="704"/>
      <c r="P140" s="704"/>
      <c r="Q140" s="704"/>
      <c r="R140" s="704"/>
      <c r="S140" s="704"/>
      <c r="T140" s="704"/>
      <c r="U140" s="704"/>
      <c r="V140" s="704"/>
      <c r="W140" s="704"/>
      <c r="X140" s="164"/>
      <c r="Y140" s="704"/>
      <c r="Z140" s="704"/>
      <c r="AA140" s="705"/>
      <c r="AB140" s="680"/>
    </row>
    <row r="141" spans="2:28" s="665" customFormat="1">
      <c r="B141" s="704"/>
      <c r="C141" s="669" t="s">
        <v>132</v>
      </c>
      <c r="D141" s="669" t="s">
        <v>147</v>
      </c>
      <c r="E141" s="381"/>
      <c r="F141" s="381"/>
      <c r="G141" s="704"/>
      <c r="H141" s="163"/>
      <c r="I141" s="163"/>
      <c r="J141" s="704"/>
      <c r="K141" s="704"/>
      <c r="L141" s="704"/>
      <c r="M141" s="163"/>
      <c r="N141" s="163"/>
      <c r="O141" s="704"/>
      <c r="P141" s="704"/>
      <c r="Q141" s="704"/>
      <c r="R141" s="704"/>
      <c r="S141" s="704"/>
      <c r="T141" s="704"/>
      <c r="U141" s="704"/>
      <c r="V141" s="704"/>
      <c r="W141" s="704"/>
      <c r="X141" s="164"/>
      <c r="Y141" s="704"/>
      <c r="Z141" s="704"/>
      <c r="AA141" s="705"/>
      <c r="AB141" s="680"/>
    </row>
    <row r="142" spans="2:28" s="665" customFormat="1">
      <c r="B142" s="704"/>
      <c r="C142" s="669" t="s">
        <v>133</v>
      </c>
      <c r="D142" s="669" t="s">
        <v>148</v>
      </c>
      <c r="E142" s="381"/>
      <c r="F142" s="381"/>
      <c r="G142" s="704"/>
      <c r="H142" s="163"/>
      <c r="I142" s="163"/>
      <c r="J142" s="704"/>
      <c r="K142" s="704"/>
      <c r="L142" s="704"/>
      <c r="M142" s="163"/>
      <c r="N142" s="163"/>
      <c r="O142" s="704"/>
      <c r="P142" s="704"/>
      <c r="Q142" s="704"/>
      <c r="R142" s="704"/>
      <c r="S142" s="704"/>
      <c r="T142" s="704"/>
      <c r="U142" s="704"/>
      <c r="V142" s="704"/>
      <c r="W142" s="704"/>
      <c r="X142" s="164"/>
      <c r="Y142" s="704"/>
      <c r="Z142" s="704"/>
      <c r="AA142" s="705"/>
      <c r="AB142" s="680"/>
    </row>
    <row r="143" spans="2:28" s="665" customFormat="1">
      <c r="B143" s="704"/>
      <c r="C143" s="669" t="s">
        <v>134</v>
      </c>
      <c r="D143" s="669" t="s">
        <v>149</v>
      </c>
      <c r="E143" s="381"/>
      <c r="F143" s="381"/>
      <c r="G143" s="704"/>
      <c r="H143" s="163"/>
      <c r="I143" s="163"/>
      <c r="J143" s="704"/>
      <c r="K143" s="704"/>
      <c r="L143" s="704"/>
      <c r="M143" s="163"/>
      <c r="N143" s="163"/>
      <c r="O143" s="704"/>
      <c r="P143" s="704"/>
      <c r="Q143" s="704"/>
      <c r="R143" s="704"/>
      <c r="S143" s="704"/>
      <c r="T143" s="704"/>
      <c r="U143" s="704"/>
      <c r="V143" s="704"/>
      <c r="W143" s="704"/>
      <c r="X143" s="164"/>
      <c r="Y143" s="704"/>
      <c r="Z143" s="704"/>
      <c r="AA143" s="705"/>
      <c r="AB143" s="680"/>
    </row>
    <row r="144" spans="2:28" s="665" customFormat="1">
      <c r="B144" s="704"/>
      <c r="C144" s="669" t="s">
        <v>135</v>
      </c>
      <c r="D144" s="669" t="s">
        <v>150</v>
      </c>
      <c r="E144" s="381"/>
      <c r="F144" s="381"/>
      <c r="G144" s="704"/>
      <c r="H144" s="163"/>
      <c r="I144" s="163"/>
      <c r="J144" s="704"/>
      <c r="K144" s="704"/>
      <c r="L144" s="704"/>
      <c r="M144" s="163"/>
      <c r="N144" s="163"/>
      <c r="O144" s="704"/>
      <c r="P144" s="704"/>
      <c r="Q144" s="704"/>
      <c r="R144" s="704"/>
      <c r="S144" s="704"/>
      <c r="T144" s="704"/>
      <c r="U144" s="704"/>
      <c r="V144" s="704"/>
      <c r="W144" s="704"/>
      <c r="X144" s="164"/>
      <c r="Y144" s="704"/>
      <c r="Z144" s="704"/>
      <c r="AA144" s="705"/>
      <c r="AB144" s="680"/>
    </row>
    <row r="145" spans="2:37" s="665" customFormat="1">
      <c r="B145" s="704"/>
      <c r="C145" s="669" t="s">
        <v>136</v>
      </c>
      <c r="D145" s="669" t="s">
        <v>151</v>
      </c>
      <c r="E145" s="381"/>
      <c r="F145" s="381"/>
      <c r="G145" s="704"/>
      <c r="H145" s="163"/>
      <c r="I145" s="163"/>
      <c r="J145" s="704"/>
      <c r="K145" s="704"/>
      <c r="L145" s="704"/>
      <c r="M145" s="163"/>
      <c r="N145" s="163"/>
      <c r="O145" s="704"/>
      <c r="P145" s="704"/>
      <c r="Q145" s="704"/>
      <c r="R145" s="704"/>
      <c r="S145" s="704"/>
      <c r="T145" s="704"/>
      <c r="U145" s="704"/>
      <c r="V145" s="704"/>
      <c r="W145" s="704"/>
      <c r="X145" s="164"/>
      <c r="Y145" s="704"/>
      <c r="Z145" s="704"/>
      <c r="AA145" s="705"/>
      <c r="AB145" s="680"/>
    </row>
    <row r="146" spans="2:37" s="665" customFormat="1">
      <c r="B146" s="704"/>
      <c r="C146" s="669" t="s">
        <v>137</v>
      </c>
      <c r="D146" s="669" t="s">
        <v>152</v>
      </c>
      <c r="E146" s="381"/>
      <c r="F146" s="381"/>
      <c r="G146" s="704"/>
      <c r="H146" s="163"/>
      <c r="I146" s="163"/>
      <c r="J146" s="704"/>
      <c r="K146" s="704"/>
      <c r="L146" s="704"/>
      <c r="M146" s="163"/>
      <c r="N146" s="163"/>
      <c r="O146" s="704"/>
      <c r="P146" s="704"/>
      <c r="Q146" s="704"/>
      <c r="R146" s="704"/>
      <c r="S146" s="704"/>
      <c r="T146" s="704"/>
      <c r="U146" s="704"/>
      <c r="V146" s="704"/>
      <c r="W146" s="704"/>
      <c r="X146" s="164"/>
      <c r="Y146" s="704"/>
      <c r="Z146" s="704"/>
      <c r="AA146" s="705"/>
      <c r="AB146" s="680"/>
    </row>
    <row r="147" spans="2:37" s="665" customFormat="1">
      <c r="B147" s="704"/>
      <c r="C147" s="669" t="s">
        <v>138</v>
      </c>
      <c r="D147" s="669" t="s">
        <v>153</v>
      </c>
      <c r="E147" s="381"/>
      <c r="F147" s="381"/>
      <c r="G147" s="704"/>
      <c r="H147" s="163"/>
      <c r="I147" s="163"/>
      <c r="J147" s="704"/>
      <c r="K147" s="704"/>
      <c r="L147" s="704"/>
      <c r="M147" s="163"/>
      <c r="N147" s="163"/>
      <c r="O147" s="704"/>
      <c r="P147" s="704"/>
      <c r="Q147" s="704"/>
      <c r="R147" s="704"/>
      <c r="S147" s="704"/>
      <c r="T147" s="704"/>
      <c r="U147" s="704"/>
      <c r="V147" s="704"/>
      <c r="W147" s="704"/>
      <c r="X147" s="164"/>
      <c r="Y147" s="704"/>
      <c r="Z147" s="704"/>
      <c r="AA147" s="705"/>
      <c r="AB147" s="680"/>
    </row>
    <row r="148" spans="2:37" s="665" customFormat="1">
      <c r="B148" s="704"/>
      <c r="C148" s="669" t="s">
        <v>139</v>
      </c>
      <c r="D148" s="669" t="s">
        <v>154</v>
      </c>
      <c r="E148" s="381"/>
      <c r="F148" s="381"/>
      <c r="G148" s="704"/>
      <c r="H148" s="163"/>
      <c r="I148" s="163"/>
      <c r="J148" s="704"/>
      <c r="K148" s="704"/>
      <c r="L148" s="704"/>
      <c r="M148" s="163"/>
      <c r="N148" s="163"/>
      <c r="O148" s="704"/>
      <c r="P148" s="704"/>
      <c r="Q148" s="704"/>
      <c r="R148" s="704"/>
      <c r="S148" s="704"/>
      <c r="T148" s="704"/>
      <c r="U148" s="704"/>
      <c r="V148" s="704"/>
      <c r="W148" s="704"/>
      <c r="X148" s="164"/>
      <c r="Y148" s="704"/>
      <c r="Z148" s="704"/>
      <c r="AA148" s="705"/>
      <c r="AB148" s="680"/>
    </row>
    <row r="149" spans="2:37" s="665" customFormat="1">
      <c r="B149" s="704"/>
      <c r="C149" s="669" t="s">
        <v>345</v>
      </c>
      <c r="D149" s="669" t="s">
        <v>346</v>
      </c>
      <c r="E149" s="381"/>
      <c r="F149" s="381"/>
      <c r="G149" s="704"/>
      <c r="H149" s="163"/>
      <c r="I149" s="163"/>
      <c r="J149" s="704"/>
      <c r="K149" s="704"/>
      <c r="L149" s="704"/>
      <c r="M149" s="163"/>
      <c r="N149" s="163"/>
      <c r="O149" s="704"/>
      <c r="P149" s="704"/>
      <c r="Q149" s="704"/>
      <c r="R149" s="704"/>
      <c r="S149" s="704"/>
      <c r="T149" s="704"/>
      <c r="U149" s="704"/>
      <c r="V149" s="704"/>
      <c r="W149" s="704"/>
      <c r="X149" s="164"/>
      <c r="Y149" s="704"/>
      <c r="Z149" s="704"/>
      <c r="AA149" s="705"/>
      <c r="AB149" s="680"/>
    </row>
    <row r="150" spans="2:37">
      <c r="C150" s="668" t="s">
        <v>562</v>
      </c>
      <c r="D150" s="666" t="s">
        <v>586</v>
      </c>
    </row>
    <row r="151" spans="2:37" s="381" customFormat="1">
      <c r="B151" s="704"/>
      <c r="C151" s="668" t="s">
        <v>11</v>
      </c>
      <c r="D151" s="666" t="s">
        <v>579</v>
      </c>
      <c r="G151" s="704"/>
      <c r="H151" s="163"/>
      <c r="I151" s="163"/>
      <c r="J151" s="704"/>
      <c r="K151" s="704"/>
      <c r="L151" s="704"/>
      <c r="M151" s="163"/>
      <c r="N151" s="163"/>
      <c r="O151" s="704"/>
      <c r="P151" s="704"/>
      <c r="Q151" s="704"/>
      <c r="R151" s="704"/>
      <c r="S151" s="704"/>
      <c r="T151" s="704"/>
      <c r="U151" s="704"/>
      <c r="V151" s="704"/>
      <c r="W151" s="704"/>
      <c r="X151" s="164"/>
      <c r="Y151" s="704"/>
      <c r="Z151" s="704"/>
      <c r="AA151" s="705"/>
      <c r="AB151" s="705"/>
    </row>
    <row r="152" spans="2:37" s="381" customFormat="1">
      <c r="B152" s="704"/>
      <c r="C152" s="668" t="s">
        <v>550</v>
      </c>
      <c r="D152" s="666" t="s">
        <v>603</v>
      </c>
      <c r="G152" s="704"/>
      <c r="H152" s="163"/>
      <c r="I152" s="163"/>
      <c r="J152" s="704"/>
      <c r="K152" s="704"/>
      <c r="L152" s="704"/>
      <c r="M152" s="163"/>
      <c r="N152" s="163"/>
      <c r="O152" s="704"/>
      <c r="P152" s="704"/>
      <c r="Q152" s="704"/>
      <c r="R152" s="704"/>
      <c r="S152" s="704"/>
      <c r="T152" s="704"/>
      <c r="U152" s="704"/>
      <c r="V152" s="704"/>
      <c r="W152" s="704"/>
      <c r="X152" s="164"/>
      <c r="Y152" s="704"/>
      <c r="Z152" s="704"/>
      <c r="AA152" s="705"/>
      <c r="AB152" s="705"/>
    </row>
    <row r="153" spans="2:37" s="381" customFormat="1">
      <c r="B153" s="704"/>
      <c r="C153" s="668" t="s">
        <v>626</v>
      </c>
      <c r="D153" s="666" t="s">
        <v>629</v>
      </c>
      <c r="G153" s="704"/>
      <c r="H153" s="163"/>
      <c r="I153" s="163"/>
      <c r="J153" s="704"/>
      <c r="K153" s="704"/>
      <c r="L153" s="704"/>
      <c r="M153" s="163"/>
      <c r="N153" s="163"/>
      <c r="O153" s="704"/>
      <c r="P153" s="704"/>
      <c r="Q153" s="704"/>
      <c r="R153" s="704"/>
      <c r="S153" s="704"/>
      <c r="T153" s="704"/>
      <c r="U153" s="704"/>
      <c r="V153" s="704"/>
      <c r="W153" s="704"/>
      <c r="X153" s="164"/>
      <c r="Y153" s="704"/>
      <c r="Z153" s="704"/>
      <c r="AA153" s="705"/>
      <c r="AB153" s="705"/>
      <c r="AC153" s="704"/>
      <c r="AD153" s="704"/>
      <c r="AE153" s="704"/>
      <c r="AF153" s="704"/>
      <c r="AG153" s="704"/>
      <c r="AH153" s="704"/>
      <c r="AI153" s="704"/>
      <c r="AJ153" s="704"/>
      <c r="AK153" s="704"/>
    </row>
    <row r="154" spans="2:37" s="381" customFormat="1">
      <c r="B154" s="704"/>
      <c r="C154" s="668" t="s">
        <v>627</v>
      </c>
      <c r="D154" s="666" t="s">
        <v>630</v>
      </c>
      <c r="G154" s="704"/>
      <c r="H154" s="163"/>
      <c r="I154" s="163"/>
      <c r="J154" s="704"/>
      <c r="K154" s="704"/>
      <c r="L154" s="704"/>
      <c r="M154" s="163"/>
      <c r="N154" s="163"/>
      <c r="O154" s="704"/>
      <c r="P154" s="704"/>
      <c r="Q154" s="704"/>
      <c r="R154" s="704"/>
      <c r="S154" s="704"/>
      <c r="T154" s="704"/>
      <c r="U154" s="704"/>
      <c r="V154" s="704"/>
      <c r="W154" s="704"/>
      <c r="X154" s="164"/>
      <c r="Y154" s="704"/>
      <c r="Z154" s="704"/>
      <c r="AA154" s="705"/>
      <c r="AB154" s="705"/>
      <c r="AC154" s="704"/>
      <c r="AD154" s="704"/>
      <c r="AE154" s="704"/>
      <c r="AF154" s="704"/>
      <c r="AG154" s="704"/>
      <c r="AH154" s="704"/>
      <c r="AI154" s="704"/>
      <c r="AJ154" s="704"/>
      <c r="AK154" s="704"/>
    </row>
    <row r="155" spans="2:37" s="381" customFormat="1">
      <c r="B155" s="704"/>
      <c r="C155" s="668" t="s">
        <v>628</v>
      </c>
      <c r="D155" s="666" t="s">
        <v>631</v>
      </c>
      <c r="G155" s="704"/>
      <c r="H155" s="163"/>
      <c r="I155" s="163"/>
      <c r="J155" s="704"/>
      <c r="K155" s="704"/>
      <c r="L155" s="704"/>
      <c r="M155" s="163"/>
      <c r="N155" s="163"/>
      <c r="O155" s="704"/>
      <c r="P155" s="704"/>
      <c r="Q155" s="704"/>
      <c r="R155" s="704"/>
      <c r="S155" s="704"/>
      <c r="T155" s="704"/>
      <c r="U155" s="704"/>
      <c r="V155" s="704"/>
      <c r="W155" s="704"/>
      <c r="X155" s="164"/>
      <c r="Y155" s="704"/>
      <c r="Z155" s="704"/>
      <c r="AA155" s="705"/>
      <c r="AB155" s="705"/>
      <c r="AC155" s="704"/>
      <c r="AD155" s="704"/>
      <c r="AE155" s="704"/>
      <c r="AF155" s="704"/>
      <c r="AG155" s="704"/>
      <c r="AH155" s="704"/>
      <c r="AI155" s="704"/>
      <c r="AJ155" s="704"/>
      <c r="AK155" s="704"/>
    </row>
    <row r="156" spans="2:37" s="381" customFormat="1">
      <c r="B156" s="704"/>
      <c r="C156" s="668" t="s">
        <v>612</v>
      </c>
      <c r="D156" s="666" t="s">
        <v>613</v>
      </c>
      <c r="G156" s="704"/>
      <c r="H156" s="163"/>
      <c r="I156" s="163"/>
      <c r="J156" s="704"/>
      <c r="K156" s="704"/>
      <c r="L156" s="704"/>
      <c r="M156" s="163"/>
      <c r="N156" s="163"/>
      <c r="O156" s="704"/>
      <c r="P156" s="704"/>
      <c r="Q156" s="704"/>
      <c r="R156" s="704"/>
      <c r="S156" s="704"/>
      <c r="T156" s="704"/>
      <c r="U156" s="704"/>
      <c r="V156" s="704"/>
      <c r="W156" s="704"/>
      <c r="X156" s="164"/>
      <c r="Y156" s="704"/>
      <c r="Z156" s="704"/>
      <c r="AA156" s="705"/>
      <c r="AB156" s="705"/>
      <c r="AC156" s="704"/>
      <c r="AD156" s="704"/>
      <c r="AE156" s="704"/>
      <c r="AF156" s="704"/>
      <c r="AG156" s="704"/>
      <c r="AH156" s="704"/>
      <c r="AI156" s="704"/>
      <c r="AJ156" s="704"/>
      <c r="AK156" s="704"/>
    </row>
    <row r="157" spans="2:37" s="381" customFormat="1">
      <c r="B157" s="704"/>
      <c r="C157" s="670" t="s">
        <v>853</v>
      </c>
      <c r="D157" s="671" t="s">
        <v>860</v>
      </c>
      <c r="G157" s="704"/>
      <c r="H157" s="163"/>
      <c r="I157" s="163"/>
      <c r="J157" s="704"/>
      <c r="K157" s="704"/>
      <c r="L157" s="704"/>
      <c r="M157" s="163"/>
      <c r="N157" s="163"/>
      <c r="O157" s="704"/>
      <c r="P157" s="704"/>
      <c r="Q157" s="704"/>
      <c r="R157" s="704"/>
      <c r="S157" s="704"/>
      <c r="T157" s="704"/>
      <c r="U157" s="704"/>
      <c r="V157" s="704"/>
      <c r="W157" s="704"/>
      <c r="X157" s="164"/>
      <c r="Y157" s="704"/>
      <c r="Z157" s="704"/>
      <c r="AA157" s="705"/>
      <c r="AB157" s="705"/>
      <c r="AC157" s="704"/>
      <c r="AD157" s="704"/>
      <c r="AE157" s="704"/>
      <c r="AF157" s="704"/>
      <c r="AG157" s="704"/>
      <c r="AH157" s="704"/>
      <c r="AI157" s="704"/>
      <c r="AJ157" s="704"/>
      <c r="AK157" s="704"/>
    </row>
    <row r="158" spans="2:37" s="381" customFormat="1">
      <c r="B158" s="704"/>
      <c r="C158" s="666" t="s">
        <v>854</v>
      </c>
      <c r="D158" s="672" t="s">
        <v>861</v>
      </c>
      <c r="G158" s="704"/>
      <c r="H158" s="163"/>
      <c r="I158" s="163"/>
      <c r="J158" s="704"/>
      <c r="K158" s="704"/>
      <c r="L158" s="704"/>
      <c r="M158" s="163"/>
      <c r="N158" s="163"/>
      <c r="O158" s="704"/>
      <c r="P158" s="704"/>
      <c r="Q158" s="704"/>
      <c r="R158" s="704"/>
      <c r="S158" s="704"/>
      <c r="T158" s="704"/>
      <c r="U158" s="704"/>
      <c r="V158" s="704"/>
      <c r="W158" s="704"/>
      <c r="X158" s="164"/>
      <c r="Y158" s="704"/>
      <c r="Z158" s="704"/>
      <c r="AA158" s="705"/>
      <c r="AB158" s="705"/>
      <c r="AC158" s="704"/>
      <c r="AD158" s="704"/>
      <c r="AE158" s="704"/>
      <c r="AF158" s="704"/>
      <c r="AG158" s="704"/>
      <c r="AH158" s="704"/>
      <c r="AI158" s="704"/>
      <c r="AJ158" s="704"/>
      <c r="AK158" s="704"/>
    </row>
    <row r="159" spans="2:37" s="381" customFormat="1">
      <c r="B159" s="704"/>
      <c r="C159" s="666" t="s">
        <v>855</v>
      </c>
      <c r="D159" s="672" t="s">
        <v>862</v>
      </c>
      <c r="G159" s="704"/>
      <c r="H159" s="163"/>
      <c r="I159" s="163"/>
      <c r="J159" s="704"/>
      <c r="K159" s="704"/>
      <c r="L159" s="704"/>
      <c r="M159" s="163"/>
      <c r="N159" s="163"/>
      <c r="O159" s="704"/>
      <c r="P159" s="704"/>
      <c r="Q159" s="704"/>
      <c r="R159" s="704"/>
      <c r="S159" s="704"/>
      <c r="T159" s="704"/>
      <c r="U159" s="704"/>
      <c r="V159" s="704"/>
      <c r="W159" s="704"/>
      <c r="X159" s="164"/>
      <c r="Y159" s="704"/>
      <c r="Z159" s="704"/>
      <c r="AA159" s="705"/>
      <c r="AB159" s="705"/>
      <c r="AC159" s="704"/>
      <c r="AD159" s="704"/>
      <c r="AE159" s="704"/>
      <c r="AF159" s="704"/>
      <c r="AG159" s="704"/>
      <c r="AH159" s="704"/>
      <c r="AI159" s="704"/>
      <c r="AJ159" s="704"/>
      <c r="AK159" s="704"/>
    </row>
    <row r="160" spans="2:37" s="381" customFormat="1">
      <c r="B160" s="704"/>
      <c r="C160" s="666" t="s">
        <v>856</v>
      </c>
      <c r="D160" s="672" t="s">
        <v>863</v>
      </c>
      <c r="G160" s="704"/>
      <c r="H160" s="163"/>
      <c r="I160" s="163"/>
      <c r="J160" s="704"/>
      <c r="K160" s="704"/>
      <c r="L160" s="704"/>
      <c r="M160" s="163"/>
      <c r="N160" s="163"/>
      <c r="O160" s="704"/>
      <c r="P160" s="704"/>
      <c r="Q160" s="704"/>
      <c r="R160" s="704"/>
      <c r="S160" s="704"/>
      <c r="T160" s="704"/>
      <c r="U160" s="704"/>
      <c r="V160" s="704"/>
      <c r="W160" s="704"/>
      <c r="X160" s="164"/>
      <c r="Y160" s="704"/>
      <c r="Z160" s="704"/>
      <c r="AA160" s="705"/>
      <c r="AB160" s="705"/>
      <c r="AC160" s="704"/>
      <c r="AD160" s="704"/>
      <c r="AE160" s="704"/>
      <c r="AF160" s="704"/>
      <c r="AG160" s="704"/>
      <c r="AH160" s="704"/>
      <c r="AI160" s="704"/>
      <c r="AJ160" s="704"/>
      <c r="AK160" s="704"/>
    </row>
    <row r="161" spans="2:37" s="381" customFormat="1">
      <c r="B161" s="704"/>
      <c r="C161" s="666" t="s">
        <v>857</v>
      </c>
      <c r="D161" s="671" t="s">
        <v>864</v>
      </c>
      <c r="G161" s="704"/>
      <c r="H161" s="163"/>
      <c r="I161" s="163"/>
      <c r="J161" s="704"/>
      <c r="K161" s="704"/>
      <c r="L161" s="704"/>
      <c r="M161" s="163"/>
      <c r="N161" s="163"/>
      <c r="O161" s="704"/>
      <c r="P161" s="704"/>
      <c r="Q161" s="704"/>
      <c r="R161" s="704"/>
      <c r="S161" s="704"/>
      <c r="T161" s="704"/>
      <c r="U161" s="704"/>
      <c r="V161" s="704"/>
      <c r="W161" s="704"/>
      <c r="X161" s="164"/>
      <c r="Y161" s="704"/>
      <c r="Z161" s="704"/>
      <c r="AA161" s="705"/>
      <c r="AB161" s="705"/>
      <c r="AC161" s="704"/>
      <c r="AD161" s="704"/>
      <c r="AE161" s="704"/>
      <c r="AF161" s="704"/>
      <c r="AG161" s="704"/>
      <c r="AH161" s="704"/>
      <c r="AI161" s="704"/>
      <c r="AJ161" s="704"/>
      <c r="AK161" s="704"/>
    </row>
    <row r="162" spans="2:37" s="381" customFormat="1">
      <c r="B162" s="704"/>
      <c r="C162" s="670" t="s">
        <v>858</v>
      </c>
      <c r="D162" s="671" t="s">
        <v>865</v>
      </c>
      <c r="G162" s="704"/>
      <c r="H162" s="163"/>
      <c r="I162" s="163"/>
      <c r="J162" s="704"/>
      <c r="K162" s="704"/>
      <c r="L162" s="704"/>
      <c r="M162" s="163"/>
      <c r="N162" s="163"/>
      <c r="O162" s="704"/>
      <c r="P162" s="704"/>
      <c r="Q162" s="704"/>
      <c r="R162" s="704"/>
      <c r="S162" s="704"/>
      <c r="T162" s="704"/>
      <c r="U162" s="704"/>
      <c r="V162" s="704"/>
      <c r="W162" s="704"/>
      <c r="X162" s="164"/>
      <c r="Y162" s="704"/>
      <c r="Z162" s="704"/>
      <c r="AA162" s="705"/>
      <c r="AB162" s="705"/>
      <c r="AC162" s="704"/>
      <c r="AD162" s="704"/>
      <c r="AE162" s="704"/>
      <c r="AF162" s="704"/>
      <c r="AG162" s="704"/>
      <c r="AH162" s="704"/>
      <c r="AI162" s="704"/>
      <c r="AJ162" s="704"/>
      <c r="AK162" s="704"/>
    </row>
    <row r="163" spans="2:37" s="381" customFormat="1">
      <c r="B163" s="704"/>
      <c r="C163" s="670" t="s">
        <v>859</v>
      </c>
      <c r="D163" s="671" t="s">
        <v>866</v>
      </c>
      <c r="G163" s="704"/>
      <c r="H163" s="163"/>
      <c r="I163" s="163"/>
      <c r="J163" s="704"/>
      <c r="K163" s="704"/>
      <c r="L163" s="704"/>
      <c r="M163" s="163"/>
      <c r="N163" s="163"/>
      <c r="O163" s="704"/>
      <c r="P163" s="704"/>
      <c r="Q163" s="704"/>
      <c r="R163" s="704"/>
      <c r="S163" s="704"/>
      <c r="T163" s="704"/>
      <c r="U163" s="704"/>
      <c r="V163" s="704"/>
      <c r="W163" s="704"/>
      <c r="X163" s="164"/>
      <c r="Y163" s="704"/>
      <c r="Z163" s="704"/>
      <c r="AA163" s="705"/>
      <c r="AB163" s="705"/>
      <c r="AC163" s="704"/>
      <c r="AD163" s="704"/>
      <c r="AE163" s="704"/>
      <c r="AF163" s="704"/>
      <c r="AG163" s="704"/>
      <c r="AH163" s="704"/>
      <c r="AI163" s="704"/>
      <c r="AJ163" s="704"/>
      <c r="AK163" s="704"/>
    </row>
    <row r="164" spans="2:37" s="381" customFormat="1">
      <c r="B164" s="704"/>
      <c r="C164" s="666" t="s">
        <v>867</v>
      </c>
      <c r="D164" s="672" t="s">
        <v>868</v>
      </c>
      <c r="G164" s="704"/>
      <c r="H164" s="163"/>
      <c r="I164" s="163"/>
      <c r="J164" s="704"/>
      <c r="K164" s="704"/>
      <c r="L164" s="704"/>
      <c r="M164" s="163"/>
      <c r="N164" s="163"/>
      <c r="O164" s="704"/>
      <c r="P164" s="704"/>
      <c r="Q164" s="704"/>
      <c r="R164" s="704"/>
      <c r="S164" s="704"/>
      <c r="T164" s="704"/>
      <c r="U164" s="704"/>
      <c r="V164" s="704"/>
      <c r="W164" s="704"/>
      <c r="X164" s="164"/>
      <c r="Y164" s="704"/>
      <c r="Z164" s="704"/>
      <c r="AA164" s="705"/>
      <c r="AB164" s="705"/>
      <c r="AC164" s="704"/>
      <c r="AD164" s="704"/>
      <c r="AE164" s="704"/>
      <c r="AF164" s="704"/>
      <c r="AG164" s="704"/>
      <c r="AH164" s="704"/>
      <c r="AI164" s="704"/>
      <c r="AJ164" s="704"/>
      <c r="AK164" s="704"/>
    </row>
    <row r="165" spans="2:37" s="381" customFormat="1">
      <c r="B165" s="704"/>
      <c r="C165" s="668" t="s">
        <v>635</v>
      </c>
      <c r="D165" s="672" t="s">
        <v>636</v>
      </c>
      <c r="G165" s="704"/>
      <c r="H165" s="163"/>
      <c r="I165" s="163"/>
      <c r="J165" s="704"/>
      <c r="K165" s="704"/>
      <c r="L165" s="704"/>
      <c r="M165" s="163"/>
      <c r="N165" s="163"/>
      <c r="O165" s="704"/>
      <c r="P165" s="704"/>
      <c r="Q165" s="704"/>
      <c r="R165" s="704"/>
      <c r="S165" s="704"/>
      <c r="T165" s="704"/>
      <c r="U165" s="704"/>
      <c r="V165" s="704"/>
      <c r="W165" s="704"/>
      <c r="X165" s="164"/>
      <c r="Y165" s="704"/>
      <c r="Z165" s="704"/>
      <c r="AA165" s="705"/>
      <c r="AB165" s="705"/>
      <c r="AC165" s="704"/>
      <c r="AD165" s="704"/>
      <c r="AE165" s="704"/>
      <c r="AF165" s="704"/>
      <c r="AG165" s="704"/>
      <c r="AH165" s="704"/>
      <c r="AI165" s="704"/>
      <c r="AJ165" s="704"/>
      <c r="AK165" s="704"/>
    </row>
    <row r="166" spans="2:37" s="381" customFormat="1">
      <c r="B166" s="704"/>
      <c r="C166" s="668" t="s">
        <v>542</v>
      </c>
      <c r="D166" s="673" t="s">
        <v>573</v>
      </c>
      <c r="G166" s="704"/>
      <c r="H166" s="163"/>
      <c r="I166" s="163"/>
      <c r="J166" s="704"/>
      <c r="K166" s="704"/>
      <c r="L166" s="704"/>
      <c r="M166" s="163"/>
      <c r="N166" s="163"/>
      <c r="O166" s="704"/>
      <c r="P166" s="704"/>
      <c r="Q166" s="704"/>
      <c r="R166" s="704"/>
      <c r="S166" s="704"/>
      <c r="T166" s="704"/>
      <c r="U166" s="704"/>
      <c r="V166" s="704"/>
      <c r="W166" s="704"/>
      <c r="X166" s="164"/>
      <c r="Y166" s="704"/>
      <c r="Z166" s="704"/>
      <c r="AA166" s="705"/>
      <c r="AB166" s="705"/>
      <c r="AC166" s="704"/>
      <c r="AD166" s="704"/>
      <c r="AE166" s="704"/>
      <c r="AF166" s="704"/>
      <c r="AG166" s="704"/>
      <c r="AH166" s="704"/>
      <c r="AI166" s="704"/>
      <c r="AJ166" s="704"/>
      <c r="AK166" s="704"/>
    </row>
    <row r="167" spans="2:37" s="381" customFormat="1">
      <c r="B167" s="704"/>
      <c r="C167" s="668" t="s">
        <v>157</v>
      </c>
      <c r="D167" s="673" t="s">
        <v>172</v>
      </c>
      <c r="G167" s="704"/>
      <c r="H167" s="163"/>
      <c r="I167" s="163"/>
      <c r="J167" s="704"/>
      <c r="K167" s="704"/>
      <c r="L167" s="704"/>
      <c r="M167" s="163"/>
      <c r="N167" s="163"/>
      <c r="O167" s="704"/>
      <c r="P167" s="704"/>
      <c r="Q167" s="704"/>
      <c r="R167" s="704"/>
      <c r="S167" s="704"/>
      <c r="T167" s="704"/>
      <c r="U167" s="704"/>
      <c r="V167" s="704"/>
      <c r="W167" s="704"/>
      <c r="X167" s="164"/>
      <c r="Y167" s="704"/>
      <c r="Z167" s="704"/>
      <c r="AA167" s="705"/>
      <c r="AB167" s="705"/>
      <c r="AC167" s="704"/>
      <c r="AD167" s="704"/>
      <c r="AE167" s="704"/>
      <c r="AF167" s="704"/>
      <c r="AG167" s="704"/>
      <c r="AH167" s="704"/>
      <c r="AI167" s="704"/>
      <c r="AJ167" s="704"/>
      <c r="AK167" s="704"/>
    </row>
  </sheetData>
  <mergeCells count="6">
    <mergeCell ref="N82:X82"/>
    <mergeCell ref="H84:I84"/>
    <mergeCell ref="N87:X87"/>
    <mergeCell ref="H88:I88"/>
    <mergeCell ref="J88:K88"/>
    <mergeCell ref="N88:X88"/>
  </mergeCells>
  <printOptions horizontalCentered="1"/>
  <pageMargins left="0.19685039370078741" right="0" top="0.15748031496062992" bottom="0.23622047244094491" header="0.15748031496062992" footer="0.15748031496062992"/>
  <pageSetup paperSize="9" scale="56" firstPageNumber="4294963191" fitToHeight="2" orientation="landscape" r:id="rId1"/>
  <headerFooter alignWithMargins="0">
    <oddHeader>&amp;R&amp;"Calibri"&amp;10&amp;K000000 Confidential&amp;1#_x000D_</oddHead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BDB92-D39C-4EC8-AEF8-7D2FDD69C727}">
  <dimension ref="B1:AK134"/>
  <sheetViews>
    <sheetView showGridLines="0" zoomScale="70" zoomScaleNormal="70" zoomScaleSheetLayoutView="70" workbookViewId="0">
      <selection activeCell="G42" sqref="G42"/>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6.1796875"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855"/>
      <c r="K10" s="856"/>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1224</v>
      </c>
      <c r="D18" s="346" t="str">
        <f>IF(E18="","",VLOOKUP(C18,Data!$B$5:$L$508,2,FALSE))</f>
        <v/>
      </c>
      <c r="E18" s="715"/>
      <c r="F18" s="709"/>
      <c r="G18" s="363"/>
      <c r="H18" s="346" t="str">
        <f>IF(E18="","",VLOOKUP(C18,Data!$B$5:$L$508,11,FALSE))</f>
        <v/>
      </c>
      <c r="I18" s="616" t="str">
        <f t="shared" ref="I18:I46"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188,Data!G188,(IF(C18=Data!B191,Data!G191,(IF(C18=Data!#REF!,Data!#REF!,(IF(C18=Data!#REF!,Data!#REF!,(IF(C18=Data!#REF!,Data!#REF!,Data!#REF!)))))))))))))))&amp;IF(C18=Data!#REF!,Data!#REF!,(IF(C18=Data!#REF!,Data!#REF!,(IF(C18=Data!#REF!,Data!#REF!,(IF(C18=Data!#REF!,Data!#REF!,(IF(C18=Data!#REF!,Data!#REF!,(IF(C18=Data!#REF!,Data!G883,(IF(C18=Data!#REF!,Data!#REF!,(IF(C18=Data!#REF!,Data!#REF!,Data!#REF!)))))))))))))))&amp;IF(C18=Data!B219,Data!G219,(IF(C18=Data!#REF!,Data!#REF!,(IF(C18=Data!#REF!,Data!#REF!,(IF(C18=Data!#REF!,Data!#REF!,(IF(C18=Data!#REF!,Data!#REF!,Data!#REF!)))))))))</f>
        <v>#REF!</v>
      </c>
      <c r="P18" s="853"/>
      <c r="Q18" s="854"/>
      <c r="R18" s="630" t="s">
        <v>525</v>
      </c>
      <c r="S18" s="854"/>
      <c r="T18" s="854"/>
      <c r="U18" s="630"/>
      <c r="V18" s="634"/>
      <c r="W18" s="630"/>
      <c r="X18" s="350" t="str">
        <f>IF(E18="","",VLOOKUP(C18,Data!$B$5:$J$508,9,FALSE)*E18)</f>
        <v/>
      </c>
      <c r="Y18" s="704"/>
      <c r="Z18" s="704"/>
      <c r="AA18" s="705"/>
      <c r="AB18" s="705"/>
      <c r="AC18" s="704"/>
      <c r="AD18" s="704"/>
      <c r="AE18" s="704"/>
    </row>
    <row r="19" spans="2:31" s="710" customFormat="1" ht="20" customHeight="1">
      <c r="B19" s="707">
        <v>1</v>
      </c>
      <c r="C19" s="357" t="s">
        <v>134</v>
      </c>
      <c r="D19" s="346" t="str">
        <f>IF(E19="","",VLOOKUP(C19,Data!$B$5:$L$508,2,FALSE))</f>
        <v>ZV88260</v>
      </c>
      <c r="E19" s="715">
        <v>64</v>
      </c>
      <c r="F19" s="709">
        <v>1</v>
      </c>
      <c r="G19" s="712" t="s">
        <v>521</v>
      </c>
      <c r="H19" s="346">
        <f>IF(E19="","",VLOOKUP(C19,Data!$B$5:$L$508,11,FALSE))</f>
        <v>94.14</v>
      </c>
      <c r="I19" s="616">
        <f t="shared" si="0"/>
        <v>6024.96</v>
      </c>
      <c r="J19" s="471" t="str">
        <f>IF(E19="","",VLOOKUP(C19,Data!$B$5:$D$508,3,FALSE))</f>
        <v>C/T</v>
      </c>
      <c r="K19" s="347" t="str">
        <f>IF(E19="","",VLOOKUP(C19,Data!$B$5:$M$508,12,FALSE))</f>
        <v>Indonesia</v>
      </c>
      <c r="L19" s="348"/>
      <c r="M19" s="349">
        <f>IF(E19="","",VLOOKUP(C19,Data!$B$5:$E$508,4,FALSE)*E19)</f>
        <v>290.56</v>
      </c>
      <c r="N19" s="349">
        <f>IF(E19="","",VLOOKUP(C19,Data!$B$5:$F$508,5,FALSE)*E19)</f>
        <v>268.8</v>
      </c>
      <c r="O19" s="612" t="e">
        <f>IF(C19=Data!#REF!,Data!#REF!,(IF(C19=Data!#REF!,Data!#REF!,(IF(C19=Data!#REF!,Data!#REF!,(IF(C19=Data!B140,Data!G140,(IF(C19=Data!B143,Data!G143,(IF(C19=Data!#REF!,Data!#REF!,(IF(C19=Data!#REF!,Data!#REF!,(IF(C19=Data!#REF!,Data!#REF!,Data!#REF!)))))))))))))))&amp;IF(C19=Data!#REF!,Data!#REF!,(IF(C19=Data!#REF!,Data!#REF!,(IF(C19=Data!#REF!,Data!#REF!,(IF(C19=Data!#REF!,Data!#REF!,(IF(C19=Data!#REF!,Data!#REF!,(IF(C19=Data!#REF!,Data!G835,(IF(C19=Data!#REF!,Data!#REF!,(IF(C19=Data!#REF!,Data!#REF!,Data!#REF!)))))))))))))))&amp;IF(C19=Data!B171,Data!G171,(IF(C19=Data!#REF!,Data!#REF!,(IF(C19=Data!#REF!,Data!#REF!,(IF(C19=Data!#REF!,Data!#REF!,(IF(C19=Data!#REF!,Data!#REF!,Data!#REF!)))))))))</f>
        <v>#REF!</v>
      </c>
      <c r="P19" s="853"/>
      <c r="Q19" s="854"/>
      <c r="R19" s="630" t="s">
        <v>525</v>
      </c>
      <c r="S19" s="854"/>
      <c r="T19" s="854"/>
      <c r="U19" s="630"/>
      <c r="V19" s="634"/>
      <c r="W19" s="630"/>
      <c r="X19" s="350">
        <f>IF(E19="","",VLOOKUP(C19,Data!$B$5:$J$508,9,FALSE)*E19)</f>
        <v>0.83199999999999996</v>
      </c>
      <c r="Y19" s="704"/>
      <c r="Z19" s="704"/>
      <c r="AA19" s="857">
        <v>0.182</v>
      </c>
      <c r="AB19" s="705"/>
      <c r="AC19" s="858">
        <v>0.182</v>
      </c>
      <c r="AD19" s="704"/>
      <c r="AE19" s="704"/>
    </row>
    <row r="20" spans="2:31" s="710" customFormat="1" ht="20" customHeight="1">
      <c r="B20" s="707"/>
      <c r="C20" s="364" t="s">
        <v>1254</v>
      </c>
      <c r="D20" s="346" t="str">
        <f>IF(E20="","",VLOOKUP(C20,Data!$B$5:$L$508,2,FALSE))</f>
        <v/>
      </c>
      <c r="E20" s="715"/>
      <c r="F20" s="709"/>
      <c r="G20" s="363"/>
      <c r="H20" s="346" t="str">
        <f>IF(E20="","",VLOOKUP(C20,Data!$B$5:$L$508,11,FALSE))</f>
        <v/>
      </c>
      <c r="I20" s="616" t="str">
        <f t="shared" ref="I20:I21" si="1">IF(E20&gt;0,E20*H20,"-")</f>
        <v>-</v>
      </c>
      <c r="J20" s="471" t="str">
        <f>IF(E20="","",VLOOKUP(C20,Data!$B$5:$D$508,3,FALSE))</f>
        <v/>
      </c>
      <c r="K20" s="347" t="str">
        <f>IF(E20="","",VLOOKUP(C20,Data!$B$5:$M$508,12,FALSE))</f>
        <v/>
      </c>
      <c r="L20" s="348"/>
      <c r="M20" s="349" t="str">
        <f>IF(E20="","",VLOOKUP(C20,Data!$B$5:$E$508,4,FALSE)*E20)</f>
        <v/>
      </c>
      <c r="N20" s="349" t="str">
        <f>IF(E20="","",VLOOKUP(C20,Data!$B$5:$F$508,5,FALSE)*E20)</f>
        <v/>
      </c>
      <c r="O20" s="612" t="e">
        <f>IF(C20=Data!#REF!,Data!#REF!,(IF(C20=Data!#REF!,Data!#REF!,(IF(C20=Data!#REF!,Data!#REF!,(IF(C20=Data!B190,Data!G190,(IF(C20=Data!B193,Data!G193,(IF(C20=Data!#REF!,Data!#REF!,(IF(C20=Data!#REF!,Data!#REF!,(IF(C20=Data!#REF!,Data!#REF!,Data!#REF!)))))))))))))))&amp;IF(C20=Data!#REF!,Data!#REF!,(IF(C20=Data!#REF!,Data!#REF!,(IF(C20=Data!#REF!,Data!#REF!,(IF(C20=Data!#REF!,Data!#REF!,(IF(C20=Data!#REF!,Data!#REF!,(IF(C20=Data!#REF!,Data!G885,(IF(C20=Data!#REF!,Data!#REF!,(IF(C20=Data!#REF!,Data!#REF!,Data!#REF!)))))))))))))))&amp;IF(C20=Data!B221,Data!G221,(IF(C20=Data!#REF!,Data!#REF!,(IF(C20=Data!#REF!,Data!#REF!,(IF(C20=Data!#REF!,Data!#REF!,(IF(C20=Data!#REF!,Data!#REF!,Data!#REF!)))))))))</f>
        <v>#REF!</v>
      </c>
      <c r="P20" s="853"/>
      <c r="Q20" s="854"/>
      <c r="R20" s="630" t="s">
        <v>525</v>
      </c>
      <c r="S20" s="854"/>
      <c r="T20" s="854"/>
      <c r="U20" s="630"/>
      <c r="V20" s="634"/>
      <c r="W20" s="630"/>
      <c r="X20" s="350" t="str">
        <f>IF(E20="","",VLOOKUP(C20,Data!$B$5:$J$508,9,FALSE)*E20)</f>
        <v/>
      </c>
      <c r="Y20" s="704"/>
      <c r="Z20" s="704"/>
      <c r="AA20" s="705"/>
      <c r="AB20" s="705"/>
      <c r="AC20" s="704"/>
      <c r="AD20" s="704"/>
      <c r="AE20" s="704"/>
    </row>
    <row r="21" spans="2:31" s="710" customFormat="1" ht="20" customHeight="1">
      <c r="B21" s="707">
        <v>2</v>
      </c>
      <c r="C21" s="357" t="s">
        <v>602</v>
      </c>
      <c r="D21" s="346" t="str">
        <f>IF(E21="","",VLOOKUP(C21,Data!$B$5:$L$508,2,FALSE))</f>
        <v>ZA34840</v>
      </c>
      <c r="E21" s="715">
        <v>50</v>
      </c>
      <c r="F21" s="709"/>
      <c r="G21" s="712" t="s">
        <v>522</v>
      </c>
      <c r="H21" s="346">
        <f>IF(E21="","",VLOOKUP(C21,Data!$B$5:$L$508,11,FALSE))</f>
        <v>35.08</v>
      </c>
      <c r="I21" s="616">
        <f t="shared" si="1"/>
        <v>1754</v>
      </c>
      <c r="J21" s="471" t="str">
        <f>IF(E21="","",VLOOKUP(C21,Data!$B$5:$D$508,3,FALSE))</f>
        <v>C/T</v>
      </c>
      <c r="K21" s="347" t="str">
        <f>IF(E21="","",VLOOKUP(C21,Data!$B$5:$M$508,12,FALSE))</f>
        <v>Indonesia</v>
      </c>
      <c r="L21" s="348"/>
      <c r="M21" s="349">
        <f>IF(E21="","",VLOOKUP(C21,Data!$B$5:$E$508,4,FALSE)*E21)</f>
        <v>56.000000000000007</v>
      </c>
      <c r="N21" s="349">
        <f>IF(E21="","",VLOOKUP(C21,Data!$B$5:$F$508,5,FALSE)*E21)</f>
        <v>55.000000000000007</v>
      </c>
      <c r="O21" s="612" t="e">
        <f>IF(C21=Data!#REF!,Data!#REF!,(IF(C21=Data!#REF!,Data!#REF!,(IF(C21=Data!#REF!,Data!#REF!,(IF(C21=Data!B142,Data!G142,(IF(C21=Data!B145,Data!G145,(IF(C21=Data!#REF!,Data!#REF!,(IF(C21=Data!#REF!,Data!#REF!,(IF(C21=Data!#REF!,Data!#REF!,Data!#REF!)))))))))))))))&amp;IF(C21=Data!#REF!,Data!#REF!,(IF(C21=Data!#REF!,Data!#REF!,(IF(C21=Data!#REF!,Data!#REF!,(IF(C21=Data!#REF!,Data!#REF!,(IF(C21=Data!#REF!,Data!#REF!,(IF(C21=Data!#REF!,Data!G837,(IF(C21=Data!#REF!,Data!#REF!,(IF(C21=Data!#REF!,Data!#REF!,Data!#REF!)))))))))))))))&amp;IF(C21=Data!B173,Data!G173,(IF(C21=Data!#REF!,Data!#REF!,(IF(C21=Data!#REF!,Data!#REF!,(IF(C21=Data!#REF!,Data!#REF!,(IF(C21=Data!#REF!,Data!#REF!,Data!#REF!)))))))))</f>
        <v>#REF!</v>
      </c>
      <c r="P21" s="853"/>
      <c r="Q21" s="854"/>
      <c r="R21" s="630" t="s">
        <v>525</v>
      </c>
      <c r="S21" s="854"/>
      <c r="T21" s="854"/>
      <c r="U21" s="630"/>
      <c r="V21" s="634"/>
      <c r="W21" s="630"/>
      <c r="X21" s="350">
        <f>IF(E21="","",VLOOKUP(C21,Data!$B$5:$J$508,9,FALSE)*E21)</f>
        <v>0.182</v>
      </c>
      <c r="Y21" s="704"/>
      <c r="Z21" s="704"/>
      <c r="AA21" s="857">
        <v>0.182</v>
      </c>
      <c r="AB21" s="705"/>
      <c r="AC21" s="858">
        <v>0.182</v>
      </c>
      <c r="AD21" s="704"/>
      <c r="AE21" s="704"/>
    </row>
    <row r="22" spans="2:31" s="710" customFormat="1" ht="20" customHeight="1">
      <c r="B22" s="707" t="s">
        <v>1255</v>
      </c>
      <c r="C22" s="357" t="s">
        <v>14</v>
      </c>
      <c r="D22" s="346" t="str">
        <f>IF(E22="","",VLOOKUP(C22,Data!$B$5:$L$508,2,FALSE))</f>
        <v>ZA34830</v>
      </c>
      <c r="E22" s="715">
        <v>20</v>
      </c>
      <c r="F22" s="709"/>
      <c r="G22" s="712"/>
      <c r="H22" s="346">
        <f>IF(E22="","",VLOOKUP(C22,Data!$B$5:$L$508,11,FALSE))</f>
        <v>117.38</v>
      </c>
      <c r="I22" s="616">
        <f t="shared" si="0"/>
        <v>2347.6</v>
      </c>
      <c r="J22" s="471" t="str">
        <f>IF(E22="","",VLOOKUP(C22,Data!$B$5:$D$508,3,FALSE))</f>
        <v>C/T</v>
      </c>
      <c r="K22" s="347" t="str">
        <f>IF(E22="","",VLOOKUP(C22,Data!$B$5:$M$508,12,FALSE))</f>
        <v>Indonesia</v>
      </c>
      <c r="L22" s="348"/>
      <c r="M22" s="349">
        <f>IF(E22="","",VLOOKUP(C22,Data!$B$5:$E$508,4,FALSE)*E22)</f>
        <v>102</v>
      </c>
      <c r="N22" s="349">
        <f>IF(E22="","",VLOOKUP(C22,Data!$B$5:$F$508,5,FALSE)*E22)</f>
        <v>90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853"/>
      <c r="Q22" s="854"/>
      <c r="R22" s="630" t="s">
        <v>525</v>
      </c>
      <c r="S22" s="854"/>
      <c r="T22" s="854"/>
      <c r="U22" s="630"/>
      <c r="V22" s="634"/>
      <c r="W22" s="630"/>
      <c r="X22" s="350">
        <f>IF(E22="","",VLOOKUP(C22,Data!$B$5:$J$508,9,FALSE)*E22)</f>
        <v>1.1619999999999999</v>
      </c>
      <c r="Y22" s="704"/>
      <c r="Z22" s="704"/>
      <c r="AA22" s="857">
        <v>1.1619999999999999</v>
      </c>
      <c r="AB22" s="705"/>
      <c r="AC22" s="858">
        <v>1.1619999999999999</v>
      </c>
      <c r="AD22" s="704"/>
      <c r="AE22" s="704"/>
    </row>
    <row r="23" spans="2:31" s="710" customFormat="1" ht="20" customHeight="1">
      <c r="B23" s="707" t="s">
        <v>1256</v>
      </c>
      <c r="C23" s="357" t="s">
        <v>336</v>
      </c>
      <c r="D23" s="346" t="str">
        <f>IF(E23="","",VLOOKUP(C23,Data!$B$5:$L$508,2,FALSE))</f>
        <v>WY71980</v>
      </c>
      <c r="E23" s="715">
        <v>180</v>
      </c>
      <c r="F23" s="709">
        <v>9</v>
      </c>
      <c r="G23" s="378" t="s">
        <v>526</v>
      </c>
      <c r="H23" s="346">
        <f>IF(E23="","",VLOOKUP(C23,Data!$B$5:$L$508,11,FALSE))</f>
        <v>128.6</v>
      </c>
      <c r="I23" s="616">
        <f t="shared" si="0"/>
        <v>23148</v>
      </c>
      <c r="J23" s="471" t="str">
        <f>IF(E23="","",VLOOKUP(C23,Data!$B$5:$D$508,3,FALSE))</f>
        <v>C/T</v>
      </c>
      <c r="K23" s="347" t="str">
        <f>IF(E23="","",VLOOKUP(C23,Data!$B$5:$M$508,12,FALSE))</f>
        <v>Indonesia</v>
      </c>
      <c r="L23" s="348"/>
      <c r="M23" s="349">
        <f>IF(E23="","",VLOOKUP(C23,Data!$B$5:$E$508,4,FALSE)*E23)</f>
        <v>1188</v>
      </c>
      <c r="N23" s="349">
        <f>IF(E23="","",VLOOKUP(C23,Data!$B$5:$F$508,5,FALSE)*E23)</f>
        <v>1170</v>
      </c>
      <c r="O23" s="612" t="e">
        <f>IF(C23=Data!#REF!,Data!#REF!,(IF(C23=Data!#REF!,Data!#REF!,(IF(C23=Data!#REF!,Data!#REF!,(IF(C23=Data!B139,Data!G139,(IF(C23=Data!B142,Data!G142,(IF(C23=Data!#REF!,Data!#REF!,(IF(C23=Data!#REF!,Data!#REF!,(IF(C23=Data!#REF!,Data!#REF!,Data!#REF!)))))))))))))))&amp;IF(C23=Data!#REF!,Data!#REF!,(IF(C23=Data!#REF!,Data!#REF!,(IF(C23=Data!#REF!,Data!#REF!,(IF(C23=Data!#REF!,Data!#REF!,(IF(C23=Data!#REF!,Data!#REF!,(IF(C23=Data!#REF!,Data!G834,(IF(C23=Data!#REF!,Data!#REF!,(IF(C23=Data!#REF!,Data!#REF!,Data!#REF!)))))))))))))))&amp;IF(C23=Data!B170,Data!G170,(IF(C23=Data!#REF!,Data!#REF!,(IF(C23=Data!#REF!,Data!#REF!,(IF(C23=Data!#REF!,Data!#REF!,(IF(C23=Data!#REF!,Data!#REF!,Data!#REF!)))))))))</f>
        <v>#REF!</v>
      </c>
      <c r="P23" s="853"/>
      <c r="Q23" s="854"/>
      <c r="R23" s="630" t="s">
        <v>525</v>
      </c>
      <c r="S23" s="854"/>
      <c r="T23" s="854"/>
      <c r="U23" s="630"/>
      <c r="V23" s="634"/>
      <c r="W23" s="630"/>
      <c r="X23" s="350">
        <f>IF(E23="","",VLOOKUP(C23,Data!$B$5:$J$508,9,FALSE)*E23)</f>
        <v>2.4154200000000001</v>
      </c>
      <c r="Y23" s="704"/>
      <c r="Z23" s="704"/>
      <c r="AA23" s="857">
        <v>2.6838000000000002</v>
      </c>
      <c r="AB23" s="705"/>
      <c r="AC23" s="858">
        <v>2.6839999999999997</v>
      </c>
      <c r="AD23" s="704"/>
      <c r="AE23" s="704"/>
    </row>
    <row r="24" spans="2:31" s="710" customFormat="1" ht="20" customHeight="1">
      <c r="B24" s="707">
        <v>14</v>
      </c>
      <c r="C24" s="357" t="s">
        <v>348</v>
      </c>
      <c r="D24" s="346" t="str">
        <f>IF(E24="","",VLOOKUP(C24,Data!$B$5:$L$508,2,FALSE))</f>
        <v>WY72000</v>
      </c>
      <c r="E24" s="715">
        <v>20</v>
      </c>
      <c r="F24" s="709">
        <v>1</v>
      </c>
      <c r="G24" s="712"/>
      <c r="H24" s="346">
        <f>IF(E24="","",VLOOKUP(C24,Data!$B$5:$L$508,11,FALSE))</f>
        <v>128.13999999999999</v>
      </c>
      <c r="I24" s="616">
        <f t="shared" si="0"/>
        <v>2562.7999999999997</v>
      </c>
      <c r="J24" s="471" t="str">
        <f>IF(E24="","",VLOOKUP(C24,Data!$B$5:$D$508,3,FALSE))</f>
        <v>C/T</v>
      </c>
      <c r="K24" s="347" t="str">
        <f>IF(E24="","",VLOOKUP(C24,Data!$B$5:$M$508,12,FALSE))</f>
        <v>Indonesia</v>
      </c>
      <c r="L24" s="348"/>
      <c r="M24" s="349">
        <f>IF(E24="","",VLOOKUP(C24,Data!$B$5:$E$508,4,FALSE)*E24)</f>
        <v>132</v>
      </c>
      <c r="N24" s="349">
        <f>IF(E24="","",VLOOKUP(C24,Data!$B$5:$F$508,5,FALSE)*E24)</f>
        <v>130</v>
      </c>
      <c r="O24" s="612" t="e">
        <f>IF(C24=Data!#REF!,Data!#REF!,(IF(C24=Data!#REF!,Data!#REF!,(IF(C24=Data!#REF!,Data!#REF!,(IF(C24=Data!B140,Data!G140,(IF(C24=Data!B143,Data!G143,(IF(C24=Data!#REF!,Data!#REF!,(IF(C24=Data!#REF!,Data!#REF!,(IF(C24=Data!#REF!,Data!#REF!,Data!#REF!)))))))))))))))&amp;IF(C24=Data!#REF!,Data!#REF!,(IF(C24=Data!#REF!,Data!#REF!,(IF(C24=Data!#REF!,Data!#REF!,(IF(C24=Data!#REF!,Data!#REF!,(IF(C24=Data!#REF!,Data!#REF!,(IF(C24=Data!#REF!,Data!G835,(IF(C24=Data!#REF!,Data!#REF!,(IF(C24=Data!#REF!,Data!#REF!,Data!#REF!)))))))))))))))&amp;IF(C24=Data!B171,Data!G171,(IF(C24=Data!#REF!,Data!#REF!,(IF(C24=Data!#REF!,Data!#REF!,(IF(C24=Data!#REF!,Data!#REF!,(IF(C24=Data!#REF!,Data!#REF!,Data!#REF!)))))))))</f>
        <v>#REF!</v>
      </c>
      <c r="P24" s="853"/>
      <c r="Q24" s="854"/>
      <c r="R24" s="630" t="s">
        <v>525</v>
      </c>
      <c r="S24" s="854"/>
      <c r="T24" s="854"/>
      <c r="U24" s="630"/>
      <c r="V24" s="634"/>
      <c r="W24" s="630"/>
      <c r="X24" s="350">
        <f>IF(E24="","",VLOOKUP(C24,Data!$B$5:$J$508,9,FALSE)*E24)</f>
        <v>0.26838000000000001</v>
      </c>
      <c r="Y24" s="704"/>
      <c r="Z24" s="704"/>
      <c r="AA24" s="857">
        <v>0.26838000000000001</v>
      </c>
      <c r="AB24" s="705"/>
      <c r="AC24" s="858">
        <v>0.26900000000000002</v>
      </c>
      <c r="AD24" s="704"/>
      <c r="AE24" s="704"/>
    </row>
    <row r="25" spans="2:31" s="710" customFormat="1" ht="20" customHeight="1">
      <c r="B25" s="707" t="s">
        <v>1227</v>
      </c>
      <c r="C25" s="357" t="s">
        <v>592</v>
      </c>
      <c r="D25" s="346" t="str">
        <f>IF(E25="","",VLOOKUP(C25,Data!$B$5:$L$508,2,FALSE))</f>
        <v>WW08930</v>
      </c>
      <c r="E25" s="715">
        <v>250</v>
      </c>
      <c r="F25" s="709"/>
      <c r="G25" s="712"/>
      <c r="H25" s="346">
        <f>IF(E25="","",VLOOKUP(C25,Data!$B$5:$L$508,11,FALSE))</f>
        <v>24.7</v>
      </c>
      <c r="I25" s="616">
        <f t="shared" si="0"/>
        <v>6175</v>
      </c>
      <c r="J25" s="471" t="str">
        <f>IF(E25="","",VLOOKUP(C25,Data!$B$5:$D$508,3,FALSE))</f>
        <v>C/T</v>
      </c>
      <c r="K25" s="347" t="str">
        <f>IF(E25="","",VLOOKUP(C25,Data!$B$5:$M$508,12,FALSE))</f>
        <v>Indonesia</v>
      </c>
      <c r="L25" s="348"/>
      <c r="M25" s="349">
        <f>IF(E25="","",VLOOKUP(C25,Data!$B$5:$E$508,4,FALSE)*E25)</f>
        <v>550</v>
      </c>
      <c r="N25" s="349">
        <f>IF(E25="","",VLOOKUP(C25,Data!$B$5:$F$508,5,FALSE)*E25)</f>
        <v>250</v>
      </c>
      <c r="O25" s="612" t="e">
        <f>IF(C25=Data!#REF!,Data!#REF!,(IF(C25=Data!#REF!,Data!#REF!,(IF(C25=Data!#REF!,Data!#REF!,(IF(C25=Data!B141,Data!G141,(IF(C25=Data!B144,Data!G144,(IF(C25=Data!#REF!,Data!#REF!,(IF(C25=Data!#REF!,Data!#REF!,(IF(C25=Data!#REF!,Data!#REF!,Data!#REF!)))))))))))))))&amp;IF(C25=Data!#REF!,Data!#REF!,(IF(C25=Data!#REF!,Data!#REF!,(IF(C25=Data!#REF!,Data!#REF!,(IF(C25=Data!#REF!,Data!#REF!,(IF(C25=Data!#REF!,Data!#REF!,(IF(C25=Data!#REF!,Data!G836,(IF(C25=Data!#REF!,Data!#REF!,(IF(C25=Data!#REF!,Data!#REF!,Data!#REF!)))))))))))))))&amp;IF(C25=Data!B172,Data!G172,(IF(C25=Data!#REF!,Data!#REF!,(IF(C25=Data!#REF!,Data!#REF!,(IF(C25=Data!#REF!,Data!#REF!,(IF(C25=Data!#REF!,Data!#REF!,Data!#REF!)))))))))</f>
        <v>#REF!</v>
      </c>
      <c r="P25" s="853"/>
      <c r="Q25" s="854"/>
      <c r="R25" s="630" t="s">
        <v>525</v>
      </c>
      <c r="S25" s="854"/>
      <c r="T25" s="854"/>
      <c r="U25" s="630"/>
      <c r="V25" s="634"/>
      <c r="W25" s="630"/>
      <c r="X25" s="350">
        <f>IF(E25="","",VLOOKUP(C25,Data!$B$5:$J$508,9,FALSE)*E25)</f>
        <v>0.85000000000000009</v>
      </c>
      <c r="Y25" s="704"/>
      <c r="Z25" s="704"/>
      <c r="AA25" s="857">
        <v>0.85000000000000009</v>
      </c>
      <c r="AB25" s="705"/>
      <c r="AC25" s="858">
        <v>0.85</v>
      </c>
      <c r="AD25" s="704"/>
      <c r="AE25" s="704"/>
    </row>
    <row r="26" spans="2:31" s="710" customFormat="1" ht="20" customHeight="1">
      <c r="B26" s="707"/>
      <c r="C26" s="357" t="s">
        <v>593</v>
      </c>
      <c r="D26" s="346" t="str">
        <f>IF(E26="","",VLOOKUP(C26,Data!$B$5:$L$508,2,FALSE))</f>
        <v>WW08960</v>
      </c>
      <c r="E26" s="715">
        <v>250</v>
      </c>
      <c r="F26" s="709"/>
      <c r="G26" s="363"/>
      <c r="H26" s="346">
        <f>IF(E26="","",VLOOKUP(C26,Data!$B$5:$L$508,11,FALSE))</f>
        <v>24.7</v>
      </c>
      <c r="I26" s="616">
        <f t="shared" si="0"/>
        <v>6175</v>
      </c>
      <c r="J26" s="471" t="str">
        <f>IF(E26="","",VLOOKUP(C26,Data!$B$5:$D$508,3,FALSE))</f>
        <v>C/T</v>
      </c>
      <c r="K26" s="347" t="str">
        <f>IF(E26="","",VLOOKUP(C26,Data!$B$5:$M$508,12,FALSE))</f>
        <v>Indonesia</v>
      </c>
      <c r="L26" s="348"/>
      <c r="M26" s="349">
        <f>IF(E26="","",VLOOKUP(C26,Data!$B$5:$E$508,4,FALSE)*E26)</f>
        <v>0</v>
      </c>
      <c r="N26" s="349">
        <f>IF(E26="","",VLOOKUP(C26,Data!$B$5:$F$508,5,FALSE)*E26)</f>
        <v>250</v>
      </c>
      <c r="O26" s="612" t="e">
        <f>IF(C26=Data!#REF!,Data!#REF!,(IF(C26=Data!#REF!,Data!#REF!,(IF(C26=Data!#REF!,Data!#REF!,(IF(C26=Data!B142,Data!G142,(IF(C26=Data!B145,Data!G145,(IF(C26=Data!#REF!,Data!#REF!,(IF(C26=Data!#REF!,Data!#REF!,(IF(C26=Data!#REF!,Data!#REF!,Data!#REF!)))))))))))))))&amp;IF(C26=Data!#REF!,Data!#REF!,(IF(C26=Data!#REF!,Data!#REF!,(IF(C26=Data!#REF!,Data!#REF!,(IF(C26=Data!#REF!,Data!#REF!,(IF(C26=Data!#REF!,Data!#REF!,(IF(C26=Data!#REF!,Data!G837,(IF(C26=Data!#REF!,Data!#REF!,(IF(C26=Data!#REF!,Data!#REF!,Data!#REF!)))))))))))))))&amp;IF(C26=Data!B173,Data!G173,(IF(C26=Data!#REF!,Data!#REF!,(IF(C26=Data!#REF!,Data!#REF!,(IF(C26=Data!#REF!,Data!#REF!,(IF(C26=Data!#REF!,Data!#REF!,Data!#REF!)))))))))</f>
        <v>#REF!</v>
      </c>
      <c r="P26" s="853"/>
      <c r="Q26" s="854"/>
      <c r="R26" s="630" t="s">
        <v>525</v>
      </c>
      <c r="S26" s="854"/>
      <c r="T26" s="854"/>
      <c r="U26" s="630"/>
      <c r="V26" s="634"/>
      <c r="W26" s="630"/>
      <c r="X26" s="350">
        <f>IF(E26="","",VLOOKUP(C26,Data!$B$5:$J$508,9,FALSE)*E26)</f>
        <v>0.85000000000000009</v>
      </c>
      <c r="Y26" s="704"/>
      <c r="Z26" s="704"/>
      <c r="AA26" s="857">
        <v>0.85000000000000009</v>
      </c>
      <c r="AB26" s="705"/>
      <c r="AC26" s="858">
        <v>0.85</v>
      </c>
      <c r="AD26" s="704"/>
      <c r="AE26" s="704"/>
    </row>
    <row r="27" spans="2:31" s="710" customFormat="1" ht="20" customHeight="1">
      <c r="B27" s="707" t="s">
        <v>1228</v>
      </c>
      <c r="C27" s="357" t="s">
        <v>596</v>
      </c>
      <c r="D27" s="346" t="str">
        <f>IF(E27="","",VLOOKUP(C27,Data!$B$5:$L$508,2,FALSE))</f>
        <v>WW09120</v>
      </c>
      <c r="E27" s="715">
        <v>200</v>
      </c>
      <c r="F27" s="709"/>
      <c r="G27" s="363"/>
      <c r="H27" s="346">
        <f>IF(E27="","",VLOOKUP(C27,Data!$B$5:$L$508,11,FALSE))</f>
        <v>25.11</v>
      </c>
      <c r="I27" s="616">
        <f t="shared" si="0"/>
        <v>5022</v>
      </c>
      <c r="J27" s="471" t="str">
        <f>IF(E27="","",VLOOKUP(C27,Data!$B$5:$D$508,3,FALSE))</f>
        <v>C/T</v>
      </c>
      <c r="K27" s="347" t="str">
        <f>IF(E27="","",VLOOKUP(C27,Data!$B$5:$M$508,12,FALSE))</f>
        <v>Indonesia</v>
      </c>
      <c r="L27" s="348"/>
      <c r="M27" s="349">
        <f>IF(E27="","",VLOOKUP(C27,Data!$B$5:$E$508,4,FALSE)*E27)</f>
        <v>300</v>
      </c>
      <c r="N27" s="349">
        <f>IF(E27="","",VLOOKUP(C27,Data!$B$5:$F$508,5,FALSE)*E27)</f>
        <v>130</v>
      </c>
      <c r="O27" s="612" t="e">
        <f>IF(C27=Data!#REF!,Data!#REF!,(IF(C27=Data!#REF!,Data!#REF!,(IF(C27=Data!#REF!,Data!#REF!,(IF(C27=Data!B116,Data!G116,(IF(C27=Data!B119,Data!G119,(IF(C27=Data!#REF!,Data!#REF!,(IF(C27=Data!#REF!,Data!#REF!,(IF(C27=Data!#REF!,Data!#REF!,Data!#REF!)))))))))))))))&amp;IF(C27=Data!#REF!,Data!#REF!,(IF(C27=Data!#REF!,Data!#REF!,(IF(C27=Data!#REF!,Data!#REF!,(IF(C27=Data!#REF!,Data!#REF!,(IF(C27=Data!#REF!,Data!#REF!,(IF(C27=Data!#REF!,Data!G811,(IF(C27=Data!#REF!,Data!#REF!,(IF(C27=Data!#REF!,Data!#REF!,Data!#REF!)))))))))))))))&amp;IF(C27=Data!B147,Data!G147,(IF(C27=Data!#REF!,Data!#REF!,(IF(C27=Data!#REF!,Data!#REF!,(IF(C27=Data!#REF!,Data!#REF!,(IF(C27=Data!#REF!,Data!#REF!,Data!#REF!)))))))))</f>
        <v>#REF!</v>
      </c>
      <c r="P27" s="853"/>
      <c r="Q27" s="854"/>
      <c r="R27" s="630" t="s">
        <v>525</v>
      </c>
      <c r="S27" s="854"/>
      <c r="T27" s="854"/>
      <c r="U27" s="630"/>
      <c r="V27" s="634"/>
      <c r="W27" s="630"/>
      <c r="X27" s="350">
        <f>IF(E27="","",VLOOKUP(C27,Data!$B$5:$J$508,9,FALSE)*E27)</f>
        <v>0.78800000000000003</v>
      </c>
      <c r="Y27" s="704"/>
      <c r="Z27" s="704"/>
      <c r="AA27" s="857">
        <v>0.78800000000000003</v>
      </c>
      <c r="AB27" s="705"/>
      <c r="AC27" s="858">
        <v>0.78800000000000003</v>
      </c>
      <c r="AD27" s="704"/>
      <c r="AE27" s="704"/>
    </row>
    <row r="28" spans="2:31" s="710" customFormat="1" ht="20" customHeight="1">
      <c r="B28" s="707"/>
      <c r="C28" s="357" t="s">
        <v>597</v>
      </c>
      <c r="D28" s="346" t="str">
        <f>IF(E28="","",VLOOKUP(C28,Data!$B$5:$L$508,2,FALSE))</f>
        <v>WW09130</v>
      </c>
      <c r="E28" s="715">
        <v>200</v>
      </c>
      <c r="F28" s="709"/>
      <c r="G28" s="363"/>
      <c r="H28" s="346">
        <f>IF(E28="","",VLOOKUP(C28,Data!$B$5:$L$508,11,FALSE))</f>
        <v>25.11</v>
      </c>
      <c r="I28" s="616">
        <f t="shared" si="0"/>
        <v>5022</v>
      </c>
      <c r="J28" s="471" t="str">
        <f>IF(E28="","",VLOOKUP(C28,Data!$B$5:$D$508,3,FALSE))</f>
        <v>C/T</v>
      </c>
      <c r="K28" s="347" t="str">
        <f>IF(E28="","",VLOOKUP(C28,Data!$B$5:$M$508,12,FALSE))</f>
        <v>Indonesia</v>
      </c>
      <c r="L28" s="348"/>
      <c r="M28" s="349">
        <f>IF(E28="","",VLOOKUP(C28,Data!$B$5:$E$508,4,FALSE)*E28)</f>
        <v>0</v>
      </c>
      <c r="N28" s="349">
        <f>IF(E28="","",VLOOKUP(C28,Data!$B$5:$F$508,5,FALSE)*E28)</f>
        <v>130</v>
      </c>
      <c r="O28" s="612" t="e">
        <f>IF(C28=Data!#REF!,Data!#REF!,(IF(C28=Data!#REF!,Data!#REF!,(IF(C28=Data!#REF!,Data!#REF!,(IF(C28=Data!B117,Data!G117,(IF(C28=Data!B120,Data!G120,(IF(C28=Data!#REF!,Data!#REF!,(IF(C28=Data!#REF!,Data!#REF!,(IF(C28=Data!#REF!,Data!#REF!,Data!#REF!)))))))))))))))&amp;IF(C28=Data!#REF!,Data!#REF!,(IF(C28=Data!#REF!,Data!#REF!,(IF(C28=Data!#REF!,Data!#REF!,(IF(C28=Data!#REF!,Data!#REF!,(IF(C28=Data!#REF!,Data!#REF!,(IF(C28=Data!#REF!,Data!G812,(IF(C28=Data!#REF!,Data!#REF!,(IF(C28=Data!#REF!,Data!#REF!,Data!#REF!)))))))))))))))&amp;IF(C28=Data!B148,Data!G148,(IF(C28=Data!#REF!,Data!#REF!,(IF(C28=Data!#REF!,Data!#REF!,(IF(C28=Data!#REF!,Data!#REF!,(IF(C28=Data!#REF!,Data!#REF!,Data!#REF!)))))))))</f>
        <v>#REF!</v>
      </c>
      <c r="P28" s="853"/>
      <c r="Q28" s="854"/>
      <c r="R28" s="630" t="s">
        <v>525</v>
      </c>
      <c r="S28" s="854"/>
      <c r="T28" s="854"/>
      <c r="U28" s="630"/>
      <c r="V28" s="634"/>
      <c r="W28" s="630"/>
      <c r="X28" s="350">
        <f>IF(E28="","",VLOOKUP(C28,Data!$B$5:$J$508,9,FALSE)*E28)</f>
        <v>0.78800000000000003</v>
      </c>
      <c r="Y28" s="704"/>
      <c r="Z28" s="704"/>
      <c r="AA28" s="857">
        <v>0.78800000000000003</v>
      </c>
      <c r="AB28" s="705"/>
      <c r="AC28" s="858">
        <v>0.78800000000000003</v>
      </c>
      <c r="AD28" s="704"/>
      <c r="AE28" s="704"/>
    </row>
    <row r="29" spans="2:31" s="710" customFormat="1" ht="20" customHeight="1">
      <c r="B29" s="707">
        <v>24</v>
      </c>
      <c r="C29" s="357" t="s">
        <v>11</v>
      </c>
      <c r="D29" s="346" t="str">
        <f>IF(E29="","",VLOOKUP(C29,Data!$B$5:$L$508,2,FALSE))</f>
        <v>ZG74800</v>
      </c>
      <c r="E29" s="715">
        <v>150</v>
      </c>
      <c r="F29" s="709">
        <v>1</v>
      </c>
      <c r="G29" s="363"/>
      <c r="H29" s="346">
        <f>IF(E29="","",VLOOKUP(C29,Data!$B$5:$L$508,11,FALSE))</f>
        <v>13.71</v>
      </c>
      <c r="I29" s="616">
        <f t="shared" si="0"/>
        <v>2056.5</v>
      </c>
      <c r="J29" s="471" t="str">
        <f>IF(E29="","",VLOOKUP(C29,Data!$B$5:$D$508,3,FALSE))</f>
        <v>C/T</v>
      </c>
      <c r="K29" s="347" t="str">
        <f>IF(E29="","",VLOOKUP(C29,Data!$B$5:$M$508,12,FALSE))</f>
        <v>Indonesia</v>
      </c>
      <c r="L29" s="348"/>
      <c r="M29" s="349">
        <f>IF(E29="","",VLOOKUP(C29,Data!$B$5:$E$508,4,FALSE)*E29)</f>
        <v>325</v>
      </c>
      <c r="N29" s="349">
        <f>IF(E29="","",VLOOKUP(C29,Data!$B$5:$F$508,5,FALSE)*E29)</f>
        <v>300</v>
      </c>
      <c r="O29" s="612" t="e">
        <f>IF(C29=Data!#REF!,Data!#REF!,(IF(C29=Data!#REF!,Data!#REF!,(IF(C29=Data!#REF!,Data!#REF!,(IF(C29=Data!B118,Data!G118,(IF(C29=Data!B121,Data!G121,(IF(C29=Data!#REF!,Data!#REF!,(IF(C29=Data!#REF!,Data!#REF!,(IF(C29=Data!#REF!,Data!#REF!,Data!#REF!)))))))))))))))&amp;IF(C29=Data!#REF!,Data!#REF!,(IF(C29=Data!#REF!,Data!#REF!,(IF(C29=Data!#REF!,Data!#REF!,(IF(C29=Data!#REF!,Data!#REF!,(IF(C29=Data!#REF!,Data!#REF!,(IF(C29=Data!#REF!,Data!G813,(IF(C29=Data!#REF!,Data!#REF!,(IF(C29=Data!#REF!,Data!#REF!,Data!#REF!)))))))))))))))&amp;IF(C29=Data!B149,Data!G149,(IF(C29=Data!#REF!,Data!#REF!,(IF(C29=Data!#REF!,Data!#REF!,(IF(C29=Data!#REF!,Data!#REF!,(IF(C29=Data!#REF!,Data!#REF!,Data!#REF!)))))))))</f>
        <v>#REF!</v>
      </c>
      <c r="P29" s="853"/>
      <c r="Q29" s="854"/>
      <c r="R29" s="630" t="s">
        <v>525</v>
      </c>
      <c r="S29" s="854"/>
      <c r="T29" s="854"/>
      <c r="U29" s="630"/>
      <c r="V29" s="634"/>
      <c r="W29" s="630"/>
      <c r="X29" s="350">
        <f>IF(E29="","",VLOOKUP(C29,Data!$B$5:$J$508,9,FALSE)*E29)</f>
        <v>1.2</v>
      </c>
      <c r="Y29" s="704"/>
      <c r="Z29" s="704"/>
      <c r="AA29" s="857">
        <v>1.2</v>
      </c>
      <c r="AB29" s="705"/>
      <c r="AC29" s="858">
        <v>1.2</v>
      </c>
      <c r="AD29" s="704"/>
      <c r="AE29" s="704"/>
    </row>
    <row r="30" spans="2:31" s="710" customFormat="1" ht="20" customHeight="1">
      <c r="B30" s="707">
        <v>25</v>
      </c>
      <c r="C30" s="357" t="s">
        <v>550</v>
      </c>
      <c r="D30" s="346" t="str">
        <f>IF(E30="","",VLOOKUP(C30,Data!$B$5:$L$508,2,FALSE))</f>
        <v>ZG74810</v>
      </c>
      <c r="E30" s="715">
        <v>150</v>
      </c>
      <c r="F30" s="709">
        <v>1</v>
      </c>
      <c r="G30" s="363"/>
      <c r="H30" s="346">
        <f>IF(E30="","",VLOOKUP(C30,Data!$B$5:$L$508,11,FALSE))</f>
        <v>13.22</v>
      </c>
      <c r="I30" s="616">
        <f t="shared" si="0"/>
        <v>1983</v>
      </c>
      <c r="J30" s="471" t="str">
        <f>IF(E30="","",VLOOKUP(C30,Data!$B$5:$D$508,3,FALSE))</f>
        <v>C/T</v>
      </c>
      <c r="K30" s="347" t="str">
        <f>IF(E30="","",VLOOKUP(C30,Data!$B$5:$M$508,12,FALSE))</f>
        <v>Indonesia</v>
      </c>
      <c r="L30" s="348"/>
      <c r="M30" s="349">
        <f>IF(E30="","",VLOOKUP(C30,Data!$B$5:$E$508,4,FALSE)*E30)</f>
        <v>325</v>
      </c>
      <c r="N30" s="349">
        <f>IF(E30="","",VLOOKUP(C30,Data!$B$5:$F$508,5,FALSE)*E30)</f>
        <v>300</v>
      </c>
      <c r="O30" s="612" t="e">
        <f>IF(C30=Data!#REF!,Data!#REF!,(IF(C30=Data!#REF!,Data!#REF!,(IF(C30=Data!#REF!,Data!#REF!,(IF(C30=Data!B119,Data!G119,(IF(C30=Data!B122,Data!G122,(IF(C30=Data!#REF!,Data!#REF!,(IF(C30=Data!#REF!,Data!#REF!,(IF(C30=Data!#REF!,Data!#REF!,Data!#REF!)))))))))))))))&amp;IF(C30=Data!#REF!,Data!#REF!,(IF(C30=Data!#REF!,Data!#REF!,(IF(C30=Data!#REF!,Data!#REF!,(IF(C30=Data!#REF!,Data!#REF!,(IF(C30=Data!#REF!,Data!#REF!,(IF(C30=Data!#REF!,Data!G814,(IF(C30=Data!#REF!,Data!#REF!,(IF(C30=Data!#REF!,Data!#REF!,Data!#REF!)))))))))))))))&amp;IF(C30=Data!B150,Data!G150,(IF(C30=Data!#REF!,Data!#REF!,(IF(C30=Data!#REF!,Data!#REF!,(IF(C30=Data!#REF!,Data!#REF!,(IF(C30=Data!#REF!,Data!#REF!,Data!#REF!)))))))))</f>
        <v>#REF!</v>
      </c>
      <c r="P30" s="853"/>
      <c r="Q30" s="854"/>
      <c r="R30" s="630" t="s">
        <v>525</v>
      </c>
      <c r="S30" s="854"/>
      <c r="T30" s="854"/>
      <c r="U30" s="630"/>
      <c r="V30" s="634"/>
      <c r="W30" s="630"/>
      <c r="X30" s="350">
        <f>IF(E30="","",VLOOKUP(C30,Data!$B$5:$J$508,9,FALSE)*E30)</f>
        <v>1.2</v>
      </c>
      <c r="Y30" s="704"/>
      <c r="Z30" s="704"/>
      <c r="AA30" s="857">
        <v>1.2</v>
      </c>
      <c r="AB30" s="705"/>
      <c r="AC30" s="858">
        <v>1.2</v>
      </c>
      <c r="AD30" s="704"/>
      <c r="AE30" s="704"/>
    </row>
    <row r="31" spans="2:31" s="710" customFormat="1" ht="20" customHeight="1">
      <c r="B31" s="707" t="s">
        <v>904</v>
      </c>
      <c r="C31" s="357" t="s">
        <v>595</v>
      </c>
      <c r="D31" s="346" t="str">
        <f>IF(E31="","",VLOOKUP(C31,Data!$B$5:$L$508,2,FALSE))</f>
        <v>WW08990</v>
      </c>
      <c r="E31" s="715">
        <v>100</v>
      </c>
      <c r="F31" s="709"/>
      <c r="G31" s="363"/>
      <c r="H31" s="346">
        <f>IF(E31="","",VLOOKUP(C31,Data!$B$5:$L$508,11,FALSE))</f>
        <v>24.65</v>
      </c>
      <c r="I31" s="616">
        <f t="shared" si="0"/>
        <v>2465</v>
      </c>
      <c r="J31" s="471" t="str">
        <f>IF(E31="","",VLOOKUP(C31,Data!$B$5:$D$508,3,FALSE))</f>
        <v>C/T</v>
      </c>
      <c r="K31" s="347" t="str">
        <f>IF(E31="","",VLOOKUP(C31,Data!$B$5:$M$508,12,FALSE))</f>
        <v>Indonesia</v>
      </c>
      <c r="L31" s="348"/>
      <c r="M31" s="349">
        <f>IF(E31="","",VLOOKUP(C31,Data!$B$5:$E$508,4,FALSE)*E31)</f>
        <v>220.00000000000003</v>
      </c>
      <c r="N31" s="349">
        <f>IF(E31="","",VLOOKUP(C31,Data!$B$5:$F$508,5,FALSE)*E31)</f>
        <v>100</v>
      </c>
      <c r="O31" s="612" t="e">
        <f>IF(C31=Data!#REF!,Data!#REF!,(IF(C31=Data!#REF!,Data!#REF!,(IF(C31=Data!#REF!,Data!#REF!,(IF(C31=Data!B120,Data!G120,(IF(C31=Data!B123,Data!G123,(IF(C31=Data!#REF!,Data!#REF!,(IF(C31=Data!#REF!,Data!#REF!,(IF(C31=Data!#REF!,Data!#REF!,Data!#REF!)))))))))))))))&amp;IF(C31=Data!#REF!,Data!#REF!,(IF(C31=Data!#REF!,Data!#REF!,(IF(C31=Data!#REF!,Data!#REF!,(IF(C31=Data!#REF!,Data!#REF!,(IF(C31=Data!#REF!,Data!#REF!,(IF(C31=Data!#REF!,Data!G815,(IF(C31=Data!#REF!,Data!#REF!,(IF(C31=Data!#REF!,Data!#REF!,Data!#REF!)))))))))))))))&amp;IF(C31=Data!B151,Data!G151,(IF(C31=Data!#REF!,Data!#REF!,(IF(C31=Data!#REF!,Data!#REF!,(IF(C31=Data!#REF!,Data!#REF!,(IF(C31=Data!#REF!,Data!#REF!,Data!#REF!)))))))))</f>
        <v>#REF!</v>
      </c>
      <c r="P31" s="853"/>
      <c r="Q31" s="854"/>
      <c r="R31" s="630" t="s">
        <v>525</v>
      </c>
      <c r="S31" s="854"/>
      <c r="T31" s="854"/>
      <c r="U31" s="630"/>
      <c r="V31" s="634"/>
      <c r="W31" s="630"/>
      <c r="X31" s="350">
        <f>IF(E31="","",VLOOKUP(C31,Data!$B$5:$J$508,9,FALSE)*E31)</f>
        <v>0.34</v>
      </c>
      <c r="Y31" s="704"/>
      <c r="Z31" s="704"/>
      <c r="AA31" s="857">
        <v>0.34</v>
      </c>
      <c r="AB31" s="705"/>
      <c r="AC31" s="858">
        <v>0.34</v>
      </c>
      <c r="AD31" s="704"/>
      <c r="AE31" s="704"/>
    </row>
    <row r="32" spans="2:31" s="710" customFormat="1" ht="20" customHeight="1">
      <c r="B32" s="707"/>
      <c r="C32" s="357" t="s">
        <v>594</v>
      </c>
      <c r="D32" s="346" t="str">
        <f>IF(E32="","",VLOOKUP(C32,Data!$B$5:$L$508,2,FALSE))</f>
        <v>WW08970</v>
      </c>
      <c r="E32" s="715">
        <v>100</v>
      </c>
      <c r="F32" s="709"/>
      <c r="G32" s="363"/>
      <c r="H32" s="346">
        <f>IF(E32="","",VLOOKUP(C32,Data!$B$5:$L$508,11,FALSE))</f>
        <v>24.65</v>
      </c>
      <c r="I32" s="616">
        <f t="shared" si="0"/>
        <v>2465</v>
      </c>
      <c r="J32" s="471" t="str">
        <f>IF(E32="","",VLOOKUP(C32,Data!$B$5:$D$508,3,FALSE))</f>
        <v>C/T</v>
      </c>
      <c r="K32" s="347" t="str">
        <f>IF(E32="","",VLOOKUP(C32,Data!$B$5:$M$508,12,FALSE))</f>
        <v>Indonesia</v>
      </c>
      <c r="L32" s="348"/>
      <c r="M32" s="349">
        <f>IF(E32="","",VLOOKUP(C32,Data!$B$5:$E$508,4,FALSE)*E32)</f>
        <v>0</v>
      </c>
      <c r="N32" s="349">
        <f>IF(E32="","",VLOOKUP(C32,Data!$B$5:$F$508,5,FALSE)*E32)</f>
        <v>100</v>
      </c>
      <c r="O32" s="612" t="e">
        <f>IF(C32=Data!#REF!,Data!#REF!,(IF(C32=Data!#REF!,Data!#REF!,(IF(C32=Data!#REF!,Data!#REF!,(IF(C32=Data!B121,Data!G121,(IF(C32=Data!B124,Data!G124,(IF(C32=Data!#REF!,Data!#REF!,(IF(C32=Data!#REF!,Data!#REF!,(IF(C32=Data!#REF!,Data!#REF!,Data!#REF!)))))))))))))))&amp;IF(C32=Data!#REF!,Data!#REF!,(IF(C32=Data!#REF!,Data!#REF!,(IF(C32=Data!#REF!,Data!#REF!,(IF(C32=Data!#REF!,Data!#REF!,(IF(C32=Data!#REF!,Data!#REF!,(IF(C32=Data!#REF!,Data!G816,(IF(C32=Data!#REF!,Data!#REF!,(IF(C32=Data!#REF!,Data!#REF!,Data!#REF!)))))))))))))))&amp;IF(C32=Data!B152,Data!G152,(IF(C32=Data!#REF!,Data!#REF!,(IF(C32=Data!#REF!,Data!#REF!,(IF(C32=Data!#REF!,Data!#REF!,(IF(C32=Data!#REF!,Data!#REF!,Data!#REF!)))))))))</f>
        <v>#REF!</v>
      </c>
      <c r="P32" s="853"/>
      <c r="Q32" s="854"/>
      <c r="R32" s="630" t="s">
        <v>525</v>
      </c>
      <c r="S32" s="854"/>
      <c r="T32" s="854"/>
      <c r="U32" s="630"/>
      <c r="V32" s="634"/>
      <c r="W32" s="630"/>
      <c r="X32" s="350">
        <f>IF(E32="","",VLOOKUP(C32,Data!$B$5:$J$508,9,FALSE)*E32)</f>
        <v>0.34</v>
      </c>
      <c r="Y32" s="704"/>
      <c r="Z32" s="704"/>
      <c r="AA32" s="857">
        <v>0.34</v>
      </c>
      <c r="AB32" s="705"/>
      <c r="AC32" s="858">
        <v>0.34</v>
      </c>
      <c r="AD32" s="704"/>
      <c r="AE32" s="704"/>
    </row>
    <row r="33" spans="2:31" s="710" customFormat="1" ht="20" customHeight="1">
      <c r="B33" s="707">
        <v>28</v>
      </c>
      <c r="C33" s="357" t="s">
        <v>621</v>
      </c>
      <c r="D33" s="346" t="str">
        <f>IF(E33="","",VLOOKUP(C33,Data!$B$5:$L$508,2,FALSE))</f>
        <v>ZV87970</v>
      </c>
      <c r="E33" s="715">
        <v>9</v>
      </c>
      <c r="F33" s="709"/>
      <c r="G33" s="363"/>
      <c r="H33" s="346">
        <f>IF(E33="","",VLOOKUP(C33,Data!$B$5:$L$508,11,FALSE))</f>
        <v>21.69</v>
      </c>
      <c r="I33" s="616">
        <f t="shared" si="0"/>
        <v>195.21</v>
      </c>
      <c r="J33" s="471" t="str">
        <f>IF(E33="","",VLOOKUP(C33,Data!$B$5:$D$508,3,FALSE))</f>
        <v>C/T</v>
      </c>
      <c r="K33" s="347" t="str">
        <f>IF(E33="","",VLOOKUP(C33,Data!$B$5:$M$508,12,FALSE))</f>
        <v>Indonesia</v>
      </c>
      <c r="L33" s="348"/>
      <c r="M33" s="349">
        <f>IF(E33="","",VLOOKUP(C33,Data!$B$5:$E$508,4,FALSE)*E33)</f>
        <v>96.75</v>
      </c>
      <c r="N33" s="349">
        <f>IF(E33="","",VLOOKUP(C33,Data!$B$5:$F$508,5,FALSE)*E33)</f>
        <v>77.399999999999991</v>
      </c>
      <c r="O33" s="612" t="e">
        <f>IF(C33=Data!#REF!,Data!#REF!,(IF(C33=Data!#REF!,Data!#REF!,(IF(C33=Data!#REF!,Data!#REF!,(IF(C33=Data!B122,Data!G122,(IF(C33=Data!B125,Data!G125,(IF(C33=Data!#REF!,Data!#REF!,(IF(C33=Data!#REF!,Data!#REF!,(IF(C33=Data!#REF!,Data!#REF!,Data!#REF!)))))))))))))))&amp;IF(C33=Data!#REF!,Data!#REF!,(IF(C33=Data!#REF!,Data!#REF!,(IF(C33=Data!#REF!,Data!#REF!,(IF(C33=Data!#REF!,Data!#REF!,(IF(C33=Data!#REF!,Data!#REF!,(IF(C33=Data!#REF!,Data!G817,(IF(C33=Data!#REF!,Data!#REF!,(IF(C33=Data!#REF!,Data!#REF!,Data!#REF!)))))))))))))))&amp;IF(C33=Data!B153,Data!G153,(IF(C33=Data!#REF!,Data!#REF!,(IF(C33=Data!#REF!,Data!#REF!,(IF(C33=Data!#REF!,Data!#REF!,(IF(C33=Data!#REF!,Data!#REF!,Data!#REF!)))))))))</f>
        <v>#REF!</v>
      </c>
      <c r="P33" s="853"/>
      <c r="Q33" s="854"/>
      <c r="R33" s="630" t="s">
        <v>525</v>
      </c>
      <c r="S33" s="854"/>
      <c r="T33" s="854"/>
      <c r="U33" s="630"/>
      <c r="V33" s="634"/>
      <c r="W33" s="630"/>
      <c r="X33" s="350">
        <f>IF(E33="","",VLOOKUP(C33,Data!$B$5:$J$508,9,FALSE)*E33)</f>
        <v>0.242372</v>
      </c>
      <c r="Y33" s="704"/>
      <c r="Z33" s="704"/>
      <c r="AA33" s="857">
        <v>0.31</v>
      </c>
      <c r="AB33" s="705"/>
      <c r="AC33" s="858">
        <v>0.31</v>
      </c>
      <c r="AD33" s="704"/>
      <c r="AE33" s="704"/>
    </row>
    <row r="34" spans="2:31" s="710" customFormat="1" ht="20" customHeight="1">
      <c r="B34" s="707">
        <v>29</v>
      </c>
      <c r="C34" s="357" t="s">
        <v>618</v>
      </c>
      <c r="D34" s="346" t="str">
        <f>IF(E34="","",VLOOKUP(C34,Data!$B$5:$L$508,2,FALSE))</f>
        <v>ZV88010</v>
      </c>
      <c r="E34" s="715">
        <v>8</v>
      </c>
      <c r="F34" s="709"/>
      <c r="G34" s="363"/>
      <c r="H34" s="346">
        <f>IF(E34="","",VLOOKUP(C34,Data!$B$5:$L$508,11,FALSE))</f>
        <v>23.65</v>
      </c>
      <c r="I34" s="616">
        <f t="shared" si="0"/>
        <v>189.2</v>
      </c>
      <c r="J34" s="471" t="str">
        <f>IF(E34="","",VLOOKUP(C34,Data!$B$5:$D$508,3,FALSE))</f>
        <v>C/T</v>
      </c>
      <c r="K34" s="347" t="str">
        <f>IF(E34="","",VLOOKUP(C34,Data!$B$5:$M$508,12,FALSE))</f>
        <v>Indonesia</v>
      </c>
      <c r="L34" s="348"/>
      <c r="M34" s="349">
        <f>IF(E34="","",VLOOKUP(C34,Data!$B$5:$E$508,4,FALSE)*E34)</f>
        <v>60.08</v>
      </c>
      <c r="N34" s="349">
        <f>IF(E34="","",VLOOKUP(C34,Data!$B$5:$F$508,5,FALSE)*E34)</f>
        <v>51.2</v>
      </c>
      <c r="O34" s="612" t="e">
        <f>IF(C34=Data!#REF!,Data!#REF!,(IF(C34=Data!#REF!,Data!#REF!,(IF(C34=Data!#REF!,Data!#REF!,(IF(C34=Data!B123,Data!G123,(IF(C34=Data!B126,Data!G126,(IF(C34=Data!#REF!,Data!#REF!,(IF(C34=Data!#REF!,Data!#REF!,(IF(C34=Data!#REF!,Data!#REF!,Data!#REF!)))))))))))))))&amp;IF(C34=Data!#REF!,Data!#REF!,(IF(C34=Data!#REF!,Data!#REF!,(IF(C34=Data!#REF!,Data!#REF!,(IF(C34=Data!#REF!,Data!#REF!,(IF(C34=Data!#REF!,Data!#REF!,(IF(C34=Data!#REF!,Data!G818,(IF(C34=Data!#REF!,Data!#REF!,(IF(C34=Data!#REF!,Data!#REF!,Data!#REF!)))))))))))))))&amp;IF(C34=Data!B154,Data!G154,(IF(C34=Data!#REF!,Data!#REF!,(IF(C34=Data!#REF!,Data!#REF!,(IF(C34=Data!#REF!,Data!#REF!,(IF(C34=Data!#REF!,Data!#REF!,Data!#REF!)))))))))</f>
        <v>#REF!</v>
      </c>
      <c r="P34" s="853"/>
      <c r="Q34" s="854"/>
      <c r="R34" s="630" t="s">
        <v>525</v>
      </c>
      <c r="S34" s="854"/>
      <c r="T34" s="854"/>
      <c r="U34" s="630"/>
      <c r="V34" s="634"/>
      <c r="W34" s="630"/>
      <c r="X34" s="350">
        <f>IF(E34="","",VLOOKUP(C34,Data!$B$5:$J$508,9,FALSE)*E34)</f>
        <v>0.242372</v>
      </c>
      <c r="Y34" s="704"/>
      <c r="Z34" s="704"/>
      <c r="AA34" s="857">
        <v>0.31</v>
      </c>
      <c r="AB34" s="705"/>
      <c r="AC34" s="858">
        <v>0.31</v>
      </c>
      <c r="AD34" s="704"/>
      <c r="AE34" s="704"/>
    </row>
    <row r="35" spans="2:31" s="710" customFormat="1" ht="20" customHeight="1">
      <c r="B35" s="707">
        <v>30</v>
      </c>
      <c r="C35" s="357" t="s">
        <v>156</v>
      </c>
      <c r="D35" s="346" t="str">
        <f>IF(E35="","",VLOOKUP(C35,Data!$B$5:$L$508,2,FALSE))</f>
        <v>ZV88060</v>
      </c>
      <c r="E35" s="715">
        <v>5</v>
      </c>
      <c r="F35" s="709"/>
      <c r="G35" s="363"/>
      <c r="H35" s="346">
        <f>IF(E35="","",VLOOKUP(C35,Data!$B$5:$L$508,11,FALSE))</f>
        <v>16.07</v>
      </c>
      <c r="I35" s="616">
        <f t="shared" si="0"/>
        <v>80.349999999999994</v>
      </c>
      <c r="J35" s="471" t="str">
        <f>IF(E35="","",VLOOKUP(C35,Data!$B$5:$D$508,3,FALSE))</f>
        <v>C/T</v>
      </c>
      <c r="K35" s="347" t="str">
        <f>IF(E35="","",VLOOKUP(C35,Data!$B$5:$M$508,12,FALSE))</f>
        <v>Indonesia</v>
      </c>
      <c r="L35" s="348"/>
      <c r="M35" s="349">
        <f>IF(E35="","",VLOOKUP(C35,Data!$B$5:$E$508,4,FALSE)*E35)</f>
        <v>27.25</v>
      </c>
      <c r="N35" s="349">
        <f>IF(E35="","",VLOOKUP(C35,Data!$B$5:$F$508,5,FALSE)*E35)</f>
        <v>21.25</v>
      </c>
      <c r="O35" s="612" t="e">
        <f>IF(C35=Data!#REF!,Data!#REF!,(IF(C35=Data!#REF!,Data!#REF!,(IF(C35=Data!#REF!,Data!#REF!,(IF(C35=Data!B124,Data!G124,(IF(C35=Data!B127,Data!G127,(IF(C35=Data!#REF!,Data!#REF!,(IF(C35=Data!#REF!,Data!#REF!,(IF(C35=Data!#REF!,Data!#REF!,Data!#REF!)))))))))))))))&amp;IF(C35=Data!#REF!,Data!#REF!,(IF(C35=Data!#REF!,Data!#REF!,(IF(C35=Data!#REF!,Data!#REF!,(IF(C35=Data!#REF!,Data!#REF!,(IF(C35=Data!#REF!,Data!#REF!,(IF(C35=Data!#REF!,Data!G819,(IF(C35=Data!#REF!,Data!#REF!,(IF(C35=Data!#REF!,Data!#REF!,Data!#REF!)))))))))))))))&amp;IF(C35=Data!B155,Data!G155,(IF(C35=Data!#REF!,Data!#REF!,(IF(C35=Data!#REF!,Data!#REF!,(IF(C35=Data!#REF!,Data!#REF!,(IF(C35=Data!#REF!,Data!#REF!,Data!#REF!)))))))))</f>
        <v>#REF!</v>
      </c>
      <c r="P35" s="853"/>
      <c r="Q35" s="854"/>
      <c r="R35" s="630" t="s">
        <v>525</v>
      </c>
      <c r="S35" s="854"/>
      <c r="T35" s="854"/>
      <c r="U35" s="630"/>
      <c r="V35" s="634"/>
      <c r="W35" s="630"/>
      <c r="X35" s="350">
        <f>IF(E35="","",VLOOKUP(C35,Data!$B$5:$J$508,9,FALSE)*E35)</f>
        <v>5.0875999999999991E-2</v>
      </c>
      <c r="Y35" s="704"/>
      <c r="Z35" s="704"/>
      <c r="AA35" s="857">
        <v>0.242372</v>
      </c>
      <c r="AB35" s="705"/>
      <c r="AC35" s="858">
        <v>0.24299999999999999</v>
      </c>
      <c r="AD35" s="704"/>
      <c r="AE35" s="704"/>
    </row>
    <row r="36" spans="2:31" s="710" customFormat="1" ht="20" customHeight="1">
      <c r="B36" s="707">
        <v>31</v>
      </c>
      <c r="C36" s="357" t="s">
        <v>157</v>
      </c>
      <c r="D36" s="346" t="str">
        <f>IF(E36="","",VLOOKUP(C36,Data!$B$5:$L$508,2,FALSE))</f>
        <v>ZV88070</v>
      </c>
      <c r="E36" s="715">
        <v>5</v>
      </c>
      <c r="F36" s="709"/>
      <c r="G36" s="363"/>
      <c r="H36" s="346">
        <f>IF(E36="","",VLOOKUP(C36,Data!$B$5:$L$508,11,FALSE))</f>
        <v>16.02</v>
      </c>
      <c r="I36" s="616">
        <f t="shared" si="0"/>
        <v>80.099999999999994</v>
      </c>
      <c r="J36" s="471" t="str">
        <f>IF(E36="","",VLOOKUP(C36,Data!$B$5:$D$508,3,FALSE))</f>
        <v>C/T</v>
      </c>
      <c r="K36" s="347" t="str">
        <f>IF(E36="","",VLOOKUP(C36,Data!$B$5:$M$508,12,FALSE))</f>
        <v>Indonesia</v>
      </c>
      <c r="L36" s="348"/>
      <c r="M36" s="349">
        <f>IF(E36="","",VLOOKUP(C36,Data!$B$5:$E$508,4,FALSE)*E36)</f>
        <v>28.25</v>
      </c>
      <c r="N36" s="349">
        <f>IF(E36="","",VLOOKUP(C36,Data!$B$5:$F$508,5,FALSE)*E36)</f>
        <v>22</v>
      </c>
      <c r="O36" s="612" t="e">
        <f>IF(C36=Data!#REF!,Data!#REF!,(IF(C36=Data!#REF!,Data!#REF!,(IF(C36=Data!#REF!,Data!#REF!,(IF(C36=Data!B125,Data!G125,(IF(C36=Data!B128,Data!G128,(IF(C36=Data!#REF!,Data!#REF!,(IF(C36=Data!#REF!,Data!#REF!,(IF(C36=Data!#REF!,Data!#REF!,Data!#REF!)))))))))))))))&amp;IF(C36=Data!#REF!,Data!#REF!,(IF(C36=Data!#REF!,Data!#REF!,(IF(C36=Data!#REF!,Data!#REF!,(IF(C36=Data!#REF!,Data!#REF!,(IF(C36=Data!#REF!,Data!#REF!,(IF(C36=Data!#REF!,Data!G820,(IF(C36=Data!#REF!,Data!#REF!,(IF(C36=Data!#REF!,Data!#REF!,Data!#REF!)))))))))))))))&amp;IF(C36=Data!B156,Data!G156,(IF(C36=Data!#REF!,Data!#REF!,(IF(C36=Data!#REF!,Data!#REF!,(IF(C36=Data!#REF!,Data!#REF!,(IF(C36=Data!#REF!,Data!#REF!,Data!#REF!)))))))))</f>
        <v>#REF!</v>
      </c>
      <c r="P36" s="853"/>
      <c r="Q36" s="854"/>
      <c r="R36" s="630" t="s">
        <v>525</v>
      </c>
      <c r="S36" s="854"/>
      <c r="T36" s="854"/>
      <c r="U36" s="630"/>
      <c r="V36" s="634"/>
      <c r="W36" s="630"/>
      <c r="X36" s="350">
        <f>IF(E36="","",VLOOKUP(C36,Data!$B$5:$J$508,9,FALSE)*E36)</f>
        <v>5.0875999999999991E-2</v>
      </c>
      <c r="Y36" s="704"/>
      <c r="Z36" s="704"/>
      <c r="AA36" s="857">
        <v>0.13465111111111111</v>
      </c>
      <c r="AB36" s="705"/>
      <c r="AC36" s="858">
        <v>0.13500000000000001</v>
      </c>
      <c r="AD36" s="704"/>
      <c r="AE36" s="704"/>
    </row>
    <row r="37" spans="2:31" s="710" customFormat="1" ht="20" customHeight="1">
      <c r="B37" s="707">
        <v>32</v>
      </c>
      <c r="C37" s="357" t="s">
        <v>158</v>
      </c>
      <c r="D37" s="346" t="str">
        <f>IF(E37="","",VLOOKUP(C37,Data!$B$5:$L$508,2,FALSE))</f>
        <v>ZV88080</v>
      </c>
      <c r="E37" s="715">
        <v>2</v>
      </c>
      <c r="F37" s="709"/>
      <c r="G37" s="363"/>
      <c r="H37" s="346">
        <f>IF(E37="","",VLOOKUP(C37,Data!$B$5:$L$508,11,FALSE))</f>
        <v>39.72</v>
      </c>
      <c r="I37" s="616">
        <f t="shared" si="0"/>
        <v>79.44</v>
      </c>
      <c r="J37" s="471" t="str">
        <f>IF(E37="","",VLOOKUP(C37,Data!$B$5:$D$508,3,FALSE))</f>
        <v>C/T</v>
      </c>
      <c r="K37" s="347" t="str">
        <f>IF(E37="","",VLOOKUP(C37,Data!$B$5:$M$508,12,FALSE))</f>
        <v>Indonesia</v>
      </c>
      <c r="L37" s="348"/>
      <c r="M37" s="349">
        <f>IF(E37="","",VLOOKUP(C37,Data!$B$5:$E$508,4,FALSE)*E37)</f>
        <v>10.1</v>
      </c>
      <c r="N37" s="349">
        <f>IF(E37="","",VLOOKUP(C37,Data!$B$5:$F$508,5,FALSE)*E37)</f>
        <v>7.6</v>
      </c>
      <c r="O37" s="612" t="e">
        <f>IF(C37=Data!#REF!,Data!#REF!,(IF(C37=Data!#REF!,Data!#REF!,(IF(C37=Data!#REF!,Data!#REF!,(IF(C37=Data!B126,Data!G126,(IF(C37=Data!B129,Data!G129,(IF(C37=Data!#REF!,Data!#REF!,(IF(C37=Data!#REF!,Data!#REF!,(IF(C37=Data!#REF!,Data!#REF!,Data!#REF!)))))))))))))))&amp;IF(C37=Data!#REF!,Data!#REF!,(IF(C37=Data!#REF!,Data!#REF!,(IF(C37=Data!#REF!,Data!#REF!,(IF(C37=Data!#REF!,Data!#REF!,(IF(C37=Data!#REF!,Data!#REF!,(IF(C37=Data!#REF!,Data!G821,(IF(C37=Data!#REF!,Data!#REF!,(IF(C37=Data!#REF!,Data!#REF!,Data!#REF!)))))))))))))))&amp;IF(C37=Data!B157,Data!G157,(IF(C37=Data!#REF!,Data!#REF!,(IF(C37=Data!#REF!,Data!#REF!,(IF(C37=Data!#REF!,Data!#REF!,(IF(C37=Data!#REF!,Data!#REF!,Data!#REF!)))))))))</f>
        <v>#REF!</v>
      </c>
      <c r="P37" s="853"/>
      <c r="Q37" s="854"/>
      <c r="R37" s="630" t="s">
        <v>525</v>
      </c>
      <c r="S37" s="854"/>
      <c r="T37" s="854"/>
      <c r="U37" s="630"/>
      <c r="V37" s="634"/>
      <c r="W37" s="630"/>
      <c r="X37" s="350">
        <f>IF(E37="","",VLOOKUP(C37,Data!$B$5:$J$508,9,FALSE)*E37)</f>
        <v>5.0875999999999998E-2</v>
      </c>
      <c r="Y37" s="704"/>
      <c r="Z37" s="704"/>
      <c r="AA37" s="857">
        <v>0.246</v>
      </c>
      <c r="AB37" s="705"/>
      <c r="AC37" s="858">
        <v>0.246</v>
      </c>
      <c r="AD37" s="704"/>
      <c r="AE37" s="704"/>
    </row>
    <row r="38" spans="2:31" s="710" customFormat="1" ht="20" customHeight="1">
      <c r="B38" s="707" t="s">
        <v>962</v>
      </c>
      <c r="C38" s="357" t="s">
        <v>127</v>
      </c>
      <c r="D38" s="346" t="str">
        <f>IF(E38="","",VLOOKUP(C38,Data!$B$5:$L$508,2,FALSE))</f>
        <v>ZV88180</v>
      </c>
      <c r="E38" s="715">
        <v>240</v>
      </c>
      <c r="F38" s="709">
        <v>6</v>
      </c>
      <c r="G38" s="363"/>
      <c r="H38" s="346">
        <f>IF(E38="","",VLOOKUP(C38,Data!$B$5:$L$508,11,FALSE))</f>
        <v>44.63</v>
      </c>
      <c r="I38" s="616">
        <f t="shared" si="0"/>
        <v>10711.2</v>
      </c>
      <c r="J38" s="471" t="str">
        <f>IF(E38="","",VLOOKUP(C38,Data!$B$5:$D$508,3,FALSE))</f>
        <v>C/T</v>
      </c>
      <c r="K38" s="347" t="str">
        <f>IF(E38="","",VLOOKUP(C38,Data!$B$5:$M$508,12,FALSE))</f>
        <v>Indonesia</v>
      </c>
      <c r="L38" s="348"/>
      <c r="M38" s="349">
        <f>IF(E38="","",VLOOKUP(C38,Data!$B$5:$E$508,4,FALSE)*E38)</f>
        <v>2193.6000000000004</v>
      </c>
      <c r="N38" s="349">
        <f>IF(E38="","",VLOOKUP(C38,Data!$B$5:$F$508,5,FALSE)*E38)</f>
        <v>2112</v>
      </c>
      <c r="O38" s="612" t="e">
        <f>IF(C38=Data!#REF!,Data!#REF!,(IF(C38=Data!#REF!,Data!#REF!,(IF(C38=Data!#REF!,Data!#REF!,(IF(C38=Data!B127,Data!G127,(IF(C38=Data!B130,Data!G130,(IF(C38=Data!#REF!,Data!#REF!,(IF(C38=Data!#REF!,Data!#REF!,(IF(C38=Data!#REF!,Data!#REF!,Data!#REF!)))))))))))))))&amp;IF(C38=Data!#REF!,Data!#REF!,(IF(C38=Data!#REF!,Data!#REF!,(IF(C38=Data!#REF!,Data!#REF!,(IF(C38=Data!#REF!,Data!#REF!,(IF(C38=Data!#REF!,Data!#REF!,(IF(C38=Data!#REF!,Data!G822,(IF(C38=Data!#REF!,Data!#REF!,(IF(C38=Data!#REF!,Data!#REF!,Data!#REF!)))))))))))))))&amp;IF(C38=Data!B158,Data!G158,(IF(C38=Data!#REF!,Data!#REF!,(IF(C38=Data!#REF!,Data!#REF!,(IF(C38=Data!#REF!,Data!#REF!,(IF(C38=Data!#REF!,Data!#REF!,Data!#REF!)))))))))</f>
        <v>#REF!</v>
      </c>
      <c r="P38" s="853"/>
      <c r="Q38" s="854"/>
      <c r="R38" s="630" t="s">
        <v>525</v>
      </c>
      <c r="S38" s="854"/>
      <c r="T38" s="854"/>
      <c r="U38" s="630"/>
      <c r="V38" s="634"/>
      <c r="W38" s="630"/>
      <c r="X38" s="350">
        <f>IF(E38="","",VLOOKUP(C38,Data!$B$5:$J$508,9,FALSE)*E38)</f>
        <v>5.1840000000000002</v>
      </c>
      <c r="Y38" s="704"/>
      <c r="Z38" s="704"/>
      <c r="AA38" s="857">
        <v>0.49199999999999999</v>
      </c>
      <c r="AB38" s="705"/>
      <c r="AC38" s="858">
        <v>0.49199999999999999</v>
      </c>
      <c r="AD38" s="704"/>
      <c r="AE38" s="704"/>
    </row>
    <row r="39" spans="2:31" s="710" customFormat="1" ht="20" customHeight="1">
      <c r="B39" s="707" t="s">
        <v>957</v>
      </c>
      <c r="C39" s="357" t="s">
        <v>128</v>
      </c>
      <c r="D39" s="346" t="str">
        <f>IF(E39="","",VLOOKUP(C39,Data!$B$5:$L$508,2,FALSE))</f>
        <v>ZV88190</v>
      </c>
      <c r="E39" s="715">
        <v>80</v>
      </c>
      <c r="F39" s="709">
        <v>2</v>
      </c>
      <c r="G39" s="363"/>
      <c r="H39" s="346">
        <f>IF(E39="","",VLOOKUP(C39,Data!$B$5:$L$508,11,FALSE))</f>
        <v>42.63</v>
      </c>
      <c r="I39" s="616">
        <f t="shared" si="0"/>
        <v>3410.4</v>
      </c>
      <c r="J39" s="471" t="str">
        <f>IF(E39="","",VLOOKUP(C39,Data!$B$5:$D$508,3,FALSE))</f>
        <v>C/T</v>
      </c>
      <c r="K39" s="347" t="str">
        <f>IF(E39="","",VLOOKUP(C39,Data!$B$5:$M$508,12,FALSE))</f>
        <v>Indonesia</v>
      </c>
      <c r="L39" s="348"/>
      <c r="M39" s="349">
        <f>IF(E39="","",VLOOKUP(C39,Data!$B$5:$E$508,4,FALSE)*E39)</f>
        <v>731.2</v>
      </c>
      <c r="N39" s="349">
        <f>IF(E39="","",VLOOKUP(C39,Data!$B$5:$F$508,5,FALSE)*E39)</f>
        <v>688</v>
      </c>
      <c r="O39" s="612" t="e">
        <f>IF(C39=Data!#REF!,Data!#REF!,(IF(C39=Data!#REF!,Data!#REF!,(IF(C39=Data!#REF!,Data!#REF!,(IF(C39=Data!B128,Data!G128,(IF(C39=Data!B131,Data!G131,(IF(C39=Data!#REF!,Data!#REF!,(IF(C39=Data!#REF!,Data!#REF!,(IF(C39=Data!#REF!,Data!#REF!,Data!#REF!)))))))))))))))&amp;IF(C39=Data!#REF!,Data!#REF!,(IF(C39=Data!#REF!,Data!#REF!,(IF(C39=Data!#REF!,Data!#REF!,(IF(C39=Data!#REF!,Data!#REF!,(IF(C39=Data!#REF!,Data!#REF!,(IF(C39=Data!#REF!,Data!G823,(IF(C39=Data!#REF!,Data!#REF!,(IF(C39=Data!#REF!,Data!#REF!,Data!#REF!)))))))))))))))&amp;IF(C39=Data!B159,Data!G159,(IF(C39=Data!#REF!,Data!#REF!,(IF(C39=Data!#REF!,Data!#REF!,(IF(C39=Data!#REF!,Data!#REF!,(IF(C39=Data!#REF!,Data!#REF!,Data!#REF!)))))))))</f>
        <v>#REF!</v>
      </c>
      <c r="P39" s="853"/>
      <c r="Q39" s="854"/>
      <c r="R39" s="630" t="s">
        <v>525</v>
      </c>
      <c r="S39" s="854"/>
      <c r="T39" s="854"/>
      <c r="U39" s="630"/>
      <c r="V39" s="634"/>
      <c r="W39" s="630"/>
      <c r="X39" s="350">
        <f>IF(E39="","",VLOOKUP(C39,Data!$B$5:$J$508,9,FALSE)*E39)</f>
        <v>1.7280000000000002</v>
      </c>
      <c r="Y39" s="704"/>
      <c r="Z39" s="704"/>
      <c r="AA39" s="857">
        <v>0.242372</v>
      </c>
      <c r="AB39" s="705"/>
      <c r="AC39" s="858">
        <v>0.24299999999999999</v>
      </c>
      <c r="AD39" s="704"/>
      <c r="AE39" s="704"/>
    </row>
    <row r="40" spans="2:31" s="710" customFormat="1" ht="20" customHeight="1">
      <c r="B40" s="707" t="s">
        <v>1121</v>
      </c>
      <c r="C40" s="357" t="s">
        <v>130</v>
      </c>
      <c r="D40" s="346" t="str">
        <f>IF(E40="","",VLOOKUP(C40,Data!$B$5:$L$508,2,FALSE))</f>
        <v>ZV88210</v>
      </c>
      <c r="E40" s="715">
        <v>180</v>
      </c>
      <c r="F40" s="709">
        <v>3</v>
      </c>
      <c r="G40" s="363"/>
      <c r="H40" s="346">
        <f>IF(E40="","",VLOOKUP(C40,Data!$B$5:$L$508,11,FALSE))</f>
        <v>44.02</v>
      </c>
      <c r="I40" s="616">
        <f t="shared" si="0"/>
        <v>7923.6</v>
      </c>
      <c r="J40" s="471" t="str">
        <f>IF(E40="","",VLOOKUP(C40,Data!$B$5:$D$508,3,FALSE))</f>
        <v>C/T</v>
      </c>
      <c r="K40" s="347" t="str">
        <f>IF(E40="","",VLOOKUP(C40,Data!$B$5:$M$508,12,FALSE))</f>
        <v>Indonesia</v>
      </c>
      <c r="L40" s="348"/>
      <c r="M40" s="349">
        <f>IF(E40="","",VLOOKUP(C40,Data!$B$5:$E$508,4,FALSE)*E40)</f>
        <v>1287</v>
      </c>
      <c r="N40" s="349">
        <f>IF(E40="","",VLOOKUP(C40,Data!$B$5:$F$508,5,FALSE)*E40)</f>
        <v>1224</v>
      </c>
      <c r="O40" s="612" t="e">
        <f>IF(C40=Data!#REF!,Data!#REF!,(IF(C40=Data!#REF!,Data!#REF!,(IF(C40=Data!#REF!,Data!#REF!,(IF(C40=Data!B129,Data!G129,(IF(C40=Data!B132,Data!G132,(IF(C40=Data!#REF!,Data!#REF!,(IF(C40=Data!#REF!,Data!#REF!,(IF(C40=Data!#REF!,Data!#REF!,Data!#REF!)))))))))))))))&amp;IF(C40=Data!#REF!,Data!#REF!,(IF(C40=Data!#REF!,Data!#REF!,(IF(C40=Data!#REF!,Data!#REF!,(IF(C40=Data!#REF!,Data!#REF!,(IF(C40=Data!#REF!,Data!#REF!,(IF(C40=Data!#REF!,Data!G824,(IF(C40=Data!#REF!,Data!#REF!,(IF(C40=Data!#REF!,Data!#REF!,Data!#REF!)))))))))))))))&amp;IF(C40=Data!B160,Data!G160,(IF(C40=Data!#REF!,Data!#REF!,(IF(C40=Data!#REF!,Data!#REF!,(IF(C40=Data!#REF!,Data!#REF!,(IF(C40=Data!#REF!,Data!#REF!,Data!#REF!)))))))))</f>
        <v>#REF!</v>
      </c>
      <c r="P40" s="853"/>
      <c r="Q40" s="854"/>
      <c r="R40" s="630" t="s">
        <v>525</v>
      </c>
      <c r="S40" s="854"/>
      <c r="T40" s="854"/>
      <c r="U40" s="630"/>
      <c r="V40" s="634"/>
      <c r="W40" s="630"/>
      <c r="X40" s="350">
        <f>IF(E40="","",VLOOKUP(C40,Data!$B$5:$J$508,9,FALSE)*E40)</f>
        <v>3.8880000000000003</v>
      </c>
      <c r="Y40" s="704"/>
      <c r="Z40" s="704"/>
      <c r="AA40" s="857">
        <v>5.0875999999999991E-2</v>
      </c>
      <c r="AB40" s="705"/>
      <c r="AC40" s="858">
        <v>5.1000000000000004E-2</v>
      </c>
      <c r="AD40" s="704"/>
      <c r="AE40" s="704"/>
    </row>
    <row r="41" spans="2:31" s="710" customFormat="1" ht="20" customHeight="1">
      <c r="B41" s="707" t="s">
        <v>1164</v>
      </c>
      <c r="C41" s="357" t="s">
        <v>131</v>
      </c>
      <c r="D41" s="346" t="str">
        <f>IF(E41="","",VLOOKUP(C41,Data!$B$5:$L$508,2,FALSE))</f>
        <v>ZV88230</v>
      </c>
      <c r="E41" s="715">
        <v>147</v>
      </c>
      <c r="F41" s="709"/>
      <c r="G41" s="363"/>
      <c r="H41" s="346">
        <f>IF(E41="","",VLOOKUP(C41,Data!$B$5:$L$508,11,FALSE))</f>
        <v>38.19</v>
      </c>
      <c r="I41" s="616">
        <f t="shared" si="0"/>
        <v>5613.9299999999994</v>
      </c>
      <c r="J41" s="471" t="str">
        <f>IF(E41="","",VLOOKUP(C41,Data!$B$5:$D$508,3,FALSE))</f>
        <v>C/T</v>
      </c>
      <c r="K41" s="347" t="str">
        <f>IF(E41="","",VLOOKUP(C41,Data!$B$5:$M$508,12,FALSE))</f>
        <v>Indonesia</v>
      </c>
      <c r="L41" s="348"/>
      <c r="M41" s="349">
        <f>IF(E41="","",VLOOKUP(C41,Data!$B$5:$E$508,4,FALSE)*E41)</f>
        <v>707.06999999999994</v>
      </c>
      <c r="N41" s="349">
        <f>IF(E41="","",VLOOKUP(C41,Data!$B$5:$F$508,5,FALSE)*E41)</f>
        <v>646.80000000000007</v>
      </c>
      <c r="O41" s="612" t="e">
        <f>IF(C41=Data!#REF!,Data!#REF!,(IF(C41=Data!#REF!,Data!#REF!,(IF(C41=Data!#REF!,Data!#REF!,(IF(C41=Data!B130,Data!G130,(IF(C41=Data!B133,Data!G133,(IF(C41=Data!#REF!,Data!#REF!,(IF(C41=Data!#REF!,Data!#REF!,(IF(C41=Data!#REF!,Data!#REF!,Data!#REF!)))))))))))))))&amp;IF(C41=Data!#REF!,Data!#REF!,(IF(C41=Data!#REF!,Data!#REF!,(IF(C41=Data!#REF!,Data!#REF!,(IF(C41=Data!#REF!,Data!#REF!,(IF(C41=Data!#REF!,Data!#REF!,(IF(C41=Data!#REF!,Data!G825,(IF(C41=Data!#REF!,Data!#REF!,(IF(C41=Data!#REF!,Data!#REF!,Data!#REF!)))))))))))))))&amp;IF(C41=Data!B161,Data!G161,(IF(C41=Data!#REF!,Data!#REF!,(IF(C41=Data!#REF!,Data!#REF!,(IF(C41=Data!#REF!,Data!#REF!,(IF(C41=Data!#REF!,Data!#REF!,Data!#REF!)))))))))</f>
        <v>#REF!</v>
      </c>
      <c r="P41" s="853"/>
      <c r="Q41" s="854"/>
      <c r="R41" s="630" t="s">
        <v>525</v>
      </c>
      <c r="S41" s="854"/>
      <c r="T41" s="854"/>
      <c r="U41" s="630"/>
      <c r="V41" s="634"/>
      <c r="W41" s="630"/>
      <c r="X41" s="350">
        <f>IF(E41="","",VLOOKUP(C41,Data!$B$5:$J$508,9,FALSE)*E41)</f>
        <v>1.7199</v>
      </c>
      <c r="Y41" s="704"/>
      <c r="Z41" s="704"/>
      <c r="AA41" s="857">
        <v>5.0875999999999991E-2</v>
      </c>
      <c r="AB41" s="705"/>
      <c r="AC41" s="858">
        <v>5.1000000000000004E-2</v>
      </c>
      <c r="AD41" s="704"/>
      <c r="AE41" s="704"/>
    </row>
    <row r="42" spans="2:31" s="710" customFormat="1" ht="20" customHeight="1">
      <c r="B42" s="707" t="s">
        <v>1257</v>
      </c>
      <c r="C42" s="357" t="s">
        <v>132</v>
      </c>
      <c r="D42" s="346" t="str">
        <f>IF(E42="","",VLOOKUP(C42,Data!$B$5:$L$508,2,FALSE))</f>
        <v>ZV88240</v>
      </c>
      <c r="E42" s="715">
        <v>147</v>
      </c>
      <c r="F42" s="709"/>
      <c r="G42" s="363"/>
      <c r="H42" s="346">
        <f>IF(E42="","",VLOOKUP(C42,Data!$B$5:$L$508,11,FALSE))</f>
        <v>31.06</v>
      </c>
      <c r="I42" s="616">
        <f t="shared" si="0"/>
        <v>4565.82</v>
      </c>
      <c r="J42" s="471" t="str">
        <f>IF(E42="","",VLOOKUP(C42,Data!$B$5:$D$508,3,FALSE))</f>
        <v>C/T</v>
      </c>
      <c r="K42" s="347" t="str">
        <f>IF(E42="","",VLOOKUP(C42,Data!$B$5:$M$508,12,FALSE))</f>
        <v>Indonesia</v>
      </c>
      <c r="L42" s="348"/>
      <c r="M42" s="349">
        <f>IF(E42="","",VLOOKUP(C42,Data!$B$5:$E$508,4,FALSE)*E42)</f>
        <v>735</v>
      </c>
      <c r="N42" s="349">
        <f>IF(E42="","",VLOOKUP(C42,Data!$B$5:$F$508,5,FALSE)*E42)</f>
        <v>676.19999999999993</v>
      </c>
      <c r="O42" s="612" t="e">
        <f>IF(C42=Data!#REF!,Data!#REF!,(IF(C42=Data!#REF!,Data!#REF!,(IF(C42=Data!#REF!,Data!#REF!,(IF(C42=Data!B131,Data!G131,(IF(C42=Data!B134,Data!G134,(IF(C42=Data!#REF!,Data!#REF!,(IF(C42=Data!#REF!,Data!#REF!,(IF(C42=Data!#REF!,Data!#REF!,Data!#REF!)))))))))))))))&amp;IF(C42=Data!#REF!,Data!#REF!,(IF(C42=Data!#REF!,Data!#REF!,(IF(C42=Data!#REF!,Data!#REF!,(IF(C42=Data!#REF!,Data!#REF!,(IF(C42=Data!#REF!,Data!#REF!,(IF(C42=Data!#REF!,Data!G826,(IF(C42=Data!#REF!,Data!#REF!,(IF(C42=Data!#REF!,Data!#REF!,Data!#REF!)))))))))))))))&amp;IF(C42=Data!B162,Data!G162,(IF(C42=Data!#REF!,Data!#REF!,(IF(C42=Data!#REF!,Data!#REF!,(IF(C42=Data!#REF!,Data!#REF!,(IF(C42=Data!#REF!,Data!#REF!,Data!#REF!)))))))))</f>
        <v>#REF!</v>
      </c>
      <c r="P42" s="853"/>
      <c r="Q42" s="854"/>
      <c r="R42" s="630" t="s">
        <v>525</v>
      </c>
      <c r="S42" s="854"/>
      <c r="T42" s="854"/>
      <c r="U42" s="630"/>
      <c r="V42" s="634"/>
      <c r="W42" s="630"/>
      <c r="X42" s="350">
        <f>IF(E42="","",VLOOKUP(C42,Data!$B$5:$J$508,9,FALSE)*E42)</f>
        <v>1.6904999999999999</v>
      </c>
      <c r="Y42" s="704"/>
      <c r="Z42" s="704"/>
      <c r="AA42" s="857">
        <v>5.0875999999999998E-2</v>
      </c>
      <c r="AB42" s="705"/>
      <c r="AC42" s="858">
        <v>5.1000000000000004E-2</v>
      </c>
      <c r="AD42" s="704"/>
      <c r="AE42" s="704"/>
    </row>
    <row r="43" spans="2:31" s="710" customFormat="1" ht="20" customHeight="1">
      <c r="B43" s="707" t="s">
        <v>1258</v>
      </c>
      <c r="C43" s="357" t="s">
        <v>133</v>
      </c>
      <c r="D43" s="346" t="str">
        <f>IF(E43="","",VLOOKUP(C43,Data!$B$5:$L$508,2,FALSE))</f>
        <v>ZV88250</v>
      </c>
      <c r="E43" s="715">
        <v>128</v>
      </c>
      <c r="F43" s="709">
        <v>2</v>
      </c>
      <c r="G43" s="712"/>
      <c r="H43" s="346">
        <f>IF(E43="","",VLOOKUP(C43,Data!$B$5:$L$508,11,FALSE))</f>
        <v>96.46</v>
      </c>
      <c r="I43" s="616">
        <f t="shared" si="0"/>
        <v>12346.88</v>
      </c>
      <c r="J43" s="471" t="str">
        <f>IF(E43="","",VLOOKUP(C43,Data!$B$5:$D$508,3,FALSE))</f>
        <v>C/T</v>
      </c>
      <c r="K43" s="347" t="str">
        <f>IF(E43="","",VLOOKUP(C43,Data!$B$5:$M$508,12,FALSE))</f>
        <v>Indonesia</v>
      </c>
      <c r="L43" s="348"/>
      <c r="M43" s="349">
        <f>IF(E43="","",VLOOKUP(C43,Data!$B$5:$E$508,4,FALSE)*E43)</f>
        <v>581.12</v>
      </c>
      <c r="N43" s="349">
        <f>IF(E43="","",VLOOKUP(C43,Data!$B$5:$F$508,5,FALSE)*E43)</f>
        <v>537.6</v>
      </c>
      <c r="O43" s="612" t="e">
        <f>IF(C43=Data!#REF!,Data!#REF!,(IF(C43=Data!#REF!,Data!#REF!,(IF(C43=Data!#REF!,Data!#REF!,(IF(C43=Data!B132,Data!G132,(IF(C43=Data!B135,Data!G135,(IF(C43=Data!#REF!,Data!#REF!,(IF(C43=Data!#REF!,Data!#REF!,(IF(C43=Data!#REF!,Data!#REF!,Data!#REF!)))))))))))))))&amp;IF(C43=Data!#REF!,Data!#REF!,(IF(C43=Data!#REF!,Data!#REF!,(IF(C43=Data!#REF!,Data!#REF!,(IF(C43=Data!#REF!,Data!#REF!,(IF(C43=Data!#REF!,Data!#REF!,(IF(C43=Data!#REF!,Data!G827,(IF(C43=Data!#REF!,Data!#REF!,(IF(C43=Data!#REF!,Data!#REF!,Data!#REF!)))))))))))))))&amp;IF(C43=Data!B163,Data!G163,(IF(C43=Data!#REF!,Data!#REF!,(IF(C43=Data!#REF!,Data!#REF!,(IF(C43=Data!#REF!,Data!#REF!,(IF(C43=Data!#REF!,Data!#REF!,Data!#REF!)))))))))</f>
        <v>#REF!</v>
      </c>
      <c r="P43" s="853"/>
      <c r="Q43" s="854"/>
      <c r="R43" s="630" t="s">
        <v>525</v>
      </c>
      <c r="S43" s="854"/>
      <c r="T43" s="854"/>
      <c r="U43" s="630"/>
      <c r="V43" s="634"/>
      <c r="W43" s="630"/>
      <c r="X43" s="350">
        <f>IF(E43="","",VLOOKUP(C43,Data!$B$5:$J$508,9,FALSE)*E43)</f>
        <v>1.6639999999999999</v>
      </c>
      <c r="Y43" s="704"/>
      <c r="Z43" s="704"/>
      <c r="AA43" s="857">
        <v>5.0875999999999998E-2</v>
      </c>
      <c r="AB43" s="705"/>
      <c r="AC43" s="858">
        <v>5.1000000000000004E-2</v>
      </c>
      <c r="AD43" s="704"/>
      <c r="AE43" s="704"/>
    </row>
    <row r="44" spans="2:31" s="710" customFormat="1" ht="20" customHeight="1">
      <c r="B44" s="707">
        <v>60</v>
      </c>
      <c r="C44" s="357" t="s">
        <v>137</v>
      </c>
      <c r="D44" s="346" t="str">
        <f>IF(E44="","",VLOOKUP(C44,Data!$B$5:$L$508,2,FALSE))</f>
        <v>ZV88290</v>
      </c>
      <c r="E44" s="715">
        <v>64</v>
      </c>
      <c r="F44" s="709">
        <v>1</v>
      </c>
      <c r="G44" s="712"/>
      <c r="H44" s="346">
        <f>IF(E44="","",VLOOKUP(C44,Data!$B$5:$L$508,11,FALSE))</f>
        <v>96.87</v>
      </c>
      <c r="I44" s="616">
        <f t="shared" si="0"/>
        <v>6199.68</v>
      </c>
      <c r="J44" s="471" t="str">
        <f>IF(E44="","",VLOOKUP(C44,Data!$B$5:$D$508,3,FALSE))</f>
        <v>C/T</v>
      </c>
      <c r="K44" s="347" t="str">
        <f>IF(E44="","",VLOOKUP(C44,Data!$B$5:$M$508,12,FALSE))</f>
        <v>Indonesia</v>
      </c>
      <c r="L44" s="348"/>
      <c r="M44" s="349">
        <f>IF(E44="","",VLOOKUP(C44,Data!$B$5:$E$508,4,FALSE)*E44)</f>
        <v>290.56</v>
      </c>
      <c r="N44" s="349">
        <f>IF(E44="","",VLOOKUP(C44,Data!$B$5:$F$508,5,FALSE)*E44)</f>
        <v>268.8</v>
      </c>
      <c r="O44" s="612" t="e">
        <f>IF(C44=Data!#REF!,Data!#REF!,(IF(C44=Data!#REF!,Data!#REF!,(IF(C44=Data!#REF!,Data!#REF!,(IF(C44=Data!B135,Data!G135,(IF(C44=Data!B138,Data!G138,(IF(C44=Data!#REF!,Data!#REF!,(IF(C44=Data!#REF!,Data!#REF!,(IF(C44=Data!#REF!,Data!#REF!,Data!#REF!)))))))))))))))&amp;IF(C44=Data!#REF!,Data!#REF!,(IF(C44=Data!#REF!,Data!#REF!,(IF(C44=Data!#REF!,Data!#REF!,(IF(C44=Data!#REF!,Data!#REF!,(IF(C44=Data!#REF!,Data!#REF!,(IF(C44=Data!#REF!,Data!G830,(IF(C44=Data!#REF!,Data!#REF!,(IF(C44=Data!#REF!,Data!#REF!,Data!#REF!)))))))))))))))&amp;IF(C44=Data!B166,Data!G166,(IF(C44=Data!#REF!,Data!#REF!,(IF(C44=Data!#REF!,Data!#REF!,(IF(C44=Data!#REF!,Data!#REF!,(IF(C44=Data!#REF!,Data!#REF!,Data!#REF!)))))))))</f>
        <v>#REF!</v>
      </c>
      <c r="P44" s="853"/>
      <c r="Q44" s="854"/>
      <c r="R44" s="630" t="s">
        <v>525</v>
      </c>
      <c r="S44" s="854"/>
      <c r="T44" s="854"/>
      <c r="U44" s="630"/>
      <c r="V44" s="634"/>
      <c r="W44" s="630"/>
      <c r="X44" s="350">
        <f>IF(E44="","",VLOOKUP(C44,Data!$B$5:$J$508,9,FALSE)*E44)</f>
        <v>0.83199999999999996</v>
      </c>
      <c r="Y44" s="704"/>
      <c r="Z44" s="704"/>
      <c r="AA44" s="857">
        <v>5.8500000000000003E-2</v>
      </c>
      <c r="AB44" s="705"/>
      <c r="AC44" s="858">
        <v>5.9000000000000004E-2</v>
      </c>
      <c r="AD44" s="704"/>
      <c r="AE44" s="704"/>
    </row>
    <row r="45" spans="2:31" s="710" customFormat="1" ht="20" customHeight="1">
      <c r="B45" s="707"/>
      <c r="C45" s="357"/>
      <c r="D45" s="346" t="str">
        <f>IF(E45="","",VLOOKUP(C45,Data!$B$5:$L$508,2,FALSE))</f>
        <v/>
      </c>
      <c r="E45" s="715"/>
      <c r="F45" s="709"/>
      <c r="G45" s="712"/>
      <c r="H45" s="346" t="str">
        <f>IF(E45="","",VLOOKUP(C45,Data!$B$5:$L$508,11,FALSE))</f>
        <v/>
      </c>
      <c r="I45" s="616" t="str">
        <f t="shared" si="0"/>
        <v>-</v>
      </c>
      <c r="J45" s="471" t="str">
        <f>IF(E45="","",VLOOKUP(C45,Data!$B$5:$D$508,3,FALSE))</f>
        <v/>
      </c>
      <c r="K45" s="347" t="str">
        <f>IF(E45="","",VLOOKUP(C45,Data!$B$5:$M$508,12,FALSE))</f>
        <v/>
      </c>
      <c r="L45" s="348"/>
      <c r="M45" s="349" t="str">
        <f>IF(E45="","",VLOOKUP(C45,Data!$B$5:$E$508,4,FALSE)*E45)</f>
        <v/>
      </c>
      <c r="N45" s="349" t="str">
        <f>IF(E45="","",VLOOKUP(C45,Data!$B$5:$F$508,5,FALSE)*E45)</f>
        <v/>
      </c>
      <c r="O45" s="612" t="e">
        <f>IF(C45=Data!#REF!,Data!#REF!,(IF(C45=Data!#REF!,Data!#REF!,(IF(C45=Data!#REF!,Data!#REF!,(IF(C45=Data!B166,Data!G166,(IF(C45=Data!B169,Data!G169,(IF(C45=Data!#REF!,Data!#REF!,(IF(C45=Data!#REF!,Data!#REF!,(IF(C45=Data!#REF!,Data!#REF!,Data!#REF!)))))))))))))))&amp;IF(C45=Data!#REF!,Data!#REF!,(IF(C45=Data!#REF!,Data!#REF!,(IF(C45=Data!#REF!,Data!#REF!,(IF(C45=Data!#REF!,Data!#REF!,(IF(C45=Data!#REF!,Data!#REF!,(IF(C45=Data!#REF!,Data!G861,(IF(C45=Data!#REF!,Data!#REF!,(IF(C45=Data!#REF!,Data!#REF!,Data!#REF!)))))))))))))))&amp;IF(C45=Data!B197,Data!G197,(IF(C45=Data!#REF!,Data!#REF!,(IF(C45=Data!#REF!,Data!#REF!,(IF(C45=Data!#REF!,Data!#REF!,(IF(C45=Data!#REF!,Data!#REF!,Data!#REF!)))))))))</f>
        <v>#REF!</v>
      </c>
      <c r="P45" s="853"/>
      <c r="Q45" s="854"/>
      <c r="R45" s="630" t="s">
        <v>525</v>
      </c>
      <c r="S45" s="854"/>
      <c r="T45" s="854"/>
      <c r="U45" s="630"/>
      <c r="V45" s="634"/>
      <c r="W45" s="630"/>
      <c r="X45" s="350" t="str">
        <f>IF(E45="","",VLOOKUP(C45,Data!$B$5:$J$508,9,FALSE)*E45)</f>
        <v/>
      </c>
      <c r="Y45" s="704"/>
      <c r="Z45" s="704"/>
      <c r="AA45" s="705"/>
      <c r="AB45" s="705"/>
      <c r="AC45" s="704"/>
      <c r="AD45" s="704"/>
      <c r="AE45" s="704"/>
    </row>
    <row r="46" spans="2:31" s="710" customFormat="1" ht="22" customHeight="1">
      <c r="B46" s="637"/>
      <c r="C46" s="653"/>
      <c r="D46" s="346" t="str">
        <f>IF(E46="","",VLOOKUP(C46,Data!$B$5:$L$508,2,FALSE))</f>
        <v/>
      </c>
      <c r="E46" s="715"/>
      <c r="F46" s="709"/>
      <c r="G46" s="712"/>
      <c r="H46" s="346" t="str">
        <f>IF(E46="","",VLOOKUP(C46,Data!$B$5:$L$508,11,FALSE))</f>
        <v/>
      </c>
      <c r="I46" s="616" t="str">
        <f t="shared" si="0"/>
        <v>-</v>
      </c>
      <c r="J46" s="471" t="str">
        <f>IF(E46="","",VLOOKUP(C46,Data!$B$5:$D$508,3,FALSE))</f>
        <v/>
      </c>
      <c r="K46" s="347" t="str">
        <f>IF(E46="","",VLOOKUP(C46,Data!$B$5:$M$508,12,FALSE))</f>
        <v/>
      </c>
      <c r="L46" s="348"/>
      <c r="M46" s="349" t="str">
        <f>IF(E46="","",VLOOKUP(C46,Data!$B$5:$E$508,4,FALSE)*E46)</f>
        <v/>
      </c>
      <c r="N46" s="349" t="str">
        <f>IF(E46="","",VLOOKUP(C46,Data!$B$5:$F$508,5,FALSE)*E46)</f>
        <v/>
      </c>
      <c r="O46" s="612" t="e">
        <f>IF(C46=Data!#REF!,Data!#REF!,(IF(C46=Data!#REF!,Data!#REF!,(IF(C46=Data!#REF!,Data!#REF!,(IF(C46=Data!B148,Data!G148,(IF(C46=Data!B151,Data!G151,(IF(C46=Data!#REF!,Data!#REF!,(IF(C46=Data!#REF!,Data!#REF!,(IF(C46=Data!#REF!,Data!#REF!,Data!#REF!)))))))))))))))&amp;IF(C46=Data!#REF!,Data!#REF!,(IF(C46=Data!#REF!,Data!#REF!,(IF(C46=Data!#REF!,Data!#REF!,(IF(C46=Data!#REF!,Data!#REF!,(IF(C46=Data!#REF!,Data!#REF!,(IF(C46=Data!#REF!,Data!G843,(IF(C46=Data!#REF!,Data!#REF!,(IF(C46=Data!#REF!,Data!#REF!,Data!#REF!)))))))))))))))&amp;IF(C46=Data!B179,Data!G179,(IF(C46=Data!#REF!,Data!#REF!,(IF(C46=Data!#REF!,Data!#REF!,(IF(C46=Data!#REF!,Data!#REF!,(IF(C46=Data!#REF!,Data!#REF!,Data!#REF!)))))))))</f>
        <v>#REF!</v>
      </c>
      <c r="P46" s="853"/>
      <c r="Q46" s="854"/>
      <c r="R46" s="630" t="s">
        <v>525</v>
      </c>
      <c r="S46" s="854"/>
      <c r="T46" s="854"/>
      <c r="U46" s="630"/>
      <c r="V46" s="634"/>
      <c r="W46" s="630"/>
      <c r="X46" s="350" t="str">
        <f>IF(E46="","",VLOOKUP(C46,Data!$B$5:$J$508,9,FALSE)*E46)</f>
        <v/>
      </c>
      <c r="Y46" s="704"/>
      <c r="Z46" s="704"/>
      <c r="AA46" s="705"/>
      <c r="AB46" s="705"/>
      <c r="AC46" s="704"/>
      <c r="AD46" s="704"/>
      <c r="AE46" s="704"/>
    </row>
    <row r="47" spans="2:31">
      <c r="B47" s="637"/>
      <c r="C47" s="653"/>
      <c r="D47" s="654"/>
      <c r="E47" s="359">
        <f>SUM(E18:E46)</f>
        <v>2749</v>
      </c>
      <c r="F47" s="359">
        <f>SUM(F18:F46)</f>
        <v>27</v>
      </c>
      <c r="G47" s="455"/>
      <c r="H47" s="361"/>
      <c r="I47" s="493">
        <f>SUM(I18:I46)</f>
        <v>118596.67000000001</v>
      </c>
      <c r="J47" s="361"/>
      <c r="K47" s="361"/>
      <c r="L47" s="361"/>
      <c r="M47" s="655">
        <f>SUM(M18:M46)</f>
        <v>10236.540000000001</v>
      </c>
      <c r="N47" s="655">
        <f>SUM(N18:N46)</f>
        <v>9606.65</v>
      </c>
      <c r="O47" s="351" t="e">
        <f>SUM(O16:O46)</f>
        <v>#REF!</v>
      </c>
      <c r="P47" s="351"/>
      <c r="Q47" s="351">
        <f>SUM(Q16:Q46)</f>
        <v>0</v>
      </c>
      <c r="R47" s="351">
        <f>SUM(R16:R46)</f>
        <v>0</v>
      </c>
      <c r="S47" s="351"/>
      <c r="T47" s="351">
        <f>SUM(T16:T46)</f>
        <v>0</v>
      </c>
      <c r="U47" s="351">
        <f>SUM(U16:U46)</f>
        <v>0</v>
      </c>
      <c r="V47" s="351" t="e">
        <f>SUM(#REF!)</f>
        <v>#REF!</v>
      </c>
      <c r="W47" s="351">
        <f>SUM(W16:W46)</f>
        <v>0</v>
      </c>
      <c r="X47" s="354">
        <f>SUM(X18:X46)</f>
        <v>28.559572000000003</v>
      </c>
    </row>
    <row r="48" spans="2:31">
      <c r="B48" s="656"/>
      <c r="C48" s="657"/>
      <c r="D48" s="641"/>
      <c r="E48" s="441"/>
      <c r="F48" s="658"/>
      <c r="G48" s="406"/>
      <c r="H48" s="177" t="s">
        <v>527</v>
      </c>
      <c r="I48" s="174"/>
      <c r="J48" s="439"/>
      <c r="K48" s="439"/>
      <c r="L48" s="439"/>
      <c r="M48" s="178"/>
      <c r="N48" s="174"/>
      <c r="O48" s="408"/>
      <c r="P48" s="407"/>
      <c r="Q48" s="407"/>
      <c r="R48" s="407"/>
      <c r="S48" s="407"/>
      <c r="T48" s="407"/>
      <c r="U48" s="407"/>
      <c r="V48" s="408"/>
      <c r="W48" s="408"/>
      <c r="X48" s="176"/>
    </row>
    <row r="49" spans="2:28">
      <c r="B49" s="387" t="s">
        <v>523</v>
      </c>
      <c r="C49" s="639"/>
      <c r="D49" s="659"/>
      <c r="E49" s="444" t="s">
        <v>528</v>
      </c>
      <c r="F49" s="444"/>
      <c r="G49" s="401"/>
      <c r="H49" s="80" t="s">
        <v>82</v>
      </c>
      <c r="I49" s="84"/>
      <c r="J49" s="417" t="s">
        <v>83</v>
      </c>
      <c r="K49" s="445"/>
      <c r="L49" s="169" t="s">
        <v>84</v>
      </c>
      <c r="M49" s="169"/>
      <c r="N49" s="1070" t="s">
        <v>85</v>
      </c>
      <c r="O49" s="1071"/>
      <c r="P49" s="1071"/>
      <c r="Q49" s="1071"/>
      <c r="R49" s="1071"/>
      <c r="S49" s="1071"/>
      <c r="T49" s="1071"/>
      <c r="U49" s="1071"/>
      <c r="V49" s="1071"/>
      <c r="W49" s="1071"/>
      <c r="X49" s="1072"/>
    </row>
    <row r="50" spans="2:28" ht="13">
      <c r="B50" s="394" t="s">
        <v>547</v>
      </c>
      <c r="D50" s="660"/>
      <c r="E50" s="381" t="s">
        <v>87</v>
      </c>
      <c r="H50" s="179" t="s">
        <v>1135</v>
      </c>
      <c r="I50" s="180" t="s">
        <v>12</v>
      </c>
      <c r="J50" s="394" t="s">
        <v>88</v>
      </c>
      <c r="K50" s="446"/>
      <c r="L50" s="171" t="s">
        <v>89</v>
      </c>
      <c r="M50" s="171"/>
      <c r="N50" s="167"/>
      <c r="X50" s="172"/>
      <c r="AA50" s="704"/>
      <c r="AB50" s="704"/>
    </row>
    <row r="51" spans="2:28">
      <c r="B51" s="394" t="s">
        <v>561</v>
      </c>
      <c r="D51" s="641"/>
      <c r="H51" s="1073"/>
      <c r="I51" s="1074"/>
      <c r="J51" s="394"/>
      <c r="K51" s="446"/>
      <c r="L51" s="171" t="s">
        <v>93</v>
      </c>
      <c r="M51" s="171"/>
      <c r="N51" s="167"/>
      <c r="X51" s="172"/>
    </row>
    <row r="52" spans="2:28" ht="12.5">
      <c r="B52" s="406"/>
      <c r="C52" s="448"/>
      <c r="D52" s="661"/>
      <c r="E52" s="381" t="s">
        <v>94</v>
      </c>
      <c r="H52" s="179"/>
      <c r="I52" s="180"/>
      <c r="J52" s="394" t="s">
        <v>95</v>
      </c>
      <c r="K52" s="446"/>
      <c r="L52" s="171"/>
      <c r="M52" s="171"/>
      <c r="N52" s="167"/>
      <c r="X52" s="172"/>
      <c r="AA52" s="704"/>
      <c r="AB52" s="704"/>
    </row>
    <row r="53" spans="2:28" ht="13">
      <c r="B53" s="387" t="s">
        <v>96</v>
      </c>
      <c r="C53" s="444"/>
      <c r="D53" s="640"/>
      <c r="E53" s="381" t="s">
        <v>97</v>
      </c>
      <c r="H53" s="88" t="s">
        <v>98</v>
      </c>
      <c r="I53" s="85"/>
      <c r="J53" s="394" t="s">
        <v>88</v>
      </c>
      <c r="K53" s="446"/>
      <c r="L53" s="171" t="s">
        <v>99</v>
      </c>
      <c r="M53" s="171"/>
      <c r="N53" s="167"/>
      <c r="X53" s="172"/>
      <c r="AA53" s="704"/>
      <c r="AB53" s="704"/>
    </row>
    <row r="54" spans="2:28" ht="15.5">
      <c r="B54" s="729" t="s">
        <v>537</v>
      </c>
      <c r="D54" s="641"/>
      <c r="E54" s="381" t="s">
        <v>100</v>
      </c>
      <c r="H54" s="89"/>
      <c r="I54" s="181"/>
      <c r="J54" s="394" t="s">
        <v>101</v>
      </c>
      <c r="K54" s="446"/>
      <c r="L54" s="171" t="s">
        <v>524</v>
      </c>
      <c r="M54" s="171"/>
      <c r="N54" s="1075" t="s">
        <v>103</v>
      </c>
      <c r="O54" s="1076"/>
      <c r="P54" s="1076"/>
      <c r="Q54" s="1076"/>
      <c r="R54" s="1076"/>
      <c r="S54" s="1076"/>
      <c r="T54" s="1076"/>
      <c r="U54" s="1076"/>
      <c r="V54" s="1076"/>
      <c r="W54" s="1076"/>
      <c r="X54" s="1077"/>
      <c r="AA54" s="704"/>
      <c r="AB54" s="704"/>
    </row>
    <row r="55" spans="2:28">
      <c r="B55" s="406"/>
      <c r="C55" s="448"/>
      <c r="D55" s="644"/>
      <c r="E55" s="448"/>
      <c r="F55" s="448"/>
      <c r="G55" s="407"/>
      <c r="H55" s="1061" t="s">
        <v>1260</v>
      </c>
      <c r="I55" s="1078"/>
      <c r="J55" s="1061" t="s">
        <v>1259</v>
      </c>
      <c r="K55" s="1078"/>
      <c r="L55" s="448"/>
      <c r="M55" s="175"/>
      <c r="N55" s="1079" t="s">
        <v>105</v>
      </c>
      <c r="O55" s="1080"/>
      <c r="P55" s="1080"/>
      <c r="Q55" s="1080"/>
      <c r="R55" s="1080"/>
      <c r="S55" s="1080"/>
      <c r="T55" s="1080"/>
      <c r="U55" s="1080"/>
      <c r="V55" s="1080"/>
      <c r="W55" s="1080"/>
      <c r="X55" s="1081"/>
    </row>
    <row r="59" spans="2:28" ht="22.5" customHeight="1">
      <c r="B59" s="456" t="s">
        <v>922</v>
      </c>
      <c r="C59" s="497"/>
      <c r="D59" s="456" t="s">
        <v>580</v>
      </c>
      <c r="E59" s="663"/>
      <c r="F59" s="663"/>
      <c r="G59" s="454"/>
      <c r="H59" s="456" t="s">
        <v>916</v>
      </c>
      <c r="J59" s="456" t="s">
        <v>927</v>
      </c>
    </row>
    <row r="60" spans="2:28" s="163" customFormat="1" ht="22.5" customHeight="1">
      <c r="B60" s="456" t="s">
        <v>923</v>
      </c>
      <c r="C60" s="497"/>
      <c r="D60" s="456" t="s">
        <v>927</v>
      </c>
      <c r="E60" s="663"/>
      <c r="F60" s="663"/>
      <c r="G60" s="454"/>
      <c r="H60" s="664" t="s">
        <v>917</v>
      </c>
      <c r="I60" s="497"/>
      <c r="J60" s="575" t="s">
        <v>927</v>
      </c>
      <c r="K60" s="704"/>
      <c r="L60" s="704"/>
      <c r="O60" s="704"/>
      <c r="P60" s="704"/>
      <c r="Q60" s="704"/>
      <c r="R60" s="704"/>
      <c r="S60" s="704"/>
      <c r="T60" s="704"/>
      <c r="U60" s="704"/>
      <c r="V60" s="704"/>
      <c r="W60" s="704"/>
      <c r="X60" s="164"/>
      <c r="Y60" s="704"/>
      <c r="Z60" s="704"/>
      <c r="AA60" s="705"/>
      <c r="AB60" s="679"/>
    </row>
    <row r="61" spans="2:28" s="163" customFormat="1" ht="22.5" customHeight="1">
      <c r="B61" s="456" t="s">
        <v>924</v>
      </c>
      <c r="C61" s="497"/>
      <c r="D61" s="664" t="s">
        <v>927</v>
      </c>
      <c r="E61" s="663"/>
      <c r="F61" s="663"/>
      <c r="G61" s="454"/>
      <c r="H61" s="456" t="s">
        <v>918</v>
      </c>
      <c r="J61" s="456" t="s">
        <v>580</v>
      </c>
      <c r="K61" s="704"/>
      <c r="L61" s="704"/>
      <c r="O61" s="704"/>
      <c r="P61" s="704"/>
      <c r="Q61" s="704"/>
      <c r="R61" s="704"/>
      <c r="S61" s="704"/>
      <c r="T61" s="704"/>
      <c r="U61" s="704"/>
      <c r="V61" s="704"/>
      <c r="W61" s="704"/>
      <c r="X61" s="164"/>
      <c r="Y61" s="704"/>
      <c r="Z61" s="704"/>
      <c r="AA61" s="705"/>
      <c r="AB61" s="679"/>
    </row>
    <row r="62" spans="2:28" s="163" customFormat="1" ht="22.5" customHeight="1">
      <c r="B62" s="456" t="s">
        <v>925</v>
      </c>
      <c r="C62" s="497"/>
      <c r="D62" s="456" t="s">
        <v>580</v>
      </c>
      <c r="E62" s="663"/>
      <c r="F62" s="663"/>
      <c r="G62" s="454"/>
      <c r="H62" s="456" t="s">
        <v>919</v>
      </c>
      <c r="J62" s="456" t="s">
        <v>580</v>
      </c>
      <c r="K62" s="704"/>
      <c r="L62" s="704"/>
      <c r="O62" s="704"/>
      <c r="P62" s="704"/>
      <c r="Q62" s="704"/>
      <c r="R62" s="704"/>
      <c r="S62" s="704"/>
      <c r="T62" s="704"/>
      <c r="U62" s="704"/>
      <c r="V62" s="704"/>
      <c r="W62" s="704"/>
      <c r="X62" s="164"/>
      <c r="Y62" s="704"/>
      <c r="Z62" s="704"/>
      <c r="AA62" s="705"/>
      <c r="AB62" s="679"/>
    </row>
    <row r="63" spans="2:28" s="163" customFormat="1" ht="22.5" customHeight="1">
      <c r="B63" s="456" t="s">
        <v>926</v>
      </c>
      <c r="C63" s="497"/>
      <c r="D63" s="456" t="s">
        <v>580</v>
      </c>
      <c r="E63" s="663"/>
      <c r="F63" s="663"/>
      <c r="G63" s="454"/>
      <c r="H63" s="456" t="s">
        <v>921</v>
      </c>
      <c r="J63" s="456" t="s">
        <v>580</v>
      </c>
      <c r="K63" s="704"/>
      <c r="L63" s="704"/>
      <c r="O63" s="704"/>
      <c r="P63" s="704"/>
      <c r="Q63" s="704"/>
      <c r="R63" s="704"/>
      <c r="S63" s="704"/>
      <c r="T63" s="704"/>
      <c r="U63" s="704"/>
      <c r="V63" s="704"/>
      <c r="W63" s="704"/>
      <c r="X63" s="164"/>
      <c r="Y63" s="704"/>
      <c r="Z63" s="704"/>
      <c r="AA63" s="705"/>
      <c r="AB63" s="679"/>
    </row>
    <row r="64" spans="2:28">
      <c r="B64" s="665"/>
      <c r="D64" s="665"/>
      <c r="E64" s="665"/>
      <c r="F64" s="665"/>
      <c r="G64" s="326"/>
      <c r="H64" s="456" t="s">
        <v>920</v>
      </c>
      <c r="J64" s="456" t="s">
        <v>580</v>
      </c>
    </row>
    <row r="65" spans="2:28" s="163" customFormat="1">
      <c r="B65" s="704"/>
      <c r="C65" s="666" t="s">
        <v>189</v>
      </c>
      <c r="D65" s="381"/>
      <c r="E65" s="381"/>
      <c r="F65" s="381"/>
      <c r="G65" s="704"/>
      <c r="J65" s="704"/>
      <c r="K65" s="704"/>
      <c r="L65" s="704"/>
      <c r="O65" s="704"/>
      <c r="P65" s="704"/>
      <c r="Q65" s="704"/>
      <c r="R65" s="704"/>
      <c r="S65" s="704"/>
      <c r="T65" s="704"/>
      <c r="U65" s="704"/>
      <c r="V65" s="704"/>
      <c r="W65" s="704"/>
      <c r="X65" s="164"/>
      <c r="Y65" s="704"/>
      <c r="Z65" s="704"/>
      <c r="AA65" s="705"/>
      <c r="AB65" s="679"/>
    </row>
    <row r="66" spans="2:28" s="163" customFormat="1">
      <c r="B66" s="704"/>
      <c r="C66" s="667" t="s">
        <v>592</v>
      </c>
      <c r="D66" s="381"/>
      <c r="E66" s="381"/>
      <c r="F66" s="381"/>
      <c r="G66" s="704"/>
      <c r="J66" s="704"/>
      <c r="K66" s="704"/>
      <c r="L66" s="704"/>
      <c r="O66" s="704"/>
      <c r="P66" s="704"/>
      <c r="Q66" s="704"/>
      <c r="R66" s="704"/>
      <c r="S66" s="704"/>
      <c r="T66" s="704"/>
      <c r="U66" s="704"/>
      <c r="V66" s="704"/>
      <c r="W66" s="704"/>
      <c r="X66" s="164"/>
      <c r="Y66" s="704"/>
      <c r="Z66" s="704"/>
      <c r="AA66" s="705"/>
      <c r="AB66" s="679"/>
    </row>
    <row r="67" spans="2:28" s="163" customFormat="1">
      <c r="B67" s="704"/>
      <c r="C67" s="667" t="s">
        <v>593</v>
      </c>
      <c r="D67" s="381"/>
      <c r="E67" s="381"/>
      <c r="F67" s="381"/>
      <c r="G67" s="704"/>
      <c r="J67" s="704"/>
      <c r="K67" s="704"/>
      <c r="L67" s="704"/>
      <c r="O67" s="704"/>
      <c r="P67" s="704"/>
      <c r="Q67" s="704"/>
      <c r="R67" s="704"/>
      <c r="S67" s="704"/>
      <c r="T67" s="704"/>
      <c r="U67" s="704"/>
      <c r="V67" s="704"/>
      <c r="W67" s="704"/>
      <c r="X67" s="164"/>
      <c r="Y67" s="704"/>
      <c r="Z67" s="704"/>
      <c r="AA67" s="705"/>
      <c r="AB67" s="679"/>
    </row>
    <row r="68" spans="2:28" s="163" customFormat="1">
      <c r="B68" s="704"/>
      <c r="C68" s="667" t="s">
        <v>595</v>
      </c>
      <c r="D68" s="381"/>
      <c r="E68" s="381"/>
      <c r="F68" s="381"/>
      <c r="G68" s="704"/>
      <c r="J68" s="704"/>
      <c r="K68" s="704"/>
      <c r="L68" s="704"/>
      <c r="O68" s="704"/>
      <c r="P68" s="704"/>
      <c r="Q68" s="704"/>
      <c r="R68" s="704"/>
      <c r="S68" s="704"/>
      <c r="T68" s="704"/>
      <c r="U68" s="704"/>
      <c r="V68" s="704"/>
      <c r="W68" s="704"/>
      <c r="X68" s="164"/>
      <c r="Y68" s="704"/>
      <c r="Z68" s="704"/>
      <c r="AA68" s="705"/>
      <c r="AB68" s="679"/>
    </row>
    <row r="69" spans="2:28" s="163" customFormat="1">
      <c r="B69" s="704"/>
      <c r="C69" s="667" t="s">
        <v>594</v>
      </c>
      <c r="D69" s="381"/>
      <c r="E69" s="381"/>
      <c r="F69" s="381"/>
      <c r="G69" s="704"/>
      <c r="J69" s="704"/>
      <c r="K69" s="704"/>
      <c r="L69" s="704"/>
      <c r="O69" s="704"/>
      <c r="P69" s="704"/>
      <c r="Q69" s="704"/>
      <c r="R69" s="704"/>
      <c r="S69" s="704"/>
      <c r="T69" s="704"/>
      <c r="U69" s="704"/>
      <c r="V69" s="704"/>
      <c r="W69" s="704"/>
      <c r="X69" s="164"/>
      <c r="Y69" s="704"/>
      <c r="Z69" s="704"/>
      <c r="AA69" s="705"/>
      <c r="AB69" s="679"/>
    </row>
    <row r="70" spans="2:28" s="163" customFormat="1">
      <c r="B70" s="704"/>
      <c r="C70" s="667" t="s">
        <v>607</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606</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596</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597</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598</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599</v>
      </c>
      <c r="D75" s="381"/>
      <c r="E75" s="381"/>
      <c r="F75" s="381"/>
      <c r="G75" s="704"/>
      <c r="J75" s="704"/>
      <c r="K75" s="704"/>
      <c r="L75" s="704"/>
      <c r="O75" s="704"/>
      <c r="P75" s="704"/>
      <c r="Q75" s="704"/>
      <c r="R75" s="704"/>
      <c r="S75" s="704"/>
      <c r="T75" s="704"/>
      <c r="U75" s="704"/>
      <c r="V75" s="704"/>
      <c r="W75" s="704"/>
      <c r="X75" s="164"/>
      <c r="Y75" s="704"/>
      <c r="Z75" s="704"/>
      <c r="AA75" s="705"/>
      <c r="AB75" s="679"/>
    </row>
    <row r="76" spans="2:28">
      <c r="C76" s="667" t="s">
        <v>336</v>
      </c>
    </row>
    <row r="77" spans="2:28" s="665" customFormat="1">
      <c r="B77" s="704"/>
      <c r="C77" s="668" t="s">
        <v>348</v>
      </c>
      <c r="D77" s="666" t="s">
        <v>570</v>
      </c>
      <c r="E77" s="381"/>
      <c r="F77" s="381"/>
      <c r="G77" s="704"/>
      <c r="H77" s="163"/>
      <c r="I77" s="163"/>
      <c r="J77" s="704"/>
      <c r="K77" s="704"/>
      <c r="L77" s="704"/>
      <c r="M77" s="163"/>
      <c r="N77" s="163"/>
      <c r="O77" s="704"/>
      <c r="P77" s="704"/>
      <c r="Q77" s="704"/>
      <c r="R77" s="704"/>
      <c r="S77" s="704"/>
      <c r="T77" s="704"/>
      <c r="U77" s="704"/>
      <c r="V77" s="704"/>
      <c r="W77" s="704"/>
      <c r="X77" s="164"/>
      <c r="Y77" s="704"/>
      <c r="Z77" s="704"/>
      <c r="AA77" s="705"/>
      <c r="AB77" s="680"/>
    </row>
    <row r="78" spans="2:28" s="665" customFormat="1">
      <c r="B78" s="704"/>
      <c r="C78" s="667" t="s">
        <v>14</v>
      </c>
      <c r="D78" s="381" t="s">
        <v>571</v>
      </c>
      <c r="E78" s="381"/>
      <c r="F78" s="381"/>
      <c r="G78" s="704"/>
      <c r="H78" s="163"/>
      <c r="I78" s="163"/>
      <c r="J78" s="704"/>
      <c r="K78" s="704"/>
      <c r="L78" s="704"/>
      <c r="M78" s="163"/>
      <c r="N78" s="163"/>
      <c r="O78" s="704"/>
      <c r="P78" s="704"/>
      <c r="Q78" s="704"/>
      <c r="R78" s="704"/>
      <c r="S78" s="704"/>
      <c r="T78" s="704"/>
      <c r="U78" s="704"/>
      <c r="V78" s="704"/>
      <c r="W78" s="704"/>
      <c r="X78" s="164"/>
      <c r="Y78" s="704"/>
      <c r="Z78" s="704"/>
      <c r="AA78" s="705"/>
      <c r="AB78" s="680"/>
    </row>
    <row r="79" spans="2:28" s="665" customFormat="1">
      <c r="B79" s="704"/>
      <c r="C79" s="667" t="s">
        <v>10</v>
      </c>
      <c r="D79" s="381"/>
      <c r="E79" s="381"/>
      <c r="F79" s="381"/>
      <c r="G79" s="704"/>
      <c r="H79" s="163"/>
      <c r="I79" s="163"/>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667" t="s">
        <v>602</v>
      </c>
      <c r="D80" s="381" t="s">
        <v>20</v>
      </c>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7" t="s">
        <v>11</v>
      </c>
      <c r="D81" s="381"/>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7" t="s">
        <v>550</v>
      </c>
      <c r="D82" s="381"/>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604</v>
      </c>
      <c r="D83" s="381"/>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7" t="s">
        <v>542</v>
      </c>
      <c r="D84" s="381"/>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7" t="s">
        <v>543</v>
      </c>
      <c r="D85" s="381"/>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8" t="s">
        <v>621</v>
      </c>
      <c r="D86" s="669" t="s">
        <v>166</v>
      </c>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8" t="s">
        <v>622</v>
      </c>
      <c r="D87" s="669" t="s">
        <v>167</v>
      </c>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8" t="s">
        <v>623</v>
      </c>
      <c r="D88" s="666" t="s">
        <v>168</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8" t="s">
        <v>624</v>
      </c>
      <c r="D89" s="666" t="s">
        <v>169</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8" t="s">
        <v>618</v>
      </c>
      <c r="D90" s="669" t="s">
        <v>170</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9" t="s">
        <v>156</v>
      </c>
      <c r="D91" s="669" t="s">
        <v>171</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9" t="s">
        <v>157</v>
      </c>
      <c r="D92" s="669" t="s">
        <v>172</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9" t="s">
        <v>158</v>
      </c>
      <c r="D93" s="669" t="s">
        <v>173</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159</v>
      </c>
      <c r="D94" s="669" t="s">
        <v>174</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160</v>
      </c>
      <c r="D95" s="669" t="s">
        <v>175</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161</v>
      </c>
      <c r="D96" s="669" t="s">
        <v>176</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162</v>
      </c>
      <c r="D97" s="669" t="s">
        <v>177</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163</v>
      </c>
      <c r="D98" s="669" t="s">
        <v>178</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164</v>
      </c>
      <c r="D99" s="669" t="s">
        <v>179</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165</v>
      </c>
      <c r="D100" s="669" t="s">
        <v>180</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125</v>
      </c>
      <c r="D101" s="669" t="s">
        <v>140</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126</v>
      </c>
      <c r="D102" s="669" t="s">
        <v>141</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127</v>
      </c>
      <c r="D103" s="669" t="s">
        <v>142</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128</v>
      </c>
      <c r="D104" s="669" t="s">
        <v>143</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129</v>
      </c>
      <c r="D105" s="669" t="s">
        <v>144</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130</v>
      </c>
      <c r="D106" s="669" t="s">
        <v>145</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131</v>
      </c>
      <c r="D107" s="669" t="s">
        <v>146</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132</v>
      </c>
      <c r="D108" s="669" t="s">
        <v>147</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133</v>
      </c>
      <c r="D109" s="669" t="s">
        <v>148</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134</v>
      </c>
      <c r="D110" s="669" t="s">
        <v>149</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135</v>
      </c>
      <c r="D111" s="669" t="s">
        <v>150</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136</v>
      </c>
      <c r="D112" s="669" t="s">
        <v>151</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137</v>
      </c>
      <c r="D113" s="669" t="s">
        <v>152</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138</v>
      </c>
      <c r="D114" s="669" t="s">
        <v>153</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139</v>
      </c>
      <c r="D115" s="669" t="s">
        <v>154</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s="665" customFormat="1">
      <c r="B116" s="704"/>
      <c r="C116" s="669" t="s">
        <v>345</v>
      </c>
      <c r="D116" s="669" t="s">
        <v>346</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37">
      <c r="C117" s="668" t="s">
        <v>562</v>
      </c>
      <c r="D117" s="666" t="s">
        <v>586</v>
      </c>
    </row>
    <row r="118" spans="2:37" s="381" customFormat="1">
      <c r="B118" s="704"/>
      <c r="C118" s="668" t="s">
        <v>11</v>
      </c>
      <c r="D118" s="666" t="s">
        <v>579</v>
      </c>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705"/>
    </row>
    <row r="119" spans="2:37" s="381" customFormat="1">
      <c r="B119" s="704"/>
      <c r="C119" s="668" t="s">
        <v>550</v>
      </c>
      <c r="D119" s="666" t="s">
        <v>603</v>
      </c>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705"/>
    </row>
    <row r="120" spans="2:37" s="381" customFormat="1">
      <c r="B120" s="704"/>
      <c r="C120" s="668" t="s">
        <v>626</v>
      </c>
      <c r="D120" s="666" t="s">
        <v>629</v>
      </c>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705"/>
      <c r="AC120" s="704"/>
      <c r="AD120" s="704"/>
      <c r="AE120" s="704"/>
      <c r="AF120" s="704"/>
      <c r="AG120" s="704"/>
      <c r="AH120" s="704"/>
      <c r="AI120" s="704"/>
      <c r="AJ120" s="704"/>
      <c r="AK120" s="704"/>
    </row>
    <row r="121" spans="2:37" s="381" customFormat="1">
      <c r="B121" s="704"/>
      <c r="C121" s="668" t="s">
        <v>627</v>
      </c>
      <c r="D121" s="666" t="s">
        <v>630</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668" t="s">
        <v>628</v>
      </c>
      <c r="D122" s="666" t="s">
        <v>631</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668" t="s">
        <v>612</v>
      </c>
      <c r="D123" s="666" t="s">
        <v>613</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670" t="s">
        <v>853</v>
      </c>
      <c r="D124" s="671" t="s">
        <v>860</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66" t="s">
        <v>854</v>
      </c>
      <c r="D125" s="672" t="s">
        <v>861</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66" t="s">
        <v>855</v>
      </c>
      <c r="D126" s="672" t="s">
        <v>862</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66" t="s">
        <v>856</v>
      </c>
      <c r="D127" s="672" t="s">
        <v>863</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66" t="s">
        <v>857</v>
      </c>
      <c r="D128" s="671" t="s">
        <v>864</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70" t="s">
        <v>858</v>
      </c>
      <c r="D129" s="671" t="s">
        <v>865</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70" t="s">
        <v>859</v>
      </c>
      <c r="D130" s="671" t="s">
        <v>866</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6" t="s">
        <v>867</v>
      </c>
      <c r="D131" s="672" t="s">
        <v>868</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68" t="s">
        <v>635</v>
      </c>
      <c r="D132" s="672" t="s">
        <v>636</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68" t="s">
        <v>542</v>
      </c>
      <c r="D133" s="673" t="s">
        <v>573</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8" t="s">
        <v>157</v>
      </c>
      <c r="D134" s="673" t="s">
        <v>172</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sheetData>
  <mergeCells count="6">
    <mergeCell ref="N49:X49"/>
    <mergeCell ref="H51:I51"/>
    <mergeCell ref="N54:X54"/>
    <mergeCell ref="H55:I55"/>
    <mergeCell ref="J55:K55"/>
    <mergeCell ref="N55:X55"/>
  </mergeCells>
  <printOptions horizontalCentered="1"/>
  <pageMargins left="0.19685039370078741" right="0" top="0.15748031496062992" bottom="0.23622047244094491" header="0.15748031496062992" footer="0.15748031496062992"/>
  <pageSetup paperSize="9" scale="56" firstPageNumber="4294963191" fitToHeight="2" orientation="landscape" r:id="rId1"/>
  <headerFooter alignWithMargins="0">
    <oddHeader>&amp;R&amp;"Calibri"&amp;10&amp;K000000 Confidential&amp;1#_x000D_</oddHead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7F192-0BC5-4419-8D63-7D305A62A759}">
  <sheetPr>
    <pageSetUpPr fitToPage="1"/>
  </sheetPr>
  <dimension ref="A1:AJ112"/>
  <sheetViews>
    <sheetView showGridLines="0" topLeftCell="B10" zoomScale="70" zoomScaleNormal="70" zoomScaleSheetLayoutView="70" workbookViewId="0">
      <selection activeCell="G42" sqref="G42"/>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862"/>
      <c r="J10" s="863"/>
      <c r="K10" s="864"/>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859" t="s">
        <v>520</v>
      </c>
      <c r="P15" s="860"/>
      <c r="Q15" s="860"/>
      <c r="R15" s="860"/>
      <c r="S15" s="860"/>
      <c r="T15" s="860"/>
      <c r="U15" s="861"/>
      <c r="V15" s="861"/>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707"/>
      <c r="C18" s="364" t="s">
        <v>1264</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867"/>
      <c r="P18" s="868"/>
      <c r="Q18" s="630" t="s">
        <v>525</v>
      </c>
      <c r="R18" s="868"/>
      <c r="S18" s="868"/>
      <c r="T18" s="630"/>
      <c r="U18" s="634"/>
      <c r="V18" s="630"/>
      <c r="W18" s="350" t="str">
        <f>IF(E18="","",VLOOKUP(C18,Data!$B$5:$J$508,9,FALSE)*E18)</f>
        <v/>
      </c>
    </row>
    <row r="19" spans="1:35" s="465" customFormat="1" ht="20" customHeight="1">
      <c r="A19" s="456"/>
      <c r="B19" s="550" t="s">
        <v>1263</v>
      </c>
      <c r="C19" s="551" t="s">
        <v>189</v>
      </c>
      <c r="D19" s="335" t="str">
        <f>IF(E19="","",VLOOKUP(C19,Data!$B$5:$L$508,2,FALSE))</f>
        <v>ZW26710</v>
      </c>
      <c r="E19" s="552">
        <v>189</v>
      </c>
      <c r="F19" s="712" t="s">
        <v>521</v>
      </c>
      <c r="G19" s="335">
        <f>IF(E19="","",VLOOKUP(C19,Data!$B$5:$L$508,11,FALSE))</f>
        <v>124.63</v>
      </c>
      <c r="H19" s="336">
        <f t="shared" si="0"/>
        <v>23555.07</v>
      </c>
      <c r="I19" s="375" t="str">
        <f>IF(E19="","",VLOOKUP(C19,Data!$B$5:$D$508,3,FALSE))</f>
        <v>C/T</v>
      </c>
      <c r="J19" s="375" t="str">
        <f>IF(E19="","",VLOOKUP(C19,Data!$B$5:$M$508,12,FALSE))</f>
        <v>Indonesia</v>
      </c>
      <c r="K19" s="337"/>
      <c r="L19" s="338">
        <f>IF(E19="","",VLOOKUP(C19,Data!$B$5:$E$508,4,FALSE)*E19)</f>
        <v>1512</v>
      </c>
      <c r="M19" s="338">
        <f>IF(E19="","",VLOOKUP(C19,Data!$B$5:$F$508,5,FALSE)*E19)</f>
        <v>1436.3999999999999</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8.504999999999999</v>
      </c>
    </row>
    <row r="20" spans="1:35" ht="20" customHeight="1">
      <c r="A20" s="382"/>
      <c r="B20" s="553"/>
      <c r="C20" s="364"/>
      <c r="D20" s="319" t="str">
        <f>IF(E20="","",VLOOKUP(C20,Data!$B$5:$L$508,2,FALSE))</f>
        <v/>
      </c>
      <c r="E20" s="555"/>
      <c r="F20" s="363"/>
      <c r="G20" s="319" t="str">
        <f>IF(E20="","",VLOOKUP(C20,Data!$B$5:$L$508,11,FALSE))</f>
        <v/>
      </c>
      <c r="H20" s="865"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866" t="s">
        <v>525</v>
      </c>
      <c r="R20" s="474"/>
      <c r="S20" s="474"/>
      <c r="T20" s="866"/>
      <c r="U20" s="475"/>
      <c r="V20" s="866"/>
      <c r="W20" s="322" t="str">
        <f>IF(E20="","",VLOOKUP(C20,Data!$B$5:$J$508,9,FALSE)*E20)</f>
        <v/>
      </c>
    </row>
    <row r="21" spans="1:35" s="465" customFormat="1" ht="20" customHeight="1">
      <c r="A21" s="456"/>
      <c r="B21" s="550"/>
      <c r="C21" s="551"/>
      <c r="D21" s="335" t="str">
        <f>IF(E21="","",VLOOKUP(C21,Data!$B$5:$L$508,2,FALSE))</f>
        <v/>
      </c>
      <c r="E21" s="552"/>
      <c r="F21" s="712" t="s">
        <v>522</v>
      </c>
      <c r="G21" s="335" t="str">
        <f>IF(E21="","",VLOOKUP(C21,Data!$B$5:$L$508,11,FALSE))</f>
        <v/>
      </c>
      <c r="H21" s="336" t="str">
        <f t="shared" si="0"/>
        <v>-</v>
      </c>
      <c r="I21" s="375" t="str">
        <f>IF(E21="","",VLOOKUP(C21,Data!$B$5:$D$508,3,FALSE))</f>
        <v/>
      </c>
      <c r="J21" s="375" t="str">
        <f>IF(E21="","",VLOOKUP(C21,Data!$B$5:$M$508,12,FALSE))</f>
        <v/>
      </c>
      <c r="K21" s="337"/>
      <c r="L21" s="338" t="str">
        <f>IF(E21="","",VLOOKUP(C21,Data!$B$5:$E$508,4,FALSE)*E21)</f>
        <v/>
      </c>
      <c r="M21" s="338" t="str">
        <f>IF(E21="","",VLOOKUP(C21,Data!$B$5:$F$508,5,FALSE)*E21)</f>
        <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t="str">
        <f>IF(E21="","",VLOOKUP(C21,Data!$B$5:$J$508,9,FALSE)*E21)</f>
        <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378" t="s">
        <v>1114</v>
      </c>
      <c r="G23" s="319" t="str">
        <f>IF(E23="","",VLOOKUP(C23,Data!$B$5:$L$508,11,FALSE))</f>
        <v/>
      </c>
      <c r="H23" s="865"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866"/>
      <c r="W23" s="322" t="str">
        <f>IF(E23="","",VLOOKUP(C23,Data!$B$5:$J$508,9,FALSE)*E23)</f>
        <v/>
      </c>
    </row>
    <row r="24" spans="1:35" ht="20" customHeight="1">
      <c r="A24" s="382"/>
      <c r="B24" s="553"/>
      <c r="C24" s="557"/>
      <c r="D24" s="319" t="str">
        <f>IF(E24="","",VLOOKUP(C24,Data!$B$5:$L$508,2,FALSE))</f>
        <v/>
      </c>
      <c r="E24" s="555"/>
      <c r="F24" s="712"/>
      <c r="G24" s="319" t="str">
        <f>IF(E24="","",VLOOKUP(C24,Data!$B$5:$L$508,11,FALSE))</f>
        <v/>
      </c>
      <c r="H24" s="865"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866"/>
      <c r="W24" s="322" t="str">
        <f>IF(E24="","",VLOOKUP(C24,Data!$B$5:$J$508,9,FALSE)*E24)</f>
        <v/>
      </c>
    </row>
    <row r="25" spans="1:35" ht="20" customHeight="1">
      <c r="A25" s="382"/>
      <c r="B25" s="553"/>
      <c r="C25" s="557"/>
      <c r="D25" s="319" t="str">
        <f>IF(E25="","",VLOOKUP(C25,Data!$B$5:$L$508,2,FALSE))</f>
        <v/>
      </c>
      <c r="E25" s="555"/>
      <c r="F25" s="366"/>
      <c r="G25" s="319" t="str">
        <f>IF(E25="","",VLOOKUP(C25,Data!$B$5:$L$508,11,FALSE))</f>
        <v/>
      </c>
      <c r="H25" s="865"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866"/>
      <c r="R25" s="474"/>
      <c r="S25" s="474"/>
      <c r="T25" s="866"/>
      <c r="U25" s="475"/>
      <c r="V25" s="866"/>
      <c r="W25" s="322" t="str">
        <f>IF(E25="","",VLOOKUP(C25,Data!$B$5:$J$508,9,FALSE)*E25)</f>
        <v/>
      </c>
    </row>
    <row r="26" spans="1:35" ht="20" customHeight="1">
      <c r="A26" s="382"/>
      <c r="B26" s="553"/>
      <c r="C26" s="554"/>
      <c r="D26" s="319" t="str">
        <f>IF(E26="","",VLOOKUP(C26,Data!$B$5:$L$508,2,FALSE))</f>
        <v/>
      </c>
      <c r="E26" s="555"/>
      <c r="F26" s="366"/>
      <c r="G26" s="319" t="str">
        <f>IF(E26="","",VLOOKUP(C26,Data!$B$5:$L$508,11,FALSE))</f>
        <v/>
      </c>
      <c r="H26" s="865"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866"/>
      <c r="R26" s="474"/>
      <c r="S26" s="474"/>
      <c r="T26" s="866"/>
      <c r="U26" s="475"/>
      <c r="V26" s="866"/>
      <c r="W26" s="322" t="str">
        <f>IF(E26="","",VLOOKUP(C26,Data!$B$5:$J$508,9,FALSE)*E26)</f>
        <v/>
      </c>
    </row>
    <row r="27" spans="1:35" ht="32.5">
      <c r="A27" s="382"/>
      <c r="B27" s="553"/>
      <c r="C27" s="677"/>
      <c r="D27" s="319" t="str">
        <f>IF(E27="","",VLOOKUP(C27,Data!$B$5:$L$508,2,FALSE))</f>
        <v/>
      </c>
      <c r="E27" s="555"/>
      <c r="F27" s="366"/>
      <c r="G27" s="319" t="str">
        <f>IF(E27="","",VLOOKUP(C27,Data!$B$5:$L$508,11,FALSE))</f>
        <v/>
      </c>
      <c r="H27" s="865"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866"/>
      <c r="W27" s="322" t="str">
        <f>IF(E27="","",VLOOKUP(C27,Data!$B$5:$J$508,9,FALSE)*E27)</f>
        <v/>
      </c>
    </row>
    <row r="28" spans="1:35" s="465" customFormat="1" ht="20.25" customHeight="1">
      <c r="B28" s="559"/>
      <c r="C28" s="675"/>
      <c r="D28" s="674"/>
      <c r="E28" s="340">
        <f>SUM(E18:E27)</f>
        <v>189</v>
      </c>
      <c r="F28" s="340">
        <f>SUM(F18:F27)</f>
        <v>0</v>
      </c>
      <c r="G28" s="341"/>
      <c r="H28" s="341">
        <f>SUM(H18:H27)</f>
        <v>23555.07</v>
      </c>
      <c r="I28" s="562"/>
      <c r="J28" s="562"/>
      <c r="K28" s="562"/>
      <c r="L28" s="563">
        <f>SUM(L18:L27)</f>
        <v>1512</v>
      </c>
      <c r="M28" s="563">
        <f>SUM(M18:M27)</f>
        <v>1436.3999999999999</v>
      </c>
      <c r="N28" s="341" t="e">
        <f>SUM(N16:N27)</f>
        <v>#REF!</v>
      </c>
      <c r="O28" s="341"/>
      <c r="P28" s="341">
        <f>SUM(P16:P27)</f>
        <v>0</v>
      </c>
      <c r="Q28" s="341">
        <f>SUM(Q16:Q27)</f>
        <v>0</v>
      </c>
      <c r="R28" s="341"/>
      <c r="S28" s="341">
        <f>SUM(S16:S27)</f>
        <v>0</v>
      </c>
      <c r="T28" s="341">
        <f>SUM(T16:T27)</f>
        <v>0</v>
      </c>
      <c r="U28" s="341" t="e">
        <f>SUM(#REF!)</f>
        <v>#REF!</v>
      </c>
      <c r="V28" s="341">
        <f>SUM(V16:V27)</f>
        <v>0</v>
      </c>
      <c r="W28" s="342">
        <f>SUM(W18:W27)</f>
        <v>8.504999999999999</v>
      </c>
      <c r="Z28" s="429"/>
      <c r="AA28" s="429"/>
      <c r="AB28" s="429"/>
      <c r="AC28" s="429"/>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row>
    <row r="32" spans="1:35">
      <c r="B32" s="394" t="s">
        <v>561</v>
      </c>
      <c r="C32" s="381"/>
      <c r="D32" s="641"/>
      <c r="E32" s="381"/>
      <c r="G32" s="1056"/>
      <c r="H32" s="1057"/>
      <c r="I32" s="430"/>
      <c r="J32" s="572"/>
      <c r="K32" s="307" t="s">
        <v>93</v>
      </c>
      <c r="L32" s="307"/>
      <c r="M32" s="304"/>
      <c r="W32" s="308"/>
    </row>
    <row r="33" spans="2:29">
      <c r="B33" s="406"/>
      <c r="C33" s="448"/>
      <c r="D33" s="661"/>
      <c r="E33" s="381" t="s">
        <v>94</v>
      </c>
      <c r="G33" s="507"/>
      <c r="H33" s="508"/>
      <c r="I33" s="430" t="s">
        <v>95</v>
      </c>
      <c r="J33" s="572"/>
      <c r="K33" s="307"/>
      <c r="L33" s="307"/>
      <c r="M33" s="304"/>
      <c r="W33" s="308"/>
    </row>
    <row r="34" spans="2:29">
      <c r="B34" s="387" t="s">
        <v>96</v>
      </c>
      <c r="C34" s="444"/>
      <c r="D34" s="640"/>
      <c r="E34" s="381" t="s">
        <v>97</v>
      </c>
      <c r="G34" s="317" t="s">
        <v>98</v>
      </c>
      <c r="H34" s="509"/>
      <c r="I34" s="430" t="s">
        <v>88</v>
      </c>
      <c r="J34" s="572"/>
      <c r="K34" s="307" t="s">
        <v>99</v>
      </c>
      <c r="L34" s="307"/>
      <c r="M34" s="304"/>
      <c r="W34" s="308"/>
    </row>
    <row r="35" spans="2:29">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9">
      <c r="B36" s="406"/>
      <c r="C36" s="448"/>
      <c r="D36" s="644"/>
      <c r="E36" s="448"/>
      <c r="F36" s="535"/>
      <c r="G36" s="1061" t="s">
        <v>1269</v>
      </c>
      <c r="H36" s="1078"/>
      <c r="I36" s="1061" t="s">
        <v>1265</v>
      </c>
      <c r="J36" s="1078"/>
      <c r="K36" s="574"/>
      <c r="L36" s="311"/>
      <c r="M36" s="1064" t="s">
        <v>105</v>
      </c>
      <c r="N36" s="1065"/>
      <c r="O36" s="1065"/>
      <c r="P36" s="1065"/>
      <c r="Q36" s="1065"/>
      <c r="R36" s="1065"/>
      <c r="S36" s="1065"/>
      <c r="T36" s="1065"/>
      <c r="U36" s="1065"/>
      <c r="V36" s="1065"/>
      <c r="W36" s="1066"/>
    </row>
    <row r="37" spans="2:29">
      <c r="B37" s="704"/>
      <c r="C37" s="381"/>
      <c r="D37" s="381"/>
      <c r="E37" s="381"/>
    </row>
    <row r="38" spans="2:29">
      <c r="B38" s="704"/>
      <c r="C38" s="381"/>
      <c r="D38" s="381"/>
      <c r="E38" s="381"/>
    </row>
    <row r="39" spans="2:29" ht="27.75" customHeight="1">
      <c r="B39" s="704"/>
      <c r="C39" s="381"/>
      <c r="D39" s="381"/>
      <c r="E39" s="381"/>
    </row>
    <row r="40" spans="2:29" s="578" customFormat="1" ht="22.5" customHeight="1">
      <c r="B40" s="456" t="s">
        <v>1155</v>
      </c>
      <c r="C40" s="381"/>
      <c r="D40" s="664" t="s">
        <v>580</v>
      </c>
      <c r="E40" s="381"/>
      <c r="H40" s="510" t="s">
        <v>916</v>
      </c>
      <c r="I40" s="575"/>
      <c r="J40" s="575" t="s">
        <v>927</v>
      </c>
      <c r="L40" s="289"/>
      <c r="M40" s="289"/>
      <c r="W40" s="376"/>
      <c r="Z40" s="429"/>
      <c r="AA40" s="429"/>
      <c r="AB40" s="429"/>
      <c r="AC40" s="429"/>
    </row>
    <row r="41" spans="2:29" s="289" customFormat="1" ht="22.5" customHeight="1">
      <c r="B41" s="456" t="s">
        <v>1156</v>
      </c>
      <c r="C41" s="497"/>
      <c r="D41" s="664" t="s">
        <v>927</v>
      </c>
      <c r="E41" s="663"/>
      <c r="F41" s="578"/>
      <c r="G41" s="578"/>
      <c r="H41" s="510" t="s">
        <v>917</v>
      </c>
      <c r="I41" s="575"/>
      <c r="J41" s="575" t="s">
        <v>927</v>
      </c>
      <c r="K41" s="578"/>
      <c r="N41" s="578"/>
      <c r="O41" s="578"/>
      <c r="P41" s="578"/>
      <c r="Q41" s="578"/>
      <c r="R41" s="578"/>
      <c r="S41" s="578"/>
      <c r="T41" s="578"/>
      <c r="U41" s="578"/>
      <c r="V41" s="578"/>
      <c r="W41" s="376"/>
      <c r="X41" s="578"/>
      <c r="Y41" s="578"/>
      <c r="Z41" s="429"/>
      <c r="AA41" s="429"/>
      <c r="AB41" s="429"/>
      <c r="AC41" s="429"/>
    </row>
    <row r="42" spans="2:29" s="289" customFormat="1" ht="22.5" customHeight="1">
      <c r="B42" s="456" t="s">
        <v>1157</v>
      </c>
      <c r="C42" s="497"/>
      <c r="D42" s="664" t="s">
        <v>927</v>
      </c>
      <c r="E42" s="663"/>
      <c r="F42" s="578"/>
      <c r="H42" s="510" t="s">
        <v>918</v>
      </c>
      <c r="I42" s="575"/>
      <c r="J42" s="575" t="s">
        <v>580</v>
      </c>
      <c r="K42" s="578"/>
      <c r="N42" s="578"/>
      <c r="O42" s="578"/>
      <c r="P42" s="578"/>
      <c r="Q42" s="578"/>
      <c r="R42" s="578"/>
      <c r="S42" s="578"/>
      <c r="T42" s="578"/>
      <c r="U42" s="578"/>
      <c r="V42" s="578"/>
      <c r="W42" s="376"/>
      <c r="X42" s="578"/>
      <c r="Y42" s="578"/>
      <c r="Z42" s="429"/>
      <c r="AA42" s="429"/>
      <c r="AB42" s="429"/>
      <c r="AC42" s="429"/>
    </row>
    <row r="43" spans="2:29" s="289" customFormat="1" ht="22.5" customHeight="1">
      <c r="B43" s="456" t="s">
        <v>925</v>
      </c>
      <c r="C43" s="497"/>
      <c r="D43" s="664" t="s">
        <v>580</v>
      </c>
      <c r="E43" s="663"/>
      <c r="F43" s="578"/>
      <c r="H43" s="510" t="s">
        <v>919</v>
      </c>
      <c r="I43" s="575"/>
      <c r="J43" s="575" t="s">
        <v>580</v>
      </c>
      <c r="K43" s="578"/>
      <c r="N43" s="578"/>
      <c r="O43" s="578"/>
      <c r="P43" s="578"/>
      <c r="Q43" s="578"/>
      <c r="R43" s="578"/>
      <c r="S43" s="578"/>
      <c r="T43" s="578"/>
      <c r="U43" s="578"/>
      <c r="V43" s="578"/>
      <c r="W43" s="376"/>
      <c r="X43" s="578"/>
      <c r="Y43" s="578"/>
      <c r="Z43" s="578"/>
    </row>
    <row r="44" spans="2:29" s="289" customFormat="1" ht="22.5" customHeight="1">
      <c r="B44" s="456" t="s">
        <v>1158</v>
      </c>
      <c r="C44" s="497"/>
      <c r="D44" s="664" t="s">
        <v>580</v>
      </c>
      <c r="E44" s="663"/>
      <c r="F44" s="578"/>
      <c r="H44" s="510" t="s">
        <v>921</v>
      </c>
      <c r="I44" s="575"/>
      <c r="J44" s="575" t="s">
        <v>580</v>
      </c>
      <c r="K44" s="578"/>
      <c r="N44" s="578"/>
      <c r="O44" s="578"/>
      <c r="P44" s="578"/>
      <c r="Q44" s="578"/>
      <c r="R44" s="578"/>
      <c r="S44" s="578"/>
      <c r="T44" s="578"/>
      <c r="U44" s="578"/>
      <c r="V44" s="578"/>
      <c r="W44" s="376"/>
      <c r="X44" s="578"/>
      <c r="Y44" s="578"/>
      <c r="Z44" s="578"/>
    </row>
    <row r="45" spans="2:29" ht="25">
      <c r="B45" s="456"/>
      <c r="C45" s="497"/>
      <c r="D45" s="456"/>
      <c r="E45" s="663"/>
      <c r="H45" s="510" t="s">
        <v>920</v>
      </c>
      <c r="I45" s="382"/>
      <c r="J45" s="575" t="s">
        <v>580</v>
      </c>
    </row>
    <row r="46" spans="2:29"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9"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9"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M30:W30"/>
    <mergeCell ref="G32:H32"/>
    <mergeCell ref="M35:W35"/>
    <mergeCell ref="G36:H36"/>
    <mergeCell ref="I36:J36"/>
    <mergeCell ref="M36:W36"/>
    <mergeCell ref="O27:U27"/>
    <mergeCell ref="O19:U19"/>
    <mergeCell ref="O21:U21"/>
    <mergeCell ref="O22:T22"/>
    <mergeCell ref="O23:T23"/>
    <mergeCell ref="O24:T24"/>
  </mergeCells>
  <printOptions horizontalCentered="1"/>
  <pageMargins left="0.2" right="0" top="0.15748031496062992" bottom="0.15748031496062992" header="0.15748031496062992" footer="0.15748031496062992"/>
  <pageSetup paperSize="9" scale="61" firstPageNumber="4294963191" fitToHeight="2" orientation="landscape" r:id="rId1"/>
  <headerFooter alignWithMargins="0">
    <oddHeader>&amp;R&amp;"Calibri"&amp;10&amp;K000000 Confidential&amp;1#_x000D_</oddHead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EA107-6B5C-4E58-916F-E497AFF9086D}">
  <dimension ref="B1:AK136"/>
  <sheetViews>
    <sheetView showGridLines="0" topLeftCell="A28" zoomScale="70" zoomScaleNormal="70" zoomScaleSheetLayoutView="70" workbookViewId="0">
      <selection activeCell="G31" sqref="G31"/>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6.1796875"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869"/>
      <c r="K10" s="870"/>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1264</v>
      </c>
      <c r="D18" s="346" t="str">
        <f>IF(E18="","",VLOOKUP(C18,Data!$B$5:$L$508,2,FALSE))</f>
        <v/>
      </c>
      <c r="E18" s="715"/>
      <c r="F18" s="709"/>
      <c r="G18" s="363"/>
      <c r="H18" s="346" t="str">
        <f>IF(E18="","",VLOOKUP(C18,Data!$B$5:$L$508,11,FALSE))</f>
        <v/>
      </c>
      <c r="I18" s="616" t="str">
        <f t="shared" ref="I18:I48"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190,Data!G190,(IF(C18=Data!B193,Data!G193,(IF(C18=Data!#REF!,Data!#REF!,(IF(C18=Data!#REF!,Data!#REF!,(IF(C18=Data!#REF!,Data!#REF!,Data!#REF!)))))))))))))))&amp;IF(C18=Data!#REF!,Data!#REF!,(IF(C18=Data!#REF!,Data!#REF!,(IF(C18=Data!#REF!,Data!#REF!,(IF(C18=Data!#REF!,Data!#REF!,(IF(C18=Data!#REF!,Data!#REF!,(IF(C18=Data!#REF!,Data!G885,(IF(C18=Data!#REF!,Data!#REF!,(IF(C18=Data!#REF!,Data!#REF!,Data!#REF!)))))))))))))))&amp;IF(C18=Data!B221,Data!G221,(IF(C18=Data!#REF!,Data!#REF!,(IF(C18=Data!#REF!,Data!#REF!,(IF(C18=Data!#REF!,Data!#REF!,(IF(C18=Data!#REF!,Data!#REF!,Data!#REF!)))))))))</f>
        <v>#REF!</v>
      </c>
      <c r="P18" s="867"/>
      <c r="Q18" s="868"/>
      <c r="R18" s="630" t="s">
        <v>525</v>
      </c>
      <c r="S18" s="868"/>
      <c r="T18" s="868"/>
      <c r="U18" s="630"/>
      <c r="V18" s="634"/>
      <c r="W18" s="630"/>
      <c r="X18" s="350" t="str">
        <f>IF(E18="","",VLOOKUP(C18,Data!$B$5:$J$508,9,FALSE)*E18)</f>
        <v/>
      </c>
      <c r="Y18" s="704"/>
      <c r="Z18" s="704"/>
      <c r="AA18" s="705"/>
      <c r="AB18" s="705"/>
      <c r="AC18" s="704"/>
      <c r="AD18" s="704"/>
      <c r="AE18" s="704"/>
    </row>
    <row r="19" spans="2:31" s="710" customFormat="1" ht="20" customHeight="1">
      <c r="B19" s="707" t="s">
        <v>952</v>
      </c>
      <c r="C19" s="357" t="s">
        <v>14</v>
      </c>
      <c r="D19" s="346" t="str">
        <f>IF(E19="","",VLOOKUP(C19,Data!$B$5:$L$508,2,FALSE))</f>
        <v>ZA34830</v>
      </c>
      <c r="E19" s="715">
        <v>20</v>
      </c>
      <c r="F19" s="709"/>
      <c r="G19" s="712"/>
      <c r="H19" s="346">
        <f>IF(E19="","",VLOOKUP(C19,Data!$B$5:$L$508,11,FALSE))</f>
        <v>117.38</v>
      </c>
      <c r="I19" s="616">
        <f t="shared" si="0"/>
        <v>2347.6</v>
      </c>
      <c r="J19" s="471" t="str">
        <f>IF(E19="","",VLOOKUP(C19,Data!$B$5:$D$508,3,FALSE))</f>
        <v>C/T</v>
      </c>
      <c r="K19" s="347" t="str">
        <f>IF(E19="","",VLOOKUP(C19,Data!$B$5:$M$508,12,FALSE))</f>
        <v>Indonesia</v>
      </c>
      <c r="L19" s="348"/>
      <c r="M19" s="349">
        <f>IF(E19="","",VLOOKUP(C19,Data!$B$5:$E$508,4,FALSE)*E19)</f>
        <v>102</v>
      </c>
      <c r="N19" s="349">
        <f>IF(E19="","",VLOOKUP(C19,Data!$B$5:$F$508,5,FALSE)*E19)</f>
        <v>90</v>
      </c>
      <c r="O19" s="612" t="e">
        <f>IF(C19=Data!#REF!,Data!#REF!,(IF(C19=Data!#REF!,Data!#REF!,(IF(C19=Data!#REF!,Data!#REF!,(IF(C19=Data!B142,Data!G142,(IF(C19=Data!B145,Data!G145,(IF(C19=Data!#REF!,Data!#REF!,(IF(C19=Data!#REF!,Data!#REF!,(IF(C19=Data!#REF!,Data!#REF!,Data!#REF!)))))))))))))))&amp;IF(C19=Data!#REF!,Data!#REF!,(IF(C19=Data!#REF!,Data!#REF!,(IF(C19=Data!#REF!,Data!#REF!,(IF(C19=Data!#REF!,Data!#REF!,(IF(C19=Data!#REF!,Data!#REF!,(IF(C19=Data!#REF!,Data!G837,(IF(C19=Data!#REF!,Data!#REF!,(IF(C19=Data!#REF!,Data!#REF!,Data!#REF!)))))))))))))))&amp;IF(C19=Data!B173,Data!G173,(IF(C19=Data!#REF!,Data!#REF!,(IF(C19=Data!#REF!,Data!#REF!,(IF(C19=Data!#REF!,Data!#REF!,(IF(C19=Data!#REF!,Data!#REF!,Data!#REF!)))))))))</f>
        <v>#REF!</v>
      </c>
      <c r="P19" s="867"/>
      <c r="Q19" s="868"/>
      <c r="R19" s="630" t="s">
        <v>525</v>
      </c>
      <c r="S19" s="868"/>
      <c r="T19" s="868"/>
      <c r="U19" s="630"/>
      <c r="V19" s="634"/>
      <c r="W19" s="630"/>
      <c r="X19" s="350">
        <f>IF(E19="","",VLOOKUP(C19,Data!$B$5:$J$508,9,FALSE)*E19)</f>
        <v>1.1619999999999999</v>
      </c>
      <c r="Y19" s="704"/>
      <c r="Z19" s="704"/>
      <c r="AA19" s="857">
        <v>0.182</v>
      </c>
      <c r="AB19" s="705"/>
      <c r="AC19" s="858">
        <v>0.182</v>
      </c>
      <c r="AD19" s="704"/>
      <c r="AE19" s="704"/>
    </row>
    <row r="20" spans="2:31" s="710" customFormat="1" ht="20" customHeight="1">
      <c r="B20" s="707">
        <v>3</v>
      </c>
      <c r="C20" s="357" t="s">
        <v>10</v>
      </c>
      <c r="D20" s="346" t="str">
        <f>IF(E20="","",VLOOKUP(C20,Data!$B$5:$L$508,2,FALSE))</f>
        <v>ZF36340</v>
      </c>
      <c r="E20" s="715">
        <v>10</v>
      </c>
      <c r="F20" s="709"/>
      <c r="G20" s="712"/>
      <c r="H20" s="346">
        <f>IF(E20="","",VLOOKUP(C20,Data!$B$5:$L$508,11,FALSE))</f>
        <v>114.9</v>
      </c>
      <c r="I20" s="616">
        <f t="shared" si="0"/>
        <v>1149</v>
      </c>
      <c r="J20" s="471" t="str">
        <f>IF(E20="","",VLOOKUP(C20,Data!$B$5:$D$508,3,FALSE))</f>
        <v>C/T</v>
      </c>
      <c r="K20" s="347" t="str">
        <f>IF(E20="","",VLOOKUP(C20,Data!$B$5:$M$508,12,FALSE))</f>
        <v>Indonesia</v>
      </c>
      <c r="L20" s="348"/>
      <c r="M20" s="349">
        <f>IF(E20="","",VLOOKUP(C20,Data!$B$5:$E$508,4,FALSE)*E20)</f>
        <v>51</v>
      </c>
      <c r="N20" s="349">
        <f>IF(E20="","",VLOOKUP(C20,Data!$B$5:$F$508,5,FALSE)*E20)</f>
        <v>45</v>
      </c>
      <c r="O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P20" s="867"/>
      <c r="Q20" s="868"/>
      <c r="R20" s="630" t="s">
        <v>525</v>
      </c>
      <c r="S20" s="868"/>
      <c r="T20" s="868"/>
      <c r="U20" s="630"/>
      <c r="V20" s="634"/>
      <c r="W20" s="630"/>
      <c r="X20" s="350">
        <f>IF(E20="","",VLOOKUP(C20,Data!$B$5:$J$508,9,FALSE)*E20)</f>
        <v>0.58099999999999996</v>
      </c>
      <c r="Y20" s="704"/>
      <c r="Z20" s="704"/>
      <c r="AA20" s="857">
        <v>1.1619999999999999</v>
      </c>
      <c r="AB20" s="705"/>
      <c r="AC20" s="858">
        <v>1.1619999999999999</v>
      </c>
      <c r="AD20" s="704"/>
      <c r="AE20" s="704"/>
    </row>
    <row r="21" spans="2:31" s="710" customFormat="1" ht="20" customHeight="1">
      <c r="B21" s="707" t="s">
        <v>1266</v>
      </c>
      <c r="C21" s="357" t="s">
        <v>336</v>
      </c>
      <c r="D21" s="346" t="str">
        <f>IF(E21="","",VLOOKUP(C21,Data!$B$5:$L$508,2,FALSE))</f>
        <v>WY71980</v>
      </c>
      <c r="E21" s="715">
        <v>180</v>
      </c>
      <c r="F21" s="709">
        <v>9</v>
      </c>
      <c r="G21" s="378"/>
      <c r="H21" s="346">
        <f>IF(E21="","",VLOOKUP(C21,Data!$B$5:$L$508,11,FALSE))</f>
        <v>128.6</v>
      </c>
      <c r="I21" s="616">
        <f t="shared" si="0"/>
        <v>23148</v>
      </c>
      <c r="J21" s="471" t="str">
        <f>IF(E21="","",VLOOKUP(C21,Data!$B$5:$D$508,3,FALSE))</f>
        <v>C/T</v>
      </c>
      <c r="K21" s="347" t="str">
        <f>IF(E21="","",VLOOKUP(C21,Data!$B$5:$M$508,12,FALSE))</f>
        <v>Indonesia</v>
      </c>
      <c r="L21" s="348"/>
      <c r="M21" s="349">
        <f>IF(E21="","",VLOOKUP(C21,Data!$B$5:$E$508,4,FALSE)*E21)</f>
        <v>1188</v>
      </c>
      <c r="N21" s="349">
        <f>IF(E21="","",VLOOKUP(C21,Data!$B$5:$F$508,5,FALSE)*E21)</f>
        <v>1170</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867"/>
      <c r="Q21" s="868"/>
      <c r="R21" s="630" t="s">
        <v>525</v>
      </c>
      <c r="S21" s="868"/>
      <c r="T21" s="868"/>
      <c r="U21" s="630"/>
      <c r="V21" s="634"/>
      <c r="W21" s="630"/>
      <c r="X21" s="350">
        <f>IF(E21="","",VLOOKUP(C21,Data!$B$5:$J$508,9,FALSE)*E21)</f>
        <v>2.4154200000000001</v>
      </c>
      <c r="Y21" s="704"/>
      <c r="Z21" s="704"/>
      <c r="AA21" s="857">
        <v>2.6838000000000002</v>
      </c>
      <c r="AB21" s="705"/>
      <c r="AC21" s="858">
        <v>2.6839999999999997</v>
      </c>
      <c r="AD21" s="704"/>
      <c r="AE21" s="704"/>
    </row>
    <row r="22" spans="2:31" s="710" customFormat="1" ht="20" customHeight="1">
      <c r="B22" s="707" t="s">
        <v>1267</v>
      </c>
      <c r="C22" s="357" t="s">
        <v>592</v>
      </c>
      <c r="D22" s="346" t="str">
        <f>IF(E22="","",VLOOKUP(C22,Data!$B$5:$L$508,2,FALSE))</f>
        <v>WW08930</v>
      </c>
      <c r="E22" s="715">
        <v>250</v>
      </c>
      <c r="F22" s="709">
        <v>1</v>
      </c>
      <c r="G22" s="712"/>
      <c r="H22" s="346">
        <f>IF(E22="","",VLOOKUP(C22,Data!$B$5:$L$508,11,FALSE))</f>
        <v>24.7</v>
      </c>
      <c r="I22" s="616">
        <f t="shared" si="0"/>
        <v>6175</v>
      </c>
      <c r="J22" s="471" t="str">
        <f>IF(E22="","",VLOOKUP(C22,Data!$B$5:$D$508,3,FALSE))</f>
        <v>C/T</v>
      </c>
      <c r="K22" s="347" t="str">
        <f>IF(E22="","",VLOOKUP(C22,Data!$B$5:$M$508,12,FALSE))</f>
        <v>Indonesia</v>
      </c>
      <c r="L22" s="348"/>
      <c r="M22" s="349">
        <f>IF(E22="","",VLOOKUP(C22,Data!$B$5:$E$508,4,FALSE)*E22)</f>
        <v>550</v>
      </c>
      <c r="N22" s="349">
        <f>IF(E22="","",VLOOKUP(C22,Data!$B$5:$F$508,5,FALSE)*E22)</f>
        <v>250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867"/>
      <c r="Q22" s="868"/>
      <c r="R22" s="630" t="s">
        <v>525</v>
      </c>
      <c r="S22" s="868"/>
      <c r="T22" s="868"/>
      <c r="U22" s="630"/>
      <c r="V22" s="634"/>
      <c r="W22" s="630"/>
      <c r="X22" s="350">
        <f>IF(E22="","",VLOOKUP(C22,Data!$B$5:$J$508,9,FALSE)*E22)</f>
        <v>0.85000000000000009</v>
      </c>
      <c r="Y22" s="704"/>
      <c r="Z22" s="704"/>
      <c r="AA22" s="857">
        <v>0.26838000000000001</v>
      </c>
      <c r="AB22" s="705"/>
      <c r="AC22" s="858">
        <v>0.26900000000000002</v>
      </c>
      <c r="AD22" s="704"/>
      <c r="AE22" s="704"/>
    </row>
    <row r="23" spans="2:31" s="710" customFormat="1" ht="20" customHeight="1">
      <c r="B23" s="707"/>
      <c r="C23" s="357" t="s">
        <v>593</v>
      </c>
      <c r="D23" s="346" t="str">
        <f>IF(E23="","",VLOOKUP(C23,Data!$B$5:$L$508,2,FALSE))</f>
        <v>WW08960</v>
      </c>
      <c r="E23" s="715">
        <v>250</v>
      </c>
      <c r="F23" s="709"/>
      <c r="G23" s="712"/>
      <c r="H23" s="346">
        <f>IF(E23="","",VLOOKUP(C23,Data!$B$5:$L$508,11,FALSE))</f>
        <v>24.7</v>
      </c>
      <c r="I23" s="616">
        <f t="shared" si="0"/>
        <v>6175</v>
      </c>
      <c r="J23" s="471" t="str">
        <f>IF(E23="","",VLOOKUP(C23,Data!$B$5:$D$508,3,FALSE))</f>
        <v>C/T</v>
      </c>
      <c r="K23" s="347" t="str">
        <f>IF(E23="","",VLOOKUP(C23,Data!$B$5:$M$508,12,FALSE))</f>
        <v>Indonesia</v>
      </c>
      <c r="L23" s="348"/>
      <c r="M23" s="349">
        <f>IF(E23="","",VLOOKUP(C23,Data!$B$5:$E$508,4,FALSE)*E23)</f>
        <v>0</v>
      </c>
      <c r="N23" s="349">
        <f>IF(E23="","",VLOOKUP(C23,Data!$B$5:$F$508,5,FALSE)*E23)</f>
        <v>250</v>
      </c>
      <c r="O23" s="612" t="e">
        <f>IF(C23=Data!#REF!,Data!#REF!,(IF(C23=Data!#REF!,Data!#REF!,(IF(C23=Data!#REF!,Data!#REF!,(IF(C23=Data!B141,Data!G141,(IF(C23=Data!B144,Data!G144,(IF(C23=Data!#REF!,Data!#REF!,(IF(C23=Data!#REF!,Data!#REF!,(IF(C23=Data!#REF!,Data!#REF!,Data!#REF!)))))))))))))))&amp;IF(C23=Data!#REF!,Data!#REF!,(IF(C23=Data!#REF!,Data!#REF!,(IF(C23=Data!#REF!,Data!#REF!,(IF(C23=Data!#REF!,Data!#REF!,(IF(C23=Data!#REF!,Data!#REF!,(IF(C23=Data!#REF!,Data!G836,(IF(C23=Data!#REF!,Data!#REF!,(IF(C23=Data!#REF!,Data!#REF!,Data!#REF!)))))))))))))))&amp;IF(C23=Data!B172,Data!G172,(IF(C23=Data!#REF!,Data!#REF!,(IF(C23=Data!#REF!,Data!#REF!,(IF(C23=Data!#REF!,Data!#REF!,(IF(C23=Data!#REF!,Data!#REF!,Data!#REF!)))))))))</f>
        <v>#REF!</v>
      </c>
      <c r="P23" s="867"/>
      <c r="Q23" s="868"/>
      <c r="R23" s="630" t="s">
        <v>525</v>
      </c>
      <c r="S23" s="868"/>
      <c r="T23" s="868"/>
      <c r="U23" s="630"/>
      <c r="V23" s="634"/>
      <c r="W23" s="630"/>
      <c r="X23" s="350">
        <f>IF(E23="","",VLOOKUP(C23,Data!$B$5:$J$508,9,FALSE)*E23)</f>
        <v>0.85000000000000009</v>
      </c>
      <c r="Y23" s="704"/>
      <c r="Z23" s="704"/>
      <c r="AA23" s="857">
        <v>0.85000000000000009</v>
      </c>
      <c r="AB23" s="705"/>
      <c r="AC23" s="858">
        <v>0.85</v>
      </c>
      <c r="AD23" s="704"/>
      <c r="AE23" s="704"/>
    </row>
    <row r="24" spans="2:31" s="710" customFormat="1" ht="20" customHeight="1">
      <c r="B24" s="707" t="s">
        <v>1268</v>
      </c>
      <c r="C24" s="357" t="s">
        <v>596</v>
      </c>
      <c r="D24" s="346" t="str">
        <f>IF(E24="","",VLOOKUP(C24,Data!$B$5:$L$508,2,FALSE))</f>
        <v>WW09120</v>
      </c>
      <c r="E24" s="715">
        <v>250</v>
      </c>
      <c r="F24" s="709"/>
      <c r="G24" s="363"/>
      <c r="H24" s="346">
        <f>IF(E24="","",VLOOKUP(C24,Data!$B$5:$L$508,11,FALSE))</f>
        <v>25.11</v>
      </c>
      <c r="I24" s="616">
        <f t="shared" si="0"/>
        <v>6277.5</v>
      </c>
      <c r="J24" s="471" t="str">
        <f>IF(E24="","",VLOOKUP(C24,Data!$B$5:$D$508,3,FALSE))</f>
        <v>C/T</v>
      </c>
      <c r="K24" s="347" t="str">
        <f>IF(E24="","",VLOOKUP(C24,Data!$B$5:$M$508,12,FALSE))</f>
        <v>Indonesia</v>
      </c>
      <c r="L24" s="348"/>
      <c r="M24" s="349">
        <f>IF(E24="","",VLOOKUP(C24,Data!$B$5:$E$508,4,FALSE)*E24)</f>
        <v>375</v>
      </c>
      <c r="N24" s="349">
        <f>IF(E24="","",VLOOKUP(C24,Data!$B$5:$F$508,5,FALSE)*E24)</f>
        <v>162.5</v>
      </c>
      <c r="O24" s="612" t="e">
        <f>IF(C24=Data!#REF!,Data!#REF!,(IF(C24=Data!#REF!,Data!#REF!,(IF(C24=Data!#REF!,Data!#REF!,(IF(C24=Data!B142,Data!G142,(IF(C24=Data!B145,Data!G145,(IF(C24=Data!#REF!,Data!#REF!,(IF(C24=Data!#REF!,Data!#REF!,(IF(C24=Data!#REF!,Data!#REF!,Data!#REF!)))))))))))))))&amp;IF(C24=Data!#REF!,Data!#REF!,(IF(C24=Data!#REF!,Data!#REF!,(IF(C24=Data!#REF!,Data!#REF!,(IF(C24=Data!#REF!,Data!#REF!,(IF(C24=Data!#REF!,Data!#REF!,(IF(C24=Data!#REF!,Data!G837,(IF(C24=Data!#REF!,Data!#REF!,(IF(C24=Data!#REF!,Data!#REF!,Data!#REF!)))))))))))))))&amp;IF(C24=Data!B173,Data!G173,(IF(C24=Data!#REF!,Data!#REF!,(IF(C24=Data!#REF!,Data!#REF!,(IF(C24=Data!#REF!,Data!#REF!,(IF(C24=Data!#REF!,Data!#REF!,Data!#REF!)))))))))</f>
        <v>#REF!</v>
      </c>
      <c r="P24" s="867"/>
      <c r="Q24" s="868"/>
      <c r="R24" s="630" t="s">
        <v>525</v>
      </c>
      <c r="S24" s="868"/>
      <c r="T24" s="868"/>
      <c r="U24" s="630"/>
      <c r="V24" s="634"/>
      <c r="W24" s="630"/>
      <c r="X24" s="350">
        <f>IF(E24="","",VLOOKUP(C24,Data!$B$5:$J$508,9,FALSE)*E24)</f>
        <v>0.98499999999999999</v>
      </c>
      <c r="Y24" s="704"/>
      <c r="Z24" s="704"/>
      <c r="AA24" s="857">
        <v>0.85000000000000009</v>
      </c>
      <c r="AB24" s="705"/>
      <c r="AC24" s="858">
        <v>0.85</v>
      </c>
      <c r="AD24" s="704"/>
      <c r="AE24" s="704"/>
    </row>
    <row r="25" spans="2:31" s="710" customFormat="1" ht="20" customHeight="1">
      <c r="B25" s="707"/>
      <c r="C25" s="357" t="s">
        <v>597</v>
      </c>
      <c r="D25" s="346" t="str">
        <f>IF(E25="","",VLOOKUP(C25,Data!$B$5:$L$508,2,FALSE))</f>
        <v>WW09130</v>
      </c>
      <c r="E25" s="715">
        <v>250</v>
      </c>
      <c r="F25" s="709"/>
      <c r="G25" s="363"/>
      <c r="H25" s="346">
        <f>IF(E25="","",VLOOKUP(C25,Data!$B$5:$L$508,11,FALSE))</f>
        <v>25.11</v>
      </c>
      <c r="I25" s="616">
        <f t="shared" si="0"/>
        <v>6277.5</v>
      </c>
      <c r="J25" s="471" t="str">
        <f>IF(E25="","",VLOOKUP(C25,Data!$B$5:$D$508,3,FALSE))</f>
        <v>C/T</v>
      </c>
      <c r="K25" s="347" t="str">
        <f>IF(E25="","",VLOOKUP(C25,Data!$B$5:$M$508,12,FALSE))</f>
        <v>Indonesia</v>
      </c>
      <c r="L25" s="348"/>
      <c r="M25" s="349">
        <f>IF(E25="","",VLOOKUP(C25,Data!$B$5:$E$508,4,FALSE)*E25)</f>
        <v>0</v>
      </c>
      <c r="N25" s="349">
        <f>IF(E25="","",VLOOKUP(C25,Data!$B$5:$F$508,5,FALSE)*E25)</f>
        <v>162.5</v>
      </c>
      <c r="O25" s="612" t="e">
        <f>IF(C25=Data!#REF!,Data!#REF!,(IF(C25=Data!#REF!,Data!#REF!,(IF(C25=Data!#REF!,Data!#REF!,(IF(C25=Data!B116,Data!G116,(IF(C25=Data!B119,Data!G119,(IF(C25=Data!#REF!,Data!#REF!,(IF(C25=Data!#REF!,Data!#REF!,(IF(C25=Data!#REF!,Data!#REF!,Data!#REF!)))))))))))))))&amp;IF(C25=Data!#REF!,Data!#REF!,(IF(C25=Data!#REF!,Data!#REF!,(IF(C25=Data!#REF!,Data!#REF!,(IF(C25=Data!#REF!,Data!#REF!,(IF(C25=Data!#REF!,Data!#REF!,(IF(C25=Data!#REF!,Data!G811,(IF(C25=Data!#REF!,Data!#REF!,(IF(C25=Data!#REF!,Data!#REF!,Data!#REF!)))))))))))))))&amp;IF(C25=Data!B147,Data!G147,(IF(C25=Data!#REF!,Data!#REF!,(IF(C25=Data!#REF!,Data!#REF!,(IF(C25=Data!#REF!,Data!#REF!,(IF(C25=Data!#REF!,Data!#REF!,Data!#REF!)))))))))</f>
        <v>#REF!</v>
      </c>
      <c r="P25" s="867"/>
      <c r="Q25" s="868"/>
      <c r="R25" s="630" t="s">
        <v>525</v>
      </c>
      <c r="S25" s="868"/>
      <c r="T25" s="868"/>
      <c r="U25" s="630"/>
      <c r="V25" s="634"/>
      <c r="W25" s="630"/>
      <c r="X25" s="350">
        <f>IF(E25="","",VLOOKUP(C25,Data!$B$5:$J$508,9,FALSE)*E25)</f>
        <v>0.98499999999999999</v>
      </c>
      <c r="Y25" s="704"/>
      <c r="Z25" s="704"/>
      <c r="AA25" s="857">
        <v>0.78800000000000003</v>
      </c>
      <c r="AB25" s="705"/>
      <c r="AC25" s="858">
        <v>0.78800000000000003</v>
      </c>
      <c r="AD25" s="704"/>
      <c r="AE25" s="704"/>
    </row>
    <row r="26" spans="2:31" s="710" customFormat="1" ht="20" customHeight="1">
      <c r="B26" s="707">
        <v>23</v>
      </c>
      <c r="C26" s="357" t="s">
        <v>11</v>
      </c>
      <c r="D26" s="346" t="str">
        <f>IF(E26="","",VLOOKUP(C26,Data!$B$5:$L$508,2,FALSE))</f>
        <v>ZG74800</v>
      </c>
      <c r="E26" s="715">
        <v>150</v>
      </c>
      <c r="F26" s="709"/>
      <c r="G26" s="363"/>
      <c r="H26" s="346">
        <f>IF(E26="","",VLOOKUP(C26,Data!$B$5:$L$508,11,FALSE))</f>
        <v>13.71</v>
      </c>
      <c r="I26" s="616">
        <f t="shared" si="0"/>
        <v>2056.5</v>
      </c>
      <c r="J26" s="471" t="str">
        <f>IF(E26="","",VLOOKUP(C26,Data!$B$5:$D$508,3,FALSE))</f>
        <v>C/T</v>
      </c>
      <c r="K26" s="347" t="str">
        <f>IF(E26="","",VLOOKUP(C26,Data!$B$5:$M$508,12,FALSE))</f>
        <v>Indonesia</v>
      </c>
      <c r="L26" s="348"/>
      <c r="M26" s="349">
        <f>IF(E26="","",VLOOKUP(C26,Data!$B$5:$E$508,4,FALSE)*E26)</f>
        <v>325</v>
      </c>
      <c r="N26" s="349">
        <f>IF(E26="","",VLOOKUP(C26,Data!$B$5:$F$508,5,FALSE)*E26)</f>
        <v>300</v>
      </c>
      <c r="O26" s="612" t="e">
        <f>IF(C26=Data!#REF!,Data!#REF!,(IF(C26=Data!#REF!,Data!#REF!,(IF(C26=Data!#REF!,Data!#REF!,(IF(C26=Data!B117,Data!G117,(IF(C26=Data!B120,Data!G120,(IF(C26=Data!#REF!,Data!#REF!,(IF(C26=Data!#REF!,Data!#REF!,(IF(C26=Data!#REF!,Data!#REF!,Data!#REF!)))))))))))))))&amp;IF(C26=Data!#REF!,Data!#REF!,(IF(C26=Data!#REF!,Data!#REF!,(IF(C26=Data!#REF!,Data!#REF!,(IF(C26=Data!#REF!,Data!#REF!,(IF(C26=Data!#REF!,Data!#REF!,(IF(C26=Data!#REF!,Data!G812,(IF(C26=Data!#REF!,Data!#REF!,(IF(C26=Data!#REF!,Data!#REF!,Data!#REF!)))))))))))))))&amp;IF(C26=Data!B148,Data!G148,(IF(C26=Data!#REF!,Data!#REF!,(IF(C26=Data!#REF!,Data!#REF!,(IF(C26=Data!#REF!,Data!#REF!,(IF(C26=Data!#REF!,Data!#REF!,Data!#REF!)))))))))</f>
        <v>#REF!</v>
      </c>
      <c r="P26" s="867"/>
      <c r="Q26" s="868"/>
      <c r="R26" s="630" t="s">
        <v>525</v>
      </c>
      <c r="S26" s="868"/>
      <c r="T26" s="868"/>
      <c r="U26" s="630"/>
      <c r="V26" s="634"/>
      <c r="W26" s="630"/>
      <c r="X26" s="350">
        <f>IF(E26="","",VLOOKUP(C26,Data!$B$5:$J$508,9,FALSE)*E26)</f>
        <v>1.2</v>
      </c>
      <c r="Y26" s="704"/>
      <c r="Z26" s="704"/>
      <c r="AA26" s="857">
        <v>0.78800000000000003</v>
      </c>
      <c r="AB26" s="705"/>
      <c r="AC26" s="858">
        <v>0.78800000000000003</v>
      </c>
      <c r="AD26" s="704"/>
      <c r="AE26" s="704"/>
    </row>
    <row r="27" spans="2:31" s="710" customFormat="1" ht="20" customHeight="1">
      <c r="B27" s="707">
        <v>24</v>
      </c>
      <c r="C27" s="357" t="s">
        <v>550</v>
      </c>
      <c r="D27" s="346" t="str">
        <f>IF(E27="","",VLOOKUP(C27,Data!$B$5:$L$508,2,FALSE))</f>
        <v>ZG74810</v>
      </c>
      <c r="E27" s="715">
        <v>150</v>
      </c>
      <c r="F27" s="709">
        <v>1</v>
      </c>
      <c r="G27" s="363"/>
      <c r="H27" s="346">
        <f>IF(E27="","",VLOOKUP(C27,Data!$B$5:$L$508,11,FALSE))</f>
        <v>13.22</v>
      </c>
      <c r="I27" s="616">
        <f t="shared" si="0"/>
        <v>1983</v>
      </c>
      <c r="J27" s="471" t="str">
        <f>IF(E27="","",VLOOKUP(C27,Data!$B$5:$D$508,3,FALSE))</f>
        <v>C/T</v>
      </c>
      <c r="K27" s="347" t="str">
        <f>IF(E27="","",VLOOKUP(C27,Data!$B$5:$M$508,12,FALSE))</f>
        <v>Indonesia</v>
      </c>
      <c r="L27" s="348"/>
      <c r="M27" s="349">
        <f>IF(E27="","",VLOOKUP(C27,Data!$B$5:$E$508,4,FALSE)*E27)</f>
        <v>325</v>
      </c>
      <c r="N27" s="349">
        <f>IF(E27="","",VLOOKUP(C27,Data!$B$5:$F$508,5,FALSE)*E27)</f>
        <v>300</v>
      </c>
      <c r="O27" s="612" t="e">
        <f>IF(C27=Data!#REF!,Data!#REF!,(IF(C27=Data!#REF!,Data!#REF!,(IF(C27=Data!#REF!,Data!#REF!,(IF(C27=Data!B118,Data!G118,(IF(C27=Data!B121,Data!G121,(IF(C27=Data!#REF!,Data!#REF!,(IF(C27=Data!#REF!,Data!#REF!,(IF(C27=Data!#REF!,Data!#REF!,Data!#REF!)))))))))))))))&amp;IF(C27=Data!#REF!,Data!#REF!,(IF(C27=Data!#REF!,Data!#REF!,(IF(C27=Data!#REF!,Data!#REF!,(IF(C27=Data!#REF!,Data!#REF!,(IF(C27=Data!#REF!,Data!#REF!,(IF(C27=Data!#REF!,Data!G813,(IF(C27=Data!#REF!,Data!#REF!,(IF(C27=Data!#REF!,Data!#REF!,Data!#REF!)))))))))))))))&amp;IF(C27=Data!B149,Data!G149,(IF(C27=Data!#REF!,Data!#REF!,(IF(C27=Data!#REF!,Data!#REF!,(IF(C27=Data!#REF!,Data!#REF!,(IF(C27=Data!#REF!,Data!#REF!,Data!#REF!)))))))))</f>
        <v>#REF!</v>
      </c>
      <c r="P27" s="867"/>
      <c r="Q27" s="868"/>
      <c r="R27" s="630" t="s">
        <v>525</v>
      </c>
      <c r="S27" s="868"/>
      <c r="T27" s="868"/>
      <c r="U27" s="630"/>
      <c r="V27" s="634"/>
      <c r="W27" s="630"/>
      <c r="X27" s="350">
        <f>IF(E27="","",VLOOKUP(C27,Data!$B$5:$J$508,9,FALSE)*E27)</f>
        <v>1.2</v>
      </c>
      <c r="Y27" s="704"/>
      <c r="Z27" s="704"/>
      <c r="AA27" s="857">
        <v>1.2</v>
      </c>
      <c r="AB27" s="705"/>
      <c r="AC27" s="858">
        <v>1.2</v>
      </c>
      <c r="AD27" s="704"/>
      <c r="AE27" s="704"/>
    </row>
    <row r="28" spans="2:31" s="710" customFormat="1" ht="20" customHeight="1">
      <c r="B28" s="707" t="s">
        <v>954</v>
      </c>
      <c r="C28" s="357" t="s">
        <v>595</v>
      </c>
      <c r="D28" s="346" t="str">
        <f>IF(E28="","",VLOOKUP(C28,Data!$B$5:$L$508,2,FALSE))</f>
        <v>WW08990</v>
      </c>
      <c r="E28" s="715">
        <v>100</v>
      </c>
      <c r="F28" s="709">
        <v>1</v>
      </c>
      <c r="G28" s="363"/>
      <c r="H28" s="346">
        <f>IF(E28="","",VLOOKUP(C28,Data!$B$5:$L$508,11,FALSE))</f>
        <v>24.65</v>
      </c>
      <c r="I28" s="616">
        <f t="shared" si="0"/>
        <v>2465</v>
      </c>
      <c r="J28" s="471" t="str">
        <f>IF(E28="","",VLOOKUP(C28,Data!$B$5:$D$508,3,FALSE))</f>
        <v>C/T</v>
      </c>
      <c r="K28" s="347" t="str">
        <f>IF(E28="","",VLOOKUP(C28,Data!$B$5:$M$508,12,FALSE))</f>
        <v>Indonesia</v>
      </c>
      <c r="L28" s="348"/>
      <c r="M28" s="349">
        <f>IF(E28="","",VLOOKUP(C28,Data!$B$5:$E$508,4,FALSE)*E28)</f>
        <v>220.00000000000003</v>
      </c>
      <c r="N28" s="349">
        <f>IF(E28="","",VLOOKUP(C28,Data!$B$5:$F$508,5,FALSE)*E28)</f>
        <v>100</v>
      </c>
      <c r="O28" s="612" t="e">
        <f>IF(C28=Data!#REF!,Data!#REF!,(IF(C28=Data!#REF!,Data!#REF!,(IF(C28=Data!#REF!,Data!#REF!,(IF(C28=Data!B119,Data!G119,(IF(C28=Data!B122,Data!G122,(IF(C28=Data!#REF!,Data!#REF!,(IF(C28=Data!#REF!,Data!#REF!,(IF(C28=Data!#REF!,Data!#REF!,Data!#REF!)))))))))))))))&amp;IF(C28=Data!#REF!,Data!#REF!,(IF(C28=Data!#REF!,Data!#REF!,(IF(C28=Data!#REF!,Data!#REF!,(IF(C28=Data!#REF!,Data!#REF!,(IF(C28=Data!#REF!,Data!#REF!,(IF(C28=Data!#REF!,Data!G814,(IF(C28=Data!#REF!,Data!#REF!,(IF(C28=Data!#REF!,Data!#REF!,Data!#REF!)))))))))))))))&amp;IF(C28=Data!B150,Data!G150,(IF(C28=Data!#REF!,Data!#REF!,(IF(C28=Data!#REF!,Data!#REF!,(IF(C28=Data!#REF!,Data!#REF!,(IF(C28=Data!#REF!,Data!#REF!,Data!#REF!)))))))))</f>
        <v>#REF!</v>
      </c>
      <c r="P28" s="867"/>
      <c r="Q28" s="868"/>
      <c r="R28" s="630" t="s">
        <v>525</v>
      </c>
      <c r="S28" s="868"/>
      <c r="T28" s="868"/>
      <c r="U28" s="630"/>
      <c r="V28" s="634"/>
      <c r="W28" s="630"/>
      <c r="X28" s="350">
        <f>IF(E28="","",VLOOKUP(C28,Data!$B$5:$J$508,9,FALSE)*E28)</f>
        <v>0.34</v>
      </c>
      <c r="Y28" s="704"/>
      <c r="Z28" s="704"/>
      <c r="AA28" s="857">
        <v>1.2</v>
      </c>
      <c r="AB28" s="705"/>
      <c r="AC28" s="858">
        <v>1.2</v>
      </c>
      <c r="AD28" s="704"/>
      <c r="AE28" s="704"/>
    </row>
    <row r="29" spans="2:31" s="710" customFormat="1" ht="20" customHeight="1">
      <c r="B29" s="707"/>
      <c r="C29" s="357" t="s">
        <v>594</v>
      </c>
      <c r="D29" s="346" t="str">
        <f>IF(E29="","",VLOOKUP(C29,Data!$B$5:$L$508,2,FALSE))</f>
        <v>WW08970</v>
      </c>
      <c r="E29" s="715">
        <v>100</v>
      </c>
      <c r="F29" s="709"/>
      <c r="G29" s="363"/>
      <c r="H29" s="346">
        <f>IF(E29="","",VLOOKUP(C29,Data!$B$5:$L$508,11,FALSE))</f>
        <v>24.65</v>
      </c>
      <c r="I29" s="616">
        <f t="shared" si="0"/>
        <v>2465</v>
      </c>
      <c r="J29" s="471" t="str">
        <f>IF(E29="","",VLOOKUP(C29,Data!$B$5:$D$508,3,FALSE))</f>
        <v>C/T</v>
      </c>
      <c r="K29" s="347" t="str">
        <f>IF(E29="","",VLOOKUP(C29,Data!$B$5:$M$508,12,FALSE))</f>
        <v>Indonesia</v>
      </c>
      <c r="L29" s="348"/>
      <c r="M29" s="349">
        <f>IF(E29="","",VLOOKUP(C29,Data!$B$5:$E$508,4,FALSE)*E29)</f>
        <v>0</v>
      </c>
      <c r="N29" s="349">
        <f>IF(E29="","",VLOOKUP(C29,Data!$B$5:$F$508,5,FALSE)*E29)</f>
        <v>100</v>
      </c>
      <c r="O29" s="612" t="e">
        <f>IF(C29=Data!#REF!,Data!#REF!,(IF(C29=Data!#REF!,Data!#REF!,(IF(C29=Data!#REF!,Data!#REF!,(IF(C29=Data!B120,Data!G120,(IF(C29=Data!B123,Data!G123,(IF(C29=Data!#REF!,Data!#REF!,(IF(C29=Data!#REF!,Data!#REF!,(IF(C29=Data!#REF!,Data!#REF!,Data!#REF!)))))))))))))))&amp;IF(C29=Data!#REF!,Data!#REF!,(IF(C29=Data!#REF!,Data!#REF!,(IF(C29=Data!#REF!,Data!#REF!,(IF(C29=Data!#REF!,Data!#REF!,(IF(C29=Data!#REF!,Data!#REF!,(IF(C29=Data!#REF!,Data!G815,(IF(C29=Data!#REF!,Data!#REF!,(IF(C29=Data!#REF!,Data!#REF!,Data!#REF!)))))))))))))))&amp;IF(C29=Data!B151,Data!G151,(IF(C29=Data!#REF!,Data!#REF!,(IF(C29=Data!#REF!,Data!#REF!,(IF(C29=Data!#REF!,Data!#REF!,(IF(C29=Data!#REF!,Data!#REF!,Data!#REF!)))))))))</f>
        <v>#REF!</v>
      </c>
      <c r="P29" s="867"/>
      <c r="Q29" s="868"/>
      <c r="R29" s="630" t="s">
        <v>525</v>
      </c>
      <c r="S29" s="868"/>
      <c r="T29" s="868"/>
      <c r="U29" s="630"/>
      <c r="V29" s="634"/>
      <c r="W29" s="630"/>
      <c r="X29" s="350">
        <f>IF(E29="","",VLOOKUP(C29,Data!$B$5:$J$508,9,FALSE)*E29)</f>
        <v>0.34</v>
      </c>
      <c r="Y29" s="704"/>
      <c r="Z29" s="704"/>
      <c r="AA29" s="857">
        <v>0.34</v>
      </c>
      <c r="AB29" s="705"/>
      <c r="AC29" s="858">
        <v>0.34</v>
      </c>
      <c r="AD29" s="704"/>
      <c r="AE29" s="704"/>
    </row>
    <row r="30" spans="2:31" s="710" customFormat="1" ht="20" customHeight="1">
      <c r="B30" s="635">
        <v>27</v>
      </c>
      <c r="C30" s="357" t="s">
        <v>543</v>
      </c>
      <c r="D30" s="346" t="str">
        <f>IF(E30="","",VLOOKUP(C30,Data!$B$5:$L$508,2,FALSE))</f>
        <v>ZJ41310</v>
      </c>
      <c r="E30" s="715">
        <v>60</v>
      </c>
      <c r="F30" s="709"/>
      <c r="G30" s="363"/>
      <c r="H30" s="346">
        <f>IF(E30="","",VLOOKUP(C30,Data!$B$5:$L$508,11,FALSE))</f>
        <v>7.37</v>
      </c>
      <c r="I30" s="616">
        <f t="shared" si="0"/>
        <v>442.2</v>
      </c>
      <c r="J30" s="471" t="str">
        <f>IF(E30="","",VLOOKUP(C30,Data!$B$5:$D$508,3,FALSE))</f>
        <v>C/T</v>
      </c>
      <c r="K30" s="347" t="str">
        <f>IF(E30="","",VLOOKUP(C30,Data!$B$5:$M$508,12,FALSE))</f>
        <v>Indonesia</v>
      </c>
      <c r="L30" s="348"/>
      <c r="M30" s="349">
        <f>IF(E30="","",VLOOKUP(C30,Data!$B$5:$E$508,4,FALSE)*E30)</f>
        <v>45</v>
      </c>
      <c r="N30" s="349">
        <f>IF(E30="","",VLOOKUP(C30,Data!$B$5:$F$508,5,FALSE)*E30)</f>
        <v>42</v>
      </c>
      <c r="O30" s="612" t="e">
        <f>IF(C30=Data!#REF!,Data!#REF!,(IF(C30=Data!#REF!,Data!#REF!,(IF(C30=Data!#REF!,Data!#REF!,(IF(C30=Data!B121,Data!G121,(IF(C30=Data!B124,Data!G124,(IF(C30=Data!#REF!,Data!#REF!,(IF(C30=Data!#REF!,Data!#REF!,(IF(C30=Data!#REF!,Data!#REF!,Data!#REF!)))))))))))))))&amp;IF(C30=Data!#REF!,Data!#REF!,(IF(C30=Data!#REF!,Data!#REF!,(IF(C30=Data!#REF!,Data!#REF!,(IF(C30=Data!#REF!,Data!#REF!,(IF(C30=Data!#REF!,Data!#REF!,(IF(C30=Data!#REF!,Data!G816,(IF(C30=Data!#REF!,Data!#REF!,(IF(C30=Data!#REF!,Data!#REF!,Data!#REF!)))))))))))))))&amp;IF(C30=Data!B152,Data!G152,(IF(C30=Data!#REF!,Data!#REF!,(IF(C30=Data!#REF!,Data!#REF!,(IF(C30=Data!#REF!,Data!#REF!,(IF(C30=Data!#REF!,Data!#REF!,Data!#REF!)))))))))</f>
        <v>#REF!</v>
      </c>
      <c r="P30" s="867"/>
      <c r="Q30" s="868"/>
      <c r="R30" s="630" t="s">
        <v>525</v>
      </c>
      <c r="S30" s="868"/>
      <c r="T30" s="868"/>
      <c r="U30" s="630"/>
      <c r="V30" s="634"/>
      <c r="W30" s="630"/>
      <c r="X30" s="350">
        <f>IF(E30="","",VLOOKUP(C30,Data!$B$5:$J$508,9,FALSE)*E30)</f>
        <v>0.42</v>
      </c>
      <c r="Y30" s="704"/>
      <c r="Z30" s="704"/>
      <c r="AA30" s="857">
        <v>0.34</v>
      </c>
      <c r="AB30" s="705"/>
      <c r="AC30" s="858">
        <v>0.34</v>
      </c>
      <c r="AD30" s="704"/>
      <c r="AE30" s="704"/>
    </row>
    <row r="31" spans="2:31" s="710" customFormat="1" ht="20" customHeight="1">
      <c r="B31" s="707">
        <v>28</v>
      </c>
      <c r="C31" s="357" t="s">
        <v>156</v>
      </c>
      <c r="D31" s="346" t="str">
        <f>IF(E31="","",VLOOKUP(C31,Data!$B$5:$L$508,2,FALSE))</f>
        <v>ZV88060</v>
      </c>
      <c r="E31" s="715">
        <v>5</v>
      </c>
      <c r="F31" s="709"/>
      <c r="G31" s="363"/>
      <c r="H31" s="346">
        <f>IF(E31="","",VLOOKUP(C31,Data!$B$5:$L$508,11,FALSE))</f>
        <v>16.07</v>
      </c>
      <c r="I31" s="616">
        <f t="shared" si="0"/>
        <v>80.349999999999994</v>
      </c>
      <c r="J31" s="471" t="str">
        <f>IF(E31="","",VLOOKUP(C31,Data!$B$5:$D$508,3,FALSE))</f>
        <v>C/T</v>
      </c>
      <c r="K31" s="347" t="str">
        <f>IF(E31="","",VLOOKUP(C31,Data!$B$5:$M$508,12,FALSE))</f>
        <v>Indonesia</v>
      </c>
      <c r="L31" s="348"/>
      <c r="M31" s="349">
        <f>IF(E31="","",VLOOKUP(C31,Data!$B$5:$E$508,4,FALSE)*E31)</f>
        <v>27.25</v>
      </c>
      <c r="N31" s="349">
        <f>IF(E31="","",VLOOKUP(C31,Data!$B$5:$F$508,5,FALSE)*E31)</f>
        <v>21.25</v>
      </c>
      <c r="O31" s="612" t="e">
        <f>IF(C31=Data!#REF!,Data!#REF!,(IF(C31=Data!#REF!,Data!#REF!,(IF(C31=Data!#REF!,Data!#REF!,(IF(C31=Data!B123,Data!G123,(IF(C31=Data!B126,Data!G126,(IF(C31=Data!#REF!,Data!#REF!,(IF(C31=Data!#REF!,Data!#REF!,(IF(C31=Data!#REF!,Data!#REF!,Data!#REF!)))))))))))))))&amp;IF(C31=Data!#REF!,Data!#REF!,(IF(C31=Data!#REF!,Data!#REF!,(IF(C31=Data!#REF!,Data!#REF!,(IF(C31=Data!#REF!,Data!#REF!,(IF(C31=Data!#REF!,Data!#REF!,(IF(C31=Data!#REF!,Data!G818,(IF(C31=Data!#REF!,Data!#REF!,(IF(C31=Data!#REF!,Data!#REF!,Data!#REF!)))))))))))))))&amp;IF(C31=Data!B154,Data!G154,(IF(C31=Data!#REF!,Data!#REF!,(IF(C31=Data!#REF!,Data!#REF!,(IF(C31=Data!#REF!,Data!#REF!,(IF(C31=Data!#REF!,Data!#REF!,Data!#REF!)))))))))</f>
        <v>#REF!</v>
      </c>
      <c r="P31" s="867"/>
      <c r="Q31" s="868"/>
      <c r="R31" s="630" t="s">
        <v>525</v>
      </c>
      <c r="S31" s="868"/>
      <c r="T31" s="868"/>
      <c r="U31" s="630"/>
      <c r="V31" s="634"/>
      <c r="W31" s="630"/>
      <c r="X31" s="350">
        <f>IF(E31="","",VLOOKUP(C31,Data!$B$5:$J$508,9,FALSE)*E31)</f>
        <v>5.0875999999999991E-2</v>
      </c>
      <c r="Y31" s="704"/>
      <c r="Z31" s="704"/>
      <c r="AA31" s="857">
        <v>0.31</v>
      </c>
      <c r="AB31" s="705"/>
      <c r="AC31" s="858">
        <v>0.31</v>
      </c>
      <c r="AD31" s="704"/>
      <c r="AE31" s="704"/>
    </row>
    <row r="32" spans="2:31" s="710" customFormat="1" ht="20" customHeight="1">
      <c r="B32" s="707">
        <v>29</v>
      </c>
      <c r="C32" s="357" t="s">
        <v>157</v>
      </c>
      <c r="D32" s="346" t="str">
        <f>IF(E32="","",VLOOKUP(C32,Data!$B$5:$L$508,2,FALSE))</f>
        <v>ZV88070</v>
      </c>
      <c r="E32" s="715">
        <v>5</v>
      </c>
      <c r="F32" s="709"/>
      <c r="G32" s="363"/>
      <c r="H32" s="346">
        <f>IF(E32="","",VLOOKUP(C32,Data!$B$5:$L$508,11,FALSE))</f>
        <v>16.02</v>
      </c>
      <c r="I32" s="616">
        <f t="shared" si="0"/>
        <v>80.099999999999994</v>
      </c>
      <c r="J32" s="471" t="str">
        <f>IF(E32="","",VLOOKUP(C32,Data!$B$5:$D$508,3,FALSE))</f>
        <v>C/T</v>
      </c>
      <c r="K32" s="347" t="str">
        <f>IF(E32="","",VLOOKUP(C32,Data!$B$5:$M$508,12,FALSE))</f>
        <v>Indonesia</v>
      </c>
      <c r="L32" s="348"/>
      <c r="M32" s="349">
        <f>IF(E32="","",VLOOKUP(C32,Data!$B$5:$E$508,4,FALSE)*E32)</f>
        <v>28.25</v>
      </c>
      <c r="N32" s="349">
        <f>IF(E32="","",VLOOKUP(C32,Data!$B$5:$F$508,5,FALSE)*E32)</f>
        <v>22</v>
      </c>
      <c r="O32" s="612" t="e">
        <f>IF(C32=Data!#REF!,Data!#REF!,(IF(C32=Data!#REF!,Data!#REF!,(IF(C32=Data!#REF!,Data!#REF!,(IF(C32=Data!B124,Data!G124,(IF(C32=Data!B127,Data!G127,(IF(C32=Data!#REF!,Data!#REF!,(IF(C32=Data!#REF!,Data!#REF!,(IF(C32=Data!#REF!,Data!#REF!,Data!#REF!)))))))))))))))&amp;IF(C32=Data!#REF!,Data!#REF!,(IF(C32=Data!#REF!,Data!#REF!,(IF(C32=Data!#REF!,Data!#REF!,(IF(C32=Data!#REF!,Data!#REF!,(IF(C32=Data!#REF!,Data!#REF!,(IF(C32=Data!#REF!,Data!G819,(IF(C32=Data!#REF!,Data!#REF!,(IF(C32=Data!#REF!,Data!#REF!,Data!#REF!)))))))))))))))&amp;IF(C32=Data!B155,Data!G155,(IF(C32=Data!#REF!,Data!#REF!,(IF(C32=Data!#REF!,Data!#REF!,(IF(C32=Data!#REF!,Data!#REF!,(IF(C32=Data!#REF!,Data!#REF!,Data!#REF!)))))))))</f>
        <v>#REF!</v>
      </c>
      <c r="P32" s="867"/>
      <c r="Q32" s="868"/>
      <c r="R32" s="630" t="s">
        <v>525</v>
      </c>
      <c r="S32" s="868"/>
      <c r="T32" s="868"/>
      <c r="U32" s="630"/>
      <c r="V32" s="634"/>
      <c r="W32" s="630"/>
      <c r="X32" s="350">
        <f>IF(E32="","",VLOOKUP(C32,Data!$B$5:$J$508,9,FALSE)*E32)</f>
        <v>5.0875999999999991E-2</v>
      </c>
      <c r="Y32" s="704"/>
      <c r="Z32" s="704"/>
      <c r="AA32" s="857">
        <v>0.242372</v>
      </c>
      <c r="AB32" s="705"/>
      <c r="AC32" s="858">
        <v>0.24299999999999999</v>
      </c>
      <c r="AD32" s="704"/>
      <c r="AE32" s="704"/>
    </row>
    <row r="33" spans="2:31" s="710" customFormat="1" ht="20" customHeight="1">
      <c r="B33" s="707">
        <v>30</v>
      </c>
      <c r="C33" s="357" t="s">
        <v>162</v>
      </c>
      <c r="D33" s="346" t="str">
        <f>IF(E33="","",VLOOKUP(C33,Data!$B$5:$L$508,2,FALSE))</f>
        <v>ZV88120</v>
      </c>
      <c r="E33" s="715">
        <v>3</v>
      </c>
      <c r="F33" s="709"/>
      <c r="G33" s="363"/>
      <c r="H33" s="346">
        <f>IF(E33="","",VLOOKUP(C33,Data!$B$5:$L$508,11,FALSE))</f>
        <v>38.46</v>
      </c>
      <c r="I33" s="616">
        <f t="shared" si="0"/>
        <v>115.38</v>
      </c>
      <c r="J33" s="471" t="str">
        <f>IF(E33="","",VLOOKUP(C33,Data!$B$5:$D$508,3,FALSE))</f>
        <v>C/T</v>
      </c>
      <c r="K33" s="347" t="str">
        <f>IF(E33="","",VLOOKUP(C33,Data!$B$5:$M$508,12,FALSE))</f>
        <v>Indonesia</v>
      </c>
      <c r="L33" s="348"/>
      <c r="M33" s="349">
        <f>IF(E33="","",VLOOKUP(C33,Data!$B$5:$E$508,4,FALSE)*E33)</f>
        <v>15.149999999999999</v>
      </c>
      <c r="N33" s="349">
        <f>IF(E33="","",VLOOKUP(C33,Data!$B$5:$F$508,5,FALSE)*E33)</f>
        <v>11.399999999999999</v>
      </c>
      <c r="O33" s="612" t="e">
        <f>IF(C33=Data!#REF!,Data!#REF!,(IF(C33=Data!#REF!,Data!#REF!,(IF(C33=Data!#REF!,Data!#REF!,(IF(C33=Data!B125,Data!G125,(IF(C33=Data!B128,Data!G128,(IF(C33=Data!#REF!,Data!#REF!,(IF(C33=Data!#REF!,Data!#REF!,(IF(C33=Data!#REF!,Data!#REF!,Data!#REF!)))))))))))))))&amp;IF(C33=Data!#REF!,Data!#REF!,(IF(C33=Data!#REF!,Data!#REF!,(IF(C33=Data!#REF!,Data!#REF!,(IF(C33=Data!#REF!,Data!#REF!,(IF(C33=Data!#REF!,Data!#REF!,(IF(C33=Data!#REF!,Data!G820,(IF(C33=Data!#REF!,Data!#REF!,(IF(C33=Data!#REF!,Data!#REF!,Data!#REF!)))))))))))))))&amp;IF(C33=Data!B156,Data!G156,(IF(C33=Data!#REF!,Data!#REF!,(IF(C33=Data!#REF!,Data!#REF!,(IF(C33=Data!#REF!,Data!#REF!,(IF(C33=Data!#REF!,Data!#REF!,Data!#REF!)))))))))</f>
        <v>#REF!</v>
      </c>
      <c r="P33" s="867"/>
      <c r="Q33" s="868"/>
      <c r="R33" s="630" t="s">
        <v>525</v>
      </c>
      <c r="S33" s="868"/>
      <c r="T33" s="868"/>
      <c r="U33" s="630"/>
      <c r="V33" s="634"/>
      <c r="W33" s="630"/>
      <c r="X33" s="350">
        <f>IF(E33="","",VLOOKUP(C33,Data!$B$5:$J$508,9,FALSE)*E33)</f>
        <v>7.6313999999999993E-2</v>
      </c>
      <c r="Y33" s="704"/>
      <c r="Z33" s="704"/>
      <c r="AA33" s="857">
        <v>0.13465111111111111</v>
      </c>
      <c r="AB33" s="705"/>
      <c r="AC33" s="858">
        <v>0.13500000000000001</v>
      </c>
      <c r="AD33" s="704"/>
      <c r="AE33" s="704"/>
    </row>
    <row r="34" spans="2:31" s="710" customFormat="1" ht="20" customHeight="1">
      <c r="B34" s="707" t="s">
        <v>1210</v>
      </c>
      <c r="C34" s="357" t="s">
        <v>127</v>
      </c>
      <c r="D34" s="346" t="str">
        <f>IF(E34="","",VLOOKUP(C34,Data!$B$5:$L$508,2,FALSE))</f>
        <v>ZV88180</v>
      </c>
      <c r="E34" s="715">
        <v>280</v>
      </c>
      <c r="F34" s="709"/>
      <c r="G34" s="363"/>
      <c r="H34" s="346">
        <f>IF(E34="","",VLOOKUP(C34,Data!$B$5:$L$508,11,FALSE))</f>
        <v>44.63</v>
      </c>
      <c r="I34" s="616">
        <f t="shared" si="0"/>
        <v>12496.400000000001</v>
      </c>
      <c r="J34" s="471" t="str">
        <f>IF(E34="","",VLOOKUP(C34,Data!$B$5:$D$508,3,FALSE))</f>
        <v>C/T</v>
      </c>
      <c r="K34" s="347" t="str">
        <f>IF(E34="","",VLOOKUP(C34,Data!$B$5:$M$508,12,FALSE))</f>
        <v>Indonesia</v>
      </c>
      <c r="L34" s="348"/>
      <c r="M34" s="349">
        <f>IF(E34="","",VLOOKUP(C34,Data!$B$5:$E$508,4,FALSE)*E34)</f>
        <v>2559.2000000000003</v>
      </c>
      <c r="N34" s="349">
        <f>IF(E34="","",VLOOKUP(C34,Data!$B$5:$F$508,5,FALSE)*E34)</f>
        <v>2464</v>
      </c>
      <c r="O34" s="612" t="e">
        <f>IF(C34=Data!#REF!,Data!#REF!,(IF(C34=Data!#REF!,Data!#REF!,(IF(C34=Data!#REF!,Data!#REF!,(IF(C34=Data!B126,Data!G126,(IF(C34=Data!B129,Data!G129,(IF(C34=Data!#REF!,Data!#REF!,(IF(C34=Data!#REF!,Data!#REF!,(IF(C34=Data!#REF!,Data!#REF!,Data!#REF!)))))))))))))))&amp;IF(C34=Data!#REF!,Data!#REF!,(IF(C34=Data!#REF!,Data!#REF!,(IF(C34=Data!#REF!,Data!#REF!,(IF(C34=Data!#REF!,Data!#REF!,(IF(C34=Data!#REF!,Data!#REF!,(IF(C34=Data!#REF!,Data!G821,(IF(C34=Data!#REF!,Data!#REF!,(IF(C34=Data!#REF!,Data!#REF!,Data!#REF!)))))))))))))))&amp;IF(C34=Data!B157,Data!G157,(IF(C34=Data!#REF!,Data!#REF!,(IF(C34=Data!#REF!,Data!#REF!,(IF(C34=Data!#REF!,Data!#REF!,(IF(C34=Data!#REF!,Data!#REF!,Data!#REF!)))))))))</f>
        <v>#REF!</v>
      </c>
      <c r="P34" s="867"/>
      <c r="Q34" s="868"/>
      <c r="R34" s="630" t="s">
        <v>525</v>
      </c>
      <c r="S34" s="868"/>
      <c r="T34" s="868"/>
      <c r="U34" s="630"/>
      <c r="V34" s="634"/>
      <c r="W34" s="630"/>
      <c r="X34" s="350">
        <f>IF(E34="","",VLOOKUP(C34,Data!$B$5:$J$508,9,FALSE)*E34)</f>
        <v>6.048</v>
      </c>
      <c r="Y34" s="704"/>
      <c r="Z34" s="704"/>
      <c r="AA34" s="857">
        <v>0.246</v>
      </c>
      <c r="AB34" s="705"/>
      <c r="AC34" s="858">
        <v>0.246</v>
      </c>
      <c r="AD34" s="704"/>
      <c r="AE34" s="704"/>
    </row>
    <row r="35" spans="2:31" s="710" customFormat="1" ht="20" customHeight="1">
      <c r="B35" s="707" t="s">
        <v>1215</v>
      </c>
      <c r="C35" s="357" t="s">
        <v>128</v>
      </c>
      <c r="D35" s="346" t="str">
        <f>IF(E35="","",VLOOKUP(C35,Data!$B$5:$L$508,2,FALSE))</f>
        <v>ZV88190</v>
      </c>
      <c r="E35" s="715">
        <v>80</v>
      </c>
      <c r="F35" s="709">
        <v>6</v>
      </c>
      <c r="G35" s="363"/>
      <c r="H35" s="346">
        <f>IF(E35="","",VLOOKUP(C35,Data!$B$5:$L$508,11,FALSE))</f>
        <v>42.63</v>
      </c>
      <c r="I35" s="616">
        <f t="shared" si="0"/>
        <v>3410.4</v>
      </c>
      <c r="J35" s="471" t="str">
        <f>IF(E35="","",VLOOKUP(C35,Data!$B$5:$D$508,3,FALSE))</f>
        <v>C/T</v>
      </c>
      <c r="K35" s="347" t="str">
        <f>IF(E35="","",VLOOKUP(C35,Data!$B$5:$M$508,12,FALSE))</f>
        <v>Indonesia</v>
      </c>
      <c r="L35" s="348"/>
      <c r="M35" s="349">
        <f>IF(E35="","",VLOOKUP(C35,Data!$B$5:$E$508,4,FALSE)*E35)</f>
        <v>731.2</v>
      </c>
      <c r="N35" s="349">
        <f>IF(E35="","",VLOOKUP(C35,Data!$B$5:$F$508,5,FALSE)*E35)</f>
        <v>688</v>
      </c>
      <c r="O35" s="612" t="e">
        <f>IF(C35=Data!#REF!,Data!#REF!,(IF(C35=Data!#REF!,Data!#REF!,(IF(C35=Data!#REF!,Data!#REF!,(IF(C35=Data!B127,Data!G127,(IF(C35=Data!B130,Data!G130,(IF(C35=Data!#REF!,Data!#REF!,(IF(C35=Data!#REF!,Data!#REF!,(IF(C35=Data!#REF!,Data!#REF!,Data!#REF!)))))))))))))))&amp;IF(C35=Data!#REF!,Data!#REF!,(IF(C35=Data!#REF!,Data!#REF!,(IF(C35=Data!#REF!,Data!#REF!,(IF(C35=Data!#REF!,Data!#REF!,(IF(C35=Data!#REF!,Data!#REF!,(IF(C35=Data!#REF!,Data!G822,(IF(C35=Data!#REF!,Data!#REF!,(IF(C35=Data!#REF!,Data!#REF!,Data!#REF!)))))))))))))))&amp;IF(C35=Data!B158,Data!G158,(IF(C35=Data!#REF!,Data!#REF!,(IF(C35=Data!#REF!,Data!#REF!,(IF(C35=Data!#REF!,Data!#REF!,(IF(C35=Data!#REF!,Data!#REF!,Data!#REF!)))))))))</f>
        <v>#REF!</v>
      </c>
      <c r="P35" s="867"/>
      <c r="Q35" s="868"/>
      <c r="R35" s="630" t="s">
        <v>525</v>
      </c>
      <c r="S35" s="868"/>
      <c r="T35" s="868"/>
      <c r="U35" s="630"/>
      <c r="V35" s="634"/>
      <c r="W35" s="630"/>
      <c r="X35" s="350">
        <f>IF(E35="","",VLOOKUP(C35,Data!$B$5:$J$508,9,FALSE)*E35)</f>
        <v>1.7280000000000002</v>
      </c>
      <c r="Y35" s="704"/>
      <c r="Z35" s="704"/>
      <c r="AA35" s="857">
        <v>0.49199999999999999</v>
      </c>
      <c r="AB35" s="705"/>
      <c r="AC35" s="858">
        <v>0.49199999999999999</v>
      </c>
      <c r="AD35" s="704"/>
      <c r="AE35" s="704"/>
    </row>
    <row r="36" spans="2:31" s="710" customFormat="1" ht="20" customHeight="1">
      <c r="B36" s="707" t="s">
        <v>972</v>
      </c>
      <c r="C36" s="357" t="s">
        <v>130</v>
      </c>
      <c r="D36" s="346" t="str">
        <f>IF(E36="","",VLOOKUP(C36,Data!$B$5:$L$508,2,FALSE))</f>
        <v>ZV88210</v>
      </c>
      <c r="E36" s="715">
        <v>120</v>
      </c>
      <c r="F36" s="709">
        <v>2</v>
      </c>
      <c r="G36" s="363"/>
      <c r="H36" s="346">
        <f>IF(E36="","",VLOOKUP(C36,Data!$B$5:$L$508,11,FALSE))</f>
        <v>44.02</v>
      </c>
      <c r="I36" s="616">
        <f t="shared" si="0"/>
        <v>5282.4000000000005</v>
      </c>
      <c r="J36" s="471" t="str">
        <f>IF(E36="","",VLOOKUP(C36,Data!$B$5:$D$508,3,FALSE))</f>
        <v>C/T</v>
      </c>
      <c r="K36" s="347" t="str">
        <f>IF(E36="","",VLOOKUP(C36,Data!$B$5:$M$508,12,FALSE))</f>
        <v>Indonesia</v>
      </c>
      <c r="L36" s="348"/>
      <c r="M36" s="349">
        <f>IF(E36="","",VLOOKUP(C36,Data!$B$5:$E$508,4,FALSE)*E36)</f>
        <v>858</v>
      </c>
      <c r="N36" s="349">
        <f>IF(E36="","",VLOOKUP(C36,Data!$B$5:$F$508,5,FALSE)*E36)</f>
        <v>816</v>
      </c>
      <c r="O36" s="612" t="e">
        <f>IF(C36=Data!#REF!,Data!#REF!,(IF(C36=Data!#REF!,Data!#REF!,(IF(C36=Data!#REF!,Data!#REF!,(IF(C36=Data!B128,Data!G128,(IF(C36=Data!B131,Data!G131,(IF(C36=Data!#REF!,Data!#REF!,(IF(C36=Data!#REF!,Data!#REF!,(IF(C36=Data!#REF!,Data!#REF!,Data!#REF!)))))))))))))))&amp;IF(C36=Data!#REF!,Data!#REF!,(IF(C36=Data!#REF!,Data!#REF!,(IF(C36=Data!#REF!,Data!#REF!,(IF(C36=Data!#REF!,Data!#REF!,(IF(C36=Data!#REF!,Data!#REF!,(IF(C36=Data!#REF!,Data!G823,(IF(C36=Data!#REF!,Data!#REF!,(IF(C36=Data!#REF!,Data!#REF!,Data!#REF!)))))))))))))))&amp;IF(C36=Data!B159,Data!G159,(IF(C36=Data!#REF!,Data!#REF!,(IF(C36=Data!#REF!,Data!#REF!,(IF(C36=Data!#REF!,Data!#REF!,(IF(C36=Data!#REF!,Data!#REF!,Data!#REF!)))))))))</f>
        <v>#REF!</v>
      </c>
      <c r="P36" s="867"/>
      <c r="Q36" s="868"/>
      <c r="R36" s="630" t="s">
        <v>525</v>
      </c>
      <c r="S36" s="868"/>
      <c r="T36" s="868"/>
      <c r="U36" s="630"/>
      <c r="V36" s="634"/>
      <c r="W36" s="630"/>
      <c r="X36" s="350">
        <f>IF(E36="","",VLOOKUP(C36,Data!$B$5:$J$508,9,FALSE)*E36)</f>
        <v>2.5920000000000001</v>
      </c>
      <c r="Y36" s="704"/>
      <c r="Z36" s="704"/>
      <c r="AA36" s="857">
        <v>0.242372</v>
      </c>
      <c r="AB36" s="705"/>
      <c r="AC36" s="858">
        <v>0.24299999999999999</v>
      </c>
      <c r="AD36" s="704"/>
      <c r="AE36" s="704"/>
    </row>
    <row r="37" spans="2:31" s="710" customFormat="1" ht="20" customHeight="1">
      <c r="B37" s="707" t="s">
        <v>1270</v>
      </c>
      <c r="C37" s="357" t="s">
        <v>131</v>
      </c>
      <c r="D37" s="346" t="str">
        <f>IF(E37="","",VLOOKUP(C37,Data!$B$5:$L$508,2,FALSE))</f>
        <v>ZV88230</v>
      </c>
      <c r="E37" s="715">
        <v>147</v>
      </c>
      <c r="F37" s="709">
        <v>3</v>
      </c>
      <c r="G37" s="363"/>
      <c r="H37" s="346">
        <f>IF(E37="","",VLOOKUP(C37,Data!$B$5:$L$508,11,FALSE))</f>
        <v>38.19</v>
      </c>
      <c r="I37" s="616">
        <f t="shared" si="0"/>
        <v>5613.9299999999994</v>
      </c>
      <c r="J37" s="471" t="str">
        <f>IF(E37="","",VLOOKUP(C37,Data!$B$5:$D$508,3,FALSE))</f>
        <v>C/T</v>
      </c>
      <c r="K37" s="347" t="str">
        <f>IF(E37="","",VLOOKUP(C37,Data!$B$5:$M$508,12,FALSE))</f>
        <v>Indonesia</v>
      </c>
      <c r="L37" s="348"/>
      <c r="M37" s="349">
        <f>IF(E37="","",VLOOKUP(C37,Data!$B$5:$E$508,4,FALSE)*E37)</f>
        <v>707.06999999999994</v>
      </c>
      <c r="N37" s="349">
        <f>IF(E37="","",VLOOKUP(C37,Data!$B$5:$F$508,5,FALSE)*E37)</f>
        <v>646.80000000000007</v>
      </c>
      <c r="O37" s="612" t="e">
        <f>IF(C37=Data!#REF!,Data!#REF!,(IF(C37=Data!#REF!,Data!#REF!,(IF(C37=Data!#REF!,Data!#REF!,(IF(C37=Data!B129,Data!G129,(IF(C37=Data!B132,Data!G132,(IF(C37=Data!#REF!,Data!#REF!,(IF(C37=Data!#REF!,Data!#REF!,(IF(C37=Data!#REF!,Data!#REF!,Data!#REF!)))))))))))))))&amp;IF(C37=Data!#REF!,Data!#REF!,(IF(C37=Data!#REF!,Data!#REF!,(IF(C37=Data!#REF!,Data!#REF!,(IF(C37=Data!#REF!,Data!#REF!,(IF(C37=Data!#REF!,Data!#REF!,(IF(C37=Data!#REF!,Data!G824,(IF(C37=Data!#REF!,Data!#REF!,(IF(C37=Data!#REF!,Data!#REF!,Data!#REF!)))))))))))))))&amp;IF(C37=Data!B160,Data!G160,(IF(C37=Data!#REF!,Data!#REF!,(IF(C37=Data!#REF!,Data!#REF!,(IF(C37=Data!#REF!,Data!#REF!,(IF(C37=Data!#REF!,Data!#REF!,Data!#REF!)))))))))</f>
        <v>#REF!</v>
      </c>
      <c r="P37" s="867"/>
      <c r="Q37" s="868"/>
      <c r="R37" s="630" t="s">
        <v>525</v>
      </c>
      <c r="S37" s="868"/>
      <c r="T37" s="868"/>
      <c r="U37" s="630"/>
      <c r="V37" s="634"/>
      <c r="W37" s="630"/>
      <c r="X37" s="350">
        <f>IF(E37="","",VLOOKUP(C37,Data!$B$5:$J$508,9,FALSE)*E37)</f>
        <v>1.7199</v>
      </c>
      <c r="Y37" s="704"/>
      <c r="Z37" s="704"/>
      <c r="AA37" s="857">
        <v>5.0875999999999991E-2</v>
      </c>
      <c r="AB37" s="705"/>
      <c r="AC37" s="858">
        <v>5.1000000000000004E-2</v>
      </c>
      <c r="AD37" s="704"/>
      <c r="AE37" s="704"/>
    </row>
    <row r="38" spans="2:31" s="710" customFormat="1" ht="20" customHeight="1">
      <c r="B38" s="707" t="s">
        <v>1271</v>
      </c>
      <c r="C38" s="357" t="s">
        <v>132</v>
      </c>
      <c r="D38" s="346" t="str">
        <f>IF(E38="","",VLOOKUP(C38,Data!$B$5:$L$508,2,FALSE))</f>
        <v>ZV88240</v>
      </c>
      <c r="E38" s="715">
        <v>147</v>
      </c>
      <c r="F38" s="709"/>
      <c r="G38" s="363"/>
      <c r="H38" s="346">
        <f>IF(E38="","",VLOOKUP(C38,Data!$B$5:$L$508,11,FALSE))</f>
        <v>31.06</v>
      </c>
      <c r="I38" s="616">
        <f t="shared" si="0"/>
        <v>4565.82</v>
      </c>
      <c r="J38" s="471" t="str">
        <f>IF(E38="","",VLOOKUP(C38,Data!$B$5:$D$508,3,FALSE))</f>
        <v>C/T</v>
      </c>
      <c r="K38" s="347" t="str">
        <f>IF(E38="","",VLOOKUP(C38,Data!$B$5:$M$508,12,FALSE))</f>
        <v>Indonesia</v>
      </c>
      <c r="L38" s="348"/>
      <c r="M38" s="349">
        <f>IF(E38="","",VLOOKUP(C38,Data!$B$5:$E$508,4,FALSE)*E38)</f>
        <v>735</v>
      </c>
      <c r="N38" s="349">
        <f>IF(E38="","",VLOOKUP(C38,Data!$B$5:$F$508,5,FALSE)*E38)</f>
        <v>676.19999999999993</v>
      </c>
      <c r="O38" s="612" t="e">
        <f>IF(C38=Data!#REF!,Data!#REF!,(IF(C38=Data!#REF!,Data!#REF!,(IF(C38=Data!#REF!,Data!#REF!,(IF(C38=Data!B130,Data!G130,(IF(C38=Data!B133,Data!G133,(IF(C38=Data!#REF!,Data!#REF!,(IF(C38=Data!#REF!,Data!#REF!,(IF(C38=Data!#REF!,Data!#REF!,Data!#REF!)))))))))))))))&amp;IF(C38=Data!#REF!,Data!#REF!,(IF(C38=Data!#REF!,Data!#REF!,(IF(C38=Data!#REF!,Data!#REF!,(IF(C38=Data!#REF!,Data!#REF!,(IF(C38=Data!#REF!,Data!#REF!,(IF(C38=Data!#REF!,Data!G825,(IF(C38=Data!#REF!,Data!#REF!,(IF(C38=Data!#REF!,Data!#REF!,Data!#REF!)))))))))))))))&amp;IF(C38=Data!B161,Data!G161,(IF(C38=Data!#REF!,Data!#REF!,(IF(C38=Data!#REF!,Data!#REF!,(IF(C38=Data!#REF!,Data!#REF!,(IF(C38=Data!#REF!,Data!#REF!,Data!#REF!)))))))))</f>
        <v>#REF!</v>
      </c>
      <c r="P38" s="867"/>
      <c r="Q38" s="868"/>
      <c r="R38" s="630" t="s">
        <v>525</v>
      </c>
      <c r="S38" s="868"/>
      <c r="T38" s="868"/>
      <c r="U38" s="630"/>
      <c r="V38" s="634"/>
      <c r="W38" s="630"/>
      <c r="X38" s="350">
        <f>IF(E38="","",VLOOKUP(C38,Data!$B$5:$J$508,9,FALSE)*E38)</f>
        <v>1.6904999999999999</v>
      </c>
      <c r="Y38" s="704"/>
      <c r="Z38" s="704"/>
      <c r="AA38" s="857">
        <v>5.0875999999999991E-2</v>
      </c>
      <c r="AB38" s="705"/>
      <c r="AC38" s="858">
        <v>5.1000000000000004E-2</v>
      </c>
      <c r="AD38" s="704"/>
      <c r="AE38" s="704"/>
    </row>
    <row r="39" spans="2:31" s="710" customFormat="1" ht="20" customHeight="1">
      <c r="B39" s="707" t="s">
        <v>1272</v>
      </c>
      <c r="C39" s="357" t="s">
        <v>133</v>
      </c>
      <c r="D39" s="346" t="str">
        <f>IF(E39="","",VLOOKUP(C39,Data!$B$5:$L$508,2,FALSE))</f>
        <v>ZV88250</v>
      </c>
      <c r="E39" s="715">
        <v>128</v>
      </c>
      <c r="F39" s="709"/>
      <c r="G39" s="363"/>
      <c r="H39" s="346">
        <f>IF(E39="","",VLOOKUP(C39,Data!$B$5:$L$508,11,FALSE))</f>
        <v>96.46</v>
      </c>
      <c r="I39" s="616">
        <f t="shared" si="0"/>
        <v>12346.88</v>
      </c>
      <c r="J39" s="471" t="str">
        <f>IF(E39="","",VLOOKUP(C39,Data!$B$5:$D$508,3,FALSE))</f>
        <v>C/T</v>
      </c>
      <c r="K39" s="347" t="str">
        <f>IF(E39="","",VLOOKUP(C39,Data!$B$5:$M$508,12,FALSE))</f>
        <v>Indonesia</v>
      </c>
      <c r="L39" s="348"/>
      <c r="M39" s="349">
        <f>IF(E39="","",VLOOKUP(C39,Data!$B$5:$E$508,4,FALSE)*E39)</f>
        <v>581.12</v>
      </c>
      <c r="N39" s="349">
        <f>IF(E39="","",VLOOKUP(C39,Data!$B$5:$F$508,5,FALSE)*E39)</f>
        <v>537.6</v>
      </c>
      <c r="O39" s="612" t="e">
        <f>IF(C39=Data!#REF!,Data!#REF!,(IF(C39=Data!#REF!,Data!#REF!,(IF(C39=Data!#REF!,Data!#REF!,(IF(C39=Data!B131,Data!G131,(IF(C39=Data!B134,Data!G134,(IF(C39=Data!#REF!,Data!#REF!,(IF(C39=Data!#REF!,Data!#REF!,(IF(C39=Data!#REF!,Data!#REF!,Data!#REF!)))))))))))))))&amp;IF(C39=Data!#REF!,Data!#REF!,(IF(C39=Data!#REF!,Data!#REF!,(IF(C39=Data!#REF!,Data!#REF!,(IF(C39=Data!#REF!,Data!#REF!,(IF(C39=Data!#REF!,Data!#REF!,(IF(C39=Data!#REF!,Data!G826,(IF(C39=Data!#REF!,Data!#REF!,(IF(C39=Data!#REF!,Data!#REF!,Data!#REF!)))))))))))))))&amp;IF(C39=Data!B162,Data!G162,(IF(C39=Data!#REF!,Data!#REF!,(IF(C39=Data!#REF!,Data!#REF!,(IF(C39=Data!#REF!,Data!#REF!,(IF(C39=Data!#REF!,Data!#REF!,Data!#REF!)))))))))</f>
        <v>#REF!</v>
      </c>
      <c r="P39" s="867"/>
      <c r="Q39" s="868"/>
      <c r="R39" s="630" t="s">
        <v>525</v>
      </c>
      <c r="S39" s="868"/>
      <c r="T39" s="868"/>
      <c r="U39" s="630"/>
      <c r="V39" s="634"/>
      <c r="W39" s="630"/>
      <c r="X39" s="350">
        <f>IF(E39="","",VLOOKUP(C39,Data!$B$5:$J$508,9,FALSE)*E39)</f>
        <v>1.6639999999999999</v>
      </c>
      <c r="Y39" s="704"/>
      <c r="Z39" s="704"/>
      <c r="AA39" s="857">
        <v>5.0875999999999998E-2</v>
      </c>
      <c r="AB39" s="705"/>
      <c r="AC39" s="858">
        <v>5.1000000000000004E-2</v>
      </c>
      <c r="AD39" s="704"/>
      <c r="AE39" s="704"/>
    </row>
    <row r="40" spans="2:31" s="710" customFormat="1" ht="20" customHeight="1">
      <c r="B40" s="707">
        <v>58</v>
      </c>
      <c r="C40" s="357" t="s">
        <v>134</v>
      </c>
      <c r="D40" s="346" t="str">
        <f>IF(E40="","",VLOOKUP(C40,Data!$B$5:$L$508,2,FALSE))</f>
        <v>ZV88260</v>
      </c>
      <c r="E40" s="715">
        <v>64</v>
      </c>
      <c r="F40" s="709">
        <v>2</v>
      </c>
      <c r="G40" s="712"/>
      <c r="H40" s="346">
        <f>IF(E40="","",VLOOKUP(C40,Data!$B$5:$L$508,11,FALSE))</f>
        <v>94.14</v>
      </c>
      <c r="I40" s="616">
        <f t="shared" si="0"/>
        <v>6024.96</v>
      </c>
      <c r="J40" s="471" t="str">
        <f>IF(E40="","",VLOOKUP(C40,Data!$B$5:$D$508,3,FALSE))</f>
        <v>C/T</v>
      </c>
      <c r="K40" s="347" t="str">
        <f>IF(E40="","",VLOOKUP(C40,Data!$B$5:$M$508,12,FALSE))</f>
        <v>Indonesia</v>
      </c>
      <c r="L40" s="348"/>
      <c r="M40" s="349">
        <f>IF(E40="","",VLOOKUP(C40,Data!$B$5:$E$508,4,FALSE)*E40)</f>
        <v>290.56</v>
      </c>
      <c r="N40" s="349">
        <f>IF(E40="","",VLOOKUP(C40,Data!$B$5:$F$508,5,FALSE)*E40)</f>
        <v>268.8</v>
      </c>
      <c r="O40" s="612" t="e">
        <f>IF(C40=Data!#REF!,Data!#REF!,(IF(C40=Data!#REF!,Data!#REF!,(IF(C40=Data!#REF!,Data!#REF!,(IF(C40=Data!B132,Data!G132,(IF(C40=Data!B135,Data!G135,(IF(C40=Data!#REF!,Data!#REF!,(IF(C40=Data!#REF!,Data!#REF!,(IF(C40=Data!#REF!,Data!#REF!,Data!#REF!)))))))))))))))&amp;IF(C40=Data!#REF!,Data!#REF!,(IF(C40=Data!#REF!,Data!#REF!,(IF(C40=Data!#REF!,Data!#REF!,(IF(C40=Data!#REF!,Data!#REF!,(IF(C40=Data!#REF!,Data!#REF!,(IF(C40=Data!#REF!,Data!G827,(IF(C40=Data!#REF!,Data!#REF!,(IF(C40=Data!#REF!,Data!#REF!,Data!#REF!)))))))))))))))&amp;IF(C40=Data!B163,Data!G163,(IF(C40=Data!#REF!,Data!#REF!,(IF(C40=Data!#REF!,Data!#REF!,(IF(C40=Data!#REF!,Data!#REF!,(IF(C40=Data!#REF!,Data!#REF!,Data!#REF!)))))))))</f>
        <v>#REF!</v>
      </c>
      <c r="P40" s="867"/>
      <c r="Q40" s="868"/>
      <c r="R40" s="630" t="s">
        <v>525</v>
      </c>
      <c r="S40" s="868"/>
      <c r="T40" s="868"/>
      <c r="U40" s="630"/>
      <c r="V40" s="634"/>
      <c r="W40" s="630"/>
      <c r="X40" s="350">
        <f>IF(E40="","",VLOOKUP(C40,Data!$B$5:$J$508,9,FALSE)*E40)</f>
        <v>0.83199999999999996</v>
      </c>
      <c r="Y40" s="704"/>
      <c r="Z40" s="704"/>
      <c r="AA40" s="857">
        <v>5.0875999999999998E-2</v>
      </c>
      <c r="AB40" s="705"/>
      <c r="AC40" s="858">
        <v>5.1000000000000004E-2</v>
      </c>
      <c r="AD40" s="704"/>
      <c r="AE40" s="704"/>
    </row>
    <row r="41" spans="2:31" s="710" customFormat="1" ht="20" customHeight="1">
      <c r="B41" s="707">
        <v>59</v>
      </c>
      <c r="C41" s="357" t="s">
        <v>135</v>
      </c>
      <c r="D41" s="346" t="str">
        <f>IF(E41="","",VLOOKUP(C41,Data!$B$5:$L$508,2,FALSE))</f>
        <v>ZV88270</v>
      </c>
      <c r="E41" s="715">
        <v>64</v>
      </c>
      <c r="F41" s="709">
        <v>1</v>
      </c>
      <c r="G41" s="712"/>
      <c r="H41" s="346">
        <f>IF(E41="","",VLOOKUP(C41,Data!$B$5:$L$508,11,FALSE))</f>
        <v>97.38</v>
      </c>
      <c r="I41" s="616">
        <f t="shared" si="0"/>
        <v>6232.32</v>
      </c>
      <c r="J41" s="471" t="str">
        <f>IF(E41="","",VLOOKUP(C41,Data!$B$5:$D$508,3,FALSE))</f>
        <v>C/T</v>
      </c>
      <c r="K41" s="347" t="str">
        <f>IF(E41="","",VLOOKUP(C41,Data!$B$5:$M$508,12,FALSE))</f>
        <v>Indonesia</v>
      </c>
      <c r="L41" s="348"/>
      <c r="M41" s="349">
        <f>IF(E41="","",VLOOKUP(C41,Data!$B$5:$E$508,4,FALSE)*E41)</f>
        <v>290.56</v>
      </c>
      <c r="N41" s="349">
        <f>IF(E41="","",VLOOKUP(C41,Data!$B$5:$F$508,5,FALSE)*E41)</f>
        <v>268.8</v>
      </c>
      <c r="O41" s="612" t="e">
        <f>IF(C41=Data!#REF!,Data!#REF!,(IF(C41=Data!#REF!,Data!#REF!,(IF(C41=Data!#REF!,Data!#REF!,(IF(C41=Data!B133,Data!G133,(IF(C41=Data!B136,Data!G136,(IF(C41=Data!#REF!,Data!#REF!,(IF(C41=Data!#REF!,Data!#REF!,(IF(C41=Data!#REF!,Data!#REF!,Data!#REF!)))))))))))))))&amp;IF(C41=Data!#REF!,Data!#REF!,(IF(C41=Data!#REF!,Data!#REF!,(IF(C41=Data!#REF!,Data!#REF!,(IF(C41=Data!#REF!,Data!#REF!,(IF(C41=Data!#REF!,Data!#REF!,(IF(C41=Data!#REF!,Data!G828,(IF(C41=Data!#REF!,Data!#REF!,(IF(C41=Data!#REF!,Data!#REF!,Data!#REF!)))))))))))))))&amp;IF(C41=Data!B164,Data!G164,(IF(C41=Data!#REF!,Data!#REF!,(IF(C41=Data!#REF!,Data!#REF!,(IF(C41=Data!#REF!,Data!#REF!,(IF(C41=Data!#REF!,Data!#REF!,Data!#REF!)))))))))</f>
        <v>#REF!</v>
      </c>
      <c r="P41" s="867"/>
      <c r="Q41" s="868"/>
      <c r="R41" s="630" t="s">
        <v>525</v>
      </c>
      <c r="S41" s="868"/>
      <c r="T41" s="868"/>
      <c r="U41" s="630"/>
      <c r="V41" s="634"/>
      <c r="W41" s="630"/>
      <c r="X41" s="350">
        <f>IF(E41="","",VLOOKUP(C41,Data!$B$5:$J$508,9,FALSE)*E41)</f>
        <v>0.83199999999999996</v>
      </c>
      <c r="Y41" s="704"/>
      <c r="Z41" s="704"/>
      <c r="AA41" s="857">
        <v>7.6313999999999993E-2</v>
      </c>
      <c r="AB41" s="705"/>
      <c r="AC41" s="858">
        <v>7.6999999999999999E-2</v>
      </c>
      <c r="AD41" s="704"/>
      <c r="AE41" s="704"/>
    </row>
    <row r="42" spans="2:31" s="710" customFormat="1" ht="20" customHeight="1">
      <c r="B42" s="707">
        <v>60</v>
      </c>
      <c r="C42" s="357" t="s">
        <v>137</v>
      </c>
      <c r="D42" s="346" t="str">
        <f>IF(E42="","",VLOOKUP(C42,Data!$B$5:$L$508,2,FALSE))</f>
        <v>ZV88290</v>
      </c>
      <c r="E42" s="715">
        <v>64</v>
      </c>
      <c r="F42" s="709">
        <v>1</v>
      </c>
      <c r="G42" s="712"/>
      <c r="H42" s="346">
        <f>IF(E42="","",VLOOKUP(C42,Data!$B$5:$L$508,11,FALSE))</f>
        <v>96.87</v>
      </c>
      <c r="I42" s="616">
        <f t="shared" si="0"/>
        <v>6199.68</v>
      </c>
      <c r="J42" s="471" t="str">
        <f>IF(E42="","",VLOOKUP(C42,Data!$B$5:$D$508,3,FALSE))</f>
        <v>C/T</v>
      </c>
      <c r="K42" s="347" t="str">
        <f>IF(E42="","",VLOOKUP(C42,Data!$B$5:$M$508,12,FALSE))</f>
        <v>Indonesia</v>
      </c>
      <c r="L42" s="348"/>
      <c r="M42" s="349">
        <f>IF(E42="","",VLOOKUP(C42,Data!$B$5:$E$508,4,FALSE)*E42)</f>
        <v>290.56</v>
      </c>
      <c r="N42" s="349">
        <f>IF(E42="","",VLOOKUP(C42,Data!$B$5:$F$508,5,FALSE)*E42)</f>
        <v>268.8</v>
      </c>
      <c r="O42" s="612" t="e">
        <f>IF(C42=Data!#REF!,Data!#REF!,(IF(C42=Data!#REF!,Data!#REF!,(IF(C42=Data!#REF!,Data!#REF!,(IF(C42=Data!B134,Data!G134,(IF(C42=Data!B137,Data!G137,(IF(C42=Data!#REF!,Data!#REF!,(IF(C42=Data!#REF!,Data!#REF!,(IF(C42=Data!#REF!,Data!#REF!,Data!#REF!)))))))))))))))&amp;IF(C42=Data!#REF!,Data!#REF!,(IF(C42=Data!#REF!,Data!#REF!,(IF(C42=Data!#REF!,Data!#REF!,(IF(C42=Data!#REF!,Data!#REF!,(IF(C42=Data!#REF!,Data!#REF!,(IF(C42=Data!#REF!,Data!G829,(IF(C42=Data!#REF!,Data!#REF!,(IF(C42=Data!#REF!,Data!#REF!,Data!#REF!)))))))))))))))&amp;IF(C42=Data!B165,Data!G165,(IF(C42=Data!#REF!,Data!#REF!,(IF(C42=Data!#REF!,Data!#REF!,(IF(C42=Data!#REF!,Data!#REF!,(IF(C42=Data!#REF!,Data!#REF!,Data!#REF!)))))))))</f>
        <v>#REF!</v>
      </c>
      <c r="P42" s="867"/>
      <c r="Q42" s="868"/>
      <c r="R42" s="630" t="s">
        <v>525</v>
      </c>
      <c r="S42" s="868"/>
      <c r="T42" s="868"/>
      <c r="U42" s="630"/>
      <c r="V42" s="634"/>
      <c r="W42" s="630"/>
      <c r="X42" s="350">
        <f>IF(E42="","",VLOOKUP(C42,Data!$B$5:$J$508,9,FALSE)*E42)</f>
        <v>0.83199999999999996</v>
      </c>
      <c r="Y42" s="704"/>
      <c r="Z42" s="704"/>
      <c r="AA42" s="857">
        <v>5.0875999999999998E-2</v>
      </c>
      <c r="AB42" s="705"/>
      <c r="AC42" s="858">
        <v>5.1000000000000004E-2</v>
      </c>
      <c r="AD42" s="704"/>
      <c r="AE42" s="704"/>
    </row>
    <row r="43" spans="2:31" s="710" customFormat="1" ht="20" customHeight="1">
      <c r="B43" s="707">
        <v>61</v>
      </c>
      <c r="C43" s="357" t="s">
        <v>138</v>
      </c>
      <c r="D43" s="346" t="str">
        <f>IF(E43="","",VLOOKUP(C43,Data!$B$5:$L$508,2,FALSE))</f>
        <v>ZV88300</v>
      </c>
      <c r="E43" s="715">
        <v>64</v>
      </c>
      <c r="F43" s="709">
        <v>1</v>
      </c>
      <c r="G43" s="712"/>
      <c r="H43" s="346">
        <f>IF(E43="","",VLOOKUP(C43,Data!$B$5:$L$508,11,FALSE))</f>
        <v>96.87</v>
      </c>
      <c r="I43" s="616">
        <f t="shared" si="0"/>
        <v>6199.68</v>
      </c>
      <c r="J43" s="471" t="str">
        <f>IF(E43="","",VLOOKUP(C43,Data!$B$5:$D$508,3,FALSE))</f>
        <v>C/T</v>
      </c>
      <c r="K43" s="347" t="str">
        <f>IF(E43="","",VLOOKUP(C43,Data!$B$5:$M$508,12,FALSE))</f>
        <v>Indonesia</v>
      </c>
      <c r="L43" s="348"/>
      <c r="M43" s="349">
        <f>IF(E43="","",VLOOKUP(C43,Data!$B$5:$E$508,4,FALSE)*E43)</f>
        <v>290.56</v>
      </c>
      <c r="N43" s="349">
        <f>IF(E43="","",VLOOKUP(C43,Data!$B$5:$F$508,5,FALSE)*E43)</f>
        <v>268.8</v>
      </c>
      <c r="O43" s="612" t="e">
        <f>IF(C43=Data!#REF!,Data!#REF!,(IF(C43=Data!#REF!,Data!#REF!,(IF(C43=Data!#REF!,Data!#REF!,(IF(C43=Data!B135,Data!G135,(IF(C43=Data!B138,Data!G138,(IF(C43=Data!#REF!,Data!#REF!,(IF(C43=Data!#REF!,Data!#REF!,(IF(C43=Data!#REF!,Data!#REF!,Data!#REF!)))))))))))))))&amp;IF(C43=Data!#REF!,Data!#REF!,(IF(C43=Data!#REF!,Data!#REF!,(IF(C43=Data!#REF!,Data!#REF!,(IF(C43=Data!#REF!,Data!#REF!,(IF(C43=Data!#REF!,Data!#REF!,(IF(C43=Data!#REF!,Data!G830,(IF(C43=Data!#REF!,Data!#REF!,(IF(C43=Data!#REF!,Data!#REF!,Data!#REF!)))))))))))))))&amp;IF(C43=Data!B166,Data!G166,(IF(C43=Data!#REF!,Data!#REF!,(IF(C43=Data!#REF!,Data!#REF!,(IF(C43=Data!#REF!,Data!#REF!,(IF(C43=Data!#REF!,Data!#REF!,Data!#REF!)))))))))</f>
        <v>#REF!</v>
      </c>
      <c r="P43" s="867"/>
      <c r="Q43" s="868"/>
      <c r="R43" s="630" t="s">
        <v>525</v>
      </c>
      <c r="S43" s="868"/>
      <c r="T43" s="868"/>
      <c r="U43" s="630"/>
      <c r="V43" s="634"/>
      <c r="W43" s="630"/>
      <c r="X43" s="350">
        <f>IF(E43="","",VLOOKUP(C43,Data!$B$5:$J$508,9,FALSE)*E43)</f>
        <v>0.83199999999999996</v>
      </c>
      <c r="Y43" s="704"/>
      <c r="Z43" s="704"/>
      <c r="AA43" s="857">
        <v>5.8500000000000003E-2</v>
      </c>
      <c r="AB43" s="705"/>
      <c r="AC43" s="858">
        <v>5.9000000000000004E-2</v>
      </c>
      <c r="AD43" s="704"/>
      <c r="AE43" s="704"/>
    </row>
    <row r="44" spans="2:31" s="710" customFormat="1" ht="20" customHeight="1">
      <c r="B44" s="707"/>
      <c r="C44" s="364" t="s">
        <v>1254</v>
      </c>
      <c r="D44" s="346" t="str">
        <f>IF(E44="","",VLOOKUP(C44,Data!$B$5:$L$508,2,FALSE))</f>
        <v/>
      </c>
      <c r="E44" s="715"/>
      <c r="F44" s="709"/>
      <c r="G44" s="363"/>
      <c r="H44" s="346" t="str">
        <f>IF(E44="","",VLOOKUP(C44,Data!$B$5:$L$508,11,FALSE))</f>
        <v/>
      </c>
      <c r="I44" s="616" t="str">
        <f t="shared" ref="I44:I46" si="1">IF(E44&gt;0,E44*H44,"-")</f>
        <v>-</v>
      </c>
      <c r="J44" s="471" t="str">
        <f>IF(E44="","",VLOOKUP(C44,Data!$B$5:$D$508,3,FALSE))</f>
        <v/>
      </c>
      <c r="K44" s="347" t="str">
        <f>IF(E44="","",VLOOKUP(C44,Data!$B$5:$M$508,12,FALSE))</f>
        <v/>
      </c>
      <c r="L44" s="348"/>
      <c r="M44" s="349" t="str">
        <f>IF(E44="","",VLOOKUP(C44,Data!$B$5:$E$508,4,FALSE)*E44)</f>
        <v/>
      </c>
      <c r="N44" s="349" t="str">
        <f>IF(E44="","",VLOOKUP(C44,Data!$B$5:$F$508,5,FALSE)*E44)</f>
        <v/>
      </c>
      <c r="O44" s="612" t="e">
        <f>IF(C44=Data!#REF!,Data!#REF!,(IF(C44=Data!#REF!,Data!#REF!,(IF(C44=Data!#REF!,Data!#REF!,(IF(C44=Data!B216,Data!G216,(IF(C44=Data!B219,Data!G219,(IF(C44=Data!#REF!,Data!#REF!,(IF(C44=Data!#REF!,Data!#REF!,(IF(C44=Data!#REF!,Data!#REF!,Data!#REF!)))))))))))))))&amp;IF(C44=Data!#REF!,Data!#REF!,(IF(C44=Data!#REF!,Data!#REF!,(IF(C44=Data!#REF!,Data!#REF!,(IF(C44=Data!#REF!,Data!#REF!,(IF(C44=Data!#REF!,Data!#REF!,(IF(C44=Data!#REF!,Data!G911,(IF(C44=Data!#REF!,Data!#REF!,(IF(C44=Data!#REF!,Data!#REF!,Data!#REF!)))))))))))))))&amp;IF(C44=Data!B247,Data!G247,(IF(C44=Data!#REF!,Data!#REF!,(IF(C44=Data!#REF!,Data!#REF!,(IF(C44=Data!#REF!,Data!#REF!,(IF(C44=Data!#REF!,Data!#REF!,Data!#REF!)))))))))</f>
        <v>#REF!</v>
      </c>
      <c r="P44" s="871"/>
      <c r="Q44" s="872"/>
      <c r="R44" s="630" t="s">
        <v>525</v>
      </c>
      <c r="S44" s="872"/>
      <c r="T44" s="872"/>
      <c r="U44" s="630"/>
      <c r="V44" s="634"/>
      <c r="W44" s="630"/>
      <c r="X44" s="350" t="str">
        <f>IF(E44="","",VLOOKUP(C44,Data!$B$5:$J$508,9,FALSE)*E44)</f>
        <v/>
      </c>
      <c r="Y44" s="704"/>
      <c r="Z44" s="704"/>
      <c r="AA44" s="705"/>
      <c r="AB44" s="705"/>
      <c r="AC44" s="704"/>
      <c r="AD44" s="704"/>
      <c r="AE44" s="704"/>
    </row>
    <row r="45" spans="2:31" s="710" customFormat="1" ht="20" customHeight="1">
      <c r="B45" s="707">
        <v>62</v>
      </c>
      <c r="C45" s="357" t="s">
        <v>134</v>
      </c>
      <c r="D45" s="346" t="str">
        <f>IF(E45="","",VLOOKUP(C45,Data!$B$5:$L$508,2,FALSE))</f>
        <v>ZV88260</v>
      </c>
      <c r="E45" s="715">
        <v>64</v>
      </c>
      <c r="F45" s="709"/>
      <c r="G45" s="712"/>
      <c r="H45" s="346">
        <f>IF(E45="","",VLOOKUP(C45,Data!$B$5:$L$508,11,FALSE))</f>
        <v>94.14</v>
      </c>
      <c r="I45" s="616">
        <f t="shared" si="1"/>
        <v>6024.96</v>
      </c>
      <c r="J45" s="471" t="str">
        <f>IF(E45="","",VLOOKUP(C45,Data!$B$5:$D$508,3,FALSE))</f>
        <v>C/T</v>
      </c>
      <c r="K45" s="347" t="str">
        <f>IF(E45="","",VLOOKUP(C45,Data!$B$5:$M$508,12,FALSE))</f>
        <v>Indonesia</v>
      </c>
      <c r="L45" s="348"/>
      <c r="M45" s="349">
        <f>IF(E45="","",VLOOKUP(C45,Data!$B$5:$E$508,4,FALSE)*E45)</f>
        <v>290.56</v>
      </c>
      <c r="N45" s="349">
        <f>IF(E45="","",VLOOKUP(C45,Data!$B$5:$F$508,5,FALSE)*E45)</f>
        <v>268.8</v>
      </c>
      <c r="O45" s="612" t="e">
        <f>IF(C45=Data!#REF!,Data!#REF!,(IF(C45=Data!#REF!,Data!#REF!,(IF(C45=Data!#REF!,Data!#REF!,(IF(C45=Data!B168,Data!G168,(IF(C45=Data!B171,Data!G171,(IF(C45=Data!#REF!,Data!#REF!,(IF(C45=Data!#REF!,Data!#REF!,(IF(C45=Data!#REF!,Data!#REF!,Data!#REF!)))))))))))))))&amp;IF(C45=Data!#REF!,Data!#REF!,(IF(C45=Data!#REF!,Data!#REF!,(IF(C45=Data!#REF!,Data!#REF!,(IF(C45=Data!#REF!,Data!#REF!,(IF(C45=Data!#REF!,Data!#REF!,(IF(C45=Data!#REF!,Data!G863,(IF(C45=Data!#REF!,Data!#REF!,(IF(C45=Data!#REF!,Data!#REF!,Data!#REF!)))))))))))))))&amp;IF(C45=Data!B199,Data!G199,(IF(C45=Data!#REF!,Data!#REF!,(IF(C45=Data!#REF!,Data!#REF!,(IF(C45=Data!#REF!,Data!#REF!,(IF(C45=Data!#REF!,Data!#REF!,Data!#REF!)))))))))</f>
        <v>#REF!</v>
      </c>
      <c r="P45" s="871"/>
      <c r="Q45" s="872"/>
      <c r="R45" s="630" t="s">
        <v>525</v>
      </c>
      <c r="S45" s="872"/>
      <c r="T45" s="872"/>
      <c r="U45" s="630"/>
      <c r="V45" s="634"/>
      <c r="W45" s="630"/>
      <c r="X45" s="350">
        <f>IF(E45="","",VLOOKUP(C45,Data!$B$5:$J$508,9,FALSE)*E45)</f>
        <v>0.83199999999999996</v>
      </c>
      <c r="Y45" s="704"/>
      <c r="Z45" s="704"/>
      <c r="AA45" s="857">
        <v>0.182</v>
      </c>
      <c r="AB45" s="705"/>
      <c r="AC45" s="858">
        <v>0.182</v>
      </c>
      <c r="AD45" s="704"/>
      <c r="AE45" s="704"/>
    </row>
    <row r="46" spans="2:31" s="710" customFormat="1" ht="20" customHeight="1">
      <c r="B46" s="707">
        <v>63</v>
      </c>
      <c r="C46" s="357" t="s">
        <v>136</v>
      </c>
      <c r="D46" s="346" t="str">
        <f>IF(E46="","",VLOOKUP(C46,Data!$B$5:$L$508,2,FALSE))</f>
        <v>ZV88280</v>
      </c>
      <c r="E46" s="715">
        <v>64</v>
      </c>
      <c r="F46" s="709"/>
      <c r="G46" s="712"/>
      <c r="H46" s="346">
        <f>IF(E46="","",VLOOKUP(C46,Data!$B$5:$L$508,11,FALSE))</f>
        <v>95.06</v>
      </c>
      <c r="I46" s="616">
        <f t="shared" si="1"/>
        <v>6083.84</v>
      </c>
      <c r="J46" s="471" t="str">
        <f>IF(E46="","",VLOOKUP(C46,Data!$B$5:$D$508,3,FALSE))</f>
        <v>C/T</v>
      </c>
      <c r="K46" s="347" t="str">
        <f>IF(E46="","",VLOOKUP(C46,Data!$B$5:$M$508,12,FALSE))</f>
        <v>Indonesia</v>
      </c>
      <c r="L46" s="348"/>
      <c r="M46" s="349">
        <f>IF(E46="","",VLOOKUP(C46,Data!$B$5:$E$508,4,FALSE)*E46)</f>
        <v>290.56</v>
      </c>
      <c r="N46" s="349">
        <f>IF(E46="","",VLOOKUP(C46,Data!$B$5:$F$508,5,FALSE)*E46)</f>
        <v>268.8</v>
      </c>
      <c r="O46" s="612" t="e">
        <f>IF(C46=Data!#REF!,Data!#REF!,(IF(C46=Data!#REF!,Data!#REF!,(IF(C46=Data!#REF!,Data!#REF!,(IF(C46=Data!B166,Data!G166,(IF(C46=Data!B169,Data!G169,(IF(C46=Data!#REF!,Data!#REF!,(IF(C46=Data!#REF!,Data!#REF!,(IF(C46=Data!#REF!,Data!#REF!,Data!#REF!)))))))))))))))&amp;IF(C46=Data!#REF!,Data!#REF!,(IF(C46=Data!#REF!,Data!#REF!,(IF(C46=Data!#REF!,Data!#REF!,(IF(C46=Data!#REF!,Data!#REF!,(IF(C46=Data!#REF!,Data!#REF!,(IF(C46=Data!#REF!,Data!G861,(IF(C46=Data!#REF!,Data!#REF!,(IF(C46=Data!#REF!,Data!#REF!,Data!#REF!)))))))))))))))&amp;IF(C46=Data!B197,Data!G197,(IF(C46=Data!#REF!,Data!#REF!,(IF(C46=Data!#REF!,Data!#REF!,(IF(C46=Data!#REF!,Data!#REF!,(IF(C46=Data!#REF!,Data!#REF!,Data!#REF!)))))))))</f>
        <v>#REF!</v>
      </c>
      <c r="P46" s="871"/>
      <c r="Q46" s="872"/>
      <c r="R46" s="630" t="s">
        <v>525</v>
      </c>
      <c r="S46" s="872"/>
      <c r="T46" s="872"/>
      <c r="U46" s="630"/>
      <c r="V46" s="634"/>
      <c r="W46" s="630"/>
      <c r="X46" s="350">
        <f>IF(E46="","",VLOOKUP(C46,Data!$B$5:$J$508,9,FALSE)*E46)</f>
        <v>0.83199999999999996</v>
      </c>
      <c r="Y46" s="704"/>
      <c r="Z46" s="704"/>
      <c r="AA46" s="857">
        <v>1.1619999999999999</v>
      </c>
      <c r="AB46" s="705"/>
      <c r="AC46" s="858">
        <v>1.1619999999999999</v>
      </c>
      <c r="AD46" s="704"/>
      <c r="AE46" s="704"/>
    </row>
    <row r="47" spans="2:31" s="710" customFormat="1" ht="20" customHeight="1">
      <c r="B47" s="707"/>
      <c r="C47" s="357"/>
      <c r="D47" s="346" t="str">
        <f>IF(E47="","",VLOOKUP(C47,Data!$B$5:$L$508,2,FALSE))</f>
        <v/>
      </c>
      <c r="E47" s="715"/>
      <c r="F47" s="709"/>
      <c r="G47" s="712"/>
      <c r="H47" s="346" t="str">
        <f>IF(E47="","",VLOOKUP(C47,Data!$B$5:$L$508,11,FALSE))</f>
        <v/>
      </c>
      <c r="I47" s="616" t="str">
        <f t="shared" si="0"/>
        <v>-</v>
      </c>
      <c r="J47" s="471" t="str">
        <f>IF(E47="","",VLOOKUP(C47,Data!$B$5:$D$508,3,FALSE))</f>
        <v/>
      </c>
      <c r="K47" s="347" t="str">
        <f>IF(E47="","",VLOOKUP(C47,Data!$B$5:$M$508,12,FALSE))</f>
        <v/>
      </c>
      <c r="L47" s="348"/>
      <c r="M47" s="349" t="str">
        <f>IF(E47="","",VLOOKUP(C47,Data!$B$5:$E$508,4,FALSE)*E47)</f>
        <v/>
      </c>
      <c r="N47" s="349" t="str">
        <f>IF(E47="","",VLOOKUP(C47,Data!$B$5:$F$508,5,FALSE)*E47)</f>
        <v/>
      </c>
      <c r="O47" s="612" t="e">
        <f>IF(C47=Data!#REF!,Data!#REF!,(IF(C47=Data!#REF!,Data!#REF!,(IF(C47=Data!#REF!,Data!#REF!,(IF(C47=Data!B166,Data!G166,(IF(C47=Data!B169,Data!G169,(IF(C47=Data!#REF!,Data!#REF!,(IF(C47=Data!#REF!,Data!#REF!,(IF(C47=Data!#REF!,Data!#REF!,Data!#REF!)))))))))))))))&amp;IF(C47=Data!#REF!,Data!#REF!,(IF(C47=Data!#REF!,Data!#REF!,(IF(C47=Data!#REF!,Data!#REF!,(IF(C47=Data!#REF!,Data!#REF!,(IF(C47=Data!#REF!,Data!#REF!,(IF(C47=Data!#REF!,Data!G861,(IF(C47=Data!#REF!,Data!#REF!,(IF(C47=Data!#REF!,Data!#REF!,Data!#REF!)))))))))))))))&amp;IF(C47=Data!B197,Data!G197,(IF(C47=Data!#REF!,Data!#REF!,(IF(C47=Data!#REF!,Data!#REF!,(IF(C47=Data!#REF!,Data!#REF!,(IF(C47=Data!#REF!,Data!#REF!,Data!#REF!)))))))))</f>
        <v>#REF!</v>
      </c>
      <c r="P47" s="867"/>
      <c r="Q47" s="868"/>
      <c r="R47" s="630" t="s">
        <v>525</v>
      </c>
      <c r="S47" s="868"/>
      <c r="T47" s="868"/>
      <c r="U47" s="630"/>
      <c r="V47" s="634"/>
      <c r="W47" s="630"/>
      <c r="X47" s="350" t="str">
        <f>IF(E47="","",VLOOKUP(C47,Data!$B$5:$J$508,9,FALSE)*E47)</f>
        <v/>
      </c>
      <c r="Y47" s="704"/>
      <c r="Z47" s="704"/>
      <c r="AA47" s="705"/>
      <c r="AB47" s="705"/>
      <c r="AC47" s="704"/>
      <c r="AD47" s="704"/>
      <c r="AE47" s="704"/>
    </row>
    <row r="48" spans="2:31" s="710" customFormat="1" ht="22" customHeight="1">
      <c r="B48" s="637"/>
      <c r="C48" s="653"/>
      <c r="D48" s="346" t="str">
        <f>IF(E48="","",VLOOKUP(C48,Data!$B$5:$L$508,2,FALSE))</f>
        <v/>
      </c>
      <c r="E48" s="715"/>
      <c r="F48" s="709"/>
      <c r="G48" s="712"/>
      <c r="H48" s="346" t="str">
        <f>IF(E48="","",VLOOKUP(C48,Data!$B$5:$L$508,11,FALSE))</f>
        <v/>
      </c>
      <c r="I48" s="616" t="str">
        <f t="shared" si="0"/>
        <v>-</v>
      </c>
      <c r="J48" s="471" t="str">
        <f>IF(E48="","",VLOOKUP(C48,Data!$B$5:$D$508,3,FALSE))</f>
        <v/>
      </c>
      <c r="K48" s="347" t="str">
        <f>IF(E48="","",VLOOKUP(C48,Data!$B$5:$M$508,12,FALSE))</f>
        <v/>
      </c>
      <c r="L48" s="348"/>
      <c r="M48" s="349" t="str">
        <f>IF(E48="","",VLOOKUP(C48,Data!$B$5:$E$508,4,FALSE)*E48)</f>
        <v/>
      </c>
      <c r="N48" s="349" t="str">
        <f>IF(E48="","",VLOOKUP(C48,Data!$B$5:$F$508,5,FALSE)*E48)</f>
        <v/>
      </c>
      <c r="O48" s="612" t="e">
        <f>IF(C48=Data!#REF!,Data!#REF!,(IF(C48=Data!#REF!,Data!#REF!,(IF(C48=Data!#REF!,Data!#REF!,(IF(C48=Data!B148,Data!G148,(IF(C48=Data!B151,Data!G151,(IF(C48=Data!#REF!,Data!#REF!,(IF(C48=Data!#REF!,Data!#REF!,(IF(C48=Data!#REF!,Data!#REF!,Data!#REF!)))))))))))))))&amp;IF(C48=Data!#REF!,Data!#REF!,(IF(C48=Data!#REF!,Data!#REF!,(IF(C48=Data!#REF!,Data!#REF!,(IF(C48=Data!#REF!,Data!#REF!,(IF(C48=Data!#REF!,Data!#REF!,(IF(C48=Data!#REF!,Data!G843,(IF(C48=Data!#REF!,Data!#REF!,(IF(C48=Data!#REF!,Data!#REF!,Data!#REF!)))))))))))))))&amp;IF(C48=Data!B179,Data!G179,(IF(C48=Data!#REF!,Data!#REF!,(IF(C48=Data!#REF!,Data!#REF!,(IF(C48=Data!#REF!,Data!#REF!,(IF(C48=Data!#REF!,Data!#REF!,Data!#REF!)))))))))</f>
        <v>#REF!</v>
      </c>
      <c r="P48" s="867"/>
      <c r="Q48" s="868"/>
      <c r="R48" s="630" t="s">
        <v>525</v>
      </c>
      <c r="S48" s="868"/>
      <c r="T48" s="868"/>
      <c r="U48" s="630"/>
      <c r="V48" s="634"/>
      <c r="W48" s="630"/>
      <c r="X48" s="350" t="str">
        <f>IF(E48="","",VLOOKUP(C48,Data!$B$5:$J$508,9,FALSE)*E48)</f>
        <v/>
      </c>
      <c r="Y48" s="704"/>
      <c r="Z48" s="704"/>
      <c r="AA48" s="705"/>
      <c r="AB48" s="705"/>
      <c r="AC48" s="704"/>
      <c r="AD48" s="704"/>
      <c r="AE48" s="704"/>
    </row>
    <row r="49" spans="2:28">
      <c r="B49" s="637"/>
      <c r="C49" s="653"/>
      <c r="D49" s="654"/>
      <c r="E49" s="359">
        <f>SUM(E18:E48)</f>
        <v>3069</v>
      </c>
      <c r="F49" s="359">
        <f>SUM(F18:F48)</f>
        <v>28</v>
      </c>
      <c r="G49" s="455"/>
      <c r="H49" s="361"/>
      <c r="I49" s="493">
        <f>SUM(I18:I48)</f>
        <v>141718.39999999997</v>
      </c>
      <c r="J49" s="361"/>
      <c r="K49" s="361"/>
      <c r="L49" s="361"/>
      <c r="M49" s="655">
        <f>SUM(M18:M48)</f>
        <v>11166.599999999997</v>
      </c>
      <c r="N49" s="655">
        <f>SUM(N18:N48)</f>
        <v>10468.049999999996</v>
      </c>
      <c r="O49" s="351" t="e">
        <f>SUM(O16:O48)</f>
        <v>#REF!</v>
      </c>
      <c r="P49" s="351"/>
      <c r="Q49" s="351">
        <f>SUM(Q16:Q48)</f>
        <v>0</v>
      </c>
      <c r="R49" s="351">
        <f>SUM(R16:R48)</f>
        <v>0</v>
      </c>
      <c r="S49" s="351"/>
      <c r="T49" s="351">
        <f>SUM(T16:T48)</f>
        <v>0</v>
      </c>
      <c r="U49" s="351">
        <f>SUM(U16:U48)</f>
        <v>0</v>
      </c>
      <c r="V49" s="351" t="e">
        <f>SUM(#REF!)</f>
        <v>#REF!</v>
      </c>
      <c r="W49" s="351">
        <f>SUM(W16:W48)</f>
        <v>0</v>
      </c>
      <c r="X49" s="354">
        <f>SUM(X18:X48)</f>
        <v>31.940886000000003</v>
      </c>
    </row>
    <row r="50" spans="2:28">
      <c r="B50" s="656"/>
      <c r="C50" s="657"/>
      <c r="D50" s="641"/>
      <c r="E50" s="441"/>
      <c r="F50" s="658"/>
      <c r="G50" s="406"/>
      <c r="H50" s="177" t="s">
        <v>527</v>
      </c>
      <c r="I50" s="174"/>
      <c r="J50" s="439"/>
      <c r="K50" s="439"/>
      <c r="L50" s="439"/>
      <c r="M50" s="178"/>
      <c r="N50" s="174"/>
      <c r="O50" s="408"/>
      <c r="P50" s="407"/>
      <c r="Q50" s="407"/>
      <c r="R50" s="407"/>
      <c r="S50" s="407"/>
      <c r="T50" s="407"/>
      <c r="U50" s="407"/>
      <c r="V50" s="408"/>
      <c r="W50" s="408"/>
      <c r="X50" s="176"/>
    </row>
    <row r="51" spans="2:28">
      <c r="B51" s="387" t="s">
        <v>523</v>
      </c>
      <c r="C51" s="639"/>
      <c r="D51" s="659"/>
      <c r="E51" s="444" t="s">
        <v>528</v>
      </c>
      <c r="F51" s="444"/>
      <c r="G51" s="401"/>
      <c r="H51" s="80" t="s">
        <v>82</v>
      </c>
      <c r="I51" s="84"/>
      <c r="J51" s="417" t="s">
        <v>83</v>
      </c>
      <c r="K51" s="445"/>
      <c r="L51" s="169" t="s">
        <v>84</v>
      </c>
      <c r="M51" s="169"/>
      <c r="N51" s="1070" t="s">
        <v>85</v>
      </c>
      <c r="O51" s="1071"/>
      <c r="P51" s="1071"/>
      <c r="Q51" s="1071"/>
      <c r="R51" s="1071"/>
      <c r="S51" s="1071"/>
      <c r="T51" s="1071"/>
      <c r="U51" s="1071"/>
      <c r="V51" s="1071"/>
      <c r="W51" s="1071"/>
      <c r="X51" s="1072"/>
    </row>
    <row r="52" spans="2:28" ht="13">
      <c r="B52" s="394" t="s">
        <v>547</v>
      </c>
      <c r="D52" s="660"/>
      <c r="E52" s="381" t="s">
        <v>87</v>
      </c>
      <c r="H52" s="179" t="s">
        <v>1135</v>
      </c>
      <c r="I52" s="180" t="s">
        <v>12</v>
      </c>
      <c r="J52" s="394" t="s">
        <v>88</v>
      </c>
      <c r="K52" s="446"/>
      <c r="L52" s="171" t="s">
        <v>89</v>
      </c>
      <c r="M52" s="171"/>
      <c r="N52" s="167"/>
      <c r="X52" s="172"/>
      <c r="AA52" s="704"/>
      <c r="AB52" s="704"/>
    </row>
    <row r="53" spans="2:28">
      <c r="B53" s="394" t="s">
        <v>561</v>
      </c>
      <c r="D53" s="641"/>
      <c r="H53" s="1073"/>
      <c r="I53" s="1074"/>
      <c r="J53" s="394"/>
      <c r="K53" s="446"/>
      <c r="L53" s="171" t="s">
        <v>93</v>
      </c>
      <c r="M53" s="171"/>
      <c r="N53" s="167"/>
      <c r="X53" s="172"/>
    </row>
    <row r="54" spans="2:28" ht="12.5">
      <c r="B54" s="406"/>
      <c r="C54" s="448"/>
      <c r="D54" s="661"/>
      <c r="E54" s="381" t="s">
        <v>94</v>
      </c>
      <c r="H54" s="179"/>
      <c r="I54" s="180"/>
      <c r="J54" s="394" t="s">
        <v>95</v>
      </c>
      <c r="K54" s="446"/>
      <c r="L54" s="171"/>
      <c r="M54" s="171"/>
      <c r="N54" s="167"/>
      <c r="X54" s="172"/>
      <c r="AA54" s="704"/>
      <c r="AB54" s="704"/>
    </row>
    <row r="55" spans="2:28" ht="13">
      <c r="B55" s="387" t="s">
        <v>96</v>
      </c>
      <c r="C55" s="444"/>
      <c r="D55" s="640"/>
      <c r="E55" s="381" t="s">
        <v>97</v>
      </c>
      <c r="H55" s="88" t="s">
        <v>98</v>
      </c>
      <c r="I55" s="85"/>
      <c r="J55" s="394" t="s">
        <v>88</v>
      </c>
      <c r="K55" s="446"/>
      <c r="L55" s="171" t="s">
        <v>99</v>
      </c>
      <c r="M55" s="171"/>
      <c r="N55" s="167"/>
      <c r="X55" s="172"/>
      <c r="AA55" s="704"/>
      <c r="AB55" s="704"/>
    </row>
    <row r="56" spans="2:28" ht="15.5">
      <c r="B56" s="729" t="s">
        <v>537</v>
      </c>
      <c r="D56" s="641"/>
      <c r="E56" s="381" t="s">
        <v>100</v>
      </c>
      <c r="H56" s="89"/>
      <c r="I56" s="181"/>
      <c r="J56" s="394" t="s">
        <v>101</v>
      </c>
      <c r="K56" s="446"/>
      <c r="L56" s="171" t="s">
        <v>524</v>
      </c>
      <c r="M56" s="171"/>
      <c r="N56" s="1075" t="s">
        <v>103</v>
      </c>
      <c r="O56" s="1076"/>
      <c r="P56" s="1076"/>
      <c r="Q56" s="1076"/>
      <c r="R56" s="1076"/>
      <c r="S56" s="1076"/>
      <c r="T56" s="1076"/>
      <c r="U56" s="1076"/>
      <c r="V56" s="1076"/>
      <c r="W56" s="1076"/>
      <c r="X56" s="1077"/>
      <c r="AA56" s="704"/>
      <c r="AB56" s="704"/>
    </row>
    <row r="57" spans="2:28">
      <c r="B57" s="406"/>
      <c r="C57" s="448"/>
      <c r="D57" s="644"/>
      <c r="E57" s="448"/>
      <c r="F57" s="448"/>
      <c r="G57" s="407"/>
      <c r="H57" s="1061" t="s">
        <v>1269</v>
      </c>
      <c r="I57" s="1078"/>
      <c r="J57" s="1061" t="s">
        <v>1265</v>
      </c>
      <c r="K57" s="1078"/>
      <c r="L57" s="448"/>
      <c r="M57" s="175"/>
      <c r="N57" s="1079" t="s">
        <v>105</v>
      </c>
      <c r="O57" s="1080"/>
      <c r="P57" s="1080"/>
      <c r="Q57" s="1080"/>
      <c r="R57" s="1080"/>
      <c r="S57" s="1080"/>
      <c r="T57" s="1080"/>
      <c r="U57" s="1080"/>
      <c r="V57" s="1080"/>
      <c r="W57" s="1080"/>
      <c r="X57" s="1081"/>
    </row>
    <row r="61" spans="2:28" ht="22.5" customHeight="1">
      <c r="B61" s="456" t="s">
        <v>922</v>
      </c>
      <c r="C61" s="497"/>
      <c r="D61" s="456" t="s">
        <v>580</v>
      </c>
      <c r="E61" s="663"/>
      <c r="F61" s="663"/>
      <c r="G61" s="454"/>
      <c r="H61" s="456" t="s">
        <v>916</v>
      </c>
      <c r="J61" s="456" t="s">
        <v>927</v>
      </c>
    </row>
    <row r="62" spans="2:28" s="163" customFormat="1" ht="22.5" customHeight="1">
      <c r="B62" s="456" t="s">
        <v>923</v>
      </c>
      <c r="C62" s="497"/>
      <c r="D62" s="456" t="s">
        <v>927</v>
      </c>
      <c r="E62" s="663"/>
      <c r="F62" s="663"/>
      <c r="G62" s="454"/>
      <c r="H62" s="664" t="s">
        <v>917</v>
      </c>
      <c r="I62" s="497"/>
      <c r="J62" s="575" t="s">
        <v>927</v>
      </c>
      <c r="K62" s="704"/>
      <c r="L62" s="704"/>
      <c r="O62" s="704"/>
      <c r="P62" s="704"/>
      <c r="Q62" s="704"/>
      <c r="R62" s="704"/>
      <c r="S62" s="704"/>
      <c r="T62" s="704"/>
      <c r="U62" s="704"/>
      <c r="V62" s="704"/>
      <c r="W62" s="704"/>
      <c r="X62" s="164"/>
      <c r="Y62" s="704"/>
      <c r="Z62" s="704"/>
      <c r="AA62" s="705"/>
      <c r="AB62" s="679"/>
    </row>
    <row r="63" spans="2:28" s="163" customFormat="1" ht="22.5" customHeight="1">
      <c r="B63" s="456" t="s">
        <v>924</v>
      </c>
      <c r="C63" s="497"/>
      <c r="D63" s="664" t="s">
        <v>927</v>
      </c>
      <c r="E63" s="663"/>
      <c r="F63" s="663"/>
      <c r="G63" s="454"/>
      <c r="H63" s="456" t="s">
        <v>918</v>
      </c>
      <c r="J63" s="456" t="s">
        <v>580</v>
      </c>
      <c r="K63" s="704"/>
      <c r="L63" s="704"/>
      <c r="O63" s="704"/>
      <c r="P63" s="704"/>
      <c r="Q63" s="704"/>
      <c r="R63" s="704"/>
      <c r="S63" s="704"/>
      <c r="T63" s="704"/>
      <c r="U63" s="704"/>
      <c r="V63" s="704"/>
      <c r="W63" s="704"/>
      <c r="X63" s="164"/>
      <c r="Y63" s="704"/>
      <c r="Z63" s="704"/>
      <c r="AA63" s="705"/>
      <c r="AB63" s="679"/>
    </row>
    <row r="64" spans="2:28" s="163" customFormat="1" ht="22.5" customHeight="1">
      <c r="B64" s="456" t="s">
        <v>925</v>
      </c>
      <c r="C64" s="497"/>
      <c r="D64" s="456" t="s">
        <v>580</v>
      </c>
      <c r="E64" s="663"/>
      <c r="F64" s="663"/>
      <c r="G64" s="454"/>
      <c r="H64" s="456" t="s">
        <v>919</v>
      </c>
      <c r="J64" s="456" t="s">
        <v>580</v>
      </c>
      <c r="K64" s="704"/>
      <c r="L64" s="704"/>
      <c r="O64" s="704"/>
      <c r="P64" s="704"/>
      <c r="Q64" s="704"/>
      <c r="R64" s="704"/>
      <c r="S64" s="704"/>
      <c r="T64" s="704"/>
      <c r="U64" s="704"/>
      <c r="V64" s="704"/>
      <c r="W64" s="704"/>
      <c r="X64" s="164"/>
      <c r="Y64" s="704"/>
      <c r="Z64" s="704"/>
      <c r="AA64" s="705"/>
      <c r="AB64" s="679"/>
    </row>
    <row r="65" spans="2:28" s="163" customFormat="1" ht="22.5" customHeight="1">
      <c r="B65" s="456" t="s">
        <v>926</v>
      </c>
      <c r="C65" s="497"/>
      <c r="D65" s="456" t="s">
        <v>580</v>
      </c>
      <c r="E65" s="663"/>
      <c r="F65" s="663"/>
      <c r="G65" s="454"/>
      <c r="H65" s="456" t="s">
        <v>921</v>
      </c>
      <c r="J65" s="456" t="s">
        <v>580</v>
      </c>
      <c r="K65" s="704"/>
      <c r="L65" s="704"/>
      <c r="O65" s="704"/>
      <c r="P65" s="704"/>
      <c r="Q65" s="704"/>
      <c r="R65" s="704"/>
      <c r="S65" s="704"/>
      <c r="T65" s="704"/>
      <c r="U65" s="704"/>
      <c r="V65" s="704"/>
      <c r="W65" s="704"/>
      <c r="X65" s="164"/>
      <c r="Y65" s="704"/>
      <c r="Z65" s="704"/>
      <c r="AA65" s="705"/>
      <c r="AB65" s="679"/>
    </row>
    <row r="66" spans="2:28">
      <c r="B66" s="665"/>
      <c r="D66" s="665"/>
      <c r="E66" s="665"/>
      <c r="F66" s="665"/>
      <c r="G66" s="326"/>
      <c r="H66" s="456" t="s">
        <v>920</v>
      </c>
      <c r="J66" s="456" t="s">
        <v>580</v>
      </c>
    </row>
    <row r="67" spans="2:28" s="163" customFormat="1">
      <c r="B67" s="704"/>
      <c r="C67" s="666" t="s">
        <v>189</v>
      </c>
      <c r="D67" s="381"/>
      <c r="E67" s="381"/>
      <c r="F67" s="381"/>
      <c r="G67" s="704"/>
      <c r="J67" s="704"/>
      <c r="K67" s="704"/>
      <c r="L67" s="704"/>
      <c r="O67" s="704"/>
      <c r="P67" s="704"/>
      <c r="Q67" s="704"/>
      <c r="R67" s="704"/>
      <c r="S67" s="704"/>
      <c r="T67" s="704"/>
      <c r="U67" s="704"/>
      <c r="V67" s="704"/>
      <c r="W67" s="704"/>
      <c r="X67" s="164"/>
      <c r="Y67" s="704"/>
      <c r="Z67" s="704"/>
      <c r="AA67" s="705"/>
      <c r="AB67" s="679"/>
    </row>
    <row r="68" spans="2:28" s="163" customFormat="1">
      <c r="B68" s="704"/>
      <c r="C68" s="667" t="s">
        <v>592</v>
      </c>
      <c r="D68" s="381"/>
      <c r="E68" s="381"/>
      <c r="F68" s="381"/>
      <c r="G68" s="704"/>
      <c r="J68" s="704"/>
      <c r="K68" s="704"/>
      <c r="L68" s="704"/>
      <c r="O68" s="704"/>
      <c r="P68" s="704"/>
      <c r="Q68" s="704"/>
      <c r="R68" s="704"/>
      <c r="S68" s="704"/>
      <c r="T68" s="704"/>
      <c r="U68" s="704"/>
      <c r="V68" s="704"/>
      <c r="W68" s="704"/>
      <c r="X68" s="164"/>
      <c r="Y68" s="704"/>
      <c r="Z68" s="704"/>
      <c r="AA68" s="705"/>
      <c r="AB68" s="679"/>
    </row>
    <row r="69" spans="2:28" s="163" customFormat="1">
      <c r="B69" s="704"/>
      <c r="C69" s="667" t="s">
        <v>593</v>
      </c>
      <c r="D69" s="381"/>
      <c r="E69" s="381"/>
      <c r="F69" s="381"/>
      <c r="G69" s="704"/>
      <c r="J69" s="704"/>
      <c r="K69" s="704"/>
      <c r="L69" s="704"/>
      <c r="O69" s="704"/>
      <c r="P69" s="704"/>
      <c r="Q69" s="704"/>
      <c r="R69" s="704"/>
      <c r="S69" s="704"/>
      <c r="T69" s="704"/>
      <c r="U69" s="704"/>
      <c r="V69" s="704"/>
      <c r="W69" s="704"/>
      <c r="X69" s="164"/>
      <c r="Y69" s="704"/>
      <c r="Z69" s="704"/>
      <c r="AA69" s="705"/>
      <c r="AB69" s="679"/>
    </row>
    <row r="70" spans="2:28" s="163" customFormat="1">
      <c r="B70" s="704"/>
      <c r="C70" s="667" t="s">
        <v>595</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594</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607</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606</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596</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597</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598</v>
      </c>
      <c r="D76" s="381"/>
      <c r="E76" s="381"/>
      <c r="F76" s="381"/>
      <c r="G76" s="704"/>
      <c r="J76" s="704"/>
      <c r="K76" s="704"/>
      <c r="L76" s="704"/>
      <c r="O76" s="704"/>
      <c r="P76" s="704"/>
      <c r="Q76" s="704"/>
      <c r="R76" s="704"/>
      <c r="S76" s="704"/>
      <c r="T76" s="704"/>
      <c r="U76" s="704"/>
      <c r="V76" s="704"/>
      <c r="W76" s="704"/>
      <c r="X76" s="164"/>
      <c r="Y76" s="704"/>
      <c r="Z76" s="704"/>
      <c r="AA76" s="705"/>
      <c r="AB76" s="679"/>
    </row>
    <row r="77" spans="2:28" s="163" customFormat="1">
      <c r="B77" s="704"/>
      <c r="C77" s="667" t="s">
        <v>599</v>
      </c>
      <c r="D77" s="381"/>
      <c r="E77" s="381"/>
      <c r="F77" s="381"/>
      <c r="G77" s="704"/>
      <c r="J77" s="704"/>
      <c r="K77" s="704"/>
      <c r="L77" s="704"/>
      <c r="O77" s="704"/>
      <c r="P77" s="704"/>
      <c r="Q77" s="704"/>
      <c r="R77" s="704"/>
      <c r="S77" s="704"/>
      <c r="T77" s="704"/>
      <c r="U77" s="704"/>
      <c r="V77" s="704"/>
      <c r="W77" s="704"/>
      <c r="X77" s="164"/>
      <c r="Y77" s="704"/>
      <c r="Z77" s="704"/>
      <c r="AA77" s="705"/>
      <c r="AB77" s="679"/>
    </row>
    <row r="78" spans="2:28">
      <c r="C78" s="667" t="s">
        <v>336</v>
      </c>
    </row>
    <row r="79" spans="2:28" s="665" customFormat="1">
      <c r="B79" s="704"/>
      <c r="C79" s="668" t="s">
        <v>348</v>
      </c>
      <c r="D79" s="666" t="s">
        <v>570</v>
      </c>
      <c r="E79" s="381"/>
      <c r="F79" s="381"/>
      <c r="G79" s="704"/>
      <c r="H79" s="163"/>
      <c r="I79" s="163"/>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667" t="s">
        <v>14</v>
      </c>
      <c r="D80" s="381" t="s">
        <v>571</v>
      </c>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7" t="s">
        <v>10</v>
      </c>
      <c r="D81" s="381"/>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7" t="s">
        <v>602</v>
      </c>
      <c r="D82" s="381" t="s">
        <v>20</v>
      </c>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11</v>
      </c>
      <c r="D83" s="381"/>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7" t="s">
        <v>550</v>
      </c>
      <c r="D84" s="381"/>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7" t="s">
        <v>604</v>
      </c>
      <c r="D85" s="381"/>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7" t="s">
        <v>542</v>
      </c>
      <c r="D86" s="381"/>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7" t="s">
        <v>543</v>
      </c>
      <c r="D87" s="381"/>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8" t="s">
        <v>621</v>
      </c>
      <c r="D88" s="669" t="s">
        <v>166</v>
      </c>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8" t="s">
        <v>622</v>
      </c>
      <c r="D89" s="669" t="s">
        <v>167</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8" t="s">
        <v>623</v>
      </c>
      <c r="D90" s="666" t="s">
        <v>168</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8" t="s">
        <v>624</v>
      </c>
      <c r="D91" s="666" t="s">
        <v>169</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8" t="s">
        <v>618</v>
      </c>
      <c r="D92" s="669" t="s">
        <v>170</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9" t="s">
        <v>156</v>
      </c>
      <c r="D93" s="669" t="s">
        <v>171</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157</v>
      </c>
      <c r="D94" s="669" t="s">
        <v>172</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158</v>
      </c>
      <c r="D95" s="669" t="s">
        <v>173</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159</v>
      </c>
      <c r="D96" s="669" t="s">
        <v>174</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160</v>
      </c>
      <c r="D97" s="669" t="s">
        <v>175</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161</v>
      </c>
      <c r="D98" s="669" t="s">
        <v>176</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162</v>
      </c>
      <c r="D99" s="669" t="s">
        <v>177</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163</v>
      </c>
      <c r="D100" s="669" t="s">
        <v>178</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164</v>
      </c>
      <c r="D101" s="669" t="s">
        <v>179</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165</v>
      </c>
      <c r="D102" s="669" t="s">
        <v>180</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125</v>
      </c>
      <c r="D103" s="669" t="s">
        <v>140</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126</v>
      </c>
      <c r="D104" s="669" t="s">
        <v>141</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127</v>
      </c>
      <c r="D105" s="669" t="s">
        <v>142</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128</v>
      </c>
      <c r="D106" s="669" t="s">
        <v>143</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129</v>
      </c>
      <c r="D107" s="669" t="s">
        <v>144</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130</v>
      </c>
      <c r="D108" s="669" t="s">
        <v>145</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131</v>
      </c>
      <c r="D109" s="669" t="s">
        <v>146</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132</v>
      </c>
      <c r="D110" s="669" t="s">
        <v>147</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133</v>
      </c>
      <c r="D111" s="669" t="s">
        <v>148</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134</v>
      </c>
      <c r="D112" s="669" t="s">
        <v>149</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135</v>
      </c>
      <c r="D113" s="669" t="s">
        <v>150</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136</v>
      </c>
      <c r="D114" s="669" t="s">
        <v>151</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137</v>
      </c>
      <c r="D115" s="669" t="s">
        <v>152</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s="665" customFormat="1">
      <c r="B116" s="704"/>
      <c r="C116" s="669" t="s">
        <v>138</v>
      </c>
      <c r="D116" s="669" t="s">
        <v>153</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37" s="665" customFormat="1">
      <c r="B117" s="704"/>
      <c r="C117" s="669" t="s">
        <v>139</v>
      </c>
      <c r="D117" s="669" t="s">
        <v>154</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37" s="665" customFormat="1">
      <c r="B118" s="704"/>
      <c r="C118" s="669" t="s">
        <v>345</v>
      </c>
      <c r="D118" s="669" t="s">
        <v>346</v>
      </c>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680"/>
    </row>
    <row r="119" spans="2:37">
      <c r="C119" s="668" t="s">
        <v>562</v>
      </c>
      <c r="D119" s="666" t="s">
        <v>586</v>
      </c>
    </row>
    <row r="120" spans="2:37" s="381" customFormat="1">
      <c r="B120" s="704"/>
      <c r="C120" s="668" t="s">
        <v>11</v>
      </c>
      <c r="D120" s="666" t="s">
        <v>579</v>
      </c>
      <c r="G120" s="704"/>
      <c r="H120" s="163"/>
      <c r="I120" s="163"/>
      <c r="J120" s="704"/>
      <c r="K120" s="704"/>
      <c r="L120" s="704"/>
      <c r="M120" s="163"/>
      <c r="N120" s="163"/>
      <c r="O120" s="704"/>
      <c r="P120" s="704"/>
      <c r="Q120" s="704"/>
      <c r="R120" s="704"/>
      <c r="S120" s="704"/>
      <c r="T120" s="704"/>
      <c r="U120" s="704"/>
      <c r="V120" s="704"/>
      <c r="W120" s="704"/>
      <c r="X120" s="164"/>
      <c r="Y120" s="704"/>
      <c r="Z120" s="704"/>
      <c r="AA120" s="705"/>
      <c r="AB120" s="705"/>
    </row>
    <row r="121" spans="2:37" s="381" customFormat="1">
      <c r="B121" s="704"/>
      <c r="C121" s="668" t="s">
        <v>550</v>
      </c>
      <c r="D121" s="666" t="s">
        <v>603</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row>
    <row r="122" spans="2:37" s="381" customFormat="1">
      <c r="B122" s="704"/>
      <c r="C122" s="668" t="s">
        <v>626</v>
      </c>
      <c r="D122" s="666" t="s">
        <v>629</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668" t="s">
        <v>627</v>
      </c>
      <c r="D123" s="666" t="s">
        <v>630</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668" t="s">
        <v>628</v>
      </c>
      <c r="D124" s="666" t="s">
        <v>631</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68" t="s">
        <v>612</v>
      </c>
      <c r="D125" s="666" t="s">
        <v>613</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70" t="s">
        <v>853</v>
      </c>
      <c r="D126" s="671" t="s">
        <v>860</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66" t="s">
        <v>854</v>
      </c>
      <c r="D127" s="672" t="s">
        <v>861</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66" t="s">
        <v>855</v>
      </c>
      <c r="D128" s="672" t="s">
        <v>862</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66" t="s">
        <v>856</v>
      </c>
      <c r="D129" s="672" t="s">
        <v>863</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6" t="s">
        <v>857</v>
      </c>
      <c r="D130" s="671" t="s">
        <v>864</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70" t="s">
        <v>858</v>
      </c>
      <c r="D131" s="671" t="s">
        <v>865</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70" t="s">
        <v>859</v>
      </c>
      <c r="D132" s="671" t="s">
        <v>866</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66" t="s">
        <v>867</v>
      </c>
      <c r="D133" s="672" t="s">
        <v>868</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8" t="s">
        <v>635</v>
      </c>
      <c r="D134" s="672" t="s">
        <v>636</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68" t="s">
        <v>542</v>
      </c>
      <c r="D135" s="673" t="s">
        <v>573</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row r="136" spans="2:37" s="381" customFormat="1">
      <c r="B136" s="704"/>
      <c r="C136" s="668" t="s">
        <v>157</v>
      </c>
      <c r="D136" s="673" t="s">
        <v>172</v>
      </c>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705"/>
      <c r="AC136" s="704"/>
      <c r="AD136" s="704"/>
      <c r="AE136" s="704"/>
      <c r="AF136" s="704"/>
      <c r="AG136" s="704"/>
      <c r="AH136" s="704"/>
      <c r="AI136" s="704"/>
      <c r="AJ136" s="704"/>
      <c r="AK136" s="704"/>
    </row>
  </sheetData>
  <mergeCells count="6">
    <mergeCell ref="N51:X51"/>
    <mergeCell ref="H53:I53"/>
    <mergeCell ref="N56:X56"/>
    <mergeCell ref="H57:I57"/>
    <mergeCell ref="J57:K57"/>
    <mergeCell ref="N57:X57"/>
  </mergeCells>
  <printOptions horizontalCentered="1"/>
  <pageMargins left="0.19685039370078741" right="0" top="0.15748031496062992" bottom="0.23622047244094491" header="0.15748031496062992" footer="0.15748031496062992"/>
  <pageSetup paperSize="9" scale="56" firstPageNumber="4294963191" fitToHeight="2" orientation="landscape" r:id="rId1"/>
  <headerFooter alignWithMargins="0">
    <oddHeader>&amp;R&amp;"Calibri"&amp;10&amp;K000000 Confidential&amp;1#_x000D_</oddHead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9489-C013-450A-A4F1-7CD686514BF2}">
  <sheetPr>
    <pageSetUpPr fitToPage="1"/>
  </sheetPr>
  <dimension ref="A1:AJ112"/>
  <sheetViews>
    <sheetView showGridLines="0" topLeftCell="B1" zoomScale="70" zoomScaleNormal="70" zoomScaleSheetLayoutView="70" workbookViewId="0">
      <selection activeCell="C10" sqref="C10"/>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878"/>
      <c r="J10" s="879"/>
      <c r="K10" s="880"/>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875" t="s">
        <v>520</v>
      </c>
      <c r="P15" s="876"/>
      <c r="Q15" s="876"/>
      <c r="R15" s="876"/>
      <c r="S15" s="876"/>
      <c r="T15" s="876"/>
      <c r="U15" s="877"/>
      <c r="V15" s="877"/>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707"/>
      <c r="C18" s="364" t="s">
        <v>1286</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881"/>
      <c r="P18" s="882"/>
      <c r="Q18" s="630" t="s">
        <v>525</v>
      </c>
      <c r="R18" s="882"/>
      <c r="S18" s="882"/>
      <c r="T18" s="630"/>
      <c r="U18" s="634"/>
      <c r="V18" s="630"/>
      <c r="W18" s="350" t="str">
        <f>IF(E18="","",VLOOKUP(C18,Data!$B$5:$J$508,9,FALSE)*E18)</f>
        <v/>
      </c>
    </row>
    <row r="19" spans="1:35" s="465" customFormat="1" ht="20" customHeight="1">
      <c r="A19" s="456"/>
      <c r="B19" s="550" t="s">
        <v>1154</v>
      </c>
      <c r="C19" s="551" t="s">
        <v>189</v>
      </c>
      <c r="D19" s="335" t="str">
        <f>IF(E19="","",VLOOKUP(C19,Data!$B$5:$L$508,2,FALSE))</f>
        <v>ZW26710</v>
      </c>
      <c r="E19" s="552">
        <v>210</v>
      </c>
      <c r="F19" s="378" t="s">
        <v>521</v>
      </c>
      <c r="G19" s="335">
        <f>IF(E19="","",VLOOKUP(C19,Data!$B$5:$L$508,11,FALSE))</f>
        <v>124.63</v>
      </c>
      <c r="H19" s="336">
        <f t="shared" si="0"/>
        <v>26172.3</v>
      </c>
      <c r="I19" s="375" t="str">
        <f>IF(E19="","",VLOOKUP(C19,Data!$B$5:$D$508,3,FALSE))</f>
        <v>C/T</v>
      </c>
      <c r="J19" s="375" t="str">
        <f>IF(E19="","",VLOOKUP(C19,Data!$B$5:$M$508,12,FALSE))</f>
        <v>Indonesia</v>
      </c>
      <c r="K19" s="337"/>
      <c r="L19" s="338">
        <f>IF(E19="","",VLOOKUP(C19,Data!$B$5:$E$508,4,FALSE)*E19)</f>
        <v>1680</v>
      </c>
      <c r="M19" s="338">
        <f>IF(E19="","",VLOOKUP(C19,Data!$B$5:$F$508,5,FALSE)*E19)</f>
        <v>1596</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9.4499999999999993</v>
      </c>
    </row>
    <row r="20" spans="1:35" ht="20" customHeight="1">
      <c r="A20" s="382"/>
      <c r="B20" s="553"/>
      <c r="C20" s="364"/>
      <c r="D20" s="319" t="str">
        <f>IF(E20="","",VLOOKUP(C20,Data!$B$5:$L$508,2,FALSE))</f>
        <v/>
      </c>
      <c r="E20" s="555"/>
      <c r="F20" s="363"/>
      <c r="G20" s="319" t="str">
        <f>IF(E20="","",VLOOKUP(C20,Data!$B$5:$L$508,11,FALSE))</f>
        <v/>
      </c>
      <c r="H20" s="873"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874" t="s">
        <v>525</v>
      </c>
      <c r="R20" s="474"/>
      <c r="S20" s="474"/>
      <c r="T20" s="874"/>
      <c r="U20" s="475"/>
      <c r="V20" s="874"/>
      <c r="W20" s="322" t="str">
        <f>IF(E20="","",VLOOKUP(C20,Data!$B$5:$J$508,9,FALSE)*E20)</f>
        <v/>
      </c>
    </row>
    <row r="21" spans="1:35" s="465" customFormat="1" ht="20" customHeight="1">
      <c r="A21" s="456"/>
      <c r="B21" s="550"/>
      <c r="C21" s="551"/>
      <c r="D21" s="335" t="str">
        <f>IF(E21="","",VLOOKUP(C21,Data!$B$5:$L$508,2,FALSE))</f>
        <v/>
      </c>
      <c r="E21" s="552"/>
      <c r="F21" s="712" t="s">
        <v>522</v>
      </c>
      <c r="G21" s="335" t="str">
        <f>IF(E21="","",VLOOKUP(C21,Data!$B$5:$L$508,11,FALSE))</f>
        <v/>
      </c>
      <c r="H21" s="336" t="str">
        <f t="shared" si="0"/>
        <v>-</v>
      </c>
      <c r="I21" s="375" t="str">
        <f>IF(E21="","",VLOOKUP(C21,Data!$B$5:$D$508,3,FALSE))</f>
        <v/>
      </c>
      <c r="J21" s="375" t="str">
        <f>IF(E21="","",VLOOKUP(C21,Data!$B$5:$M$508,12,FALSE))</f>
        <v/>
      </c>
      <c r="K21" s="337"/>
      <c r="L21" s="338" t="str">
        <f>IF(E21="","",VLOOKUP(C21,Data!$B$5:$E$508,4,FALSE)*E21)</f>
        <v/>
      </c>
      <c r="M21" s="338" t="str">
        <f>IF(E21="","",VLOOKUP(C21,Data!$B$5:$F$508,5,FALSE)*E21)</f>
        <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t="str">
        <f>IF(E21="","",VLOOKUP(C21,Data!$B$5:$J$508,9,FALSE)*E21)</f>
        <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378" t="s">
        <v>526</v>
      </c>
      <c r="G23" s="319" t="str">
        <f>IF(E23="","",VLOOKUP(C23,Data!$B$5:$L$508,11,FALSE))</f>
        <v/>
      </c>
      <c r="H23" s="873"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874"/>
      <c r="W23" s="322" t="str">
        <f>IF(E23="","",VLOOKUP(C23,Data!$B$5:$J$508,9,FALSE)*E23)</f>
        <v/>
      </c>
    </row>
    <row r="24" spans="1:35" ht="20" customHeight="1">
      <c r="A24" s="382"/>
      <c r="B24" s="553"/>
      <c r="C24" s="557"/>
      <c r="D24" s="319" t="str">
        <f>IF(E24="","",VLOOKUP(C24,Data!$B$5:$L$508,2,FALSE))</f>
        <v/>
      </c>
      <c r="E24" s="555"/>
      <c r="F24" s="712"/>
      <c r="G24" s="319" t="str">
        <f>IF(E24="","",VLOOKUP(C24,Data!$B$5:$L$508,11,FALSE))</f>
        <v/>
      </c>
      <c r="H24" s="873"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874"/>
      <c r="W24" s="322" t="str">
        <f>IF(E24="","",VLOOKUP(C24,Data!$B$5:$J$508,9,FALSE)*E24)</f>
        <v/>
      </c>
    </row>
    <row r="25" spans="1:35" ht="20" customHeight="1">
      <c r="A25" s="382"/>
      <c r="B25" s="553"/>
      <c r="C25" s="557"/>
      <c r="D25" s="319" t="str">
        <f>IF(E25="","",VLOOKUP(C25,Data!$B$5:$L$508,2,FALSE))</f>
        <v/>
      </c>
      <c r="E25" s="555"/>
      <c r="F25" s="366"/>
      <c r="G25" s="319" t="str">
        <f>IF(E25="","",VLOOKUP(C25,Data!$B$5:$L$508,11,FALSE))</f>
        <v/>
      </c>
      <c r="H25" s="873"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874"/>
      <c r="R25" s="474"/>
      <c r="S25" s="474"/>
      <c r="T25" s="874"/>
      <c r="U25" s="475"/>
      <c r="V25" s="874"/>
      <c r="W25" s="322" t="str">
        <f>IF(E25="","",VLOOKUP(C25,Data!$B$5:$J$508,9,FALSE)*E25)</f>
        <v/>
      </c>
    </row>
    <row r="26" spans="1:35" ht="20" customHeight="1">
      <c r="A26" s="382"/>
      <c r="B26" s="553"/>
      <c r="C26" s="554"/>
      <c r="D26" s="319" t="str">
        <f>IF(E26="","",VLOOKUP(C26,Data!$B$5:$L$508,2,FALSE))</f>
        <v/>
      </c>
      <c r="E26" s="555"/>
      <c r="F26" s="366"/>
      <c r="G26" s="319" t="str">
        <f>IF(E26="","",VLOOKUP(C26,Data!$B$5:$L$508,11,FALSE))</f>
        <v/>
      </c>
      <c r="H26" s="873"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874"/>
      <c r="R26" s="474"/>
      <c r="S26" s="474"/>
      <c r="T26" s="874"/>
      <c r="U26" s="475"/>
      <c r="V26" s="874"/>
      <c r="W26" s="322" t="str">
        <f>IF(E26="","",VLOOKUP(C26,Data!$B$5:$J$508,9,FALSE)*E26)</f>
        <v/>
      </c>
    </row>
    <row r="27" spans="1:35" ht="32.5">
      <c r="A27" s="382"/>
      <c r="B27" s="553"/>
      <c r="C27" s="677"/>
      <c r="D27" s="319" t="str">
        <f>IF(E27="","",VLOOKUP(C27,Data!$B$5:$L$508,2,FALSE))</f>
        <v/>
      </c>
      <c r="E27" s="555"/>
      <c r="F27" s="366"/>
      <c r="G27" s="319" t="str">
        <f>IF(E27="","",VLOOKUP(C27,Data!$B$5:$L$508,11,FALSE))</f>
        <v/>
      </c>
      <c r="H27" s="873"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874"/>
      <c r="W27" s="322" t="str">
        <f>IF(E27="","",VLOOKUP(C27,Data!$B$5:$J$508,9,FALSE)*E27)</f>
        <v/>
      </c>
    </row>
    <row r="28" spans="1:35" s="465" customFormat="1" ht="20.25" customHeight="1">
      <c r="B28" s="559"/>
      <c r="C28" s="675"/>
      <c r="D28" s="674"/>
      <c r="E28" s="340">
        <f>SUM(E18:E27)</f>
        <v>210</v>
      </c>
      <c r="F28" s="340">
        <f>SUM(F18:F27)</f>
        <v>0</v>
      </c>
      <c r="G28" s="341"/>
      <c r="H28" s="341">
        <f>SUM(H18:H27)</f>
        <v>26172.3</v>
      </c>
      <c r="I28" s="562"/>
      <c r="J28" s="562"/>
      <c r="K28" s="562"/>
      <c r="L28" s="563">
        <f>SUM(L18:L27)</f>
        <v>1680</v>
      </c>
      <c r="M28" s="563">
        <f>SUM(M18:M27)</f>
        <v>1596</v>
      </c>
      <c r="N28" s="341" t="e">
        <f>SUM(N16:N27)</f>
        <v>#REF!</v>
      </c>
      <c r="O28" s="341"/>
      <c r="P28" s="341">
        <f>SUM(P16:P27)</f>
        <v>0</v>
      </c>
      <c r="Q28" s="341">
        <f>SUM(Q16:Q27)</f>
        <v>0</v>
      </c>
      <c r="R28" s="341"/>
      <c r="S28" s="341">
        <f>SUM(S16:S27)</f>
        <v>0</v>
      </c>
      <c r="T28" s="341">
        <f>SUM(T16:T27)</f>
        <v>0</v>
      </c>
      <c r="U28" s="341" t="e">
        <f>SUM(#REF!)</f>
        <v>#REF!</v>
      </c>
      <c r="V28" s="341">
        <f>SUM(V16:V27)</f>
        <v>0</v>
      </c>
      <c r="W28" s="342">
        <f>SUM(W18:W27)</f>
        <v>9.4499999999999993</v>
      </c>
      <c r="Z28" s="429"/>
      <c r="AA28" s="429"/>
      <c r="AB28" s="429"/>
      <c r="AC28" s="429"/>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row>
    <row r="32" spans="1:35">
      <c r="B32" s="394" t="s">
        <v>561</v>
      </c>
      <c r="C32" s="381"/>
      <c r="D32" s="641"/>
      <c r="E32" s="381"/>
      <c r="G32" s="1056"/>
      <c r="H32" s="1057"/>
      <c r="I32" s="430"/>
      <c r="J32" s="572"/>
      <c r="K32" s="307" t="s">
        <v>93</v>
      </c>
      <c r="L32" s="307"/>
      <c r="M32" s="304"/>
      <c r="W32" s="308"/>
    </row>
    <row r="33" spans="2:29">
      <c r="B33" s="406"/>
      <c r="C33" s="448"/>
      <c r="D33" s="661"/>
      <c r="E33" s="381" t="s">
        <v>94</v>
      </c>
      <c r="G33" s="507"/>
      <c r="H33" s="508"/>
      <c r="I33" s="430" t="s">
        <v>95</v>
      </c>
      <c r="J33" s="572"/>
      <c r="K33" s="307"/>
      <c r="L33" s="307"/>
      <c r="M33" s="304"/>
      <c r="W33" s="308"/>
    </row>
    <row r="34" spans="2:29">
      <c r="B34" s="387" t="s">
        <v>96</v>
      </c>
      <c r="C34" s="444"/>
      <c r="D34" s="640"/>
      <c r="E34" s="381" t="s">
        <v>97</v>
      </c>
      <c r="G34" s="317" t="s">
        <v>98</v>
      </c>
      <c r="H34" s="509"/>
      <c r="I34" s="430" t="s">
        <v>88</v>
      </c>
      <c r="J34" s="572"/>
      <c r="K34" s="307" t="s">
        <v>99</v>
      </c>
      <c r="L34" s="307"/>
      <c r="M34" s="304"/>
      <c r="W34" s="308"/>
    </row>
    <row r="35" spans="2:29">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9">
      <c r="B36" s="406"/>
      <c r="C36" s="448"/>
      <c r="D36" s="644"/>
      <c r="E36" s="448"/>
      <c r="F36" s="535"/>
      <c r="G36" s="1061" t="s">
        <v>1273</v>
      </c>
      <c r="H36" s="1078"/>
      <c r="I36" s="1061" t="s">
        <v>1287</v>
      </c>
      <c r="J36" s="1078"/>
      <c r="K36" s="574"/>
      <c r="L36" s="311"/>
      <c r="M36" s="1064" t="s">
        <v>105</v>
      </c>
      <c r="N36" s="1065"/>
      <c r="O36" s="1065"/>
      <c r="P36" s="1065"/>
      <c r="Q36" s="1065"/>
      <c r="R36" s="1065"/>
      <c r="S36" s="1065"/>
      <c r="T36" s="1065"/>
      <c r="U36" s="1065"/>
      <c r="V36" s="1065"/>
      <c r="W36" s="1066"/>
    </row>
    <row r="37" spans="2:29">
      <c r="B37" s="704"/>
      <c r="C37" s="381"/>
      <c r="D37" s="381"/>
      <c r="E37" s="381"/>
    </row>
    <row r="38" spans="2:29">
      <c r="B38" s="704"/>
      <c r="C38" s="381"/>
      <c r="D38" s="381"/>
      <c r="E38" s="381"/>
    </row>
    <row r="39" spans="2:29" ht="27.75" customHeight="1">
      <c r="B39" s="704"/>
      <c r="C39" s="381"/>
      <c r="D39" s="381"/>
      <c r="E39" s="381"/>
    </row>
    <row r="40" spans="2:29" s="578" customFormat="1" ht="22.5" customHeight="1">
      <c r="B40" s="456" t="s">
        <v>1155</v>
      </c>
      <c r="C40" s="381"/>
      <c r="D40" s="664" t="s">
        <v>580</v>
      </c>
      <c r="E40" s="381"/>
      <c r="H40" s="510" t="s">
        <v>916</v>
      </c>
      <c r="I40" s="575"/>
      <c r="J40" s="575" t="s">
        <v>927</v>
      </c>
      <c r="L40" s="289"/>
      <c r="M40" s="289"/>
      <c r="W40" s="376"/>
      <c r="Z40" s="429"/>
      <c r="AA40" s="429"/>
      <c r="AB40" s="429"/>
      <c r="AC40" s="429"/>
    </row>
    <row r="41" spans="2:29" s="289" customFormat="1" ht="22.5" customHeight="1">
      <c r="B41" s="456" t="s">
        <v>1156</v>
      </c>
      <c r="C41" s="497"/>
      <c r="D41" s="664" t="s">
        <v>927</v>
      </c>
      <c r="E41" s="663"/>
      <c r="F41" s="578"/>
      <c r="G41" s="578"/>
      <c r="H41" s="510" t="s">
        <v>917</v>
      </c>
      <c r="I41" s="575"/>
      <c r="J41" s="575" t="s">
        <v>927</v>
      </c>
      <c r="K41" s="578"/>
      <c r="N41" s="578"/>
      <c r="O41" s="578"/>
      <c r="P41" s="578"/>
      <c r="Q41" s="578"/>
      <c r="R41" s="578"/>
      <c r="S41" s="578"/>
      <c r="T41" s="578"/>
      <c r="U41" s="578"/>
      <c r="V41" s="578"/>
      <c r="W41" s="376"/>
      <c r="X41" s="578"/>
      <c r="Y41" s="578"/>
      <c r="Z41" s="429"/>
      <c r="AA41" s="429"/>
      <c r="AB41" s="429"/>
      <c r="AC41" s="429"/>
    </row>
    <row r="42" spans="2:29" s="289" customFormat="1" ht="22.5" customHeight="1">
      <c r="B42" s="456" t="s">
        <v>1157</v>
      </c>
      <c r="C42" s="497"/>
      <c r="D42" s="664" t="s">
        <v>927</v>
      </c>
      <c r="E42" s="663"/>
      <c r="F42" s="578"/>
      <c r="H42" s="510" t="s">
        <v>918</v>
      </c>
      <c r="I42" s="575"/>
      <c r="J42" s="575" t="s">
        <v>580</v>
      </c>
      <c r="K42" s="578"/>
      <c r="N42" s="578"/>
      <c r="O42" s="578"/>
      <c r="P42" s="578"/>
      <c r="Q42" s="578"/>
      <c r="R42" s="578"/>
      <c r="S42" s="578"/>
      <c r="T42" s="578"/>
      <c r="U42" s="578"/>
      <c r="V42" s="578"/>
      <c r="W42" s="376"/>
      <c r="X42" s="578"/>
      <c r="Y42" s="578"/>
      <c r="Z42" s="429"/>
      <c r="AA42" s="429"/>
      <c r="AB42" s="429"/>
      <c r="AC42" s="429"/>
    </row>
    <row r="43" spans="2:29" s="289" customFormat="1" ht="22.5" customHeight="1">
      <c r="B43" s="456" t="s">
        <v>925</v>
      </c>
      <c r="C43" s="497"/>
      <c r="D43" s="664" t="s">
        <v>580</v>
      </c>
      <c r="E43" s="663"/>
      <c r="F43" s="578"/>
      <c r="H43" s="510" t="s">
        <v>919</v>
      </c>
      <c r="I43" s="575"/>
      <c r="J43" s="575" t="s">
        <v>580</v>
      </c>
      <c r="K43" s="578"/>
      <c r="N43" s="578"/>
      <c r="O43" s="578"/>
      <c r="P43" s="578"/>
      <c r="Q43" s="578"/>
      <c r="R43" s="578"/>
      <c r="S43" s="578"/>
      <c r="T43" s="578"/>
      <c r="U43" s="578"/>
      <c r="V43" s="578"/>
      <c r="W43" s="376"/>
      <c r="X43" s="578"/>
      <c r="Y43" s="578"/>
      <c r="Z43" s="578"/>
    </row>
    <row r="44" spans="2:29" s="289" customFormat="1" ht="22.5" customHeight="1">
      <c r="B44" s="456" t="s">
        <v>1158</v>
      </c>
      <c r="C44" s="497"/>
      <c r="D44" s="664" t="s">
        <v>580</v>
      </c>
      <c r="E44" s="663"/>
      <c r="F44" s="578"/>
      <c r="H44" s="510" t="s">
        <v>921</v>
      </c>
      <c r="I44" s="575"/>
      <c r="J44" s="575" t="s">
        <v>580</v>
      </c>
      <c r="K44" s="578"/>
      <c r="N44" s="578"/>
      <c r="O44" s="578"/>
      <c r="P44" s="578"/>
      <c r="Q44" s="578"/>
      <c r="R44" s="578"/>
      <c r="S44" s="578"/>
      <c r="T44" s="578"/>
      <c r="U44" s="578"/>
      <c r="V44" s="578"/>
      <c r="W44" s="376"/>
      <c r="X44" s="578"/>
      <c r="Y44" s="578"/>
      <c r="Z44" s="578"/>
    </row>
    <row r="45" spans="2:29" ht="25">
      <c r="B45" s="456"/>
      <c r="C45" s="497"/>
      <c r="D45" s="456"/>
      <c r="E45" s="663"/>
      <c r="H45" s="510" t="s">
        <v>920</v>
      </c>
      <c r="I45" s="382"/>
      <c r="J45" s="575" t="s">
        <v>580</v>
      </c>
    </row>
    <row r="46" spans="2:29"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9"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9"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O27:U27"/>
    <mergeCell ref="O19:U19"/>
    <mergeCell ref="O21:U21"/>
    <mergeCell ref="O22:T22"/>
    <mergeCell ref="O23:T23"/>
    <mergeCell ref="O24:T24"/>
    <mergeCell ref="M30:W30"/>
    <mergeCell ref="G32:H32"/>
    <mergeCell ref="M35:W35"/>
    <mergeCell ref="G36:H36"/>
    <mergeCell ref="I36:J36"/>
    <mergeCell ref="M36:W36"/>
  </mergeCells>
  <printOptions horizontalCentered="1"/>
  <pageMargins left="0.2" right="0" top="0.15748031496062992" bottom="0.15748031496062992" header="0.15748031496062992" footer="0.15748031496062992"/>
  <pageSetup paperSize="9" scale="61" firstPageNumber="4294963191" fitToHeight="2" orientation="landscape" r:id="rId1"/>
  <headerFooter alignWithMargins="0">
    <oddHeader>&amp;R&amp;"Calibri"&amp;10&amp;K000000 Confidential&amp;1#_x000D_</oddHead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9043B-D945-4619-8070-694AA74192CD}">
  <dimension ref="B1:AK137"/>
  <sheetViews>
    <sheetView showGridLines="0" topLeftCell="A7" zoomScale="70" zoomScaleNormal="70" zoomScaleSheetLayoutView="70" workbookViewId="0">
      <selection activeCell="I18" sqref="I18"/>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6.1796875"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8.6328125" style="705" bestFit="1" customWidth="1"/>
    <col min="29"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883"/>
      <c r="K10" s="884"/>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1" s="710" customFormat="1" ht="20" customHeight="1">
      <c r="B18" s="707"/>
      <c r="C18" s="364" t="s">
        <v>1286</v>
      </c>
      <c r="D18" s="346" t="str">
        <f>IF(E18="","",VLOOKUP(C18,Data!$B$5:$L$508,2,FALSE))</f>
        <v/>
      </c>
      <c r="E18" s="715"/>
      <c r="F18" s="709"/>
      <c r="G18" s="363"/>
      <c r="H18" s="346" t="str">
        <f>IF(E18="","",VLOOKUP(C18,Data!$B$5:$L$508,11,FALSE))</f>
        <v/>
      </c>
      <c r="I18" s="616" t="str">
        <f t="shared" ref="I18:I49"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190,Data!G190,(IF(C18=Data!B193,Data!G193,(IF(C18=Data!#REF!,Data!#REF!,(IF(C18=Data!#REF!,Data!#REF!,(IF(C18=Data!#REF!,Data!#REF!,Data!#REF!)))))))))))))))&amp;IF(C18=Data!#REF!,Data!#REF!,(IF(C18=Data!#REF!,Data!#REF!,(IF(C18=Data!#REF!,Data!#REF!,(IF(C18=Data!#REF!,Data!#REF!,(IF(C18=Data!#REF!,Data!#REF!,(IF(C18=Data!#REF!,Data!G885,(IF(C18=Data!#REF!,Data!#REF!,(IF(C18=Data!#REF!,Data!#REF!,Data!#REF!)))))))))))))))&amp;IF(C18=Data!B221,Data!G221,(IF(C18=Data!#REF!,Data!#REF!,(IF(C18=Data!#REF!,Data!#REF!,(IF(C18=Data!#REF!,Data!#REF!,(IF(C18=Data!#REF!,Data!#REF!,Data!#REF!)))))))))</f>
        <v>#REF!</v>
      </c>
      <c r="P18" s="881"/>
      <c r="Q18" s="882"/>
      <c r="R18" s="630" t="s">
        <v>525</v>
      </c>
      <c r="S18" s="882"/>
      <c r="T18" s="882"/>
      <c r="U18" s="630"/>
      <c r="V18" s="634"/>
      <c r="W18" s="630"/>
      <c r="X18" s="350" t="str">
        <f>IF(E18="","",VLOOKUP(C18,Data!$B$5:$J$508,9,FALSE)*E18)</f>
        <v/>
      </c>
      <c r="Y18" s="704"/>
      <c r="Z18" s="704"/>
      <c r="AA18" s="705"/>
      <c r="AB18" s="705"/>
      <c r="AC18" s="704"/>
      <c r="AD18" s="704"/>
      <c r="AE18" s="704"/>
    </row>
    <row r="19" spans="2:31" s="710" customFormat="1" ht="20" customHeight="1">
      <c r="B19" s="707">
        <v>1</v>
      </c>
      <c r="C19" s="357" t="s">
        <v>602</v>
      </c>
      <c r="D19" s="346" t="str">
        <f>IF(E19="","",VLOOKUP(C19,Data!$B$5:$L$508,2,FALSE))</f>
        <v>ZA34840</v>
      </c>
      <c r="E19" s="715">
        <v>50</v>
      </c>
      <c r="F19" s="709"/>
      <c r="G19" s="712"/>
      <c r="H19" s="346">
        <f>IF(E19="","",VLOOKUP(C19,Data!$B$5:$L$508,11,FALSE))</f>
        <v>35.08</v>
      </c>
      <c r="I19" s="616">
        <f t="shared" si="0"/>
        <v>1754</v>
      </c>
      <c r="J19" s="471" t="str">
        <f>IF(E19="","",VLOOKUP(C19,Data!$B$5:$D$508,3,FALSE))</f>
        <v>C/T</v>
      </c>
      <c r="K19" s="347" t="str">
        <f>IF(E19="","",VLOOKUP(C19,Data!$B$5:$M$508,12,FALSE))</f>
        <v>Indonesia</v>
      </c>
      <c r="L19" s="348"/>
      <c r="M19" s="349">
        <f>IF(E19="","",VLOOKUP(C19,Data!$B$5:$E$508,4,FALSE)*E19)</f>
        <v>56.000000000000007</v>
      </c>
      <c r="N19" s="349">
        <f>IF(E19="","",VLOOKUP(C19,Data!$B$5:$F$508,5,FALSE)*E19)</f>
        <v>55.000000000000007</v>
      </c>
      <c r="O19" s="612" t="e">
        <f>IF(C19=Data!#REF!,Data!#REF!,(IF(C19=Data!#REF!,Data!#REF!,(IF(C19=Data!#REF!,Data!#REF!,(IF(C19=Data!B142,Data!G142,(IF(C19=Data!B145,Data!G145,(IF(C19=Data!#REF!,Data!#REF!,(IF(C19=Data!#REF!,Data!#REF!,(IF(C19=Data!#REF!,Data!#REF!,Data!#REF!)))))))))))))))&amp;IF(C19=Data!#REF!,Data!#REF!,(IF(C19=Data!#REF!,Data!#REF!,(IF(C19=Data!#REF!,Data!#REF!,(IF(C19=Data!#REF!,Data!#REF!,(IF(C19=Data!#REF!,Data!#REF!,(IF(C19=Data!#REF!,Data!G837,(IF(C19=Data!#REF!,Data!#REF!,(IF(C19=Data!#REF!,Data!#REF!,Data!#REF!)))))))))))))))&amp;IF(C19=Data!B173,Data!G173,(IF(C19=Data!#REF!,Data!#REF!,(IF(C19=Data!#REF!,Data!#REF!,(IF(C19=Data!#REF!,Data!#REF!,(IF(C19=Data!#REF!,Data!#REF!,Data!#REF!)))))))))</f>
        <v>#REF!</v>
      </c>
      <c r="P19" s="881"/>
      <c r="Q19" s="882"/>
      <c r="R19" s="630" t="s">
        <v>525</v>
      </c>
      <c r="S19" s="882"/>
      <c r="T19" s="882"/>
      <c r="U19" s="630"/>
      <c r="V19" s="634"/>
      <c r="W19" s="630"/>
      <c r="X19" s="350">
        <f>IF(E19="","",VLOOKUP(C19,Data!$B$5:$J$508,9,FALSE)*E19)</f>
        <v>0.182</v>
      </c>
      <c r="Y19" s="704"/>
      <c r="Z19" s="704"/>
      <c r="AA19" s="857"/>
      <c r="AB19" s="705"/>
      <c r="AC19" s="858"/>
      <c r="AD19" s="704"/>
      <c r="AE19" s="704"/>
    </row>
    <row r="20" spans="2:31" s="710" customFormat="1" ht="20" customHeight="1">
      <c r="B20" s="707" t="s">
        <v>1005</v>
      </c>
      <c r="C20" s="357" t="s">
        <v>14</v>
      </c>
      <c r="D20" s="346" t="str">
        <f>IF(E20="","",VLOOKUP(C20,Data!$B$5:$L$508,2,FALSE))</f>
        <v>ZA34830</v>
      </c>
      <c r="E20" s="715">
        <v>20</v>
      </c>
      <c r="F20" s="709"/>
      <c r="G20" s="712"/>
      <c r="H20" s="346">
        <f>IF(E20="","",VLOOKUP(C20,Data!$B$5:$L$508,11,FALSE))</f>
        <v>117.38</v>
      </c>
      <c r="I20" s="616">
        <f t="shared" si="0"/>
        <v>2347.6</v>
      </c>
      <c r="J20" s="471" t="str">
        <f>IF(E20="","",VLOOKUP(C20,Data!$B$5:$D$508,3,FALSE))</f>
        <v>C/T</v>
      </c>
      <c r="K20" s="347" t="str">
        <f>IF(E20="","",VLOOKUP(C20,Data!$B$5:$M$508,12,FALSE))</f>
        <v>Indonesia</v>
      </c>
      <c r="L20" s="348"/>
      <c r="M20" s="349">
        <f>IF(E20="","",VLOOKUP(C20,Data!$B$5:$E$508,4,FALSE)*E20)</f>
        <v>102</v>
      </c>
      <c r="N20" s="349">
        <f>IF(E20="","",VLOOKUP(C20,Data!$B$5:$F$508,5,FALSE)*E20)</f>
        <v>90</v>
      </c>
      <c r="O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P20" s="881"/>
      <c r="Q20" s="882"/>
      <c r="R20" s="630" t="s">
        <v>525</v>
      </c>
      <c r="S20" s="882"/>
      <c r="T20" s="882"/>
      <c r="U20" s="630"/>
      <c r="V20" s="634"/>
      <c r="W20" s="630"/>
      <c r="X20" s="350">
        <f>IF(E20="","",VLOOKUP(C20,Data!$B$5:$J$508,9,FALSE)*E20)</f>
        <v>1.1619999999999999</v>
      </c>
      <c r="Y20" s="704"/>
      <c r="Z20" s="704"/>
      <c r="AA20" s="857"/>
      <c r="AB20" s="705"/>
      <c r="AC20" s="858"/>
      <c r="AD20" s="704"/>
      <c r="AE20" s="704"/>
    </row>
    <row r="21" spans="2:31" s="710" customFormat="1" ht="20" customHeight="1">
      <c r="B21" s="707" t="s">
        <v>1275</v>
      </c>
      <c r="C21" s="357" t="s">
        <v>336</v>
      </c>
      <c r="D21" s="346" t="str">
        <f>IF(E21="","",VLOOKUP(C21,Data!$B$5:$L$508,2,FALSE))</f>
        <v>WY71980</v>
      </c>
      <c r="E21" s="715">
        <v>100</v>
      </c>
      <c r="F21" s="709">
        <v>9</v>
      </c>
      <c r="G21" s="378"/>
      <c r="H21" s="346">
        <f>IF(E21="","",VLOOKUP(C21,Data!$B$5:$L$508,11,FALSE))</f>
        <v>128.6</v>
      </c>
      <c r="I21" s="616">
        <f t="shared" si="0"/>
        <v>12860</v>
      </c>
      <c r="J21" s="471" t="str">
        <f>IF(E21="","",VLOOKUP(C21,Data!$B$5:$D$508,3,FALSE))</f>
        <v>C/T</v>
      </c>
      <c r="K21" s="347" t="str">
        <f>IF(E21="","",VLOOKUP(C21,Data!$B$5:$M$508,12,FALSE))</f>
        <v>Indonesia</v>
      </c>
      <c r="L21" s="348"/>
      <c r="M21" s="349">
        <f>IF(E21="","",VLOOKUP(C21,Data!$B$5:$E$508,4,FALSE)*E21)</f>
        <v>660</v>
      </c>
      <c r="N21" s="349">
        <f>IF(E21="","",VLOOKUP(C21,Data!$B$5:$F$508,5,FALSE)*E21)</f>
        <v>650</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881"/>
      <c r="Q21" s="882"/>
      <c r="R21" s="630" t="s">
        <v>525</v>
      </c>
      <c r="S21" s="882"/>
      <c r="T21" s="882"/>
      <c r="U21" s="630"/>
      <c r="V21" s="634"/>
      <c r="W21" s="630"/>
      <c r="X21" s="350">
        <f>IF(E21="","",VLOOKUP(C21,Data!$B$5:$J$508,9,FALSE)*E21)</f>
        <v>1.3419000000000001</v>
      </c>
      <c r="Y21" s="704"/>
      <c r="Z21" s="704"/>
      <c r="AA21" s="857"/>
      <c r="AB21" s="705"/>
      <c r="AC21" s="858"/>
      <c r="AD21" s="704"/>
      <c r="AE21" s="704"/>
    </row>
    <row r="22" spans="2:31" s="710" customFormat="1" ht="20" customHeight="1">
      <c r="B22" s="707">
        <v>9</v>
      </c>
      <c r="C22" s="357" t="s">
        <v>604</v>
      </c>
      <c r="D22" s="346" t="str">
        <f>IF(E22="","",VLOOKUP(C22,Data!$B$5:$L$508,2,FALSE))</f>
        <v>ZH87930</v>
      </c>
      <c r="E22" s="715">
        <v>10</v>
      </c>
      <c r="F22" s="709">
        <v>1</v>
      </c>
      <c r="G22" s="712"/>
      <c r="H22" s="346">
        <f>IF(E22="","",VLOOKUP(C22,Data!$B$5:$L$508,11,FALSE))</f>
        <v>129.94999999999999</v>
      </c>
      <c r="I22" s="616">
        <f t="shared" si="0"/>
        <v>1299.5</v>
      </c>
      <c r="J22" s="471" t="str">
        <f>IF(E22="","",VLOOKUP(C22,Data!$B$5:$D$508,3,FALSE))</f>
        <v>C/T</v>
      </c>
      <c r="K22" s="347" t="str">
        <f>IF(E22="","",VLOOKUP(C22,Data!$B$5:$M$508,12,FALSE))</f>
        <v>Indonesia</v>
      </c>
      <c r="L22" s="348"/>
      <c r="M22" s="349">
        <f>IF(E22="","",VLOOKUP(C22,Data!$B$5:$E$508,4,FALSE)*E22)</f>
        <v>65</v>
      </c>
      <c r="N22" s="349">
        <f>IF(E22="","",VLOOKUP(C22,Data!$B$5:$F$508,5,FALSE)*E22)</f>
        <v>60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881"/>
      <c r="Q22" s="882"/>
      <c r="R22" s="630" t="s">
        <v>525</v>
      </c>
      <c r="S22" s="882"/>
      <c r="T22" s="882"/>
      <c r="U22" s="630"/>
      <c r="V22" s="634"/>
      <c r="W22" s="630"/>
      <c r="X22" s="350">
        <f>IF(E22="","",VLOOKUP(C22,Data!$B$5:$J$508,9,FALSE)*E22)</f>
        <v>0.36199999999999999</v>
      </c>
      <c r="Y22" s="704"/>
      <c r="Z22" s="704"/>
      <c r="AA22" s="857"/>
      <c r="AB22" s="705"/>
      <c r="AC22" s="858"/>
      <c r="AD22" s="704"/>
      <c r="AE22" s="704"/>
    </row>
    <row r="23" spans="2:31" s="710" customFormat="1" ht="20" customHeight="1">
      <c r="B23" s="707" t="s">
        <v>1276</v>
      </c>
      <c r="C23" s="357" t="s">
        <v>592</v>
      </c>
      <c r="D23" s="346" t="str">
        <f>IF(E23="","",VLOOKUP(C23,Data!$B$5:$L$508,2,FALSE))</f>
        <v>WW08930</v>
      </c>
      <c r="E23" s="715">
        <v>300</v>
      </c>
      <c r="F23" s="709"/>
      <c r="G23" s="712"/>
      <c r="H23" s="346">
        <f>IF(E23="","",VLOOKUP(C23,Data!$B$5:$L$508,11,FALSE))</f>
        <v>24.7</v>
      </c>
      <c r="I23" s="616">
        <f t="shared" si="0"/>
        <v>7410</v>
      </c>
      <c r="J23" s="471" t="str">
        <f>IF(E23="","",VLOOKUP(C23,Data!$B$5:$D$508,3,FALSE))</f>
        <v>C/T</v>
      </c>
      <c r="K23" s="347" t="str">
        <f>IF(E23="","",VLOOKUP(C23,Data!$B$5:$M$508,12,FALSE))</f>
        <v>Indonesia</v>
      </c>
      <c r="L23" s="348"/>
      <c r="M23" s="349">
        <f>IF(E23="","",VLOOKUP(C23,Data!$B$5:$E$508,4,FALSE)*E23)</f>
        <v>660</v>
      </c>
      <c r="N23" s="349">
        <f>IF(E23="","",VLOOKUP(C23,Data!$B$5:$F$508,5,FALSE)*E23)</f>
        <v>300</v>
      </c>
      <c r="O23" s="612" t="e">
        <f>IF(C23=Data!#REF!,Data!#REF!,(IF(C23=Data!#REF!,Data!#REF!,(IF(C23=Data!#REF!,Data!#REF!,(IF(C23=Data!B141,Data!G141,(IF(C23=Data!B144,Data!G144,(IF(C23=Data!#REF!,Data!#REF!,(IF(C23=Data!#REF!,Data!#REF!,(IF(C23=Data!#REF!,Data!#REF!,Data!#REF!)))))))))))))))&amp;IF(C23=Data!#REF!,Data!#REF!,(IF(C23=Data!#REF!,Data!#REF!,(IF(C23=Data!#REF!,Data!#REF!,(IF(C23=Data!#REF!,Data!#REF!,(IF(C23=Data!#REF!,Data!#REF!,(IF(C23=Data!#REF!,Data!G836,(IF(C23=Data!#REF!,Data!#REF!,(IF(C23=Data!#REF!,Data!#REF!,Data!#REF!)))))))))))))))&amp;IF(C23=Data!B172,Data!G172,(IF(C23=Data!#REF!,Data!#REF!,(IF(C23=Data!#REF!,Data!#REF!,(IF(C23=Data!#REF!,Data!#REF!,(IF(C23=Data!#REF!,Data!#REF!,Data!#REF!)))))))))</f>
        <v>#REF!</v>
      </c>
      <c r="P23" s="881"/>
      <c r="Q23" s="882"/>
      <c r="R23" s="630" t="s">
        <v>525</v>
      </c>
      <c r="S23" s="882"/>
      <c r="T23" s="882"/>
      <c r="U23" s="630"/>
      <c r="V23" s="634"/>
      <c r="W23" s="630"/>
      <c r="X23" s="350">
        <f>IF(E23="","",VLOOKUP(C23,Data!$B$5:$J$508,9,FALSE)*E23)</f>
        <v>1.02</v>
      </c>
      <c r="Y23" s="704"/>
      <c r="Z23" s="704"/>
      <c r="AA23" s="857"/>
      <c r="AB23" s="705"/>
      <c r="AC23" s="858"/>
      <c r="AD23" s="704"/>
      <c r="AE23" s="704"/>
    </row>
    <row r="24" spans="2:31" s="710" customFormat="1" ht="20" customHeight="1">
      <c r="B24" s="707"/>
      <c r="C24" s="357" t="s">
        <v>593</v>
      </c>
      <c r="D24" s="346" t="str">
        <f>IF(E24="","",VLOOKUP(C24,Data!$B$5:$L$508,2,FALSE))</f>
        <v>WW08960</v>
      </c>
      <c r="E24" s="715">
        <v>300</v>
      </c>
      <c r="F24" s="709"/>
      <c r="G24" s="363"/>
      <c r="H24" s="346">
        <f>IF(E24="","",VLOOKUP(C24,Data!$B$5:$L$508,11,FALSE))</f>
        <v>24.7</v>
      </c>
      <c r="I24" s="616">
        <f t="shared" si="0"/>
        <v>7410</v>
      </c>
      <c r="J24" s="471" t="str">
        <f>IF(E24="","",VLOOKUP(C24,Data!$B$5:$D$508,3,FALSE))</f>
        <v>C/T</v>
      </c>
      <c r="K24" s="347" t="str">
        <f>IF(E24="","",VLOOKUP(C24,Data!$B$5:$M$508,12,FALSE))</f>
        <v>Indonesia</v>
      </c>
      <c r="L24" s="348"/>
      <c r="M24" s="349">
        <f>IF(E24="","",VLOOKUP(C24,Data!$B$5:$E$508,4,FALSE)*E24)</f>
        <v>0</v>
      </c>
      <c r="N24" s="349">
        <f>IF(E24="","",VLOOKUP(C24,Data!$B$5:$F$508,5,FALSE)*E24)</f>
        <v>300</v>
      </c>
      <c r="O24" s="612" t="e">
        <f>IF(C24=Data!#REF!,Data!#REF!,(IF(C24=Data!#REF!,Data!#REF!,(IF(C24=Data!#REF!,Data!#REF!,(IF(C24=Data!B142,Data!G142,(IF(C24=Data!B145,Data!G145,(IF(C24=Data!#REF!,Data!#REF!,(IF(C24=Data!#REF!,Data!#REF!,(IF(C24=Data!#REF!,Data!#REF!,Data!#REF!)))))))))))))))&amp;IF(C24=Data!#REF!,Data!#REF!,(IF(C24=Data!#REF!,Data!#REF!,(IF(C24=Data!#REF!,Data!#REF!,(IF(C24=Data!#REF!,Data!#REF!,(IF(C24=Data!#REF!,Data!#REF!,(IF(C24=Data!#REF!,Data!G837,(IF(C24=Data!#REF!,Data!#REF!,(IF(C24=Data!#REF!,Data!#REF!,Data!#REF!)))))))))))))))&amp;IF(C24=Data!B173,Data!G173,(IF(C24=Data!#REF!,Data!#REF!,(IF(C24=Data!#REF!,Data!#REF!,(IF(C24=Data!#REF!,Data!#REF!,(IF(C24=Data!#REF!,Data!#REF!,Data!#REF!)))))))))</f>
        <v>#REF!</v>
      </c>
      <c r="P24" s="881"/>
      <c r="Q24" s="882"/>
      <c r="R24" s="630" t="s">
        <v>525</v>
      </c>
      <c r="S24" s="882"/>
      <c r="T24" s="882"/>
      <c r="U24" s="630"/>
      <c r="V24" s="634"/>
      <c r="W24" s="630"/>
      <c r="X24" s="350">
        <f>IF(E24="","",VLOOKUP(C24,Data!$B$5:$J$508,9,FALSE)*E24)</f>
        <v>1.02</v>
      </c>
      <c r="Y24" s="704"/>
      <c r="Z24" s="704"/>
      <c r="AA24" s="857"/>
      <c r="AB24" s="705"/>
      <c r="AC24" s="858"/>
      <c r="AD24" s="704"/>
      <c r="AE24" s="704"/>
    </row>
    <row r="25" spans="2:31" s="710" customFormat="1" ht="20" customHeight="1">
      <c r="B25" s="707" t="s">
        <v>1277</v>
      </c>
      <c r="C25" s="357" t="s">
        <v>596</v>
      </c>
      <c r="D25" s="346" t="str">
        <f>IF(E25="","",VLOOKUP(C25,Data!$B$5:$L$508,2,FALSE))</f>
        <v>WW09120</v>
      </c>
      <c r="E25" s="715">
        <v>250</v>
      </c>
      <c r="F25" s="709"/>
      <c r="G25" s="363"/>
      <c r="H25" s="346">
        <f>IF(E25="","",VLOOKUP(C25,Data!$B$5:$L$508,11,FALSE))</f>
        <v>25.11</v>
      </c>
      <c r="I25" s="616">
        <f t="shared" si="0"/>
        <v>6277.5</v>
      </c>
      <c r="J25" s="471" t="str">
        <f>IF(E25="","",VLOOKUP(C25,Data!$B$5:$D$508,3,FALSE))</f>
        <v>C/T</v>
      </c>
      <c r="K25" s="347" t="str">
        <f>IF(E25="","",VLOOKUP(C25,Data!$B$5:$M$508,12,FALSE))</f>
        <v>Indonesia</v>
      </c>
      <c r="L25" s="348"/>
      <c r="M25" s="349">
        <f>IF(E25="","",VLOOKUP(C25,Data!$B$5:$E$508,4,FALSE)*E25)</f>
        <v>375</v>
      </c>
      <c r="N25" s="349">
        <f>IF(E25="","",VLOOKUP(C25,Data!$B$5:$F$508,5,FALSE)*E25)</f>
        <v>162.5</v>
      </c>
      <c r="O25" s="612" t="e">
        <f>IF(C25=Data!#REF!,Data!#REF!,(IF(C25=Data!#REF!,Data!#REF!,(IF(C25=Data!#REF!,Data!#REF!,(IF(C25=Data!B116,Data!G116,(IF(C25=Data!B119,Data!G119,(IF(C25=Data!#REF!,Data!#REF!,(IF(C25=Data!#REF!,Data!#REF!,(IF(C25=Data!#REF!,Data!#REF!,Data!#REF!)))))))))))))))&amp;IF(C25=Data!#REF!,Data!#REF!,(IF(C25=Data!#REF!,Data!#REF!,(IF(C25=Data!#REF!,Data!#REF!,(IF(C25=Data!#REF!,Data!#REF!,(IF(C25=Data!#REF!,Data!#REF!,(IF(C25=Data!#REF!,Data!G811,(IF(C25=Data!#REF!,Data!#REF!,(IF(C25=Data!#REF!,Data!#REF!,Data!#REF!)))))))))))))))&amp;IF(C25=Data!B147,Data!G147,(IF(C25=Data!#REF!,Data!#REF!,(IF(C25=Data!#REF!,Data!#REF!,(IF(C25=Data!#REF!,Data!#REF!,(IF(C25=Data!#REF!,Data!#REF!,Data!#REF!)))))))))</f>
        <v>#REF!</v>
      </c>
      <c r="P25" s="881"/>
      <c r="Q25" s="882"/>
      <c r="R25" s="630" t="s">
        <v>525</v>
      </c>
      <c r="S25" s="882"/>
      <c r="T25" s="882"/>
      <c r="U25" s="630"/>
      <c r="V25" s="634"/>
      <c r="W25" s="630"/>
      <c r="X25" s="350">
        <f>IF(E25="","",VLOOKUP(C25,Data!$B$5:$J$508,9,FALSE)*E25)</f>
        <v>0.98499999999999999</v>
      </c>
      <c r="Y25" s="704"/>
      <c r="Z25" s="704"/>
      <c r="AA25" s="857"/>
      <c r="AB25" s="705"/>
      <c r="AC25" s="858"/>
      <c r="AD25" s="704"/>
      <c r="AE25" s="704"/>
    </row>
    <row r="26" spans="2:31" s="710" customFormat="1" ht="20" customHeight="1">
      <c r="B26" s="707"/>
      <c r="C26" s="357" t="s">
        <v>597</v>
      </c>
      <c r="D26" s="346" t="str">
        <f>IF(E26="","",VLOOKUP(C26,Data!$B$5:$L$508,2,FALSE))</f>
        <v>WW09130</v>
      </c>
      <c r="E26" s="715">
        <v>250</v>
      </c>
      <c r="F26" s="709"/>
      <c r="G26" s="363"/>
      <c r="H26" s="346">
        <f>IF(E26="","",VLOOKUP(C26,Data!$B$5:$L$508,11,FALSE))</f>
        <v>25.11</v>
      </c>
      <c r="I26" s="616">
        <f t="shared" si="0"/>
        <v>6277.5</v>
      </c>
      <c r="J26" s="471" t="str">
        <f>IF(E26="","",VLOOKUP(C26,Data!$B$5:$D$508,3,FALSE))</f>
        <v>C/T</v>
      </c>
      <c r="K26" s="347" t="str">
        <f>IF(E26="","",VLOOKUP(C26,Data!$B$5:$M$508,12,FALSE))</f>
        <v>Indonesia</v>
      </c>
      <c r="L26" s="348"/>
      <c r="M26" s="349">
        <f>IF(E26="","",VLOOKUP(C26,Data!$B$5:$E$508,4,FALSE)*E26)</f>
        <v>0</v>
      </c>
      <c r="N26" s="349">
        <f>IF(E26="","",VLOOKUP(C26,Data!$B$5:$F$508,5,FALSE)*E26)</f>
        <v>162.5</v>
      </c>
      <c r="O26" s="612" t="e">
        <f>IF(C26=Data!#REF!,Data!#REF!,(IF(C26=Data!#REF!,Data!#REF!,(IF(C26=Data!#REF!,Data!#REF!,(IF(C26=Data!B117,Data!G117,(IF(C26=Data!B120,Data!G120,(IF(C26=Data!#REF!,Data!#REF!,(IF(C26=Data!#REF!,Data!#REF!,(IF(C26=Data!#REF!,Data!#REF!,Data!#REF!)))))))))))))))&amp;IF(C26=Data!#REF!,Data!#REF!,(IF(C26=Data!#REF!,Data!#REF!,(IF(C26=Data!#REF!,Data!#REF!,(IF(C26=Data!#REF!,Data!#REF!,(IF(C26=Data!#REF!,Data!#REF!,(IF(C26=Data!#REF!,Data!G812,(IF(C26=Data!#REF!,Data!#REF!,(IF(C26=Data!#REF!,Data!#REF!,Data!#REF!)))))))))))))))&amp;IF(C26=Data!B148,Data!G148,(IF(C26=Data!#REF!,Data!#REF!,(IF(C26=Data!#REF!,Data!#REF!,(IF(C26=Data!#REF!,Data!#REF!,(IF(C26=Data!#REF!,Data!#REF!,Data!#REF!)))))))))</f>
        <v>#REF!</v>
      </c>
      <c r="P26" s="881"/>
      <c r="Q26" s="882"/>
      <c r="R26" s="630" t="s">
        <v>525</v>
      </c>
      <c r="S26" s="882"/>
      <c r="T26" s="882"/>
      <c r="U26" s="630"/>
      <c r="V26" s="634"/>
      <c r="W26" s="630"/>
      <c r="X26" s="350">
        <f>IF(E26="","",VLOOKUP(C26,Data!$B$5:$J$508,9,FALSE)*E26)</f>
        <v>0.98499999999999999</v>
      </c>
      <c r="Y26" s="704"/>
      <c r="Z26" s="704"/>
      <c r="AA26" s="857"/>
      <c r="AB26" s="705"/>
      <c r="AC26" s="858"/>
      <c r="AD26" s="704"/>
      <c r="AE26" s="704"/>
    </row>
    <row r="27" spans="2:31" s="710" customFormat="1" ht="20" customHeight="1">
      <c r="B27" s="707">
        <v>21</v>
      </c>
      <c r="C27" s="357" t="s">
        <v>11</v>
      </c>
      <c r="D27" s="346" t="str">
        <f>IF(E27="","",VLOOKUP(C27,Data!$B$5:$L$508,2,FALSE))</f>
        <v>ZG74800</v>
      </c>
      <c r="E27" s="715">
        <v>150</v>
      </c>
      <c r="F27" s="709">
        <v>1</v>
      </c>
      <c r="G27" s="363"/>
      <c r="H27" s="346">
        <f>IF(E27="","",VLOOKUP(C27,Data!$B$5:$L$508,11,FALSE))</f>
        <v>13.71</v>
      </c>
      <c r="I27" s="616">
        <f t="shared" si="0"/>
        <v>2056.5</v>
      </c>
      <c r="J27" s="471" t="str">
        <f>IF(E27="","",VLOOKUP(C27,Data!$B$5:$D$508,3,FALSE))</f>
        <v>C/T</v>
      </c>
      <c r="K27" s="347" t="str">
        <f>IF(E27="","",VLOOKUP(C27,Data!$B$5:$M$508,12,FALSE))</f>
        <v>Indonesia</v>
      </c>
      <c r="L27" s="348"/>
      <c r="M27" s="349">
        <f>IF(E27="","",VLOOKUP(C27,Data!$B$5:$E$508,4,FALSE)*E27)</f>
        <v>325</v>
      </c>
      <c r="N27" s="349">
        <f>IF(E27="","",VLOOKUP(C27,Data!$B$5:$F$508,5,FALSE)*E27)</f>
        <v>300</v>
      </c>
      <c r="O27" s="612" t="e">
        <f>IF(C27=Data!#REF!,Data!#REF!,(IF(C27=Data!#REF!,Data!#REF!,(IF(C27=Data!#REF!,Data!#REF!,(IF(C27=Data!B118,Data!G118,(IF(C27=Data!B121,Data!G121,(IF(C27=Data!#REF!,Data!#REF!,(IF(C27=Data!#REF!,Data!#REF!,(IF(C27=Data!#REF!,Data!#REF!,Data!#REF!)))))))))))))))&amp;IF(C27=Data!#REF!,Data!#REF!,(IF(C27=Data!#REF!,Data!#REF!,(IF(C27=Data!#REF!,Data!#REF!,(IF(C27=Data!#REF!,Data!#REF!,(IF(C27=Data!#REF!,Data!#REF!,(IF(C27=Data!#REF!,Data!G813,(IF(C27=Data!#REF!,Data!#REF!,(IF(C27=Data!#REF!,Data!#REF!,Data!#REF!)))))))))))))))&amp;IF(C27=Data!B149,Data!G149,(IF(C27=Data!#REF!,Data!#REF!,(IF(C27=Data!#REF!,Data!#REF!,(IF(C27=Data!#REF!,Data!#REF!,(IF(C27=Data!#REF!,Data!#REF!,Data!#REF!)))))))))</f>
        <v>#REF!</v>
      </c>
      <c r="P27" s="881"/>
      <c r="Q27" s="882"/>
      <c r="R27" s="630" t="s">
        <v>525</v>
      </c>
      <c r="S27" s="882"/>
      <c r="T27" s="882"/>
      <c r="U27" s="630"/>
      <c r="V27" s="634"/>
      <c r="W27" s="630"/>
      <c r="X27" s="350">
        <f>IF(E27="","",VLOOKUP(C27,Data!$B$5:$J$508,9,FALSE)*E27)</f>
        <v>1.2</v>
      </c>
      <c r="Y27" s="704"/>
      <c r="Z27" s="704"/>
      <c r="AA27" s="857"/>
      <c r="AB27" s="705"/>
      <c r="AC27" s="858"/>
      <c r="AD27" s="704"/>
      <c r="AE27" s="704"/>
    </row>
    <row r="28" spans="2:31" s="710" customFormat="1" ht="20" customHeight="1">
      <c r="B28" s="707">
        <v>22</v>
      </c>
      <c r="C28" s="357" t="s">
        <v>550</v>
      </c>
      <c r="D28" s="346" t="str">
        <f>IF(E28="","",VLOOKUP(C28,Data!$B$5:$L$508,2,FALSE))</f>
        <v>ZG74810</v>
      </c>
      <c r="E28" s="715">
        <v>150</v>
      </c>
      <c r="F28" s="709">
        <v>1</v>
      </c>
      <c r="G28" s="363"/>
      <c r="H28" s="346">
        <f>IF(E28="","",VLOOKUP(C28,Data!$B$5:$L$508,11,FALSE))</f>
        <v>13.22</v>
      </c>
      <c r="I28" s="616">
        <f t="shared" si="0"/>
        <v>1983</v>
      </c>
      <c r="J28" s="471" t="str">
        <f>IF(E28="","",VLOOKUP(C28,Data!$B$5:$D$508,3,FALSE))</f>
        <v>C/T</v>
      </c>
      <c r="K28" s="347" t="str">
        <f>IF(E28="","",VLOOKUP(C28,Data!$B$5:$M$508,12,FALSE))</f>
        <v>Indonesia</v>
      </c>
      <c r="L28" s="348"/>
      <c r="M28" s="349">
        <f>IF(E28="","",VLOOKUP(C28,Data!$B$5:$E$508,4,FALSE)*E28)</f>
        <v>325</v>
      </c>
      <c r="N28" s="349">
        <f>IF(E28="","",VLOOKUP(C28,Data!$B$5:$F$508,5,FALSE)*E28)</f>
        <v>300</v>
      </c>
      <c r="O28" s="612" t="e">
        <f>IF(C28=Data!#REF!,Data!#REF!,(IF(C28=Data!#REF!,Data!#REF!,(IF(C28=Data!#REF!,Data!#REF!,(IF(C28=Data!B119,Data!G119,(IF(C28=Data!B122,Data!G122,(IF(C28=Data!#REF!,Data!#REF!,(IF(C28=Data!#REF!,Data!#REF!,(IF(C28=Data!#REF!,Data!#REF!,Data!#REF!)))))))))))))))&amp;IF(C28=Data!#REF!,Data!#REF!,(IF(C28=Data!#REF!,Data!#REF!,(IF(C28=Data!#REF!,Data!#REF!,(IF(C28=Data!#REF!,Data!#REF!,(IF(C28=Data!#REF!,Data!#REF!,(IF(C28=Data!#REF!,Data!G814,(IF(C28=Data!#REF!,Data!#REF!,(IF(C28=Data!#REF!,Data!#REF!,Data!#REF!)))))))))))))))&amp;IF(C28=Data!B150,Data!G150,(IF(C28=Data!#REF!,Data!#REF!,(IF(C28=Data!#REF!,Data!#REF!,(IF(C28=Data!#REF!,Data!#REF!,(IF(C28=Data!#REF!,Data!#REF!,Data!#REF!)))))))))</f>
        <v>#REF!</v>
      </c>
      <c r="P28" s="881"/>
      <c r="Q28" s="882"/>
      <c r="R28" s="630" t="s">
        <v>525</v>
      </c>
      <c r="S28" s="882"/>
      <c r="T28" s="882"/>
      <c r="U28" s="630"/>
      <c r="V28" s="634"/>
      <c r="W28" s="630"/>
      <c r="X28" s="350">
        <f>IF(E28="","",VLOOKUP(C28,Data!$B$5:$J$508,9,FALSE)*E28)</f>
        <v>1.2</v>
      </c>
      <c r="Y28" s="704"/>
      <c r="Z28" s="704"/>
      <c r="AA28" s="857"/>
      <c r="AB28" s="705"/>
      <c r="AC28" s="858"/>
      <c r="AD28" s="704"/>
      <c r="AE28" s="704"/>
    </row>
    <row r="29" spans="2:31" s="710" customFormat="1" ht="20" customHeight="1">
      <c r="B29" s="707" t="s">
        <v>1045</v>
      </c>
      <c r="C29" s="357" t="s">
        <v>595</v>
      </c>
      <c r="D29" s="346" t="str">
        <f>IF(E29="","",VLOOKUP(C29,Data!$B$5:$L$508,2,FALSE))</f>
        <v>WW08990</v>
      </c>
      <c r="E29" s="715">
        <v>100</v>
      </c>
      <c r="F29" s="709"/>
      <c r="G29" s="363"/>
      <c r="H29" s="346">
        <f>IF(E29="","",VLOOKUP(C29,Data!$B$5:$L$508,11,FALSE))</f>
        <v>24.65</v>
      </c>
      <c r="I29" s="616">
        <f t="shared" si="0"/>
        <v>2465</v>
      </c>
      <c r="J29" s="471" t="str">
        <f>IF(E29="","",VLOOKUP(C29,Data!$B$5:$D$508,3,FALSE))</f>
        <v>C/T</v>
      </c>
      <c r="K29" s="347" t="str">
        <f>IF(E29="","",VLOOKUP(C29,Data!$B$5:$M$508,12,FALSE))</f>
        <v>Indonesia</v>
      </c>
      <c r="L29" s="348"/>
      <c r="M29" s="349">
        <f>IF(E29="","",VLOOKUP(C29,Data!$B$5:$E$508,4,FALSE)*E29)</f>
        <v>220.00000000000003</v>
      </c>
      <c r="N29" s="349">
        <f>IF(E29="","",VLOOKUP(C29,Data!$B$5:$F$508,5,FALSE)*E29)</f>
        <v>100</v>
      </c>
      <c r="O29" s="612" t="e">
        <f>IF(C29=Data!#REF!,Data!#REF!,(IF(C29=Data!#REF!,Data!#REF!,(IF(C29=Data!#REF!,Data!#REF!,(IF(C29=Data!B120,Data!G120,(IF(C29=Data!B123,Data!G123,(IF(C29=Data!#REF!,Data!#REF!,(IF(C29=Data!#REF!,Data!#REF!,(IF(C29=Data!#REF!,Data!#REF!,Data!#REF!)))))))))))))))&amp;IF(C29=Data!#REF!,Data!#REF!,(IF(C29=Data!#REF!,Data!#REF!,(IF(C29=Data!#REF!,Data!#REF!,(IF(C29=Data!#REF!,Data!#REF!,(IF(C29=Data!#REF!,Data!#REF!,(IF(C29=Data!#REF!,Data!G815,(IF(C29=Data!#REF!,Data!#REF!,(IF(C29=Data!#REF!,Data!#REF!,Data!#REF!)))))))))))))))&amp;IF(C29=Data!B151,Data!G151,(IF(C29=Data!#REF!,Data!#REF!,(IF(C29=Data!#REF!,Data!#REF!,(IF(C29=Data!#REF!,Data!#REF!,(IF(C29=Data!#REF!,Data!#REF!,Data!#REF!)))))))))</f>
        <v>#REF!</v>
      </c>
      <c r="P29" s="881"/>
      <c r="Q29" s="882"/>
      <c r="R29" s="630" t="s">
        <v>525</v>
      </c>
      <c r="S29" s="882"/>
      <c r="T29" s="882"/>
      <c r="U29" s="630"/>
      <c r="V29" s="634"/>
      <c r="W29" s="630"/>
      <c r="X29" s="350">
        <f>IF(E29="","",VLOOKUP(C29,Data!$B$5:$J$508,9,FALSE)*E29)</f>
        <v>0.34</v>
      </c>
      <c r="Y29" s="704"/>
      <c r="Z29" s="704"/>
      <c r="AA29" s="857"/>
      <c r="AB29" s="705"/>
      <c r="AC29" s="858"/>
      <c r="AD29" s="704"/>
      <c r="AE29" s="704"/>
    </row>
    <row r="30" spans="2:31" s="710" customFormat="1" ht="20" customHeight="1">
      <c r="B30" s="635"/>
      <c r="C30" s="357" t="s">
        <v>594</v>
      </c>
      <c r="D30" s="346" t="str">
        <f>IF(E30="","",VLOOKUP(C30,Data!$B$5:$L$508,2,FALSE))</f>
        <v>WW08970</v>
      </c>
      <c r="E30" s="715">
        <v>100</v>
      </c>
      <c r="F30" s="709"/>
      <c r="G30" s="363"/>
      <c r="H30" s="346">
        <f>IF(E30="","",VLOOKUP(C30,Data!$B$5:$L$508,11,FALSE))</f>
        <v>24.65</v>
      </c>
      <c r="I30" s="616">
        <f t="shared" si="0"/>
        <v>2465</v>
      </c>
      <c r="J30" s="471" t="str">
        <f>IF(E30="","",VLOOKUP(C30,Data!$B$5:$D$508,3,FALSE))</f>
        <v>C/T</v>
      </c>
      <c r="K30" s="347" t="str">
        <f>IF(E30="","",VLOOKUP(C30,Data!$B$5:$M$508,12,FALSE))</f>
        <v>Indonesia</v>
      </c>
      <c r="L30" s="348"/>
      <c r="M30" s="349">
        <f>IF(E30="","",VLOOKUP(C30,Data!$B$5:$E$508,4,FALSE)*E30)</f>
        <v>0</v>
      </c>
      <c r="N30" s="349">
        <f>IF(E30="","",VLOOKUP(C30,Data!$B$5:$F$508,5,FALSE)*E30)</f>
        <v>100</v>
      </c>
      <c r="O30" s="612" t="e">
        <f>IF(C30=Data!#REF!,Data!#REF!,(IF(C30=Data!#REF!,Data!#REF!,(IF(C30=Data!#REF!,Data!#REF!,(IF(C30=Data!B121,Data!G121,(IF(C30=Data!B124,Data!G124,(IF(C30=Data!#REF!,Data!#REF!,(IF(C30=Data!#REF!,Data!#REF!,(IF(C30=Data!#REF!,Data!#REF!,Data!#REF!)))))))))))))))&amp;IF(C30=Data!#REF!,Data!#REF!,(IF(C30=Data!#REF!,Data!#REF!,(IF(C30=Data!#REF!,Data!#REF!,(IF(C30=Data!#REF!,Data!#REF!,(IF(C30=Data!#REF!,Data!#REF!,(IF(C30=Data!#REF!,Data!G816,(IF(C30=Data!#REF!,Data!#REF!,(IF(C30=Data!#REF!,Data!#REF!,Data!#REF!)))))))))))))))&amp;IF(C30=Data!B152,Data!G152,(IF(C30=Data!#REF!,Data!#REF!,(IF(C30=Data!#REF!,Data!#REF!,(IF(C30=Data!#REF!,Data!#REF!,(IF(C30=Data!#REF!,Data!#REF!,Data!#REF!)))))))))</f>
        <v>#REF!</v>
      </c>
      <c r="P30" s="881"/>
      <c r="Q30" s="882"/>
      <c r="R30" s="630" t="s">
        <v>525</v>
      </c>
      <c r="S30" s="882"/>
      <c r="T30" s="882"/>
      <c r="U30" s="630"/>
      <c r="V30" s="634"/>
      <c r="W30" s="630"/>
      <c r="X30" s="350">
        <f>IF(E30="","",VLOOKUP(C30,Data!$B$5:$J$508,9,FALSE)*E30)</f>
        <v>0.34</v>
      </c>
      <c r="Y30" s="704"/>
      <c r="Z30" s="704"/>
      <c r="AA30" s="857"/>
      <c r="AB30" s="705"/>
      <c r="AC30" s="858"/>
      <c r="AD30" s="704"/>
      <c r="AE30" s="704"/>
    </row>
    <row r="31" spans="2:31" s="710" customFormat="1" ht="20" customHeight="1">
      <c r="B31" s="707" t="s">
        <v>1278</v>
      </c>
      <c r="C31" s="357" t="s">
        <v>542</v>
      </c>
      <c r="D31" s="346" t="str">
        <f>IF(E31="","",VLOOKUP(C31,Data!$B$5:$L$508,2,FALSE))</f>
        <v>ZJ41300</v>
      </c>
      <c r="E31" s="715">
        <v>300</v>
      </c>
      <c r="F31" s="709"/>
      <c r="G31" s="363"/>
      <c r="H31" s="346">
        <f>IF(E31="","",VLOOKUP(C31,Data!$B$5:$L$508,11,FALSE))</f>
        <v>10.1</v>
      </c>
      <c r="I31" s="616">
        <f t="shared" si="0"/>
        <v>3030</v>
      </c>
      <c r="J31" s="471" t="str">
        <f>IF(E31="","",VLOOKUP(C31,Data!$B$5:$D$508,3,FALSE))</f>
        <v>C/T</v>
      </c>
      <c r="K31" s="347" t="str">
        <f>IF(E31="","",VLOOKUP(C31,Data!$B$5:$M$508,12,FALSE))</f>
        <v>Indonesia</v>
      </c>
      <c r="L31" s="348"/>
      <c r="M31" s="349">
        <f>IF(E31="","",VLOOKUP(C31,Data!$B$5:$E$508,4,FALSE)*E31)</f>
        <v>225</v>
      </c>
      <c r="N31" s="349">
        <f>IF(E31="","",VLOOKUP(C31,Data!$B$5:$F$508,5,FALSE)*E31)</f>
        <v>210</v>
      </c>
      <c r="O31" s="612" t="e">
        <f>IF(C31=Data!#REF!,Data!#REF!,(IF(C31=Data!#REF!,Data!#REF!,(IF(C31=Data!#REF!,Data!#REF!,(IF(C31=Data!B123,Data!G123,(IF(C31=Data!B126,Data!G126,(IF(C31=Data!#REF!,Data!#REF!,(IF(C31=Data!#REF!,Data!#REF!,(IF(C31=Data!#REF!,Data!#REF!,Data!#REF!)))))))))))))))&amp;IF(C31=Data!#REF!,Data!#REF!,(IF(C31=Data!#REF!,Data!#REF!,(IF(C31=Data!#REF!,Data!#REF!,(IF(C31=Data!#REF!,Data!#REF!,(IF(C31=Data!#REF!,Data!#REF!,(IF(C31=Data!#REF!,Data!G818,(IF(C31=Data!#REF!,Data!#REF!,(IF(C31=Data!#REF!,Data!#REF!,Data!#REF!)))))))))))))))&amp;IF(C31=Data!B154,Data!G154,(IF(C31=Data!#REF!,Data!#REF!,(IF(C31=Data!#REF!,Data!#REF!,(IF(C31=Data!#REF!,Data!#REF!,(IF(C31=Data!#REF!,Data!#REF!,Data!#REF!)))))))))</f>
        <v>#REF!</v>
      </c>
      <c r="P31" s="881"/>
      <c r="Q31" s="882"/>
      <c r="R31" s="630" t="s">
        <v>525</v>
      </c>
      <c r="S31" s="882"/>
      <c r="T31" s="882"/>
      <c r="U31" s="630"/>
      <c r="V31" s="634"/>
      <c r="W31" s="630"/>
      <c r="X31" s="350">
        <f>IF(E31="","",VLOOKUP(C31,Data!$B$5:$J$508,9,FALSE)*E31)</f>
        <v>2.1</v>
      </c>
      <c r="Y31" s="704"/>
      <c r="Z31" s="704"/>
      <c r="AA31" s="857"/>
      <c r="AB31" s="705"/>
      <c r="AC31" s="858"/>
      <c r="AD31" s="704"/>
      <c r="AE31" s="704"/>
    </row>
    <row r="32" spans="2:31" s="710" customFormat="1" ht="20" customHeight="1">
      <c r="B32" s="707" t="s">
        <v>1212</v>
      </c>
      <c r="C32" s="357" t="s">
        <v>628</v>
      </c>
      <c r="D32" s="346" t="str">
        <f>IF(E32="","",VLOOKUP(C32,Data!$B$5:$L$508,2,FALSE))</f>
        <v>ZX39170</v>
      </c>
      <c r="E32" s="715">
        <v>10</v>
      </c>
      <c r="F32" s="709"/>
      <c r="G32" s="363"/>
      <c r="H32" s="346">
        <f>IF(E32="","",VLOOKUP(C32,Data!$B$5:$L$508,11,FALSE))</f>
        <v>128.04</v>
      </c>
      <c r="I32" s="616">
        <f t="shared" si="0"/>
        <v>1280.3999999999999</v>
      </c>
      <c r="J32" s="471" t="str">
        <f>IF(E32="","",VLOOKUP(C32,Data!$B$5:$D$508,3,FALSE))</f>
        <v>C/T</v>
      </c>
      <c r="K32" s="347" t="str">
        <f>IF(E32="","",VLOOKUP(C32,Data!$B$5:$M$508,12,FALSE))</f>
        <v>Indonesia</v>
      </c>
      <c r="L32" s="348"/>
      <c r="M32" s="349">
        <f>IF(E32="","",VLOOKUP(C32,Data!$B$5:$E$508,4,FALSE)*E32)</f>
        <v>30</v>
      </c>
      <c r="N32" s="349">
        <f>IF(E32="","",VLOOKUP(C32,Data!$B$5:$F$508,5,FALSE)*E32)</f>
        <v>20</v>
      </c>
      <c r="O32" s="612" t="e">
        <f>IF(C32=Data!#REF!,Data!#REF!,(IF(C32=Data!#REF!,Data!#REF!,(IF(C32=Data!#REF!,Data!#REF!,(IF(C32=Data!B125,Data!G125,(IF(C32=Data!B128,Data!G128,(IF(C32=Data!#REF!,Data!#REF!,(IF(C32=Data!#REF!,Data!#REF!,(IF(C32=Data!#REF!,Data!#REF!,Data!#REF!)))))))))))))))&amp;IF(C32=Data!#REF!,Data!#REF!,(IF(C32=Data!#REF!,Data!#REF!,(IF(C32=Data!#REF!,Data!#REF!,(IF(C32=Data!#REF!,Data!#REF!,(IF(C32=Data!#REF!,Data!#REF!,(IF(C32=Data!#REF!,Data!G820,(IF(C32=Data!#REF!,Data!#REF!,(IF(C32=Data!#REF!,Data!#REF!,Data!#REF!)))))))))))))))&amp;IF(C32=Data!B156,Data!G156,(IF(C32=Data!#REF!,Data!#REF!,(IF(C32=Data!#REF!,Data!#REF!,(IF(C32=Data!#REF!,Data!#REF!,(IF(C32=Data!#REF!,Data!#REF!,Data!#REF!)))))))))</f>
        <v>#REF!</v>
      </c>
      <c r="P32" s="881"/>
      <c r="Q32" s="882"/>
      <c r="R32" s="630" t="s">
        <v>525</v>
      </c>
      <c r="S32" s="882"/>
      <c r="T32" s="882"/>
      <c r="U32" s="630"/>
      <c r="V32" s="634"/>
      <c r="W32" s="630"/>
      <c r="X32" s="350">
        <f>IF(E32="","",VLOOKUP(C32,Data!$B$5:$J$508,9,FALSE)*E32)</f>
        <v>0.31</v>
      </c>
      <c r="Y32" s="704"/>
      <c r="Z32" s="704"/>
      <c r="AA32" s="857"/>
      <c r="AB32" s="705"/>
      <c r="AC32" s="858"/>
      <c r="AD32" s="704"/>
      <c r="AE32" s="704"/>
    </row>
    <row r="33" spans="2:31" s="710" customFormat="1" ht="20" customHeight="1">
      <c r="B33" s="707">
        <v>30</v>
      </c>
      <c r="C33" s="357" t="s">
        <v>621</v>
      </c>
      <c r="D33" s="346" t="str">
        <f>IF(E33="","",VLOOKUP(C33,Data!$B$5:$L$508,2,FALSE))</f>
        <v>ZV87970</v>
      </c>
      <c r="E33" s="715">
        <v>9</v>
      </c>
      <c r="F33" s="709"/>
      <c r="G33" s="363"/>
      <c r="H33" s="346">
        <f>IF(E33="","",VLOOKUP(C33,Data!$B$5:$L$508,11,FALSE))</f>
        <v>21.69</v>
      </c>
      <c r="I33" s="616">
        <f t="shared" si="0"/>
        <v>195.21</v>
      </c>
      <c r="J33" s="471" t="str">
        <f>IF(E33="","",VLOOKUP(C33,Data!$B$5:$D$508,3,FALSE))</f>
        <v>C/T</v>
      </c>
      <c r="K33" s="347" t="str">
        <f>IF(E33="","",VLOOKUP(C33,Data!$B$5:$M$508,12,FALSE))</f>
        <v>Indonesia</v>
      </c>
      <c r="L33" s="348"/>
      <c r="M33" s="349">
        <f>IF(E33="","",VLOOKUP(C33,Data!$B$5:$E$508,4,FALSE)*E33)</f>
        <v>96.75</v>
      </c>
      <c r="N33" s="349">
        <f>IF(E33="","",VLOOKUP(C33,Data!$B$5:$F$508,5,FALSE)*E33)</f>
        <v>77.399999999999991</v>
      </c>
      <c r="O33" s="612" t="e">
        <f>IF(C33=Data!#REF!,Data!#REF!,(IF(C33=Data!#REF!,Data!#REF!,(IF(C33=Data!#REF!,Data!#REF!,(IF(C33=Data!B126,Data!G126,(IF(C33=Data!B129,Data!G129,(IF(C33=Data!#REF!,Data!#REF!,(IF(C33=Data!#REF!,Data!#REF!,(IF(C33=Data!#REF!,Data!#REF!,Data!#REF!)))))))))))))))&amp;IF(C33=Data!#REF!,Data!#REF!,(IF(C33=Data!#REF!,Data!#REF!,(IF(C33=Data!#REF!,Data!#REF!,(IF(C33=Data!#REF!,Data!#REF!,(IF(C33=Data!#REF!,Data!#REF!,(IF(C33=Data!#REF!,Data!G821,(IF(C33=Data!#REF!,Data!#REF!,(IF(C33=Data!#REF!,Data!#REF!,Data!#REF!)))))))))))))))&amp;IF(C33=Data!B157,Data!G157,(IF(C33=Data!#REF!,Data!#REF!,(IF(C33=Data!#REF!,Data!#REF!,(IF(C33=Data!#REF!,Data!#REF!,(IF(C33=Data!#REF!,Data!#REF!,Data!#REF!)))))))))</f>
        <v>#REF!</v>
      </c>
      <c r="P33" s="881"/>
      <c r="Q33" s="882"/>
      <c r="R33" s="630" t="s">
        <v>525</v>
      </c>
      <c r="S33" s="882"/>
      <c r="T33" s="882"/>
      <c r="U33" s="630"/>
      <c r="V33" s="634"/>
      <c r="W33" s="630"/>
      <c r="X33" s="350">
        <f>IF(E33="","",VLOOKUP(C33,Data!$B$5:$J$508,9,FALSE)*E33)</f>
        <v>0.242372</v>
      </c>
      <c r="Y33" s="704"/>
      <c r="Z33" s="704"/>
      <c r="AA33" s="857"/>
      <c r="AB33" s="705"/>
      <c r="AC33" s="858"/>
      <c r="AD33" s="704"/>
      <c r="AE33" s="704"/>
    </row>
    <row r="34" spans="2:31" s="710" customFormat="1" ht="20" customHeight="1">
      <c r="B34" s="707">
        <v>31</v>
      </c>
      <c r="C34" s="357" t="s">
        <v>618</v>
      </c>
      <c r="D34" s="346" t="str">
        <f>IF(E34="","",VLOOKUP(C34,Data!$B$5:$L$508,2,FALSE))</f>
        <v>ZV88010</v>
      </c>
      <c r="E34" s="715">
        <v>8</v>
      </c>
      <c r="F34" s="709">
        <v>6</v>
      </c>
      <c r="G34" s="363"/>
      <c r="H34" s="346">
        <f>IF(E34="","",VLOOKUP(C34,Data!$B$5:$L$508,11,FALSE))</f>
        <v>23.65</v>
      </c>
      <c r="I34" s="616">
        <f t="shared" si="0"/>
        <v>189.2</v>
      </c>
      <c r="J34" s="471" t="str">
        <f>IF(E34="","",VLOOKUP(C34,Data!$B$5:$D$508,3,FALSE))</f>
        <v>C/T</v>
      </c>
      <c r="K34" s="347" t="str">
        <f>IF(E34="","",VLOOKUP(C34,Data!$B$5:$M$508,12,FALSE))</f>
        <v>Indonesia</v>
      </c>
      <c r="L34" s="348"/>
      <c r="M34" s="349">
        <f>IF(E34="","",VLOOKUP(C34,Data!$B$5:$E$508,4,FALSE)*E34)</f>
        <v>60.08</v>
      </c>
      <c r="N34" s="349">
        <f>IF(E34="","",VLOOKUP(C34,Data!$B$5:$F$508,5,FALSE)*E34)</f>
        <v>51.2</v>
      </c>
      <c r="O34" s="612" t="e">
        <f>IF(C34=Data!#REF!,Data!#REF!,(IF(C34=Data!#REF!,Data!#REF!,(IF(C34=Data!#REF!,Data!#REF!,(IF(C34=Data!B127,Data!G127,(IF(C34=Data!B130,Data!G130,(IF(C34=Data!#REF!,Data!#REF!,(IF(C34=Data!#REF!,Data!#REF!,(IF(C34=Data!#REF!,Data!#REF!,Data!#REF!)))))))))))))))&amp;IF(C34=Data!#REF!,Data!#REF!,(IF(C34=Data!#REF!,Data!#REF!,(IF(C34=Data!#REF!,Data!#REF!,(IF(C34=Data!#REF!,Data!#REF!,(IF(C34=Data!#REF!,Data!#REF!,(IF(C34=Data!#REF!,Data!G822,(IF(C34=Data!#REF!,Data!#REF!,(IF(C34=Data!#REF!,Data!#REF!,Data!#REF!)))))))))))))))&amp;IF(C34=Data!B158,Data!G158,(IF(C34=Data!#REF!,Data!#REF!,(IF(C34=Data!#REF!,Data!#REF!,(IF(C34=Data!#REF!,Data!#REF!,(IF(C34=Data!#REF!,Data!#REF!,Data!#REF!)))))))))</f>
        <v>#REF!</v>
      </c>
      <c r="P34" s="881"/>
      <c r="Q34" s="882"/>
      <c r="R34" s="630" t="s">
        <v>525</v>
      </c>
      <c r="S34" s="882"/>
      <c r="T34" s="882"/>
      <c r="U34" s="630"/>
      <c r="V34" s="634"/>
      <c r="W34" s="630"/>
      <c r="X34" s="350">
        <f>IF(E34="","",VLOOKUP(C34,Data!$B$5:$J$508,9,FALSE)*E34)</f>
        <v>0.242372</v>
      </c>
      <c r="Y34" s="704"/>
      <c r="Z34" s="704"/>
      <c r="AA34" s="857"/>
      <c r="AB34" s="705"/>
      <c r="AC34" s="858"/>
      <c r="AD34" s="704"/>
      <c r="AE34" s="704"/>
    </row>
    <row r="35" spans="2:31" s="710" customFormat="1" ht="20" customHeight="1">
      <c r="B35" s="707">
        <v>32</v>
      </c>
      <c r="C35" s="357" t="s">
        <v>156</v>
      </c>
      <c r="D35" s="346" t="str">
        <f>IF(E35="","",VLOOKUP(C35,Data!$B$5:$L$508,2,FALSE))</f>
        <v>ZV88060</v>
      </c>
      <c r="E35" s="715">
        <v>5</v>
      </c>
      <c r="F35" s="709">
        <v>2</v>
      </c>
      <c r="G35" s="363"/>
      <c r="H35" s="346">
        <f>IF(E35="","",VLOOKUP(C35,Data!$B$5:$L$508,11,FALSE))</f>
        <v>16.07</v>
      </c>
      <c r="I35" s="616">
        <f t="shared" si="0"/>
        <v>80.349999999999994</v>
      </c>
      <c r="J35" s="471" t="str">
        <f>IF(E35="","",VLOOKUP(C35,Data!$B$5:$D$508,3,FALSE))</f>
        <v>C/T</v>
      </c>
      <c r="K35" s="347" t="str">
        <f>IF(E35="","",VLOOKUP(C35,Data!$B$5:$M$508,12,FALSE))</f>
        <v>Indonesia</v>
      </c>
      <c r="L35" s="348"/>
      <c r="M35" s="349">
        <f>IF(E35="","",VLOOKUP(C35,Data!$B$5:$E$508,4,FALSE)*E35)</f>
        <v>27.25</v>
      </c>
      <c r="N35" s="349">
        <f>IF(E35="","",VLOOKUP(C35,Data!$B$5:$F$508,5,FALSE)*E35)</f>
        <v>21.25</v>
      </c>
      <c r="O35" s="612" t="e">
        <f>IF(C35=Data!#REF!,Data!#REF!,(IF(C35=Data!#REF!,Data!#REF!,(IF(C35=Data!#REF!,Data!#REF!,(IF(C35=Data!B128,Data!G128,(IF(C35=Data!B131,Data!G131,(IF(C35=Data!#REF!,Data!#REF!,(IF(C35=Data!#REF!,Data!#REF!,(IF(C35=Data!#REF!,Data!#REF!,Data!#REF!)))))))))))))))&amp;IF(C35=Data!#REF!,Data!#REF!,(IF(C35=Data!#REF!,Data!#REF!,(IF(C35=Data!#REF!,Data!#REF!,(IF(C35=Data!#REF!,Data!#REF!,(IF(C35=Data!#REF!,Data!#REF!,(IF(C35=Data!#REF!,Data!G823,(IF(C35=Data!#REF!,Data!#REF!,(IF(C35=Data!#REF!,Data!#REF!,Data!#REF!)))))))))))))))&amp;IF(C35=Data!B159,Data!G159,(IF(C35=Data!#REF!,Data!#REF!,(IF(C35=Data!#REF!,Data!#REF!,(IF(C35=Data!#REF!,Data!#REF!,(IF(C35=Data!#REF!,Data!#REF!,Data!#REF!)))))))))</f>
        <v>#REF!</v>
      </c>
      <c r="P35" s="881"/>
      <c r="Q35" s="882"/>
      <c r="R35" s="630" t="s">
        <v>525</v>
      </c>
      <c r="S35" s="882"/>
      <c r="T35" s="882"/>
      <c r="U35" s="630"/>
      <c r="V35" s="634"/>
      <c r="W35" s="630"/>
      <c r="X35" s="350">
        <f>IF(E35="","",VLOOKUP(C35,Data!$B$5:$J$508,9,FALSE)*E35)</f>
        <v>5.0875999999999991E-2</v>
      </c>
      <c r="Y35" s="704"/>
      <c r="Z35" s="704"/>
      <c r="AA35" s="857"/>
      <c r="AB35" s="705"/>
      <c r="AC35" s="858"/>
      <c r="AD35" s="704"/>
      <c r="AE35" s="704"/>
    </row>
    <row r="36" spans="2:31" s="710" customFormat="1" ht="20" customHeight="1">
      <c r="B36" s="707">
        <v>33</v>
      </c>
      <c r="C36" s="357" t="s">
        <v>157</v>
      </c>
      <c r="D36" s="346" t="str">
        <f>IF(E36="","",VLOOKUP(C36,Data!$B$5:$L$508,2,FALSE))</f>
        <v>ZV88070</v>
      </c>
      <c r="E36" s="715">
        <v>5</v>
      </c>
      <c r="F36" s="709">
        <v>3</v>
      </c>
      <c r="G36" s="363"/>
      <c r="H36" s="346">
        <f>IF(E36="","",VLOOKUP(C36,Data!$B$5:$L$508,11,FALSE))</f>
        <v>16.02</v>
      </c>
      <c r="I36" s="616">
        <f t="shared" ref="I36:I47" si="1">IF(E36&gt;0,E36*H36,"-")</f>
        <v>80.099999999999994</v>
      </c>
      <c r="J36" s="471" t="str">
        <f>IF(E36="","",VLOOKUP(C36,Data!$B$5:$D$508,3,FALSE))</f>
        <v>C/T</v>
      </c>
      <c r="K36" s="347" t="str">
        <f>IF(E36="","",VLOOKUP(C36,Data!$B$5:$M$508,12,FALSE))</f>
        <v>Indonesia</v>
      </c>
      <c r="L36" s="348"/>
      <c r="M36" s="349">
        <f>IF(E36="","",VLOOKUP(C36,Data!$B$5:$E$508,4,FALSE)*E36)</f>
        <v>28.25</v>
      </c>
      <c r="N36" s="349">
        <f>IF(E36="","",VLOOKUP(C36,Data!$B$5:$F$508,5,FALSE)*E36)</f>
        <v>22</v>
      </c>
      <c r="O36" s="612" t="e">
        <f>IF(C36=Data!#REF!,Data!#REF!,(IF(C36=Data!#REF!,Data!#REF!,(IF(C36=Data!#REF!,Data!#REF!,(IF(C36=Data!B116,Data!G116,(IF(C36=Data!B119,Data!G119,(IF(C36=Data!#REF!,Data!#REF!,(IF(C36=Data!#REF!,Data!#REF!,(IF(C36=Data!#REF!,Data!#REF!,Data!#REF!)))))))))))))))&amp;IF(C36=Data!#REF!,Data!#REF!,(IF(C36=Data!#REF!,Data!#REF!,(IF(C36=Data!#REF!,Data!#REF!,(IF(C36=Data!#REF!,Data!#REF!,(IF(C36=Data!#REF!,Data!#REF!,(IF(C36=Data!#REF!,Data!G811,(IF(C36=Data!#REF!,Data!#REF!,(IF(C36=Data!#REF!,Data!#REF!,Data!#REF!)))))))))))))))&amp;IF(C36=Data!B147,Data!G147,(IF(C36=Data!#REF!,Data!#REF!,(IF(C36=Data!#REF!,Data!#REF!,(IF(C36=Data!#REF!,Data!#REF!,(IF(C36=Data!#REF!,Data!#REF!,Data!#REF!)))))))))</f>
        <v>#REF!</v>
      </c>
      <c r="P36" s="881"/>
      <c r="Q36" s="882"/>
      <c r="R36" s="630" t="s">
        <v>525</v>
      </c>
      <c r="S36" s="882"/>
      <c r="T36" s="882"/>
      <c r="U36" s="630"/>
      <c r="V36" s="634"/>
      <c r="W36" s="630"/>
      <c r="X36" s="350">
        <f>IF(E36="","",VLOOKUP(C36,Data!$B$5:$J$508,9,FALSE)*E36)</f>
        <v>5.0875999999999991E-2</v>
      </c>
      <c r="Y36" s="704"/>
      <c r="Z36" s="704"/>
      <c r="AA36" s="857"/>
      <c r="AB36" s="705"/>
      <c r="AC36" s="858"/>
      <c r="AD36" s="704"/>
      <c r="AE36" s="704"/>
    </row>
    <row r="37" spans="2:31" s="710" customFormat="1" ht="20" customHeight="1">
      <c r="B37" s="707" t="s">
        <v>1279</v>
      </c>
      <c r="C37" s="357" t="s">
        <v>158</v>
      </c>
      <c r="D37" s="346" t="str">
        <f>IF(E37="","",VLOOKUP(C37,Data!$B$5:$L$508,2,FALSE))</f>
        <v>ZV88080</v>
      </c>
      <c r="E37" s="715">
        <v>10</v>
      </c>
      <c r="F37" s="709">
        <v>3</v>
      </c>
      <c r="G37" s="363"/>
      <c r="H37" s="346">
        <f>IF(E37="","",VLOOKUP(C37,Data!$B$5:$L$508,11,FALSE))</f>
        <v>39.72</v>
      </c>
      <c r="I37" s="616">
        <f t="shared" si="1"/>
        <v>397.2</v>
      </c>
      <c r="J37" s="471" t="str">
        <f>IF(E37="","",VLOOKUP(C37,Data!$B$5:$D$508,3,FALSE))</f>
        <v>C/T</v>
      </c>
      <c r="K37" s="347" t="str">
        <f>IF(E37="","",VLOOKUP(C37,Data!$B$5:$M$508,12,FALSE))</f>
        <v>Indonesia</v>
      </c>
      <c r="L37" s="348"/>
      <c r="M37" s="349">
        <f>IF(E37="","",VLOOKUP(C37,Data!$B$5:$E$508,4,FALSE)*E37)</f>
        <v>50.5</v>
      </c>
      <c r="N37" s="349">
        <f>IF(E37="","",VLOOKUP(C37,Data!$B$5:$F$508,5,FALSE)*E37)</f>
        <v>38</v>
      </c>
      <c r="O37" s="612" t="e">
        <f>IF(C37=Data!#REF!,Data!#REF!,(IF(C37=Data!#REF!,Data!#REF!,(IF(C37=Data!#REF!,Data!#REF!,(IF(C37=Data!B117,Data!G117,(IF(C37=Data!B120,Data!G120,(IF(C37=Data!#REF!,Data!#REF!,(IF(C37=Data!#REF!,Data!#REF!,(IF(C37=Data!#REF!,Data!#REF!,Data!#REF!)))))))))))))))&amp;IF(C37=Data!#REF!,Data!#REF!,(IF(C37=Data!#REF!,Data!#REF!,(IF(C37=Data!#REF!,Data!#REF!,(IF(C37=Data!#REF!,Data!#REF!,(IF(C37=Data!#REF!,Data!#REF!,(IF(C37=Data!#REF!,Data!G812,(IF(C37=Data!#REF!,Data!#REF!,(IF(C37=Data!#REF!,Data!#REF!,Data!#REF!)))))))))))))))&amp;IF(C37=Data!B148,Data!G148,(IF(C37=Data!#REF!,Data!#REF!,(IF(C37=Data!#REF!,Data!#REF!,(IF(C37=Data!#REF!,Data!#REF!,(IF(C37=Data!#REF!,Data!#REF!,Data!#REF!)))))))))</f>
        <v>#REF!</v>
      </c>
      <c r="P37" s="881"/>
      <c r="Q37" s="882"/>
      <c r="R37" s="630" t="s">
        <v>525</v>
      </c>
      <c r="S37" s="882"/>
      <c r="T37" s="882"/>
      <c r="U37" s="630"/>
      <c r="V37" s="634"/>
      <c r="W37" s="630"/>
      <c r="X37" s="350">
        <f>IF(E37="","",VLOOKUP(C37,Data!$B$5:$J$508,9,FALSE)*E37)</f>
        <v>0.25438</v>
      </c>
      <c r="Y37" s="704"/>
      <c r="Z37" s="704"/>
      <c r="AA37" s="857"/>
      <c r="AB37" s="705"/>
      <c r="AC37" s="858"/>
      <c r="AD37" s="704"/>
      <c r="AE37" s="704"/>
    </row>
    <row r="38" spans="2:31" s="710" customFormat="1" ht="20" customHeight="1">
      <c r="B38" s="707" t="s">
        <v>1280</v>
      </c>
      <c r="C38" s="357" t="s">
        <v>127</v>
      </c>
      <c r="D38" s="346" t="str">
        <f>IF(E38="","",VLOOKUP(C38,Data!$B$5:$L$508,2,FALSE))</f>
        <v>ZV88180</v>
      </c>
      <c r="E38" s="715">
        <v>160</v>
      </c>
      <c r="F38" s="709">
        <v>3</v>
      </c>
      <c r="G38" s="363"/>
      <c r="H38" s="346">
        <f>IF(E38="","",VLOOKUP(C38,Data!$B$5:$L$508,11,FALSE))</f>
        <v>44.63</v>
      </c>
      <c r="I38" s="616">
        <f t="shared" si="1"/>
        <v>7140.8</v>
      </c>
      <c r="J38" s="471" t="str">
        <f>IF(E38="","",VLOOKUP(C38,Data!$B$5:$D$508,3,FALSE))</f>
        <v>C/T</v>
      </c>
      <c r="K38" s="347" t="str">
        <f>IF(E38="","",VLOOKUP(C38,Data!$B$5:$M$508,12,FALSE))</f>
        <v>Indonesia</v>
      </c>
      <c r="L38" s="348"/>
      <c r="M38" s="349">
        <f>IF(E38="","",VLOOKUP(C38,Data!$B$5:$E$508,4,FALSE)*E38)</f>
        <v>1462.4</v>
      </c>
      <c r="N38" s="349">
        <f>IF(E38="","",VLOOKUP(C38,Data!$B$5:$F$508,5,FALSE)*E38)</f>
        <v>1408</v>
      </c>
      <c r="O38" s="612" t="e">
        <f>IF(C38=Data!#REF!,Data!#REF!,(IF(C38=Data!#REF!,Data!#REF!,(IF(C38=Data!#REF!,Data!#REF!,(IF(C38=Data!B118,Data!G118,(IF(C38=Data!B121,Data!G121,(IF(C38=Data!#REF!,Data!#REF!,(IF(C38=Data!#REF!,Data!#REF!,(IF(C38=Data!#REF!,Data!#REF!,Data!#REF!)))))))))))))))&amp;IF(C38=Data!#REF!,Data!#REF!,(IF(C38=Data!#REF!,Data!#REF!,(IF(C38=Data!#REF!,Data!#REF!,(IF(C38=Data!#REF!,Data!#REF!,(IF(C38=Data!#REF!,Data!#REF!,(IF(C38=Data!#REF!,Data!G813,(IF(C38=Data!#REF!,Data!#REF!,(IF(C38=Data!#REF!,Data!#REF!,Data!#REF!)))))))))))))))&amp;IF(C38=Data!B149,Data!G149,(IF(C38=Data!#REF!,Data!#REF!,(IF(C38=Data!#REF!,Data!#REF!,(IF(C38=Data!#REF!,Data!#REF!,(IF(C38=Data!#REF!,Data!#REF!,Data!#REF!)))))))))</f>
        <v>#REF!</v>
      </c>
      <c r="P38" s="881"/>
      <c r="Q38" s="882"/>
      <c r="R38" s="630" t="s">
        <v>525</v>
      </c>
      <c r="S38" s="882"/>
      <c r="T38" s="882"/>
      <c r="U38" s="630"/>
      <c r="V38" s="634"/>
      <c r="W38" s="630"/>
      <c r="X38" s="350">
        <f>IF(E38="","",VLOOKUP(C38,Data!$B$5:$J$508,9,FALSE)*E38)</f>
        <v>3.4560000000000004</v>
      </c>
      <c r="Y38" s="704"/>
      <c r="Z38" s="704"/>
      <c r="AA38" s="857"/>
      <c r="AB38" s="705"/>
      <c r="AC38" s="858"/>
      <c r="AD38" s="704"/>
      <c r="AE38" s="704"/>
    </row>
    <row r="39" spans="2:31" s="710" customFormat="1" ht="20" customHeight="1">
      <c r="B39" s="707" t="s">
        <v>1281</v>
      </c>
      <c r="C39" s="357" t="s">
        <v>128</v>
      </c>
      <c r="D39" s="346" t="str">
        <f>IF(E39="","",VLOOKUP(C39,Data!$B$5:$L$508,2,FALSE))</f>
        <v>ZV88190</v>
      </c>
      <c r="E39" s="715">
        <v>120</v>
      </c>
      <c r="F39" s="709">
        <v>3</v>
      </c>
      <c r="G39" s="363"/>
      <c r="H39" s="346">
        <f>IF(E39="","",VLOOKUP(C39,Data!$B$5:$L$508,11,FALSE))</f>
        <v>42.63</v>
      </c>
      <c r="I39" s="616">
        <f t="shared" si="1"/>
        <v>5115.6000000000004</v>
      </c>
      <c r="J39" s="471" t="str">
        <f>IF(E39="","",VLOOKUP(C39,Data!$B$5:$D$508,3,FALSE))</f>
        <v>C/T</v>
      </c>
      <c r="K39" s="347" t="str">
        <f>IF(E39="","",VLOOKUP(C39,Data!$B$5:$M$508,12,FALSE))</f>
        <v>Indonesia</v>
      </c>
      <c r="L39" s="348"/>
      <c r="M39" s="349">
        <f>IF(E39="","",VLOOKUP(C39,Data!$B$5:$E$508,4,FALSE)*E39)</f>
        <v>1096.8000000000002</v>
      </c>
      <c r="N39" s="349">
        <f>IF(E39="","",VLOOKUP(C39,Data!$B$5:$F$508,5,FALSE)*E39)</f>
        <v>1032</v>
      </c>
      <c r="O39" s="612" t="e">
        <f>IF(C39=Data!#REF!,Data!#REF!,(IF(C39=Data!#REF!,Data!#REF!,(IF(C39=Data!#REF!,Data!#REF!,(IF(C39=Data!B119,Data!G119,(IF(C39=Data!B122,Data!G122,(IF(C39=Data!#REF!,Data!#REF!,(IF(C39=Data!#REF!,Data!#REF!,(IF(C39=Data!#REF!,Data!#REF!,Data!#REF!)))))))))))))))&amp;IF(C39=Data!#REF!,Data!#REF!,(IF(C39=Data!#REF!,Data!#REF!,(IF(C39=Data!#REF!,Data!#REF!,(IF(C39=Data!#REF!,Data!#REF!,(IF(C39=Data!#REF!,Data!#REF!,(IF(C39=Data!#REF!,Data!G814,(IF(C39=Data!#REF!,Data!#REF!,(IF(C39=Data!#REF!,Data!#REF!,Data!#REF!)))))))))))))))&amp;IF(C39=Data!B150,Data!G150,(IF(C39=Data!#REF!,Data!#REF!,(IF(C39=Data!#REF!,Data!#REF!,(IF(C39=Data!#REF!,Data!#REF!,(IF(C39=Data!#REF!,Data!#REF!,Data!#REF!)))))))))</f>
        <v>#REF!</v>
      </c>
      <c r="P39" s="881"/>
      <c r="Q39" s="882"/>
      <c r="R39" s="630" t="s">
        <v>525</v>
      </c>
      <c r="S39" s="882"/>
      <c r="T39" s="882"/>
      <c r="U39" s="630"/>
      <c r="V39" s="634"/>
      <c r="W39" s="630"/>
      <c r="X39" s="350">
        <f>IF(E39="","",VLOOKUP(C39,Data!$B$5:$J$508,9,FALSE)*E39)</f>
        <v>2.5920000000000001</v>
      </c>
      <c r="Y39" s="704"/>
      <c r="Z39" s="704"/>
      <c r="AA39" s="857"/>
      <c r="AB39" s="705"/>
      <c r="AC39" s="858"/>
      <c r="AD39" s="704"/>
      <c r="AE39" s="704"/>
    </row>
    <row r="40" spans="2:31" s="710" customFormat="1" ht="20" customHeight="1">
      <c r="B40" s="707" t="s">
        <v>1282</v>
      </c>
      <c r="C40" s="357" t="s">
        <v>130</v>
      </c>
      <c r="D40" s="346" t="str">
        <f>IF(E40="","",VLOOKUP(C40,Data!$B$5:$L$508,2,FALSE))</f>
        <v>ZV88210</v>
      </c>
      <c r="E40" s="715">
        <v>180</v>
      </c>
      <c r="F40" s="709">
        <v>3</v>
      </c>
      <c r="G40" s="363"/>
      <c r="H40" s="346">
        <f>IF(E40="","",VLOOKUP(C40,Data!$B$5:$L$508,11,FALSE))</f>
        <v>44.02</v>
      </c>
      <c r="I40" s="616">
        <f t="shared" si="1"/>
        <v>7923.6</v>
      </c>
      <c r="J40" s="471" t="str">
        <f>IF(E40="","",VLOOKUP(C40,Data!$B$5:$D$508,3,FALSE))</f>
        <v>C/T</v>
      </c>
      <c r="K40" s="347" t="str">
        <f>IF(E40="","",VLOOKUP(C40,Data!$B$5:$M$508,12,FALSE))</f>
        <v>Indonesia</v>
      </c>
      <c r="L40" s="348"/>
      <c r="M40" s="349">
        <f>IF(E40="","",VLOOKUP(C40,Data!$B$5:$E$508,4,FALSE)*E40)</f>
        <v>1287</v>
      </c>
      <c r="N40" s="349">
        <f>IF(E40="","",VLOOKUP(C40,Data!$B$5:$F$508,5,FALSE)*E40)</f>
        <v>1224</v>
      </c>
      <c r="O40" s="612" t="e">
        <f>IF(C40=Data!#REF!,Data!#REF!,(IF(C40=Data!#REF!,Data!#REF!,(IF(C40=Data!#REF!,Data!#REF!,(IF(C40=Data!B120,Data!G120,(IF(C40=Data!B123,Data!G123,(IF(C40=Data!#REF!,Data!#REF!,(IF(C40=Data!#REF!,Data!#REF!,(IF(C40=Data!#REF!,Data!#REF!,Data!#REF!)))))))))))))))&amp;IF(C40=Data!#REF!,Data!#REF!,(IF(C40=Data!#REF!,Data!#REF!,(IF(C40=Data!#REF!,Data!#REF!,(IF(C40=Data!#REF!,Data!#REF!,(IF(C40=Data!#REF!,Data!#REF!,(IF(C40=Data!#REF!,Data!G815,(IF(C40=Data!#REF!,Data!#REF!,(IF(C40=Data!#REF!,Data!#REF!,Data!#REF!)))))))))))))))&amp;IF(C40=Data!B151,Data!G151,(IF(C40=Data!#REF!,Data!#REF!,(IF(C40=Data!#REF!,Data!#REF!,(IF(C40=Data!#REF!,Data!#REF!,(IF(C40=Data!#REF!,Data!#REF!,Data!#REF!)))))))))</f>
        <v>#REF!</v>
      </c>
      <c r="P40" s="881"/>
      <c r="Q40" s="882"/>
      <c r="R40" s="630" t="s">
        <v>525</v>
      </c>
      <c r="S40" s="882"/>
      <c r="T40" s="882"/>
      <c r="U40" s="630"/>
      <c r="V40" s="634"/>
      <c r="W40" s="630"/>
      <c r="X40" s="350">
        <f>IF(E40="","",VLOOKUP(C40,Data!$B$5:$J$508,9,FALSE)*E40)</f>
        <v>3.8880000000000003</v>
      </c>
      <c r="Y40" s="704"/>
      <c r="Z40" s="704"/>
      <c r="AA40" s="857"/>
      <c r="AB40" s="705"/>
      <c r="AC40" s="858"/>
      <c r="AD40" s="704"/>
      <c r="AE40" s="704"/>
    </row>
    <row r="41" spans="2:31" s="710" customFormat="1" ht="20" customHeight="1">
      <c r="B41" s="707" t="s">
        <v>1283</v>
      </c>
      <c r="C41" s="357" t="s">
        <v>131</v>
      </c>
      <c r="D41" s="346" t="str">
        <f>IF(E41="","",VLOOKUP(C41,Data!$B$5:$L$508,2,FALSE))</f>
        <v>ZV88230</v>
      </c>
      <c r="E41" s="715">
        <v>126</v>
      </c>
      <c r="F41" s="709">
        <v>3</v>
      </c>
      <c r="G41" s="363"/>
      <c r="H41" s="346">
        <f>IF(E41="","",VLOOKUP(C41,Data!$B$5:$L$508,11,FALSE))</f>
        <v>38.19</v>
      </c>
      <c r="I41" s="616">
        <f t="shared" si="1"/>
        <v>4811.9399999999996</v>
      </c>
      <c r="J41" s="471" t="str">
        <f>IF(E41="","",VLOOKUP(C41,Data!$B$5:$D$508,3,FALSE))</f>
        <v>C/T</v>
      </c>
      <c r="K41" s="347" t="str">
        <f>IF(E41="","",VLOOKUP(C41,Data!$B$5:$M$508,12,FALSE))</f>
        <v>Indonesia</v>
      </c>
      <c r="L41" s="348"/>
      <c r="M41" s="349">
        <f>IF(E41="","",VLOOKUP(C41,Data!$B$5:$E$508,4,FALSE)*E41)</f>
        <v>606.05999999999995</v>
      </c>
      <c r="N41" s="349">
        <f>IF(E41="","",VLOOKUP(C41,Data!$B$5:$F$508,5,FALSE)*E41)</f>
        <v>554.40000000000009</v>
      </c>
      <c r="O41" s="612" t="e">
        <f>IF(C41=Data!#REF!,Data!#REF!,(IF(C41=Data!#REF!,Data!#REF!,(IF(C41=Data!#REF!,Data!#REF!,(IF(C41=Data!B121,Data!G121,(IF(C41=Data!B124,Data!G124,(IF(C41=Data!#REF!,Data!#REF!,(IF(C41=Data!#REF!,Data!#REF!,(IF(C41=Data!#REF!,Data!#REF!,Data!#REF!)))))))))))))))&amp;IF(C41=Data!#REF!,Data!#REF!,(IF(C41=Data!#REF!,Data!#REF!,(IF(C41=Data!#REF!,Data!#REF!,(IF(C41=Data!#REF!,Data!#REF!,(IF(C41=Data!#REF!,Data!#REF!,(IF(C41=Data!#REF!,Data!G816,(IF(C41=Data!#REF!,Data!#REF!,(IF(C41=Data!#REF!,Data!#REF!,Data!#REF!)))))))))))))))&amp;IF(C41=Data!B152,Data!G152,(IF(C41=Data!#REF!,Data!#REF!,(IF(C41=Data!#REF!,Data!#REF!,(IF(C41=Data!#REF!,Data!#REF!,(IF(C41=Data!#REF!,Data!#REF!,Data!#REF!)))))))))</f>
        <v>#REF!</v>
      </c>
      <c r="P41" s="881"/>
      <c r="Q41" s="882"/>
      <c r="R41" s="630" t="s">
        <v>525</v>
      </c>
      <c r="S41" s="882"/>
      <c r="T41" s="882"/>
      <c r="U41" s="630"/>
      <c r="V41" s="634"/>
      <c r="W41" s="630"/>
      <c r="X41" s="350">
        <f>IF(E41="","",VLOOKUP(C41,Data!$B$5:$J$508,9,FALSE)*E41)</f>
        <v>1.4742</v>
      </c>
      <c r="Y41" s="704"/>
      <c r="Z41" s="704"/>
      <c r="AA41" s="857"/>
      <c r="AB41" s="705"/>
      <c r="AC41" s="858"/>
      <c r="AD41" s="704"/>
      <c r="AE41" s="704"/>
    </row>
    <row r="42" spans="2:31" s="710" customFormat="1" ht="20" customHeight="1">
      <c r="B42" s="707" t="s">
        <v>1284</v>
      </c>
      <c r="C42" s="357" t="s">
        <v>132</v>
      </c>
      <c r="D42" s="346" t="str">
        <f>IF(E42="","",VLOOKUP(C42,Data!$B$5:$L$508,2,FALSE))</f>
        <v>ZV88240</v>
      </c>
      <c r="E42" s="715">
        <v>231</v>
      </c>
      <c r="F42" s="709">
        <v>3</v>
      </c>
      <c r="G42" s="363"/>
      <c r="H42" s="346">
        <f>IF(E42="","",VLOOKUP(C42,Data!$B$5:$L$508,11,FALSE))</f>
        <v>31.06</v>
      </c>
      <c r="I42" s="616">
        <f t="shared" si="1"/>
        <v>7174.86</v>
      </c>
      <c r="J42" s="471" t="str">
        <f>IF(E42="","",VLOOKUP(C42,Data!$B$5:$D$508,3,FALSE))</f>
        <v>C/T</v>
      </c>
      <c r="K42" s="347" t="str">
        <f>IF(E42="","",VLOOKUP(C42,Data!$B$5:$M$508,12,FALSE))</f>
        <v>Indonesia</v>
      </c>
      <c r="L42" s="348"/>
      <c r="M42" s="349">
        <f>IF(E42="","",VLOOKUP(C42,Data!$B$5:$E$508,4,FALSE)*E42)</f>
        <v>1155</v>
      </c>
      <c r="N42" s="349">
        <f>IF(E42="","",VLOOKUP(C42,Data!$B$5:$F$508,5,FALSE)*E42)</f>
        <v>1062.5999999999999</v>
      </c>
      <c r="O42" s="612" t="e">
        <f>IF(C42=Data!#REF!,Data!#REF!,(IF(C42=Data!#REF!,Data!#REF!,(IF(C42=Data!#REF!,Data!#REF!,(IF(C42=Data!B122,Data!G122,(IF(C42=Data!B125,Data!G125,(IF(C42=Data!#REF!,Data!#REF!,(IF(C42=Data!#REF!,Data!#REF!,(IF(C42=Data!#REF!,Data!#REF!,Data!#REF!)))))))))))))))&amp;IF(C42=Data!#REF!,Data!#REF!,(IF(C42=Data!#REF!,Data!#REF!,(IF(C42=Data!#REF!,Data!#REF!,(IF(C42=Data!#REF!,Data!#REF!,(IF(C42=Data!#REF!,Data!#REF!,(IF(C42=Data!#REF!,Data!G817,(IF(C42=Data!#REF!,Data!#REF!,(IF(C42=Data!#REF!,Data!#REF!,Data!#REF!)))))))))))))))&amp;IF(C42=Data!B153,Data!G153,(IF(C42=Data!#REF!,Data!#REF!,(IF(C42=Data!#REF!,Data!#REF!,(IF(C42=Data!#REF!,Data!#REF!,(IF(C42=Data!#REF!,Data!#REF!,Data!#REF!)))))))))</f>
        <v>#REF!</v>
      </c>
      <c r="P42" s="881"/>
      <c r="Q42" s="882"/>
      <c r="R42" s="630" t="s">
        <v>525</v>
      </c>
      <c r="S42" s="882"/>
      <c r="T42" s="882"/>
      <c r="U42" s="630"/>
      <c r="V42" s="634"/>
      <c r="W42" s="630"/>
      <c r="X42" s="350">
        <f>IF(E42="","",VLOOKUP(C42,Data!$B$5:$J$508,9,FALSE)*E42)</f>
        <v>2.6564999999999999</v>
      </c>
      <c r="Y42" s="704"/>
      <c r="Z42" s="704"/>
      <c r="AA42" s="857"/>
      <c r="AB42" s="705"/>
      <c r="AC42" s="858"/>
      <c r="AD42" s="704"/>
      <c r="AE42" s="704"/>
    </row>
    <row r="43" spans="2:31" s="710" customFormat="1" ht="20" customHeight="1">
      <c r="B43" s="707" t="s">
        <v>1285</v>
      </c>
      <c r="C43" s="357" t="s">
        <v>133</v>
      </c>
      <c r="D43" s="346" t="str">
        <f>IF(E43="","",VLOOKUP(C43,Data!$B$5:$L$508,2,FALSE))</f>
        <v>ZV88250</v>
      </c>
      <c r="E43" s="715">
        <v>128</v>
      </c>
      <c r="F43" s="709">
        <v>3</v>
      </c>
      <c r="G43" s="363"/>
      <c r="H43" s="346">
        <f>IF(E43="","",VLOOKUP(C43,Data!$B$5:$L$508,11,FALSE))</f>
        <v>96.46</v>
      </c>
      <c r="I43" s="616">
        <f t="shared" si="1"/>
        <v>12346.88</v>
      </c>
      <c r="J43" s="471" t="str">
        <f>IF(E43="","",VLOOKUP(C43,Data!$B$5:$D$508,3,FALSE))</f>
        <v>C/T</v>
      </c>
      <c r="K43" s="347" t="str">
        <f>IF(E43="","",VLOOKUP(C43,Data!$B$5:$M$508,12,FALSE))</f>
        <v>Indonesia</v>
      </c>
      <c r="L43" s="348"/>
      <c r="M43" s="349">
        <f>IF(E43="","",VLOOKUP(C43,Data!$B$5:$E$508,4,FALSE)*E43)</f>
        <v>581.12</v>
      </c>
      <c r="N43" s="349">
        <f>IF(E43="","",VLOOKUP(C43,Data!$B$5:$F$508,5,FALSE)*E43)</f>
        <v>537.6</v>
      </c>
      <c r="O43" s="612" t="e">
        <f>IF(C43=Data!#REF!,Data!#REF!,(IF(C43=Data!#REF!,Data!#REF!,(IF(C43=Data!#REF!,Data!#REF!,(IF(C43=Data!B123,Data!G123,(IF(C43=Data!B126,Data!G126,(IF(C43=Data!#REF!,Data!#REF!,(IF(C43=Data!#REF!,Data!#REF!,(IF(C43=Data!#REF!,Data!#REF!,Data!#REF!)))))))))))))))&amp;IF(C43=Data!#REF!,Data!#REF!,(IF(C43=Data!#REF!,Data!#REF!,(IF(C43=Data!#REF!,Data!#REF!,(IF(C43=Data!#REF!,Data!#REF!,(IF(C43=Data!#REF!,Data!#REF!,(IF(C43=Data!#REF!,Data!G818,(IF(C43=Data!#REF!,Data!#REF!,(IF(C43=Data!#REF!,Data!#REF!,Data!#REF!)))))))))))))))&amp;IF(C43=Data!B154,Data!G154,(IF(C43=Data!#REF!,Data!#REF!,(IF(C43=Data!#REF!,Data!#REF!,(IF(C43=Data!#REF!,Data!#REF!,(IF(C43=Data!#REF!,Data!#REF!,Data!#REF!)))))))))</f>
        <v>#REF!</v>
      </c>
      <c r="P43" s="881"/>
      <c r="Q43" s="882"/>
      <c r="R43" s="630" t="s">
        <v>525</v>
      </c>
      <c r="S43" s="882"/>
      <c r="T43" s="882"/>
      <c r="U43" s="630"/>
      <c r="V43" s="634"/>
      <c r="W43" s="630"/>
      <c r="X43" s="350">
        <f>IF(E43="","",VLOOKUP(C43,Data!$B$5:$J$508,9,FALSE)*E43)</f>
        <v>1.6639999999999999</v>
      </c>
      <c r="Y43" s="704"/>
      <c r="Z43" s="704"/>
      <c r="AA43" s="857"/>
      <c r="AB43" s="705"/>
      <c r="AC43" s="858"/>
      <c r="AD43" s="704"/>
      <c r="AE43" s="704"/>
    </row>
    <row r="44" spans="2:31" s="710" customFormat="1" ht="20" customHeight="1">
      <c r="B44" s="707">
        <v>68</v>
      </c>
      <c r="C44" s="357" t="s">
        <v>134</v>
      </c>
      <c r="D44" s="346" t="str">
        <f>IF(E44="","",VLOOKUP(C44,Data!$B$5:$L$508,2,FALSE))</f>
        <v>ZV88260</v>
      </c>
      <c r="E44" s="715">
        <v>64</v>
      </c>
      <c r="F44" s="709">
        <v>3</v>
      </c>
      <c r="G44" s="363"/>
      <c r="H44" s="346">
        <f>IF(E44="","",VLOOKUP(C44,Data!$B$5:$L$508,11,FALSE))</f>
        <v>94.14</v>
      </c>
      <c r="I44" s="616">
        <f t="shared" si="1"/>
        <v>6024.96</v>
      </c>
      <c r="J44" s="471" t="str">
        <f>IF(E44="","",VLOOKUP(C44,Data!$B$5:$D$508,3,FALSE))</f>
        <v>C/T</v>
      </c>
      <c r="K44" s="347" t="str">
        <f>IF(E44="","",VLOOKUP(C44,Data!$B$5:$M$508,12,FALSE))</f>
        <v>Indonesia</v>
      </c>
      <c r="L44" s="348"/>
      <c r="M44" s="349">
        <f>IF(E44="","",VLOOKUP(C44,Data!$B$5:$E$508,4,FALSE)*E44)</f>
        <v>290.56</v>
      </c>
      <c r="N44" s="349">
        <f>IF(E44="","",VLOOKUP(C44,Data!$B$5:$F$508,5,FALSE)*E44)</f>
        <v>268.8</v>
      </c>
      <c r="O44" s="612" t="e">
        <f>IF(C44=Data!#REF!,Data!#REF!,(IF(C44=Data!#REF!,Data!#REF!,(IF(C44=Data!#REF!,Data!#REF!,(IF(C44=Data!B124,Data!G124,(IF(C44=Data!B127,Data!G127,(IF(C44=Data!#REF!,Data!#REF!,(IF(C44=Data!#REF!,Data!#REF!,(IF(C44=Data!#REF!,Data!#REF!,Data!#REF!)))))))))))))))&amp;IF(C44=Data!#REF!,Data!#REF!,(IF(C44=Data!#REF!,Data!#REF!,(IF(C44=Data!#REF!,Data!#REF!,(IF(C44=Data!#REF!,Data!#REF!,(IF(C44=Data!#REF!,Data!#REF!,(IF(C44=Data!#REF!,Data!G819,(IF(C44=Data!#REF!,Data!#REF!,(IF(C44=Data!#REF!,Data!#REF!,Data!#REF!)))))))))))))))&amp;IF(C44=Data!B155,Data!G155,(IF(C44=Data!#REF!,Data!#REF!,(IF(C44=Data!#REF!,Data!#REF!,(IF(C44=Data!#REF!,Data!#REF!,(IF(C44=Data!#REF!,Data!#REF!,Data!#REF!)))))))))</f>
        <v>#REF!</v>
      </c>
      <c r="P44" s="881"/>
      <c r="Q44" s="882"/>
      <c r="R44" s="630" t="s">
        <v>525</v>
      </c>
      <c r="S44" s="882"/>
      <c r="T44" s="882"/>
      <c r="U44" s="630"/>
      <c r="V44" s="634"/>
      <c r="W44" s="630"/>
      <c r="X44" s="350">
        <f>IF(E44="","",VLOOKUP(C44,Data!$B$5:$J$508,9,FALSE)*E44)</f>
        <v>0.83199999999999996</v>
      </c>
      <c r="Y44" s="704"/>
      <c r="Z44" s="704"/>
      <c r="AA44" s="857"/>
      <c r="AB44" s="705"/>
      <c r="AC44" s="858"/>
      <c r="AD44" s="704"/>
      <c r="AE44" s="704"/>
    </row>
    <row r="45" spans="2:31" s="710" customFormat="1" ht="20" customHeight="1">
      <c r="B45" s="707">
        <v>69</v>
      </c>
      <c r="C45" s="357" t="s">
        <v>135</v>
      </c>
      <c r="D45" s="346" t="str">
        <f>IF(E45="","",VLOOKUP(C45,Data!$B$5:$L$508,2,FALSE))</f>
        <v>ZV88270</v>
      </c>
      <c r="E45" s="715">
        <v>64</v>
      </c>
      <c r="F45" s="709">
        <v>3</v>
      </c>
      <c r="G45" s="363"/>
      <c r="H45" s="346">
        <f>IF(E45="","",VLOOKUP(C45,Data!$B$5:$L$508,11,FALSE))</f>
        <v>97.38</v>
      </c>
      <c r="I45" s="616">
        <f t="shared" si="1"/>
        <v>6232.32</v>
      </c>
      <c r="J45" s="471" t="str">
        <f>IF(E45="","",VLOOKUP(C45,Data!$B$5:$D$508,3,FALSE))</f>
        <v>C/T</v>
      </c>
      <c r="K45" s="347" t="str">
        <f>IF(E45="","",VLOOKUP(C45,Data!$B$5:$M$508,12,FALSE))</f>
        <v>Indonesia</v>
      </c>
      <c r="L45" s="348"/>
      <c r="M45" s="349">
        <f>IF(E45="","",VLOOKUP(C45,Data!$B$5:$E$508,4,FALSE)*E45)</f>
        <v>290.56</v>
      </c>
      <c r="N45" s="349">
        <f>IF(E45="","",VLOOKUP(C45,Data!$B$5:$F$508,5,FALSE)*E45)</f>
        <v>268.8</v>
      </c>
      <c r="O45" s="612" t="e">
        <f>IF(C45=Data!#REF!,Data!#REF!,(IF(C45=Data!#REF!,Data!#REF!,(IF(C45=Data!#REF!,Data!#REF!,(IF(C45=Data!B125,Data!G125,(IF(C45=Data!B128,Data!G128,(IF(C45=Data!#REF!,Data!#REF!,(IF(C45=Data!#REF!,Data!#REF!,(IF(C45=Data!#REF!,Data!#REF!,Data!#REF!)))))))))))))))&amp;IF(C45=Data!#REF!,Data!#REF!,(IF(C45=Data!#REF!,Data!#REF!,(IF(C45=Data!#REF!,Data!#REF!,(IF(C45=Data!#REF!,Data!#REF!,(IF(C45=Data!#REF!,Data!#REF!,(IF(C45=Data!#REF!,Data!G820,(IF(C45=Data!#REF!,Data!#REF!,(IF(C45=Data!#REF!,Data!#REF!,Data!#REF!)))))))))))))))&amp;IF(C45=Data!B156,Data!G156,(IF(C45=Data!#REF!,Data!#REF!,(IF(C45=Data!#REF!,Data!#REF!,(IF(C45=Data!#REF!,Data!#REF!,(IF(C45=Data!#REF!,Data!#REF!,Data!#REF!)))))))))</f>
        <v>#REF!</v>
      </c>
      <c r="P45" s="881"/>
      <c r="Q45" s="882"/>
      <c r="R45" s="630" t="s">
        <v>525</v>
      </c>
      <c r="S45" s="882"/>
      <c r="T45" s="882"/>
      <c r="U45" s="630"/>
      <c r="V45" s="634"/>
      <c r="W45" s="630"/>
      <c r="X45" s="350">
        <f>IF(E45="","",VLOOKUP(C45,Data!$B$5:$J$508,9,FALSE)*E45)</f>
        <v>0.83199999999999996</v>
      </c>
      <c r="Y45" s="704"/>
      <c r="Z45" s="704"/>
      <c r="AA45" s="857"/>
      <c r="AB45" s="705"/>
      <c r="AC45" s="858"/>
      <c r="AD45" s="704"/>
      <c r="AE45" s="704"/>
    </row>
    <row r="46" spans="2:31" s="710" customFormat="1" ht="20" customHeight="1">
      <c r="B46" s="707">
        <v>70</v>
      </c>
      <c r="C46" s="357" t="s">
        <v>137</v>
      </c>
      <c r="D46" s="346" t="str">
        <f>IF(E46="","",VLOOKUP(C46,Data!$B$5:$L$508,2,FALSE))</f>
        <v>ZV88290</v>
      </c>
      <c r="E46" s="715">
        <v>64</v>
      </c>
      <c r="F46" s="709">
        <v>3</v>
      </c>
      <c r="G46" s="363"/>
      <c r="H46" s="346">
        <f>IF(E46="","",VLOOKUP(C46,Data!$B$5:$L$508,11,FALSE))</f>
        <v>96.87</v>
      </c>
      <c r="I46" s="616">
        <f t="shared" si="1"/>
        <v>6199.68</v>
      </c>
      <c r="J46" s="471" t="str">
        <f>IF(E46="","",VLOOKUP(C46,Data!$B$5:$D$508,3,FALSE))</f>
        <v>C/T</v>
      </c>
      <c r="K46" s="347" t="str">
        <f>IF(E46="","",VLOOKUP(C46,Data!$B$5:$M$508,12,FALSE))</f>
        <v>Indonesia</v>
      </c>
      <c r="L46" s="348"/>
      <c r="M46" s="349">
        <f>IF(E46="","",VLOOKUP(C46,Data!$B$5:$E$508,4,FALSE)*E46)</f>
        <v>290.56</v>
      </c>
      <c r="N46" s="349">
        <f>IF(E46="","",VLOOKUP(C46,Data!$B$5:$F$508,5,FALSE)*E46)</f>
        <v>268.8</v>
      </c>
      <c r="O46" s="612" t="e">
        <f>IF(C46=Data!#REF!,Data!#REF!,(IF(C46=Data!#REF!,Data!#REF!,(IF(C46=Data!#REF!,Data!#REF!,(IF(C46=Data!B126,Data!G126,(IF(C46=Data!B129,Data!G129,(IF(C46=Data!#REF!,Data!#REF!,(IF(C46=Data!#REF!,Data!#REF!,(IF(C46=Data!#REF!,Data!#REF!,Data!#REF!)))))))))))))))&amp;IF(C46=Data!#REF!,Data!#REF!,(IF(C46=Data!#REF!,Data!#REF!,(IF(C46=Data!#REF!,Data!#REF!,(IF(C46=Data!#REF!,Data!#REF!,(IF(C46=Data!#REF!,Data!#REF!,(IF(C46=Data!#REF!,Data!G821,(IF(C46=Data!#REF!,Data!#REF!,(IF(C46=Data!#REF!,Data!#REF!,Data!#REF!)))))))))))))))&amp;IF(C46=Data!B157,Data!G157,(IF(C46=Data!#REF!,Data!#REF!,(IF(C46=Data!#REF!,Data!#REF!,(IF(C46=Data!#REF!,Data!#REF!,(IF(C46=Data!#REF!,Data!#REF!,Data!#REF!)))))))))</f>
        <v>#REF!</v>
      </c>
      <c r="P46" s="881"/>
      <c r="Q46" s="882"/>
      <c r="R46" s="630" t="s">
        <v>525</v>
      </c>
      <c r="S46" s="882"/>
      <c r="T46" s="882"/>
      <c r="U46" s="630"/>
      <c r="V46" s="634"/>
      <c r="W46" s="630"/>
      <c r="X46" s="350">
        <f>IF(E46="","",VLOOKUP(C46,Data!$B$5:$J$508,9,FALSE)*E46)</f>
        <v>0.83199999999999996</v>
      </c>
      <c r="Y46" s="704"/>
      <c r="Z46" s="704"/>
      <c r="AA46" s="857"/>
      <c r="AB46" s="705"/>
      <c r="AC46" s="858"/>
      <c r="AD46" s="704"/>
      <c r="AE46" s="704"/>
    </row>
    <row r="47" spans="2:31" s="710" customFormat="1" ht="20" customHeight="1">
      <c r="B47" s="707">
        <v>71</v>
      </c>
      <c r="C47" s="357" t="s">
        <v>138</v>
      </c>
      <c r="D47" s="346" t="str">
        <f>IF(E47="","",VLOOKUP(C47,Data!$B$5:$L$508,2,FALSE))</f>
        <v>ZV88300</v>
      </c>
      <c r="E47" s="715">
        <v>64</v>
      </c>
      <c r="F47" s="709">
        <v>3</v>
      </c>
      <c r="G47" s="363"/>
      <c r="H47" s="346">
        <f>IF(E47="","",VLOOKUP(C47,Data!$B$5:$L$508,11,FALSE))</f>
        <v>96.87</v>
      </c>
      <c r="I47" s="616">
        <f t="shared" si="1"/>
        <v>6199.68</v>
      </c>
      <c r="J47" s="471" t="str">
        <f>IF(E47="","",VLOOKUP(C47,Data!$B$5:$D$508,3,FALSE))</f>
        <v>C/T</v>
      </c>
      <c r="K47" s="347" t="str">
        <f>IF(E47="","",VLOOKUP(C47,Data!$B$5:$M$508,12,FALSE))</f>
        <v>Indonesia</v>
      </c>
      <c r="L47" s="348"/>
      <c r="M47" s="349">
        <f>IF(E47="","",VLOOKUP(C47,Data!$B$5:$E$508,4,FALSE)*E47)</f>
        <v>290.56</v>
      </c>
      <c r="N47" s="349">
        <f>IF(E47="","",VLOOKUP(C47,Data!$B$5:$F$508,5,FALSE)*E47)</f>
        <v>268.8</v>
      </c>
      <c r="O47" s="612" t="e">
        <f>IF(C47=Data!#REF!,Data!#REF!,(IF(C47=Data!#REF!,Data!#REF!,(IF(C47=Data!#REF!,Data!#REF!,(IF(C47=Data!B127,Data!G127,(IF(C47=Data!B130,Data!G130,(IF(C47=Data!#REF!,Data!#REF!,(IF(C47=Data!#REF!,Data!#REF!,(IF(C47=Data!#REF!,Data!#REF!,Data!#REF!)))))))))))))))&amp;IF(C47=Data!#REF!,Data!#REF!,(IF(C47=Data!#REF!,Data!#REF!,(IF(C47=Data!#REF!,Data!#REF!,(IF(C47=Data!#REF!,Data!#REF!,(IF(C47=Data!#REF!,Data!#REF!,(IF(C47=Data!#REF!,Data!G822,(IF(C47=Data!#REF!,Data!#REF!,(IF(C47=Data!#REF!,Data!#REF!,Data!#REF!)))))))))))))))&amp;IF(C47=Data!B158,Data!G158,(IF(C47=Data!#REF!,Data!#REF!,(IF(C47=Data!#REF!,Data!#REF!,(IF(C47=Data!#REF!,Data!#REF!,(IF(C47=Data!#REF!,Data!#REF!,Data!#REF!)))))))))</f>
        <v>#REF!</v>
      </c>
      <c r="P47" s="881"/>
      <c r="Q47" s="882"/>
      <c r="R47" s="630" t="s">
        <v>525</v>
      </c>
      <c r="S47" s="882"/>
      <c r="T47" s="882"/>
      <c r="U47" s="630"/>
      <c r="V47" s="634"/>
      <c r="W47" s="630"/>
      <c r="X47" s="350">
        <f>IF(E47="","",VLOOKUP(C47,Data!$B$5:$J$508,9,FALSE)*E47)</f>
        <v>0.83199999999999996</v>
      </c>
      <c r="Y47" s="704"/>
      <c r="Z47" s="704"/>
      <c r="AA47" s="857"/>
      <c r="AB47" s="705"/>
      <c r="AC47" s="858"/>
      <c r="AD47" s="704"/>
      <c r="AE47" s="704"/>
    </row>
    <row r="48" spans="2:31" s="710" customFormat="1" ht="20" customHeight="1">
      <c r="B48" s="707"/>
      <c r="C48" s="357"/>
      <c r="D48" s="346" t="str">
        <f>IF(E48="","",VLOOKUP(C48,Data!$B$5:$L$508,2,FALSE))</f>
        <v/>
      </c>
      <c r="E48" s="715"/>
      <c r="F48" s="709"/>
      <c r="G48" s="712"/>
      <c r="H48" s="346" t="str">
        <f>IF(E48="","",VLOOKUP(C48,Data!$B$5:$L$508,11,FALSE))</f>
        <v/>
      </c>
      <c r="I48" s="616" t="str">
        <f t="shared" si="0"/>
        <v>-</v>
      </c>
      <c r="J48" s="471" t="str">
        <f>IF(E48="","",VLOOKUP(C48,Data!$B$5:$D$508,3,FALSE))</f>
        <v/>
      </c>
      <c r="K48" s="347" t="str">
        <f>IF(E48="","",VLOOKUP(C48,Data!$B$5:$M$508,12,FALSE))</f>
        <v/>
      </c>
      <c r="L48" s="348"/>
      <c r="M48" s="349" t="str">
        <f>IF(E48="","",VLOOKUP(C48,Data!$B$5:$E$508,4,FALSE)*E48)</f>
        <v/>
      </c>
      <c r="N48" s="349" t="str">
        <f>IF(E48="","",VLOOKUP(C48,Data!$B$5:$F$508,5,FALSE)*E48)</f>
        <v/>
      </c>
      <c r="O48" s="612" t="e">
        <f>IF(C48=Data!#REF!,Data!#REF!,(IF(C48=Data!#REF!,Data!#REF!,(IF(C48=Data!#REF!,Data!#REF!,(IF(C48=Data!B166,Data!G166,(IF(C48=Data!B169,Data!G169,(IF(C48=Data!#REF!,Data!#REF!,(IF(C48=Data!#REF!,Data!#REF!,(IF(C48=Data!#REF!,Data!#REF!,Data!#REF!)))))))))))))))&amp;IF(C48=Data!#REF!,Data!#REF!,(IF(C48=Data!#REF!,Data!#REF!,(IF(C48=Data!#REF!,Data!#REF!,(IF(C48=Data!#REF!,Data!#REF!,(IF(C48=Data!#REF!,Data!#REF!,(IF(C48=Data!#REF!,Data!G861,(IF(C48=Data!#REF!,Data!#REF!,(IF(C48=Data!#REF!,Data!#REF!,Data!#REF!)))))))))))))))&amp;IF(C48=Data!B197,Data!G197,(IF(C48=Data!#REF!,Data!#REF!,(IF(C48=Data!#REF!,Data!#REF!,(IF(C48=Data!#REF!,Data!#REF!,(IF(C48=Data!#REF!,Data!#REF!,Data!#REF!)))))))))</f>
        <v>#REF!</v>
      </c>
      <c r="P48" s="881"/>
      <c r="Q48" s="882"/>
      <c r="R48" s="630" t="s">
        <v>525</v>
      </c>
      <c r="S48" s="882"/>
      <c r="T48" s="882"/>
      <c r="U48" s="630"/>
      <c r="V48" s="634"/>
      <c r="W48" s="630"/>
      <c r="X48" s="350" t="str">
        <f>IF(E48="","",VLOOKUP(C48,Data!$B$5:$J$508,9,FALSE)*E48)</f>
        <v/>
      </c>
      <c r="Y48" s="704"/>
      <c r="Z48" s="704"/>
      <c r="AA48" s="705"/>
      <c r="AB48" s="705"/>
      <c r="AC48" s="704"/>
      <c r="AD48" s="704"/>
      <c r="AE48" s="704"/>
    </row>
    <row r="49" spans="2:31" s="710" customFormat="1" ht="22" customHeight="1">
      <c r="B49" s="637"/>
      <c r="C49" s="653"/>
      <c r="D49" s="346" t="str">
        <f>IF(E49="","",VLOOKUP(C49,Data!$B$5:$L$508,2,FALSE))</f>
        <v/>
      </c>
      <c r="E49" s="715"/>
      <c r="F49" s="709"/>
      <c r="G49" s="712"/>
      <c r="H49" s="346" t="str">
        <f>IF(E49="","",VLOOKUP(C49,Data!$B$5:$L$508,11,FALSE))</f>
        <v/>
      </c>
      <c r="I49" s="616" t="str">
        <f t="shared" si="0"/>
        <v>-</v>
      </c>
      <c r="J49" s="471" t="str">
        <f>IF(E49="","",VLOOKUP(C49,Data!$B$5:$D$508,3,FALSE))</f>
        <v/>
      </c>
      <c r="K49" s="347" t="str">
        <f>IF(E49="","",VLOOKUP(C49,Data!$B$5:$M$508,12,FALSE))</f>
        <v/>
      </c>
      <c r="L49" s="348"/>
      <c r="M49" s="349" t="str">
        <f>IF(E49="","",VLOOKUP(C49,Data!$B$5:$E$508,4,FALSE)*E49)</f>
        <v/>
      </c>
      <c r="N49" s="349" t="str">
        <f>IF(E49="","",VLOOKUP(C49,Data!$B$5:$F$508,5,FALSE)*E49)</f>
        <v/>
      </c>
      <c r="O49" s="612" t="e">
        <f>IF(C49=Data!#REF!,Data!#REF!,(IF(C49=Data!#REF!,Data!#REF!,(IF(C49=Data!#REF!,Data!#REF!,(IF(C49=Data!B148,Data!G148,(IF(C49=Data!B151,Data!G151,(IF(C49=Data!#REF!,Data!#REF!,(IF(C49=Data!#REF!,Data!#REF!,(IF(C49=Data!#REF!,Data!#REF!,Data!#REF!)))))))))))))))&amp;IF(C49=Data!#REF!,Data!#REF!,(IF(C49=Data!#REF!,Data!#REF!,(IF(C49=Data!#REF!,Data!#REF!,(IF(C49=Data!#REF!,Data!#REF!,(IF(C49=Data!#REF!,Data!#REF!,(IF(C49=Data!#REF!,Data!G843,(IF(C49=Data!#REF!,Data!#REF!,(IF(C49=Data!#REF!,Data!#REF!,Data!#REF!)))))))))))))))&amp;IF(C49=Data!B179,Data!G179,(IF(C49=Data!#REF!,Data!#REF!,(IF(C49=Data!#REF!,Data!#REF!,(IF(C49=Data!#REF!,Data!#REF!,(IF(C49=Data!#REF!,Data!#REF!,Data!#REF!)))))))))</f>
        <v>#REF!</v>
      </c>
      <c r="P49" s="881"/>
      <c r="Q49" s="882"/>
      <c r="R49" s="630" t="s">
        <v>525</v>
      </c>
      <c r="S49" s="882"/>
      <c r="T49" s="882"/>
      <c r="U49" s="630"/>
      <c r="V49" s="634"/>
      <c r="W49" s="630"/>
      <c r="X49" s="350" t="str">
        <f>IF(E49="","",VLOOKUP(C49,Data!$B$5:$J$508,9,FALSE)*E49)</f>
        <v/>
      </c>
      <c r="Y49" s="704"/>
      <c r="Z49" s="704"/>
      <c r="AA49" s="705"/>
      <c r="AB49" s="705"/>
      <c r="AC49" s="704"/>
      <c r="AD49" s="704"/>
      <c r="AE49" s="704"/>
    </row>
    <row r="50" spans="2:31">
      <c r="B50" s="637"/>
      <c r="C50" s="653"/>
      <c r="D50" s="654"/>
      <c r="E50" s="359">
        <f>SUM(E18:E49)</f>
        <v>3328</v>
      </c>
      <c r="F50" s="359">
        <f>SUM(F18:F49)</f>
        <v>56</v>
      </c>
      <c r="G50" s="455"/>
      <c r="H50" s="361"/>
      <c r="I50" s="493">
        <f>SUM(I18:I49)</f>
        <v>129028.38</v>
      </c>
      <c r="J50" s="361"/>
      <c r="K50" s="361"/>
      <c r="L50" s="361"/>
      <c r="M50" s="655">
        <f>SUM(M18:M49)</f>
        <v>10656.449999999999</v>
      </c>
      <c r="N50" s="655">
        <f>SUM(N18:N49)</f>
        <v>9913.6499999999978</v>
      </c>
      <c r="O50" s="351" t="e">
        <f>SUM(O16:O49)</f>
        <v>#REF!</v>
      </c>
      <c r="P50" s="351"/>
      <c r="Q50" s="351">
        <f>SUM(Q16:Q49)</f>
        <v>0</v>
      </c>
      <c r="R50" s="351">
        <f>SUM(R16:R49)</f>
        <v>0</v>
      </c>
      <c r="S50" s="351"/>
      <c r="T50" s="351">
        <f>SUM(T16:T49)</f>
        <v>0</v>
      </c>
      <c r="U50" s="351">
        <f>SUM(U16:U49)</f>
        <v>0</v>
      </c>
      <c r="V50" s="351" t="e">
        <f>SUM(#REF!)</f>
        <v>#REF!</v>
      </c>
      <c r="W50" s="351">
        <f>SUM(W16:W49)</f>
        <v>0</v>
      </c>
      <c r="X50" s="354">
        <f>SUM(X18:X49)</f>
        <v>32.447476000000002</v>
      </c>
    </row>
    <row r="51" spans="2:31">
      <c r="B51" s="656"/>
      <c r="C51" s="657"/>
      <c r="D51" s="641"/>
      <c r="E51" s="441"/>
      <c r="F51" s="658"/>
      <c r="G51" s="406"/>
      <c r="H51" s="177" t="s">
        <v>527</v>
      </c>
      <c r="I51" s="174"/>
      <c r="J51" s="439"/>
      <c r="K51" s="439"/>
      <c r="L51" s="439"/>
      <c r="M51" s="178"/>
      <c r="N51" s="174"/>
      <c r="O51" s="408"/>
      <c r="P51" s="407"/>
      <c r="Q51" s="407"/>
      <c r="R51" s="407"/>
      <c r="S51" s="407"/>
      <c r="T51" s="407"/>
      <c r="U51" s="407"/>
      <c r="V51" s="408"/>
      <c r="W51" s="408"/>
      <c r="X51" s="176"/>
    </row>
    <row r="52" spans="2:31">
      <c r="B52" s="387" t="s">
        <v>523</v>
      </c>
      <c r="C52" s="639"/>
      <c r="D52" s="659"/>
      <c r="E52" s="444" t="s">
        <v>528</v>
      </c>
      <c r="F52" s="444"/>
      <c r="G52" s="401"/>
      <c r="H52" s="80" t="s">
        <v>82</v>
      </c>
      <c r="I52" s="84"/>
      <c r="J52" s="417" t="s">
        <v>83</v>
      </c>
      <c r="K52" s="445"/>
      <c r="L52" s="169" t="s">
        <v>84</v>
      </c>
      <c r="M52" s="169"/>
      <c r="N52" s="1070" t="s">
        <v>85</v>
      </c>
      <c r="O52" s="1071"/>
      <c r="P52" s="1071"/>
      <c r="Q52" s="1071"/>
      <c r="R52" s="1071"/>
      <c r="S52" s="1071"/>
      <c r="T52" s="1071"/>
      <c r="U52" s="1071"/>
      <c r="V52" s="1071"/>
      <c r="W52" s="1071"/>
      <c r="X52" s="1072"/>
    </row>
    <row r="53" spans="2:31" ht="13">
      <c r="B53" s="394" t="s">
        <v>547</v>
      </c>
      <c r="D53" s="660"/>
      <c r="E53" s="381" t="s">
        <v>87</v>
      </c>
      <c r="H53" s="179" t="s">
        <v>1135</v>
      </c>
      <c r="I53" s="180" t="s">
        <v>12</v>
      </c>
      <c r="J53" s="394" t="s">
        <v>88</v>
      </c>
      <c r="K53" s="446"/>
      <c r="L53" s="171" t="s">
        <v>89</v>
      </c>
      <c r="M53" s="171"/>
      <c r="N53" s="167"/>
      <c r="X53" s="172"/>
      <c r="AA53" s="704"/>
      <c r="AB53" s="704"/>
    </row>
    <row r="54" spans="2:31">
      <c r="B54" s="394" t="s">
        <v>561</v>
      </c>
      <c r="D54" s="641"/>
      <c r="H54" s="1073"/>
      <c r="I54" s="1074"/>
      <c r="J54" s="394"/>
      <c r="K54" s="446"/>
      <c r="L54" s="171" t="s">
        <v>93</v>
      </c>
      <c r="M54" s="171"/>
      <c r="N54" s="167"/>
      <c r="X54" s="172"/>
    </row>
    <row r="55" spans="2:31" ht="12.5">
      <c r="B55" s="406"/>
      <c r="C55" s="448"/>
      <c r="D55" s="661"/>
      <c r="E55" s="381" t="s">
        <v>94</v>
      </c>
      <c r="H55" s="179"/>
      <c r="I55" s="180"/>
      <c r="J55" s="394" t="s">
        <v>95</v>
      </c>
      <c r="K55" s="446"/>
      <c r="L55" s="171"/>
      <c r="M55" s="171"/>
      <c r="N55" s="167"/>
      <c r="X55" s="172"/>
      <c r="AA55" s="704"/>
      <c r="AB55" s="704"/>
    </row>
    <row r="56" spans="2:31" ht="13">
      <c r="B56" s="387" t="s">
        <v>96</v>
      </c>
      <c r="C56" s="444"/>
      <c r="D56" s="640"/>
      <c r="E56" s="381" t="s">
        <v>97</v>
      </c>
      <c r="H56" s="88" t="s">
        <v>98</v>
      </c>
      <c r="I56" s="85"/>
      <c r="J56" s="394" t="s">
        <v>88</v>
      </c>
      <c r="K56" s="446"/>
      <c r="L56" s="171" t="s">
        <v>99</v>
      </c>
      <c r="M56" s="171"/>
      <c r="N56" s="167"/>
      <c r="X56" s="172"/>
      <c r="AA56" s="704"/>
      <c r="AB56" s="704"/>
    </row>
    <row r="57" spans="2:31" ht="15.5">
      <c r="B57" s="729" t="s">
        <v>537</v>
      </c>
      <c r="D57" s="641"/>
      <c r="E57" s="381" t="s">
        <v>100</v>
      </c>
      <c r="H57" s="89"/>
      <c r="I57" s="181"/>
      <c r="J57" s="394" t="s">
        <v>101</v>
      </c>
      <c r="K57" s="446"/>
      <c r="L57" s="171" t="s">
        <v>524</v>
      </c>
      <c r="M57" s="171"/>
      <c r="N57" s="1075" t="s">
        <v>103</v>
      </c>
      <c r="O57" s="1076"/>
      <c r="P57" s="1076"/>
      <c r="Q57" s="1076"/>
      <c r="R57" s="1076"/>
      <c r="S57" s="1076"/>
      <c r="T57" s="1076"/>
      <c r="U57" s="1076"/>
      <c r="V57" s="1076"/>
      <c r="W57" s="1076"/>
      <c r="X57" s="1077"/>
      <c r="AA57" s="704"/>
      <c r="AB57" s="704"/>
    </row>
    <row r="58" spans="2:31">
      <c r="B58" s="406"/>
      <c r="C58" s="448"/>
      <c r="D58" s="644"/>
      <c r="E58" s="448"/>
      <c r="F58" s="448"/>
      <c r="G58" s="407"/>
      <c r="H58" s="1061" t="s">
        <v>1273</v>
      </c>
      <c r="I58" s="1078"/>
      <c r="J58" s="1061" t="s">
        <v>1287</v>
      </c>
      <c r="K58" s="1078"/>
      <c r="L58" s="448"/>
      <c r="M58" s="175"/>
      <c r="N58" s="1079" t="s">
        <v>105</v>
      </c>
      <c r="O58" s="1080"/>
      <c r="P58" s="1080"/>
      <c r="Q58" s="1080"/>
      <c r="R58" s="1080"/>
      <c r="S58" s="1080"/>
      <c r="T58" s="1080"/>
      <c r="U58" s="1080"/>
      <c r="V58" s="1080"/>
      <c r="W58" s="1080"/>
      <c r="X58" s="1081"/>
    </row>
    <row r="62" spans="2:31" ht="22.5" customHeight="1">
      <c r="B62" s="456" t="s">
        <v>922</v>
      </c>
      <c r="C62" s="497"/>
      <c r="D62" s="456" t="s">
        <v>580</v>
      </c>
      <c r="E62" s="663"/>
      <c r="F62" s="663"/>
      <c r="G62" s="454"/>
      <c r="H62" s="456" t="s">
        <v>916</v>
      </c>
      <c r="J62" s="456" t="s">
        <v>927</v>
      </c>
    </row>
    <row r="63" spans="2:31" s="163" customFormat="1" ht="22.5" customHeight="1">
      <c r="B63" s="456" t="s">
        <v>923</v>
      </c>
      <c r="C63" s="497"/>
      <c r="D63" s="456" t="s">
        <v>927</v>
      </c>
      <c r="E63" s="663"/>
      <c r="F63" s="663"/>
      <c r="G63" s="454"/>
      <c r="H63" s="664" t="s">
        <v>917</v>
      </c>
      <c r="I63" s="497"/>
      <c r="J63" s="575" t="s">
        <v>927</v>
      </c>
      <c r="K63" s="704"/>
      <c r="L63" s="704"/>
      <c r="O63" s="704"/>
      <c r="P63" s="704"/>
      <c r="Q63" s="704"/>
      <c r="R63" s="704"/>
      <c r="S63" s="704"/>
      <c r="T63" s="704"/>
      <c r="U63" s="704"/>
      <c r="V63" s="704"/>
      <c r="W63" s="704"/>
      <c r="X63" s="164"/>
      <c r="Y63" s="704"/>
      <c r="Z63" s="704"/>
      <c r="AA63" s="705"/>
      <c r="AB63" s="679"/>
    </row>
    <row r="64" spans="2:31" s="163" customFormat="1" ht="22.5" customHeight="1">
      <c r="B64" s="456" t="s">
        <v>924</v>
      </c>
      <c r="C64" s="497"/>
      <c r="D64" s="664" t="s">
        <v>927</v>
      </c>
      <c r="E64" s="663"/>
      <c r="F64" s="663"/>
      <c r="G64" s="454"/>
      <c r="H64" s="456" t="s">
        <v>918</v>
      </c>
      <c r="J64" s="456" t="s">
        <v>580</v>
      </c>
      <c r="K64" s="704"/>
      <c r="L64" s="704"/>
      <c r="O64" s="704"/>
      <c r="P64" s="704"/>
      <c r="Q64" s="704"/>
      <c r="R64" s="704"/>
      <c r="S64" s="704"/>
      <c r="T64" s="704"/>
      <c r="U64" s="704"/>
      <c r="V64" s="704"/>
      <c r="W64" s="704"/>
      <c r="X64" s="164"/>
      <c r="Y64" s="704"/>
      <c r="Z64" s="704"/>
      <c r="AA64" s="705"/>
      <c r="AB64" s="679"/>
    </row>
    <row r="65" spans="2:28" s="163" customFormat="1" ht="22.5" customHeight="1">
      <c r="B65" s="456" t="s">
        <v>925</v>
      </c>
      <c r="C65" s="497"/>
      <c r="D65" s="456" t="s">
        <v>580</v>
      </c>
      <c r="E65" s="663"/>
      <c r="F65" s="663"/>
      <c r="G65" s="454"/>
      <c r="H65" s="456" t="s">
        <v>919</v>
      </c>
      <c r="J65" s="456" t="s">
        <v>580</v>
      </c>
      <c r="K65" s="704"/>
      <c r="L65" s="704"/>
      <c r="O65" s="704"/>
      <c r="P65" s="704"/>
      <c r="Q65" s="704"/>
      <c r="R65" s="704"/>
      <c r="S65" s="704"/>
      <c r="T65" s="704"/>
      <c r="U65" s="704"/>
      <c r="V65" s="704"/>
      <c r="W65" s="704"/>
      <c r="X65" s="164"/>
      <c r="Y65" s="704"/>
      <c r="Z65" s="704"/>
      <c r="AA65" s="705"/>
      <c r="AB65" s="679"/>
    </row>
    <row r="66" spans="2:28" s="163" customFormat="1" ht="22.5" customHeight="1">
      <c r="B66" s="456" t="s">
        <v>926</v>
      </c>
      <c r="C66" s="497"/>
      <c r="D66" s="456" t="s">
        <v>580</v>
      </c>
      <c r="E66" s="663"/>
      <c r="F66" s="663"/>
      <c r="G66" s="454"/>
      <c r="H66" s="456" t="s">
        <v>921</v>
      </c>
      <c r="J66" s="456" t="s">
        <v>580</v>
      </c>
      <c r="K66" s="704"/>
      <c r="L66" s="704"/>
      <c r="O66" s="704"/>
      <c r="P66" s="704"/>
      <c r="Q66" s="704"/>
      <c r="R66" s="704"/>
      <c r="S66" s="704"/>
      <c r="T66" s="704"/>
      <c r="U66" s="704"/>
      <c r="V66" s="704"/>
      <c r="W66" s="704"/>
      <c r="X66" s="164"/>
      <c r="Y66" s="704"/>
      <c r="Z66" s="704"/>
      <c r="AA66" s="705"/>
      <c r="AB66" s="679"/>
    </row>
    <row r="67" spans="2:28">
      <c r="B67" s="665"/>
      <c r="D67" s="665"/>
      <c r="E67" s="665"/>
      <c r="F67" s="665"/>
      <c r="G67" s="326"/>
      <c r="H67" s="456" t="s">
        <v>920</v>
      </c>
      <c r="J67" s="456" t="s">
        <v>580</v>
      </c>
    </row>
    <row r="68" spans="2:28" s="163" customFormat="1">
      <c r="B68" s="704"/>
      <c r="C68" s="666" t="s">
        <v>189</v>
      </c>
      <c r="D68" s="381"/>
      <c r="E68" s="381"/>
      <c r="F68" s="381"/>
      <c r="G68" s="704"/>
      <c r="J68" s="704"/>
      <c r="K68" s="704"/>
      <c r="L68" s="704"/>
      <c r="O68" s="704"/>
      <c r="P68" s="704"/>
      <c r="Q68" s="704"/>
      <c r="R68" s="704"/>
      <c r="S68" s="704"/>
      <c r="T68" s="704"/>
      <c r="U68" s="704"/>
      <c r="V68" s="704"/>
      <c r="W68" s="704"/>
      <c r="X68" s="164"/>
      <c r="Y68" s="704"/>
      <c r="Z68" s="704"/>
      <c r="AA68" s="705"/>
      <c r="AB68" s="679"/>
    </row>
    <row r="69" spans="2:28" s="163" customFormat="1">
      <c r="B69" s="704"/>
      <c r="C69" s="667" t="s">
        <v>592</v>
      </c>
      <c r="D69" s="381"/>
      <c r="E69" s="381"/>
      <c r="F69" s="381"/>
      <c r="G69" s="704"/>
      <c r="J69" s="704"/>
      <c r="K69" s="704"/>
      <c r="L69" s="704"/>
      <c r="O69" s="704"/>
      <c r="P69" s="704"/>
      <c r="Q69" s="704"/>
      <c r="R69" s="704"/>
      <c r="S69" s="704"/>
      <c r="T69" s="704"/>
      <c r="U69" s="704"/>
      <c r="V69" s="704"/>
      <c r="W69" s="704"/>
      <c r="X69" s="164"/>
      <c r="Y69" s="704"/>
      <c r="Z69" s="704"/>
      <c r="AA69" s="705"/>
      <c r="AB69" s="679"/>
    </row>
    <row r="70" spans="2:28" s="163" customFormat="1">
      <c r="B70" s="704"/>
      <c r="C70" s="667" t="s">
        <v>593</v>
      </c>
      <c r="D70" s="381"/>
      <c r="E70" s="381"/>
      <c r="F70" s="381"/>
      <c r="G70" s="704"/>
      <c r="J70" s="704"/>
      <c r="K70" s="704"/>
      <c r="L70" s="704"/>
      <c r="O70" s="704"/>
      <c r="P70" s="704"/>
      <c r="Q70" s="704"/>
      <c r="R70" s="704"/>
      <c r="S70" s="704"/>
      <c r="T70" s="704"/>
      <c r="U70" s="704"/>
      <c r="V70" s="704"/>
      <c r="W70" s="704"/>
      <c r="X70" s="164"/>
      <c r="Y70" s="704"/>
      <c r="Z70" s="704"/>
      <c r="AA70" s="705"/>
      <c r="AB70" s="679"/>
    </row>
    <row r="71" spans="2:28" s="163" customFormat="1">
      <c r="B71" s="704"/>
      <c r="C71" s="667" t="s">
        <v>595</v>
      </c>
      <c r="D71" s="381"/>
      <c r="E71" s="381"/>
      <c r="F71" s="381"/>
      <c r="G71" s="704"/>
      <c r="J71" s="704"/>
      <c r="K71" s="704"/>
      <c r="L71" s="704"/>
      <c r="O71" s="704"/>
      <c r="P71" s="704"/>
      <c r="Q71" s="704"/>
      <c r="R71" s="704"/>
      <c r="S71" s="704"/>
      <c r="T71" s="704"/>
      <c r="U71" s="704"/>
      <c r="V71" s="704"/>
      <c r="W71" s="704"/>
      <c r="X71" s="164"/>
      <c r="Y71" s="704"/>
      <c r="Z71" s="704"/>
      <c r="AA71" s="705"/>
      <c r="AB71" s="679"/>
    </row>
    <row r="72" spans="2:28" s="163" customFormat="1">
      <c r="B72" s="704"/>
      <c r="C72" s="667" t="s">
        <v>594</v>
      </c>
      <c r="D72" s="381"/>
      <c r="E72" s="381"/>
      <c r="F72" s="381"/>
      <c r="G72" s="704"/>
      <c r="J72" s="704"/>
      <c r="K72" s="704"/>
      <c r="L72" s="704"/>
      <c r="O72" s="704"/>
      <c r="P72" s="704"/>
      <c r="Q72" s="704"/>
      <c r="R72" s="704"/>
      <c r="S72" s="704"/>
      <c r="T72" s="704"/>
      <c r="U72" s="704"/>
      <c r="V72" s="704"/>
      <c r="W72" s="704"/>
      <c r="X72" s="164"/>
      <c r="Y72" s="704"/>
      <c r="Z72" s="704"/>
      <c r="AA72" s="705"/>
      <c r="AB72" s="679"/>
    </row>
    <row r="73" spans="2:28" s="163" customFormat="1">
      <c r="B73" s="704"/>
      <c r="C73" s="667" t="s">
        <v>607</v>
      </c>
      <c r="D73" s="381"/>
      <c r="E73" s="381"/>
      <c r="F73" s="381"/>
      <c r="G73" s="704"/>
      <c r="J73" s="704"/>
      <c r="K73" s="704"/>
      <c r="L73" s="704"/>
      <c r="O73" s="704"/>
      <c r="P73" s="704"/>
      <c r="Q73" s="704"/>
      <c r="R73" s="704"/>
      <c r="S73" s="704"/>
      <c r="T73" s="704"/>
      <c r="U73" s="704"/>
      <c r="V73" s="704"/>
      <c r="W73" s="704"/>
      <c r="X73" s="164"/>
      <c r="Y73" s="704"/>
      <c r="Z73" s="704"/>
      <c r="AA73" s="705"/>
      <c r="AB73" s="679"/>
    </row>
    <row r="74" spans="2:28" s="163" customFormat="1">
      <c r="B74" s="704"/>
      <c r="C74" s="667" t="s">
        <v>606</v>
      </c>
      <c r="D74" s="381"/>
      <c r="E74" s="381"/>
      <c r="F74" s="381"/>
      <c r="G74" s="704"/>
      <c r="J74" s="704"/>
      <c r="K74" s="704"/>
      <c r="L74" s="704"/>
      <c r="O74" s="704"/>
      <c r="P74" s="704"/>
      <c r="Q74" s="704"/>
      <c r="R74" s="704"/>
      <c r="S74" s="704"/>
      <c r="T74" s="704"/>
      <c r="U74" s="704"/>
      <c r="V74" s="704"/>
      <c r="W74" s="704"/>
      <c r="X74" s="164"/>
      <c r="Y74" s="704"/>
      <c r="Z74" s="704"/>
      <c r="AA74" s="705"/>
      <c r="AB74" s="679"/>
    </row>
    <row r="75" spans="2:28" s="163" customFormat="1">
      <c r="B75" s="704"/>
      <c r="C75" s="667" t="s">
        <v>596</v>
      </c>
      <c r="D75" s="381"/>
      <c r="E75" s="381"/>
      <c r="F75" s="381"/>
      <c r="G75" s="704"/>
      <c r="J75" s="704"/>
      <c r="K75" s="704"/>
      <c r="L75" s="704"/>
      <c r="O75" s="704"/>
      <c r="P75" s="704"/>
      <c r="Q75" s="704"/>
      <c r="R75" s="704"/>
      <c r="S75" s="704"/>
      <c r="T75" s="704"/>
      <c r="U75" s="704"/>
      <c r="V75" s="704"/>
      <c r="W75" s="704"/>
      <c r="X75" s="164"/>
      <c r="Y75" s="704"/>
      <c r="Z75" s="704"/>
      <c r="AA75" s="705"/>
      <c r="AB75" s="679"/>
    </row>
    <row r="76" spans="2:28" s="163" customFormat="1">
      <c r="B76" s="704"/>
      <c r="C76" s="667" t="s">
        <v>597</v>
      </c>
      <c r="D76" s="381"/>
      <c r="E76" s="381"/>
      <c r="F76" s="381"/>
      <c r="G76" s="704"/>
      <c r="J76" s="704"/>
      <c r="K76" s="704"/>
      <c r="L76" s="704"/>
      <c r="O76" s="704"/>
      <c r="P76" s="704"/>
      <c r="Q76" s="704"/>
      <c r="R76" s="704"/>
      <c r="S76" s="704"/>
      <c r="T76" s="704"/>
      <c r="U76" s="704"/>
      <c r="V76" s="704"/>
      <c r="W76" s="704"/>
      <c r="X76" s="164"/>
      <c r="Y76" s="704"/>
      <c r="Z76" s="704"/>
      <c r="AA76" s="705"/>
      <c r="AB76" s="679"/>
    </row>
    <row r="77" spans="2:28" s="163" customFormat="1">
      <c r="B77" s="704"/>
      <c r="C77" s="667" t="s">
        <v>598</v>
      </c>
      <c r="D77" s="381"/>
      <c r="E77" s="381"/>
      <c r="F77" s="381"/>
      <c r="G77" s="704"/>
      <c r="J77" s="704"/>
      <c r="K77" s="704"/>
      <c r="L77" s="704"/>
      <c r="O77" s="704"/>
      <c r="P77" s="704"/>
      <c r="Q77" s="704"/>
      <c r="R77" s="704"/>
      <c r="S77" s="704"/>
      <c r="T77" s="704"/>
      <c r="U77" s="704"/>
      <c r="V77" s="704"/>
      <c r="W77" s="704"/>
      <c r="X77" s="164"/>
      <c r="Y77" s="704"/>
      <c r="Z77" s="704"/>
      <c r="AA77" s="705"/>
      <c r="AB77" s="679"/>
    </row>
    <row r="78" spans="2:28" s="163" customFormat="1">
      <c r="B78" s="704"/>
      <c r="C78" s="667" t="s">
        <v>599</v>
      </c>
      <c r="D78" s="381"/>
      <c r="E78" s="381"/>
      <c r="F78" s="381"/>
      <c r="G78" s="704"/>
      <c r="J78" s="704"/>
      <c r="K78" s="704"/>
      <c r="L78" s="704"/>
      <c r="O78" s="704"/>
      <c r="P78" s="704"/>
      <c r="Q78" s="704"/>
      <c r="R78" s="704"/>
      <c r="S78" s="704"/>
      <c r="T78" s="704"/>
      <c r="U78" s="704"/>
      <c r="V78" s="704"/>
      <c r="W78" s="704"/>
      <c r="X78" s="164"/>
      <c r="Y78" s="704"/>
      <c r="Z78" s="704"/>
      <c r="AA78" s="705"/>
      <c r="AB78" s="679"/>
    </row>
    <row r="79" spans="2:28">
      <c r="C79" s="667" t="s">
        <v>336</v>
      </c>
    </row>
    <row r="80" spans="2:28" s="665" customFormat="1">
      <c r="B80" s="704"/>
      <c r="C80" s="668" t="s">
        <v>348</v>
      </c>
      <c r="D80" s="666" t="s">
        <v>570</v>
      </c>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667" t="s">
        <v>14</v>
      </c>
      <c r="D81" s="381" t="s">
        <v>571</v>
      </c>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667" t="s">
        <v>10</v>
      </c>
      <c r="D82" s="381"/>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667" t="s">
        <v>602</v>
      </c>
      <c r="D83" s="381" t="s">
        <v>20</v>
      </c>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667" t="s">
        <v>11</v>
      </c>
      <c r="D84" s="381"/>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667" t="s">
        <v>550</v>
      </c>
      <c r="D85" s="381"/>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667" t="s">
        <v>604</v>
      </c>
      <c r="D86" s="381"/>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667" t="s">
        <v>542</v>
      </c>
      <c r="D87" s="381"/>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667" t="s">
        <v>543</v>
      </c>
      <c r="D88" s="381"/>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668" t="s">
        <v>621</v>
      </c>
      <c r="D89" s="669" t="s">
        <v>166</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668" t="s">
        <v>622</v>
      </c>
      <c r="D90" s="669" t="s">
        <v>167</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668" t="s">
        <v>623</v>
      </c>
      <c r="D91" s="666" t="s">
        <v>168</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668" t="s">
        <v>624</v>
      </c>
      <c r="D92" s="666" t="s">
        <v>169</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668" t="s">
        <v>618</v>
      </c>
      <c r="D93" s="669" t="s">
        <v>170</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669" t="s">
        <v>156</v>
      </c>
      <c r="D94" s="669" t="s">
        <v>171</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669" t="s">
        <v>157</v>
      </c>
      <c r="D95" s="669" t="s">
        <v>172</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669" t="s">
        <v>158</v>
      </c>
      <c r="D96" s="669" t="s">
        <v>173</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669" t="s">
        <v>159</v>
      </c>
      <c r="D97" s="669" t="s">
        <v>174</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669" t="s">
        <v>160</v>
      </c>
      <c r="D98" s="669" t="s">
        <v>175</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669" t="s">
        <v>161</v>
      </c>
      <c r="D99" s="669" t="s">
        <v>176</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669" t="s">
        <v>162</v>
      </c>
      <c r="D100" s="669" t="s">
        <v>177</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669" t="s">
        <v>163</v>
      </c>
      <c r="D101" s="669" t="s">
        <v>178</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669" t="s">
        <v>164</v>
      </c>
      <c r="D102" s="669" t="s">
        <v>179</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669" t="s">
        <v>165</v>
      </c>
      <c r="D103" s="669" t="s">
        <v>180</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669" t="s">
        <v>125</v>
      </c>
      <c r="D104" s="669" t="s">
        <v>140</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669" t="s">
        <v>126</v>
      </c>
      <c r="D105" s="669" t="s">
        <v>141</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669" t="s">
        <v>127</v>
      </c>
      <c r="D106" s="669" t="s">
        <v>142</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669" t="s">
        <v>128</v>
      </c>
      <c r="D107" s="669" t="s">
        <v>143</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669" t="s">
        <v>129</v>
      </c>
      <c r="D108" s="669" t="s">
        <v>144</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669" t="s">
        <v>130</v>
      </c>
      <c r="D109" s="669" t="s">
        <v>145</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669" t="s">
        <v>131</v>
      </c>
      <c r="D110" s="669" t="s">
        <v>146</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669" t="s">
        <v>132</v>
      </c>
      <c r="D111" s="669" t="s">
        <v>147</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669" t="s">
        <v>133</v>
      </c>
      <c r="D112" s="669" t="s">
        <v>148</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669" t="s">
        <v>134</v>
      </c>
      <c r="D113" s="669" t="s">
        <v>149</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669" t="s">
        <v>135</v>
      </c>
      <c r="D114" s="669" t="s">
        <v>150</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669" t="s">
        <v>136</v>
      </c>
      <c r="D115" s="669" t="s">
        <v>151</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680"/>
    </row>
    <row r="116" spans="2:37" s="665" customFormat="1">
      <c r="B116" s="704"/>
      <c r="C116" s="669" t="s">
        <v>137</v>
      </c>
      <c r="D116" s="669" t="s">
        <v>152</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680"/>
    </row>
    <row r="117" spans="2:37" s="665" customFormat="1">
      <c r="B117" s="704"/>
      <c r="C117" s="669" t="s">
        <v>138</v>
      </c>
      <c r="D117" s="669" t="s">
        <v>153</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680"/>
    </row>
    <row r="118" spans="2:37" s="665" customFormat="1">
      <c r="B118" s="704"/>
      <c r="C118" s="669" t="s">
        <v>139</v>
      </c>
      <c r="D118" s="669" t="s">
        <v>154</v>
      </c>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680"/>
    </row>
    <row r="119" spans="2:37" s="665" customFormat="1">
      <c r="B119" s="704"/>
      <c r="C119" s="669" t="s">
        <v>345</v>
      </c>
      <c r="D119" s="669" t="s">
        <v>346</v>
      </c>
      <c r="E119" s="381"/>
      <c r="F119" s="381"/>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680"/>
    </row>
    <row r="120" spans="2:37">
      <c r="C120" s="668" t="s">
        <v>562</v>
      </c>
      <c r="D120" s="666" t="s">
        <v>586</v>
      </c>
    </row>
    <row r="121" spans="2:37" s="381" customFormat="1">
      <c r="B121" s="704"/>
      <c r="C121" s="668" t="s">
        <v>11</v>
      </c>
      <c r="D121" s="666" t="s">
        <v>579</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row>
    <row r="122" spans="2:37" s="381" customFormat="1">
      <c r="B122" s="704"/>
      <c r="C122" s="668" t="s">
        <v>550</v>
      </c>
      <c r="D122" s="666" t="s">
        <v>603</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row>
    <row r="123" spans="2:37" s="381" customFormat="1">
      <c r="B123" s="704"/>
      <c r="C123" s="668" t="s">
        <v>626</v>
      </c>
      <c r="D123" s="666" t="s">
        <v>629</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668" t="s">
        <v>627</v>
      </c>
      <c r="D124" s="666" t="s">
        <v>630</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668" t="s">
        <v>628</v>
      </c>
      <c r="D125" s="666" t="s">
        <v>631</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668" t="s">
        <v>612</v>
      </c>
      <c r="D126" s="666" t="s">
        <v>613</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670" t="s">
        <v>853</v>
      </c>
      <c r="D127" s="671" t="s">
        <v>860</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666" t="s">
        <v>854</v>
      </c>
      <c r="D128" s="672" t="s">
        <v>861</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666" t="s">
        <v>855</v>
      </c>
      <c r="D129" s="672" t="s">
        <v>862</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666" t="s">
        <v>856</v>
      </c>
      <c r="D130" s="672" t="s">
        <v>863</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666" t="s">
        <v>857</v>
      </c>
      <c r="D131" s="671" t="s">
        <v>864</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670" t="s">
        <v>858</v>
      </c>
      <c r="D132" s="671" t="s">
        <v>865</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670" t="s">
        <v>859</v>
      </c>
      <c r="D133" s="671" t="s">
        <v>866</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s="381" customFormat="1">
      <c r="B134" s="704"/>
      <c r="C134" s="666" t="s">
        <v>867</v>
      </c>
      <c r="D134" s="672" t="s">
        <v>868</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4"/>
      <c r="AD134" s="704"/>
      <c r="AE134" s="704"/>
      <c r="AF134" s="704"/>
      <c r="AG134" s="704"/>
      <c r="AH134" s="704"/>
      <c r="AI134" s="704"/>
      <c r="AJ134" s="704"/>
      <c r="AK134" s="704"/>
    </row>
    <row r="135" spans="2:37" s="381" customFormat="1">
      <c r="B135" s="704"/>
      <c r="C135" s="668" t="s">
        <v>635</v>
      </c>
      <c r="D135" s="672" t="s">
        <v>636</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4"/>
      <c r="AD135" s="704"/>
      <c r="AE135" s="704"/>
      <c r="AF135" s="704"/>
      <c r="AG135" s="704"/>
      <c r="AH135" s="704"/>
      <c r="AI135" s="704"/>
      <c r="AJ135" s="704"/>
      <c r="AK135" s="704"/>
    </row>
    <row r="136" spans="2:37" s="381" customFormat="1">
      <c r="B136" s="704"/>
      <c r="C136" s="668" t="s">
        <v>542</v>
      </c>
      <c r="D136" s="673" t="s">
        <v>573</v>
      </c>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705"/>
      <c r="AC136" s="704"/>
      <c r="AD136" s="704"/>
      <c r="AE136" s="704"/>
      <c r="AF136" s="704"/>
      <c r="AG136" s="704"/>
      <c r="AH136" s="704"/>
      <c r="AI136" s="704"/>
      <c r="AJ136" s="704"/>
      <c r="AK136" s="704"/>
    </row>
    <row r="137" spans="2:37" s="381" customFormat="1">
      <c r="B137" s="704"/>
      <c r="C137" s="668" t="s">
        <v>157</v>
      </c>
      <c r="D137" s="673" t="s">
        <v>172</v>
      </c>
      <c r="G137" s="704"/>
      <c r="H137" s="163"/>
      <c r="I137" s="163"/>
      <c r="J137" s="704"/>
      <c r="K137" s="704"/>
      <c r="L137" s="704"/>
      <c r="M137" s="163"/>
      <c r="N137" s="163"/>
      <c r="O137" s="704"/>
      <c r="P137" s="704"/>
      <c r="Q137" s="704"/>
      <c r="R137" s="704"/>
      <c r="S137" s="704"/>
      <c r="T137" s="704"/>
      <c r="U137" s="704"/>
      <c r="V137" s="704"/>
      <c r="W137" s="704"/>
      <c r="X137" s="164"/>
      <c r="Y137" s="704"/>
      <c r="Z137" s="704"/>
      <c r="AA137" s="705"/>
      <c r="AB137" s="705"/>
      <c r="AC137" s="704"/>
      <c r="AD137" s="704"/>
      <c r="AE137" s="704"/>
      <c r="AF137" s="704"/>
      <c r="AG137" s="704"/>
      <c r="AH137" s="704"/>
      <c r="AI137" s="704"/>
      <c r="AJ137" s="704"/>
      <c r="AK137" s="704"/>
    </row>
  </sheetData>
  <mergeCells count="6">
    <mergeCell ref="N52:X52"/>
    <mergeCell ref="H54:I54"/>
    <mergeCell ref="N57:X57"/>
    <mergeCell ref="H58:I58"/>
    <mergeCell ref="J58:K58"/>
    <mergeCell ref="N58:X58"/>
  </mergeCells>
  <printOptions horizontalCentered="1"/>
  <pageMargins left="0.19685039370078741" right="0" top="0.15748031496062992" bottom="0.23622047244094491" header="0.15748031496062992" footer="0.15748031496062992"/>
  <pageSetup paperSize="9" scale="56" firstPageNumber="4294963191" fitToHeight="2" orientation="landscape" r:id="rId1"/>
  <headerFooter alignWithMargins="0">
    <oddHeader>&amp;R&amp;"Calibri"&amp;10&amp;K000000 Confidential&amp;1#_x000D_</oddHead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1B3D3-7246-484E-9070-5064C9CD7B2B}">
  <sheetPr>
    <tabColor rgb="FFFFFF99"/>
    <pageSetUpPr fitToPage="1"/>
  </sheetPr>
  <dimension ref="A1:AJ112"/>
  <sheetViews>
    <sheetView showGridLines="0" topLeftCell="B1" zoomScale="70" zoomScaleNormal="70" zoomScaleSheetLayoutView="70" workbookViewId="0">
      <selection activeCell="F21" sqref="F21"/>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888"/>
      <c r="J10" s="889"/>
      <c r="K10" s="890"/>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885" t="s">
        <v>520</v>
      </c>
      <c r="P15" s="886"/>
      <c r="Q15" s="886"/>
      <c r="R15" s="886"/>
      <c r="S15" s="886"/>
      <c r="T15" s="886"/>
      <c r="U15" s="887"/>
      <c r="V15" s="887"/>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707"/>
      <c r="C18" s="364" t="s">
        <v>1288</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893"/>
      <c r="P18" s="894"/>
      <c r="Q18" s="630" t="s">
        <v>525</v>
      </c>
      <c r="R18" s="894"/>
      <c r="S18" s="894"/>
      <c r="T18" s="630"/>
      <c r="U18" s="634"/>
      <c r="V18" s="630"/>
      <c r="W18" s="350" t="str">
        <f>IF(E18="","",VLOOKUP(C18,Data!$B$5:$J$508,9,FALSE)*E18)</f>
        <v/>
      </c>
    </row>
    <row r="19" spans="1:35" s="465" customFormat="1" ht="20" customHeight="1">
      <c r="A19" s="456"/>
      <c r="B19" s="550" t="s">
        <v>1154</v>
      </c>
      <c r="C19" s="551" t="s">
        <v>189</v>
      </c>
      <c r="D19" s="335" t="str">
        <f>IF(E19="","",VLOOKUP(C19,Data!$B$5:$L$508,2,FALSE))</f>
        <v>ZW26710</v>
      </c>
      <c r="E19" s="552">
        <v>210</v>
      </c>
      <c r="F19" s="378" t="s">
        <v>521</v>
      </c>
      <c r="G19" s="335">
        <f>IF(E19="","",VLOOKUP(C19,Data!$B$5:$L$508,11,FALSE))</f>
        <v>124.63</v>
      </c>
      <c r="H19" s="336">
        <f t="shared" si="0"/>
        <v>26172.3</v>
      </c>
      <c r="I19" s="375" t="str">
        <f>IF(E19="","",VLOOKUP(C19,Data!$B$5:$D$508,3,FALSE))</f>
        <v>C/T</v>
      </c>
      <c r="J19" s="375" t="str">
        <f>IF(E19="","",VLOOKUP(C19,Data!$B$5:$M$508,12,FALSE))</f>
        <v>Indonesia</v>
      </c>
      <c r="K19" s="337"/>
      <c r="L19" s="338">
        <f>IF(E19="","",VLOOKUP(C19,Data!$B$5:$E$508,4,FALSE)*E19)</f>
        <v>1680</v>
      </c>
      <c r="M19" s="338">
        <f>IF(E19="","",VLOOKUP(C19,Data!$B$5:$F$508,5,FALSE)*E19)</f>
        <v>1596</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9.4499999999999993</v>
      </c>
    </row>
    <row r="20" spans="1:35" ht="20" customHeight="1">
      <c r="A20" s="382"/>
      <c r="B20" s="553"/>
      <c r="C20" s="364"/>
      <c r="D20" s="319" t="str">
        <f>IF(E20="","",VLOOKUP(C20,Data!$B$5:$L$508,2,FALSE))</f>
        <v/>
      </c>
      <c r="E20" s="555"/>
      <c r="F20" s="363"/>
      <c r="G20" s="319" t="str">
        <f>IF(E20="","",VLOOKUP(C20,Data!$B$5:$L$508,11,FALSE))</f>
        <v/>
      </c>
      <c r="H20" s="891"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892" t="s">
        <v>525</v>
      </c>
      <c r="R20" s="474"/>
      <c r="S20" s="474"/>
      <c r="T20" s="892"/>
      <c r="U20" s="475"/>
      <c r="V20" s="892"/>
      <c r="W20" s="322" t="str">
        <f>IF(E20="","",VLOOKUP(C20,Data!$B$5:$J$508,9,FALSE)*E20)</f>
        <v/>
      </c>
    </row>
    <row r="21" spans="1:35" s="465" customFormat="1" ht="20" customHeight="1">
      <c r="A21" s="456"/>
      <c r="B21" s="550"/>
      <c r="C21" s="551"/>
      <c r="D21" s="335" t="str">
        <f>IF(E21="","",VLOOKUP(C21,Data!$B$5:$L$508,2,FALSE))</f>
        <v/>
      </c>
      <c r="E21" s="552"/>
      <c r="F21" s="712" t="s">
        <v>522</v>
      </c>
      <c r="G21" s="335" t="str">
        <f>IF(E21="","",VLOOKUP(C21,Data!$B$5:$L$508,11,FALSE))</f>
        <v/>
      </c>
      <c r="H21" s="336" t="str">
        <f t="shared" si="0"/>
        <v>-</v>
      </c>
      <c r="I21" s="375" t="str">
        <f>IF(E21="","",VLOOKUP(C21,Data!$B$5:$D$508,3,FALSE))</f>
        <v/>
      </c>
      <c r="J21" s="375" t="str">
        <f>IF(E21="","",VLOOKUP(C21,Data!$B$5:$M$508,12,FALSE))</f>
        <v/>
      </c>
      <c r="K21" s="337"/>
      <c r="L21" s="338" t="str">
        <f>IF(E21="","",VLOOKUP(C21,Data!$B$5:$E$508,4,FALSE)*E21)</f>
        <v/>
      </c>
      <c r="M21" s="338" t="str">
        <f>IF(E21="","",VLOOKUP(C21,Data!$B$5:$F$508,5,FALSE)*E21)</f>
        <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t="str">
        <f>IF(E21="","",VLOOKUP(C21,Data!$B$5:$J$508,9,FALSE)*E21)</f>
        <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378" t="s">
        <v>526</v>
      </c>
      <c r="G23" s="319" t="str">
        <f>IF(E23="","",VLOOKUP(C23,Data!$B$5:$L$508,11,FALSE))</f>
        <v/>
      </c>
      <c r="H23" s="891"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892"/>
      <c r="W23" s="322" t="str">
        <f>IF(E23="","",VLOOKUP(C23,Data!$B$5:$J$508,9,FALSE)*E23)</f>
        <v/>
      </c>
    </row>
    <row r="24" spans="1:35" ht="20" customHeight="1">
      <c r="A24" s="382"/>
      <c r="B24" s="553"/>
      <c r="C24" s="557"/>
      <c r="D24" s="319" t="str">
        <f>IF(E24="","",VLOOKUP(C24,Data!$B$5:$L$508,2,FALSE))</f>
        <v/>
      </c>
      <c r="E24" s="555"/>
      <c r="F24" s="712"/>
      <c r="G24" s="319" t="str">
        <f>IF(E24="","",VLOOKUP(C24,Data!$B$5:$L$508,11,FALSE))</f>
        <v/>
      </c>
      <c r="H24" s="891"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892"/>
      <c r="W24" s="322" t="str">
        <f>IF(E24="","",VLOOKUP(C24,Data!$B$5:$J$508,9,FALSE)*E24)</f>
        <v/>
      </c>
    </row>
    <row r="25" spans="1:35" ht="20" customHeight="1">
      <c r="A25" s="382"/>
      <c r="B25" s="553"/>
      <c r="C25" s="557"/>
      <c r="D25" s="319" t="str">
        <f>IF(E25="","",VLOOKUP(C25,Data!$B$5:$L$508,2,FALSE))</f>
        <v/>
      </c>
      <c r="E25" s="555"/>
      <c r="F25" s="366"/>
      <c r="G25" s="319" t="str">
        <f>IF(E25="","",VLOOKUP(C25,Data!$B$5:$L$508,11,FALSE))</f>
        <v/>
      </c>
      <c r="H25" s="891"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892"/>
      <c r="R25" s="474"/>
      <c r="S25" s="474"/>
      <c r="T25" s="892"/>
      <c r="U25" s="475"/>
      <c r="V25" s="892"/>
      <c r="W25" s="322" t="str">
        <f>IF(E25="","",VLOOKUP(C25,Data!$B$5:$J$508,9,FALSE)*E25)</f>
        <v/>
      </c>
    </row>
    <row r="26" spans="1:35" ht="20" customHeight="1">
      <c r="A26" s="382"/>
      <c r="B26" s="553"/>
      <c r="C26" s="554"/>
      <c r="D26" s="319" t="str">
        <f>IF(E26="","",VLOOKUP(C26,Data!$B$5:$L$508,2,FALSE))</f>
        <v/>
      </c>
      <c r="E26" s="555"/>
      <c r="F26" s="366"/>
      <c r="G26" s="319" t="str">
        <f>IF(E26="","",VLOOKUP(C26,Data!$B$5:$L$508,11,FALSE))</f>
        <v/>
      </c>
      <c r="H26" s="891"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892"/>
      <c r="R26" s="474"/>
      <c r="S26" s="474"/>
      <c r="T26" s="892"/>
      <c r="U26" s="475"/>
      <c r="V26" s="892"/>
      <c r="W26" s="322" t="str">
        <f>IF(E26="","",VLOOKUP(C26,Data!$B$5:$J$508,9,FALSE)*E26)</f>
        <v/>
      </c>
    </row>
    <row r="27" spans="1:35" ht="32.5">
      <c r="A27" s="382"/>
      <c r="B27" s="553"/>
      <c r="C27" s="904" t="s">
        <v>1339</v>
      </c>
      <c r="D27" s="319" t="str">
        <f>IF(E27="","",VLOOKUP(C27,Data!$B$5:$L$508,2,FALSE))</f>
        <v/>
      </c>
      <c r="E27" s="555"/>
      <c r="F27" s="366"/>
      <c r="G27" s="319" t="str">
        <f>IF(E27="","",VLOOKUP(C27,Data!$B$5:$L$508,11,FALSE))</f>
        <v/>
      </c>
      <c r="H27" s="891"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892"/>
      <c r="W27" s="322" t="str">
        <f>IF(E27="","",VLOOKUP(C27,Data!$B$5:$J$508,9,FALSE)*E27)</f>
        <v/>
      </c>
    </row>
    <row r="28" spans="1:35" s="465" customFormat="1" ht="20.25" customHeight="1">
      <c r="B28" s="559"/>
      <c r="C28" s="675"/>
      <c r="D28" s="674"/>
      <c r="E28" s="340">
        <f>SUM(E18:E27)</f>
        <v>210</v>
      </c>
      <c r="F28" s="340"/>
      <c r="G28" s="341"/>
      <c r="H28" s="341">
        <f>SUM(H18:H27)</f>
        <v>26172.3</v>
      </c>
      <c r="I28" s="562"/>
      <c r="J28" s="562"/>
      <c r="K28" s="562"/>
      <c r="L28" s="563">
        <f>SUM(L18:L27)</f>
        <v>1680</v>
      </c>
      <c r="M28" s="563">
        <f>SUM(M18:M27)</f>
        <v>1596</v>
      </c>
      <c r="N28" s="341" t="e">
        <f>SUM(N16:N27)</f>
        <v>#REF!</v>
      </c>
      <c r="O28" s="341"/>
      <c r="P28" s="341">
        <f>SUM(P16:P27)</f>
        <v>0</v>
      </c>
      <c r="Q28" s="341">
        <f>SUM(Q16:Q27)</f>
        <v>0</v>
      </c>
      <c r="R28" s="341"/>
      <c r="S28" s="341">
        <f>SUM(S16:S27)</f>
        <v>0</v>
      </c>
      <c r="T28" s="341">
        <f>SUM(T16:T27)</f>
        <v>0</v>
      </c>
      <c r="U28" s="341" t="e">
        <f>SUM(#REF!)</f>
        <v>#REF!</v>
      </c>
      <c r="V28" s="341">
        <f>SUM(V16:V27)</f>
        <v>0</v>
      </c>
      <c r="W28" s="342">
        <f>SUM(W18:W27)</f>
        <v>9.4499999999999993</v>
      </c>
      <c r="Z28" s="429"/>
      <c r="AA28" s="429"/>
      <c r="AB28" s="429"/>
      <c r="AC28" s="429"/>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row>
    <row r="32" spans="1:35">
      <c r="B32" s="394" t="s">
        <v>561</v>
      </c>
      <c r="C32" s="381"/>
      <c r="D32" s="641"/>
      <c r="E32" s="381"/>
      <c r="G32" s="1056"/>
      <c r="H32" s="1057"/>
      <c r="I32" s="430"/>
      <c r="J32" s="572"/>
      <c r="K32" s="307" t="s">
        <v>93</v>
      </c>
      <c r="L32" s="307"/>
      <c r="M32" s="304"/>
      <c r="W32" s="308"/>
    </row>
    <row r="33" spans="2:29">
      <c r="B33" s="406"/>
      <c r="C33" s="448"/>
      <c r="D33" s="661"/>
      <c r="E33" s="381" t="s">
        <v>94</v>
      </c>
      <c r="G33" s="507"/>
      <c r="H33" s="508"/>
      <c r="I33" s="430" t="s">
        <v>95</v>
      </c>
      <c r="J33" s="572"/>
      <c r="K33" s="307"/>
      <c r="L33" s="307"/>
      <c r="M33" s="304"/>
      <c r="W33" s="308"/>
    </row>
    <row r="34" spans="2:29">
      <c r="B34" s="387" t="s">
        <v>96</v>
      </c>
      <c r="C34" s="444"/>
      <c r="D34" s="640"/>
      <c r="E34" s="381" t="s">
        <v>97</v>
      </c>
      <c r="G34" s="317" t="s">
        <v>98</v>
      </c>
      <c r="H34" s="509"/>
      <c r="I34" s="430" t="s">
        <v>88</v>
      </c>
      <c r="J34" s="572"/>
      <c r="K34" s="307" t="s">
        <v>99</v>
      </c>
      <c r="L34" s="307"/>
      <c r="M34" s="304"/>
      <c r="W34" s="308"/>
    </row>
    <row r="35" spans="2:29">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9">
      <c r="B36" s="406"/>
      <c r="C36" s="448"/>
      <c r="D36" s="644"/>
      <c r="E36" s="448"/>
      <c r="F36" s="535"/>
      <c r="G36" s="1061" t="s">
        <v>1334</v>
      </c>
      <c r="H36" s="1078"/>
      <c r="I36" s="1061" t="s">
        <v>1333</v>
      </c>
      <c r="J36" s="1078"/>
      <c r="K36" s="574"/>
      <c r="L36" s="311"/>
      <c r="M36" s="1064" t="s">
        <v>105</v>
      </c>
      <c r="N36" s="1065"/>
      <c r="O36" s="1065"/>
      <c r="P36" s="1065"/>
      <c r="Q36" s="1065"/>
      <c r="R36" s="1065"/>
      <c r="S36" s="1065"/>
      <c r="T36" s="1065"/>
      <c r="U36" s="1065"/>
      <c r="V36" s="1065"/>
      <c r="W36" s="1066"/>
    </row>
    <row r="37" spans="2:29">
      <c r="B37" s="704"/>
      <c r="C37" s="381"/>
      <c r="D37" s="381"/>
      <c r="E37" s="381"/>
    </row>
    <row r="38" spans="2:29">
      <c r="B38" s="704"/>
      <c r="C38" s="381"/>
      <c r="D38" s="381"/>
      <c r="E38" s="381"/>
    </row>
    <row r="39" spans="2:29" ht="27.75" customHeight="1">
      <c r="B39" s="704"/>
      <c r="C39" s="381"/>
      <c r="D39" s="381"/>
      <c r="E39" s="381"/>
    </row>
    <row r="40" spans="2:29" s="578" customFormat="1" ht="22.5" customHeight="1">
      <c r="B40" s="456" t="s">
        <v>1155</v>
      </c>
      <c r="C40" s="381"/>
      <c r="D40" s="664" t="s">
        <v>580</v>
      </c>
      <c r="E40" s="381"/>
      <c r="H40" s="510" t="s">
        <v>916</v>
      </c>
      <c r="I40" s="575"/>
      <c r="J40" s="575" t="s">
        <v>927</v>
      </c>
      <c r="L40" s="289"/>
      <c r="M40" s="289"/>
      <c r="W40" s="376"/>
      <c r="Z40" s="429"/>
      <c r="AA40" s="429"/>
      <c r="AB40" s="429"/>
      <c r="AC40" s="429"/>
    </row>
    <row r="41" spans="2:29" s="289" customFormat="1" ht="22.5" customHeight="1">
      <c r="B41" s="456" t="s">
        <v>1156</v>
      </c>
      <c r="C41" s="497"/>
      <c r="D41" s="664" t="s">
        <v>1335</v>
      </c>
      <c r="E41" s="663"/>
      <c r="F41" s="578"/>
      <c r="G41" s="578"/>
      <c r="H41" s="510" t="s">
        <v>917</v>
      </c>
      <c r="I41" s="575"/>
      <c r="J41" s="575" t="s">
        <v>927</v>
      </c>
      <c r="K41" s="578"/>
      <c r="N41" s="578"/>
      <c r="O41" s="578"/>
      <c r="P41" s="578"/>
      <c r="Q41" s="578"/>
      <c r="R41" s="578"/>
      <c r="S41" s="578"/>
      <c r="T41" s="578"/>
      <c r="U41" s="578"/>
      <c r="V41" s="578"/>
      <c r="W41" s="376"/>
      <c r="X41" s="578"/>
      <c r="Y41" s="578"/>
      <c r="Z41" s="429"/>
      <c r="AA41" s="429"/>
      <c r="AB41" s="429"/>
      <c r="AC41" s="429"/>
    </row>
    <row r="42" spans="2:29" s="289" customFormat="1" ht="22.5" customHeight="1">
      <c r="B42" s="456" t="s">
        <v>1157</v>
      </c>
      <c r="C42" s="497"/>
      <c r="D42" s="664" t="s">
        <v>1337</v>
      </c>
      <c r="E42" s="663"/>
      <c r="F42" s="578"/>
      <c r="H42" s="510" t="s">
        <v>918</v>
      </c>
      <c r="I42" s="575"/>
      <c r="J42" s="575" t="s">
        <v>580</v>
      </c>
      <c r="K42" s="578"/>
      <c r="N42" s="578"/>
      <c r="O42" s="578"/>
      <c r="P42" s="578"/>
      <c r="Q42" s="578"/>
      <c r="R42" s="578"/>
      <c r="S42" s="578"/>
      <c r="T42" s="578"/>
      <c r="U42" s="578"/>
      <c r="V42" s="578"/>
      <c r="W42" s="376"/>
      <c r="X42" s="578"/>
      <c r="Y42" s="578"/>
      <c r="Z42" s="429"/>
      <c r="AA42" s="429"/>
      <c r="AB42" s="429"/>
      <c r="AC42" s="429"/>
    </row>
    <row r="43" spans="2:29" s="289" customFormat="1" ht="22.5" customHeight="1">
      <c r="B43" s="456" t="s">
        <v>925</v>
      </c>
      <c r="C43" s="497"/>
      <c r="D43" s="664" t="s">
        <v>580</v>
      </c>
      <c r="E43" s="663"/>
      <c r="F43" s="578"/>
      <c r="H43" s="510" t="s">
        <v>919</v>
      </c>
      <c r="I43" s="575"/>
      <c r="J43" s="575" t="s">
        <v>580</v>
      </c>
      <c r="K43" s="578"/>
      <c r="N43" s="578"/>
      <c r="O43" s="578"/>
      <c r="P43" s="578"/>
      <c r="Q43" s="578"/>
      <c r="R43" s="578"/>
      <c r="S43" s="578"/>
      <c r="T43" s="578"/>
      <c r="U43" s="578"/>
      <c r="V43" s="578"/>
      <c r="W43" s="376"/>
      <c r="X43" s="578"/>
      <c r="Y43" s="578"/>
      <c r="Z43" s="578"/>
    </row>
    <row r="44" spans="2:29" s="289" customFormat="1" ht="22.5" customHeight="1">
      <c r="B44" s="456" t="s">
        <v>1158</v>
      </c>
      <c r="C44" s="497"/>
      <c r="D44" s="664" t="s">
        <v>580</v>
      </c>
      <c r="E44" s="663"/>
      <c r="F44" s="578"/>
      <c r="H44" s="510" t="s">
        <v>921</v>
      </c>
      <c r="I44" s="575"/>
      <c r="J44" s="575" t="s">
        <v>580</v>
      </c>
      <c r="K44" s="578"/>
      <c r="N44" s="578"/>
      <c r="O44" s="578"/>
      <c r="P44" s="578"/>
      <c r="Q44" s="578"/>
      <c r="R44" s="578"/>
      <c r="S44" s="578"/>
      <c r="T44" s="578"/>
      <c r="U44" s="578"/>
      <c r="V44" s="578"/>
      <c r="W44" s="376"/>
      <c r="X44" s="578"/>
      <c r="Y44" s="578"/>
      <c r="Z44" s="578"/>
    </row>
    <row r="45" spans="2:29" ht="25">
      <c r="B45" s="456"/>
      <c r="C45" s="497"/>
      <c r="D45" s="456"/>
      <c r="E45" s="663"/>
      <c r="H45" s="510" t="s">
        <v>920</v>
      </c>
      <c r="I45" s="382"/>
      <c r="J45" s="575" t="s">
        <v>580</v>
      </c>
    </row>
    <row r="46" spans="2:29"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9"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9"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M30:W30"/>
    <mergeCell ref="G32:H32"/>
    <mergeCell ref="M35:W35"/>
    <mergeCell ref="G36:H36"/>
    <mergeCell ref="I36:J36"/>
    <mergeCell ref="M36:W36"/>
    <mergeCell ref="O27:U27"/>
    <mergeCell ref="O19:U19"/>
    <mergeCell ref="O21:U21"/>
    <mergeCell ref="O22:T22"/>
    <mergeCell ref="O23:T23"/>
    <mergeCell ref="O24:T24"/>
  </mergeCells>
  <printOptions horizontalCentered="1"/>
  <pageMargins left="0.2" right="0" top="0.15748031496062992" bottom="0.15748031496062992" header="0.15748031496062992" footer="0.15748031496062992"/>
  <pageSetup paperSize="9" scale="61" firstPageNumber="4294963191" fitToHeight="2" orientation="landscape" r:id="rId1"/>
  <headerFooter alignWithMargins="0">
    <oddHeader>&amp;R&amp;"Calibri"&amp;10&amp;K000000 Confidential&amp;1#_x000D_</oddHead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BA6F4-0CC4-4179-BF02-43DEE058A446}">
  <sheetPr>
    <tabColor rgb="FFFFFF99"/>
  </sheetPr>
  <dimension ref="B1:AL137"/>
  <sheetViews>
    <sheetView showGridLines="0" topLeftCell="A25" zoomScale="70" zoomScaleNormal="70" zoomScaleSheetLayoutView="70" workbookViewId="0">
      <selection activeCell="C21" sqref="C21"/>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5.81640625" style="381" hidden="1" customWidth="1"/>
    <col min="7" max="7" width="15.1796875" style="704" customWidth="1"/>
    <col min="8" max="8" width="12.1796875" style="163" customWidth="1"/>
    <col min="9" max="9" width="16.1796875"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9.1796875" style="704" customWidth="1"/>
    <col min="26" max="26" width="2.81640625" style="704" customWidth="1"/>
    <col min="27" max="27" width="24.6328125" style="705" customWidth="1"/>
    <col min="28" max="28" width="14" style="705" customWidth="1"/>
    <col min="29" max="29" width="8.6328125" style="705" bestFit="1" customWidth="1"/>
    <col min="30" max="30" width="38.08984375" style="704" bestFit="1" customWidth="1"/>
    <col min="31" max="34" width="9.1796875" style="704" customWidth="1"/>
    <col min="35" max="35" width="43.54296875" style="704" bestFit="1" customWidth="1"/>
    <col min="36" max="36" width="13.1796875" style="704" bestFit="1" customWidth="1"/>
    <col min="37" max="37" width="9.1796875" style="704" customWidth="1"/>
    <col min="38" max="16384" width="9.1796875" style="704"/>
  </cols>
  <sheetData>
    <row r="1" spans="2:29">
      <c r="B1" s="379"/>
      <c r="C1" s="638"/>
    </row>
    <row r="2" spans="2:29" ht="12.5">
      <c r="B2" s="379"/>
      <c r="C2" s="638"/>
      <c r="AA2" s="704"/>
      <c r="AB2" s="704"/>
      <c r="AC2" s="704"/>
    </row>
    <row r="3" spans="2:29"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c r="AC3" s="704"/>
    </row>
    <row r="4" spans="2:29" ht="3.75" customHeight="1">
      <c r="AA4" s="704"/>
      <c r="AB4" s="704"/>
      <c r="AC4" s="704"/>
    </row>
    <row r="5" spans="2:29" ht="12.5">
      <c r="B5" s="704" t="s">
        <v>500</v>
      </c>
      <c r="J5" s="385" t="s">
        <v>43</v>
      </c>
      <c r="K5" s="386">
        <f ca="1">TODAY()</f>
        <v>44826</v>
      </c>
      <c r="L5" s="386"/>
      <c r="M5" s="165"/>
      <c r="N5" s="166"/>
      <c r="O5" s="385"/>
      <c r="P5" s="385"/>
      <c r="Q5" s="385"/>
      <c r="R5" s="385"/>
      <c r="S5" s="385"/>
      <c r="T5" s="385"/>
      <c r="U5" s="385"/>
      <c r="V5" s="385"/>
      <c r="W5" s="385"/>
      <c r="AA5" s="704"/>
      <c r="AB5" s="704"/>
      <c r="AC5" s="704"/>
    </row>
    <row r="6" spans="2:29"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c r="AC6" s="704"/>
    </row>
    <row r="7" spans="2:29"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c r="AC7" s="704"/>
    </row>
    <row r="8" spans="2:29" ht="12.5">
      <c r="B8" s="394" t="s">
        <v>394</v>
      </c>
      <c r="D8" s="641"/>
      <c r="E8" s="400"/>
      <c r="H8" s="167"/>
      <c r="I8" s="168"/>
      <c r="J8" s="394"/>
      <c r="L8" s="389"/>
      <c r="M8" s="167"/>
      <c r="N8" s="169"/>
      <c r="P8" s="389"/>
      <c r="V8" s="401"/>
      <c r="W8" s="401"/>
      <c r="X8" s="170"/>
      <c r="AA8" s="704"/>
      <c r="AB8" s="704"/>
      <c r="AC8" s="704"/>
    </row>
    <row r="9" spans="2:29" ht="12.5">
      <c r="B9" s="394">
        <v>4380192</v>
      </c>
      <c r="D9" s="641"/>
      <c r="E9" s="400" t="s">
        <v>349</v>
      </c>
      <c r="H9" s="167" t="s">
        <v>54</v>
      </c>
      <c r="I9" s="168"/>
      <c r="J9" s="394" t="s">
        <v>55</v>
      </c>
      <c r="L9" s="395"/>
      <c r="M9" s="167" t="s">
        <v>56</v>
      </c>
      <c r="N9" s="171"/>
      <c r="P9" s="395"/>
      <c r="Q9" s="704" t="s">
        <v>57</v>
      </c>
      <c r="X9" s="172"/>
      <c r="AA9" s="704"/>
      <c r="AB9" s="704"/>
      <c r="AC9" s="704"/>
    </row>
    <row r="10" spans="2:29" ht="13">
      <c r="B10" s="394" t="s">
        <v>534</v>
      </c>
      <c r="D10" s="643" t="s">
        <v>555</v>
      </c>
      <c r="E10" s="400" t="s">
        <v>58</v>
      </c>
      <c r="H10" s="167"/>
      <c r="I10" s="168"/>
      <c r="J10" s="895"/>
      <c r="K10" s="896"/>
      <c r="L10" s="402"/>
      <c r="M10" s="167"/>
      <c r="N10" s="171"/>
      <c r="P10" s="395"/>
      <c r="X10" s="172"/>
      <c r="AA10" s="704"/>
      <c r="AB10" s="704"/>
      <c r="AC10" s="704"/>
    </row>
    <row r="11" spans="2:29" ht="13">
      <c r="B11" s="394"/>
      <c r="D11" s="641"/>
      <c r="E11" s="404"/>
      <c r="F11" s="444"/>
      <c r="G11" s="405"/>
      <c r="H11" s="167" t="s">
        <v>59</v>
      </c>
      <c r="I11" s="168"/>
      <c r="J11" s="394" t="s">
        <v>60</v>
      </c>
      <c r="L11" s="395"/>
      <c r="M11" s="167" t="s">
        <v>501</v>
      </c>
      <c r="N11" s="171"/>
      <c r="P11" s="395"/>
      <c r="Q11" s="704" t="s">
        <v>62</v>
      </c>
      <c r="X11" s="172"/>
      <c r="AA11" s="704"/>
      <c r="AB11" s="704"/>
      <c r="AC11" s="704"/>
    </row>
    <row r="12" spans="2:29" ht="12.5">
      <c r="B12" s="406" t="s">
        <v>63</v>
      </c>
      <c r="D12" s="641"/>
      <c r="E12" s="400" t="s">
        <v>64</v>
      </c>
      <c r="H12" s="167"/>
      <c r="I12" s="168"/>
      <c r="J12" s="394"/>
      <c r="L12" s="395"/>
      <c r="M12" s="167"/>
      <c r="N12" s="171"/>
      <c r="P12" s="395"/>
      <c r="X12" s="172"/>
      <c r="AA12" s="704"/>
      <c r="AB12" s="704"/>
      <c r="AC12" s="704"/>
    </row>
    <row r="13" spans="2:29"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c r="AC13" s="704"/>
    </row>
    <row r="14" spans="2:29"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c r="AC14" s="704"/>
    </row>
    <row r="15" spans="2:29"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9"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2"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2" s="710" customFormat="1" ht="20" customHeight="1">
      <c r="B18" s="707"/>
      <c r="C18" s="364" t="s">
        <v>1291</v>
      </c>
      <c r="D18" s="346" t="str">
        <f>IF(E18="","",VLOOKUP(C18,Data!$B$5:$L$508,2,FALSE))</f>
        <v/>
      </c>
      <c r="E18" s="715"/>
      <c r="F18" s="709"/>
      <c r="G18" s="363"/>
      <c r="H18" s="346" t="str">
        <f>IF(E18="","",VLOOKUP(C18,Data!$B$5:$L$508,11,FALSE))</f>
        <v/>
      </c>
      <c r="I18" s="616" t="str">
        <f t="shared" ref="I18:I49"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190,Data!G190,(IF(C18=Data!B193,Data!G193,(IF(C18=Data!#REF!,Data!#REF!,(IF(C18=Data!#REF!,Data!#REF!,(IF(C18=Data!#REF!,Data!#REF!,Data!#REF!)))))))))))))))&amp;IF(C18=Data!#REF!,Data!#REF!,(IF(C18=Data!#REF!,Data!#REF!,(IF(C18=Data!#REF!,Data!#REF!,(IF(C18=Data!#REF!,Data!#REF!,(IF(C18=Data!#REF!,Data!#REF!,(IF(C18=Data!#REF!,Data!G885,(IF(C18=Data!#REF!,Data!#REF!,(IF(C18=Data!#REF!,Data!#REF!,Data!#REF!)))))))))))))))&amp;IF(C18=Data!B221,Data!G221,(IF(C18=Data!#REF!,Data!#REF!,(IF(C18=Data!#REF!,Data!#REF!,(IF(C18=Data!#REF!,Data!#REF!,(IF(C18=Data!#REF!,Data!#REF!,Data!#REF!)))))))))</f>
        <v>#REF!</v>
      </c>
      <c r="P18" s="893"/>
      <c r="Q18" s="894"/>
      <c r="R18" s="630" t="s">
        <v>525</v>
      </c>
      <c r="S18" s="894"/>
      <c r="T18" s="894"/>
      <c r="U18" s="630"/>
      <c r="V18" s="634"/>
      <c r="W18" s="630"/>
      <c r="X18" s="350" t="str">
        <f>IF(E18="","",VLOOKUP(C18,Data!$B$5:$J$508,9,FALSE)*E18)</f>
        <v/>
      </c>
      <c r="Y18" s="704"/>
      <c r="Z18" s="704"/>
      <c r="AA18" s="705"/>
      <c r="AB18" s="705"/>
      <c r="AC18" s="705"/>
      <c r="AD18" s="704"/>
      <c r="AE18" s="704"/>
      <c r="AF18" s="704"/>
    </row>
    <row r="19" spans="2:32" s="710" customFormat="1" ht="20" customHeight="1">
      <c r="B19" s="707" t="s">
        <v>952</v>
      </c>
      <c r="C19" s="357" t="s">
        <v>14</v>
      </c>
      <c r="D19" s="346" t="str">
        <f>IF(E19="","",VLOOKUP(C19,Data!$B$5:$L$508,2,FALSE))</f>
        <v>ZA34830</v>
      </c>
      <c r="E19" s="715">
        <v>20</v>
      </c>
      <c r="F19" s="709"/>
      <c r="G19" s="712"/>
      <c r="H19" s="346">
        <f>IF(E19="","",VLOOKUP(C19,Data!$B$5:$L$508,11,FALSE))</f>
        <v>117.38</v>
      </c>
      <c r="I19" s="616">
        <f t="shared" si="0"/>
        <v>2347.6</v>
      </c>
      <c r="J19" s="471" t="str">
        <f>IF(E19="","",VLOOKUP(C19,Data!$B$5:$D$508,3,FALSE))</f>
        <v>C/T</v>
      </c>
      <c r="K19" s="347" t="str">
        <f>IF(E19="","",VLOOKUP(C19,Data!$B$5:$M$508,12,FALSE))</f>
        <v>Indonesia</v>
      </c>
      <c r="L19" s="348"/>
      <c r="M19" s="349">
        <f>IF(E19="","",VLOOKUP(C19,Data!$B$5:$E$508,4,FALSE)*E19)</f>
        <v>102</v>
      </c>
      <c r="N19" s="349">
        <f>IF(E19="","",VLOOKUP(C19,Data!$B$5:$F$508,5,FALSE)*E19)</f>
        <v>90</v>
      </c>
      <c r="O19" s="612" t="e">
        <f>IF(C19=Data!#REF!,Data!#REF!,(IF(C19=Data!#REF!,Data!#REF!,(IF(C19=Data!#REF!,Data!#REF!,(IF(C19=Data!B142,Data!G142,(IF(C19=Data!B145,Data!G145,(IF(C19=Data!#REF!,Data!#REF!,(IF(C19=Data!#REF!,Data!#REF!,(IF(C19=Data!#REF!,Data!#REF!,Data!#REF!)))))))))))))))&amp;IF(C19=Data!#REF!,Data!#REF!,(IF(C19=Data!#REF!,Data!#REF!,(IF(C19=Data!#REF!,Data!#REF!,(IF(C19=Data!#REF!,Data!#REF!,(IF(C19=Data!#REF!,Data!#REF!,(IF(C19=Data!#REF!,Data!G837,(IF(C19=Data!#REF!,Data!#REF!,(IF(C19=Data!#REF!,Data!#REF!,Data!#REF!)))))))))))))))&amp;IF(C19=Data!B173,Data!G173,(IF(C19=Data!#REF!,Data!#REF!,(IF(C19=Data!#REF!,Data!#REF!,(IF(C19=Data!#REF!,Data!#REF!,(IF(C19=Data!#REF!,Data!#REF!,Data!#REF!)))))))))</f>
        <v>#REF!</v>
      </c>
      <c r="P19" s="893"/>
      <c r="Q19" s="894"/>
      <c r="R19" s="630" t="s">
        <v>525</v>
      </c>
      <c r="S19" s="894"/>
      <c r="T19" s="894"/>
      <c r="U19" s="630"/>
      <c r="V19" s="634"/>
      <c r="W19" s="630"/>
      <c r="X19" s="350">
        <f>IF(E19="","",VLOOKUP(C19,Data!$B$5:$J$508,9,FALSE)*E19)</f>
        <v>1.1619999999999999</v>
      </c>
      <c r="Y19" s="704"/>
      <c r="Z19" s="704"/>
      <c r="AA19" s="705"/>
      <c r="AB19" s="705"/>
      <c r="AC19" s="705"/>
      <c r="AD19" s="704"/>
      <c r="AE19" s="704"/>
      <c r="AF19" s="704"/>
    </row>
    <row r="20" spans="2:32" s="710" customFormat="1" ht="20" customHeight="1">
      <c r="B20" s="707" t="s">
        <v>1292</v>
      </c>
      <c r="C20" s="357" t="s">
        <v>336</v>
      </c>
      <c r="D20" s="346" t="str">
        <f>IF(E20="","",VLOOKUP(C20,Data!$B$5:$L$508,2,FALSE))</f>
        <v>WY71980</v>
      </c>
      <c r="E20" s="715">
        <v>180</v>
      </c>
      <c r="F20" s="709"/>
      <c r="G20" s="712"/>
      <c r="H20" s="346">
        <f>IF(E20="","",VLOOKUP(C20,Data!$B$5:$L$508,11,FALSE))</f>
        <v>128.6</v>
      </c>
      <c r="I20" s="616">
        <f t="shared" si="0"/>
        <v>23148</v>
      </c>
      <c r="J20" s="471" t="str">
        <f>IF(E20="","",VLOOKUP(C20,Data!$B$5:$D$508,3,FALSE))</f>
        <v>C/T</v>
      </c>
      <c r="K20" s="347" t="str">
        <f>IF(E20="","",VLOOKUP(C20,Data!$B$5:$M$508,12,FALSE))</f>
        <v>Indonesia</v>
      </c>
      <c r="L20" s="348"/>
      <c r="M20" s="349">
        <f>IF(E20="","",VLOOKUP(C20,Data!$B$5:$E$508,4,FALSE)*E20)</f>
        <v>1188</v>
      </c>
      <c r="N20" s="349">
        <f>IF(E20="","",VLOOKUP(C20,Data!$B$5:$F$508,5,FALSE)*E20)</f>
        <v>1170</v>
      </c>
      <c r="O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P20" s="893"/>
      <c r="Q20" s="894"/>
      <c r="R20" s="630" t="s">
        <v>525</v>
      </c>
      <c r="S20" s="894"/>
      <c r="T20" s="894"/>
      <c r="U20" s="630"/>
      <c r="V20" s="634"/>
      <c r="W20" s="630"/>
      <c r="X20" s="350">
        <f>IF(E20="","",VLOOKUP(C20,Data!$B$5:$J$508,9,FALSE)*E20)</f>
        <v>2.4154200000000001</v>
      </c>
      <c r="Y20" s="704"/>
      <c r="Z20" s="704"/>
      <c r="AA20" s="705"/>
      <c r="AB20" s="705"/>
      <c r="AC20" s="705"/>
      <c r="AD20" s="704"/>
      <c r="AE20" s="704"/>
      <c r="AF20" s="704"/>
    </row>
    <row r="21" spans="2:32" s="710" customFormat="1" ht="20" customHeight="1">
      <c r="B21" s="707">
        <v>12</v>
      </c>
      <c r="C21" s="357" t="s">
        <v>348</v>
      </c>
      <c r="D21" s="346" t="str">
        <f>IF(E21="","",VLOOKUP(C21,Data!$B$5:$L$508,2,FALSE))</f>
        <v>WY72000</v>
      </c>
      <c r="E21" s="715">
        <v>20</v>
      </c>
      <c r="F21" s="709">
        <v>9</v>
      </c>
      <c r="G21" s="378"/>
      <c r="H21" s="346">
        <f>IF(E21="","",VLOOKUP(C21,Data!$B$5:$L$508,11,FALSE))</f>
        <v>128.13999999999999</v>
      </c>
      <c r="I21" s="616">
        <f t="shared" si="0"/>
        <v>2562.7999999999997</v>
      </c>
      <c r="J21" s="471" t="str">
        <f>IF(E21="","",VLOOKUP(C21,Data!$B$5:$D$508,3,FALSE))</f>
        <v>C/T</v>
      </c>
      <c r="K21" s="347" t="str">
        <f>IF(E21="","",VLOOKUP(C21,Data!$B$5:$M$508,12,FALSE))</f>
        <v>Indonesia</v>
      </c>
      <c r="L21" s="348"/>
      <c r="M21" s="349">
        <f>IF(E21="","",VLOOKUP(C21,Data!$B$5:$E$508,4,FALSE)*E21)</f>
        <v>132</v>
      </c>
      <c r="N21" s="349">
        <f>IF(E21="","",VLOOKUP(C21,Data!$B$5:$F$508,5,FALSE)*E21)</f>
        <v>130</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893"/>
      <c r="Q21" s="894"/>
      <c r="R21" s="630" t="s">
        <v>525</v>
      </c>
      <c r="S21" s="894"/>
      <c r="T21" s="894"/>
      <c r="U21" s="630"/>
      <c r="V21" s="634"/>
      <c r="W21" s="630"/>
      <c r="X21" s="350">
        <f>IF(E21="","",VLOOKUP(C21,Data!$B$5:$J$508,9,FALSE)*E21)</f>
        <v>0.26838000000000001</v>
      </c>
      <c r="Y21" s="704"/>
      <c r="Z21" s="704"/>
      <c r="AA21" s="705"/>
      <c r="AB21" s="705"/>
      <c r="AC21" s="705"/>
      <c r="AD21" s="704"/>
      <c r="AE21" s="704"/>
      <c r="AF21" s="704"/>
    </row>
    <row r="22" spans="2:32" s="710" customFormat="1" ht="20" customHeight="1">
      <c r="B22" s="707" t="s">
        <v>1293</v>
      </c>
      <c r="C22" s="357" t="s">
        <v>592</v>
      </c>
      <c r="D22" s="346" t="str">
        <f>IF(E22="","",VLOOKUP(C22,Data!$B$5:$L$508,2,FALSE))</f>
        <v>WW08930</v>
      </c>
      <c r="E22" s="715">
        <v>300</v>
      </c>
      <c r="F22" s="709">
        <v>1</v>
      </c>
      <c r="G22" s="712"/>
      <c r="H22" s="346">
        <f>IF(E22="","",VLOOKUP(C22,Data!$B$5:$L$508,11,FALSE))</f>
        <v>24.7</v>
      </c>
      <c r="I22" s="616">
        <f t="shared" si="0"/>
        <v>7410</v>
      </c>
      <c r="J22" s="471" t="str">
        <f>IF(E22="","",VLOOKUP(C22,Data!$B$5:$D$508,3,FALSE))</f>
        <v>C/T</v>
      </c>
      <c r="K22" s="347" t="str">
        <f>IF(E22="","",VLOOKUP(C22,Data!$B$5:$M$508,12,FALSE))</f>
        <v>Indonesia</v>
      </c>
      <c r="L22" s="348"/>
      <c r="M22" s="349">
        <f>IF(E22="","",VLOOKUP(C22,Data!$B$5:$E$508,4,FALSE)*E22)</f>
        <v>660</v>
      </c>
      <c r="N22" s="349">
        <f>IF(E22="","",VLOOKUP(C22,Data!$B$5:$F$508,5,FALSE)*E22)</f>
        <v>300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893"/>
      <c r="Q22" s="894"/>
      <c r="R22" s="630" t="s">
        <v>525</v>
      </c>
      <c r="S22" s="894"/>
      <c r="T22" s="894"/>
      <c r="U22" s="630"/>
      <c r="V22" s="634"/>
      <c r="W22" s="630"/>
      <c r="X22" s="350">
        <f>IF(E22="","",VLOOKUP(C22,Data!$B$5:$J$508,9,FALSE)*E22)</f>
        <v>1.02</v>
      </c>
      <c r="Y22" s="704"/>
      <c r="Z22" s="704"/>
      <c r="AA22" s="705"/>
      <c r="AB22" s="705"/>
      <c r="AC22" s="705"/>
      <c r="AD22" s="704"/>
      <c r="AE22" s="704"/>
      <c r="AF22" s="704"/>
    </row>
    <row r="23" spans="2:32" s="710" customFormat="1" ht="20" customHeight="1">
      <c r="B23" s="707"/>
      <c r="C23" s="357" t="s">
        <v>593</v>
      </c>
      <c r="D23" s="346" t="str">
        <f>IF(E23="","",VLOOKUP(C23,Data!$B$5:$L$508,2,FALSE))</f>
        <v>WW08960</v>
      </c>
      <c r="E23" s="715">
        <v>300</v>
      </c>
      <c r="F23" s="709"/>
      <c r="G23" s="712"/>
      <c r="H23" s="346">
        <f>IF(E23="","",VLOOKUP(C23,Data!$B$5:$L$508,11,FALSE))</f>
        <v>24.7</v>
      </c>
      <c r="I23" s="616">
        <f t="shared" si="0"/>
        <v>7410</v>
      </c>
      <c r="J23" s="471" t="str">
        <f>IF(E23="","",VLOOKUP(C23,Data!$B$5:$D$508,3,FALSE))</f>
        <v>C/T</v>
      </c>
      <c r="K23" s="347" t="str">
        <f>IF(E23="","",VLOOKUP(C23,Data!$B$5:$M$508,12,FALSE))</f>
        <v>Indonesia</v>
      </c>
      <c r="L23" s="348"/>
      <c r="M23" s="349">
        <f>IF(E23="","",VLOOKUP(C23,Data!$B$5:$E$508,4,FALSE)*E23)</f>
        <v>0</v>
      </c>
      <c r="N23" s="349">
        <f>IF(E23="","",VLOOKUP(C23,Data!$B$5:$F$508,5,FALSE)*E23)</f>
        <v>300</v>
      </c>
      <c r="O23" s="612" t="e">
        <f>IF(C23=Data!#REF!,Data!#REF!,(IF(C23=Data!#REF!,Data!#REF!,(IF(C23=Data!#REF!,Data!#REF!,(IF(C23=Data!B141,Data!G141,(IF(C23=Data!B144,Data!G144,(IF(C23=Data!#REF!,Data!#REF!,(IF(C23=Data!#REF!,Data!#REF!,(IF(C23=Data!#REF!,Data!#REF!,Data!#REF!)))))))))))))))&amp;IF(C23=Data!#REF!,Data!#REF!,(IF(C23=Data!#REF!,Data!#REF!,(IF(C23=Data!#REF!,Data!#REF!,(IF(C23=Data!#REF!,Data!#REF!,(IF(C23=Data!#REF!,Data!#REF!,(IF(C23=Data!#REF!,Data!G836,(IF(C23=Data!#REF!,Data!#REF!,(IF(C23=Data!#REF!,Data!#REF!,Data!#REF!)))))))))))))))&amp;IF(C23=Data!B172,Data!G172,(IF(C23=Data!#REF!,Data!#REF!,(IF(C23=Data!#REF!,Data!#REF!,(IF(C23=Data!#REF!,Data!#REF!,(IF(C23=Data!#REF!,Data!#REF!,Data!#REF!)))))))))</f>
        <v>#REF!</v>
      </c>
      <c r="P23" s="893"/>
      <c r="Q23" s="894"/>
      <c r="R23" s="630" t="s">
        <v>525</v>
      </c>
      <c r="S23" s="894"/>
      <c r="T23" s="894"/>
      <c r="U23" s="630"/>
      <c r="V23" s="634"/>
      <c r="W23" s="630"/>
      <c r="X23" s="350">
        <f>IF(E23="","",VLOOKUP(C23,Data!$B$5:$J$508,9,FALSE)*E23)</f>
        <v>1.02</v>
      </c>
      <c r="Y23" s="704"/>
      <c r="Z23" s="704"/>
      <c r="AA23" s="705"/>
      <c r="AB23" s="705"/>
      <c r="AC23" s="705"/>
      <c r="AD23" s="704"/>
      <c r="AE23" s="704"/>
      <c r="AF23" s="704"/>
    </row>
    <row r="24" spans="2:32" s="710" customFormat="1" ht="20" customHeight="1">
      <c r="B24" s="707" t="s">
        <v>1294</v>
      </c>
      <c r="C24" s="357" t="s">
        <v>596</v>
      </c>
      <c r="D24" s="346" t="str">
        <f>IF(E24="","",VLOOKUP(C24,Data!$B$5:$L$508,2,FALSE))</f>
        <v>WW09120</v>
      </c>
      <c r="E24" s="715">
        <v>250</v>
      </c>
      <c r="F24" s="709"/>
      <c r="G24" s="363"/>
      <c r="H24" s="346">
        <f>IF(E24="","",VLOOKUP(C24,Data!$B$5:$L$508,11,FALSE))</f>
        <v>25.11</v>
      </c>
      <c r="I24" s="616">
        <f t="shared" si="0"/>
        <v>6277.5</v>
      </c>
      <c r="J24" s="471" t="str">
        <f>IF(E24="","",VLOOKUP(C24,Data!$B$5:$D$508,3,FALSE))</f>
        <v>C/T</v>
      </c>
      <c r="K24" s="347" t="str">
        <f>IF(E24="","",VLOOKUP(C24,Data!$B$5:$M$508,12,FALSE))</f>
        <v>Indonesia</v>
      </c>
      <c r="L24" s="348"/>
      <c r="M24" s="349">
        <f>IF(E24="","",VLOOKUP(C24,Data!$B$5:$E$508,4,FALSE)*E24)</f>
        <v>375</v>
      </c>
      <c r="N24" s="349">
        <f>IF(E24="","",VLOOKUP(C24,Data!$B$5:$F$508,5,FALSE)*E24)</f>
        <v>162.5</v>
      </c>
      <c r="O24" s="612" t="e">
        <f>IF(C24=Data!#REF!,Data!#REF!,(IF(C24=Data!#REF!,Data!#REF!,(IF(C24=Data!#REF!,Data!#REF!,(IF(C24=Data!B142,Data!G142,(IF(C24=Data!B145,Data!G145,(IF(C24=Data!#REF!,Data!#REF!,(IF(C24=Data!#REF!,Data!#REF!,(IF(C24=Data!#REF!,Data!#REF!,Data!#REF!)))))))))))))))&amp;IF(C24=Data!#REF!,Data!#REF!,(IF(C24=Data!#REF!,Data!#REF!,(IF(C24=Data!#REF!,Data!#REF!,(IF(C24=Data!#REF!,Data!#REF!,(IF(C24=Data!#REF!,Data!#REF!,(IF(C24=Data!#REF!,Data!G837,(IF(C24=Data!#REF!,Data!#REF!,(IF(C24=Data!#REF!,Data!#REF!,Data!#REF!)))))))))))))))&amp;IF(C24=Data!B173,Data!G173,(IF(C24=Data!#REF!,Data!#REF!,(IF(C24=Data!#REF!,Data!#REF!,(IF(C24=Data!#REF!,Data!#REF!,(IF(C24=Data!#REF!,Data!#REF!,Data!#REF!)))))))))</f>
        <v>#REF!</v>
      </c>
      <c r="P24" s="893"/>
      <c r="Q24" s="894"/>
      <c r="R24" s="630" t="s">
        <v>525</v>
      </c>
      <c r="S24" s="894"/>
      <c r="T24" s="894"/>
      <c r="U24" s="630"/>
      <c r="V24" s="634"/>
      <c r="W24" s="630"/>
      <c r="X24" s="350">
        <f>IF(E24="","",VLOOKUP(C24,Data!$B$5:$J$508,9,FALSE)*E24)</f>
        <v>0.98499999999999999</v>
      </c>
      <c r="Y24" s="704"/>
      <c r="Z24" s="704"/>
      <c r="AA24" s="705"/>
      <c r="AB24" s="705"/>
      <c r="AC24" s="705"/>
      <c r="AD24" s="704"/>
      <c r="AE24" s="704"/>
      <c r="AF24" s="704"/>
    </row>
    <row r="25" spans="2:32" s="710" customFormat="1" ht="20" customHeight="1">
      <c r="B25" s="707"/>
      <c r="C25" s="357" t="s">
        <v>597</v>
      </c>
      <c r="D25" s="346" t="str">
        <f>IF(E25="","",VLOOKUP(C25,Data!$B$5:$L$508,2,FALSE))</f>
        <v>WW09130</v>
      </c>
      <c r="E25" s="715">
        <v>250</v>
      </c>
      <c r="F25" s="709"/>
      <c r="G25" s="363"/>
      <c r="H25" s="346">
        <f>IF(E25="","",VLOOKUP(C25,Data!$B$5:$L$508,11,FALSE))</f>
        <v>25.11</v>
      </c>
      <c r="I25" s="616">
        <f t="shared" si="0"/>
        <v>6277.5</v>
      </c>
      <c r="J25" s="471" t="str">
        <f>IF(E25="","",VLOOKUP(C25,Data!$B$5:$D$508,3,FALSE))</f>
        <v>C/T</v>
      </c>
      <c r="K25" s="347" t="str">
        <f>IF(E25="","",VLOOKUP(C25,Data!$B$5:$M$508,12,FALSE))</f>
        <v>Indonesia</v>
      </c>
      <c r="L25" s="348"/>
      <c r="M25" s="349">
        <f>IF(E25="","",VLOOKUP(C25,Data!$B$5:$E$508,4,FALSE)*E25)</f>
        <v>0</v>
      </c>
      <c r="N25" s="349">
        <f>IF(E25="","",VLOOKUP(C25,Data!$B$5:$F$508,5,FALSE)*E25)</f>
        <v>162.5</v>
      </c>
      <c r="O25" s="612" t="e">
        <f>IF(C25=Data!#REF!,Data!#REF!,(IF(C25=Data!#REF!,Data!#REF!,(IF(C25=Data!#REF!,Data!#REF!,(IF(C25=Data!B116,Data!G116,(IF(C25=Data!B119,Data!G119,(IF(C25=Data!#REF!,Data!#REF!,(IF(C25=Data!#REF!,Data!#REF!,(IF(C25=Data!#REF!,Data!#REF!,Data!#REF!)))))))))))))))&amp;IF(C25=Data!#REF!,Data!#REF!,(IF(C25=Data!#REF!,Data!#REF!,(IF(C25=Data!#REF!,Data!#REF!,(IF(C25=Data!#REF!,Data!#REF!,(IF(C25=Data!#REF!,Data!#REF!,(IF(C25=Data!#REF!,Data!G811,(IF(C25=Data!#REF!,Data!#REF!,(IF(C25=Data!#REF!,Data!#REF!,Data!#REF!)))))))))))))))&amp;IF(C25=Data!B147,Data!G147,(IF(C25=Data!#REF!,Data!#REF!,(IF(C25=Data!#REF!,Data!#REF!,(IF(C25=Data!#REF!,Data!#REF!,(IF(C25=Data!#REF!,Data!#REF!,Data!#REF!)))))))))</f>
        <v>#REF!</v>
      </c>
      <c r="P25" s="893"/>
      <c r="Q25" s="894"/>
      <c r="R25" s="630" t="s">
        <v>525</v>
      </c>
      <c r="S25" s="894"/>
      <c r="T25" s="894"/>
      <c r="U25" s="630"/>
      <c r="V25" s="634"/>
      <c r="W25" s="630"/>
      <c r="X25" s="350">
        <f>IF(E25="","",VLOOKUP(C25,Data!$B$5:$J$508,9,FALSE)*E25)</f>
        <v>0.98499999999999999</v>
      </c>
      <c r="Y25" s="704"/>
      <c r="Z25" s="704"/>
      <c r="AA25" s="705"/>
      <c r="AB25" s="705"/>
      <c r="AC25" s="705"/>
      <c r="AD25" s="704"/>
      <c r="AE25" s="704"/>
      <c r="AF25" s="704"/>
    </row>
    <row r="26" spans="2:32" s="710" customFormat="1" ht="20" customHeight="1">
      <c r="B26" s="707" t="s">
        <v>1295</v>
      </c>
      <c r="C26" s="357" t="s">
        <v>11</v>
      </c>
      <c r="D26" s="346" t="str">
        <f>IF(E26="","",VLOOKUP(C26,Data!$B$5:$L$508,2,FALSE))</f>
        <v>ZG74800</v>
      </c>
      <c r="E26" s="715">
        <v>300</v>
      </c>
      <c r="F26" s="709"/>
      <c r="G26" s="363"/>
      <c r="H26" s="346">
        <f>IF(E26="","",VLOOKUP(C26,Data!$B$5:$L$508,11,FALSE))</f>
        <v>13.71</v>
      </c>
      <c r="I26" s="616">
        <f t="shared" si="0"/>
        <v>4113</v>
      </c>
      <c r="J26" s="471" t="str">
        <f>IF(E26="","",VLOOKUP(C26,Data!$B$5:$D$508,3,FALSE))</f>
        <v>C/T</v>
      </c>
      <c r="K26" s="347" t="str">
        <f>IF(E26="","",VLOOKUP(C26,Data!$B$5:$M$508,12,FALSE))</f>
        <v>Indonesia</v>
      </c>
      <c r="L26" s="348"/>
      <c r="M26" s="349">
        <f>IF(E26="","",VLOOKUP(C26,Data!$B$5:$E$508,4,FALSE)*E26)</f>
        <v>650</v>
      </c>
      <c r="N26" s="349">
        <f>IF(E26="","",VLOOKUP(C26,Data!$B$5:$F$508,5,FALSE)*E26)</f>
        <v>600</v>
      </c>
      <c r="O26" s="612" t="e">
        <f>IF(C26=Data!#REF!,Data!#REF!,(IF(C26=Data!#REF!,Data!#REF!,(IF(C26=Data!#REF!,Data!#REF!,(IF(C26=Data!B117,Data!G117,(IF(C26=Data!B120,Data!G120,(IF(C26=Data!#REF!,Data!#REF!,(IF(C26=Data!#REF!,Data!#REF!,(IF(C26=Data!#REF!,Data!#REF!,Data!#REF!)))))))))))))))&amp;IF(C26=Data!#REF!,Data!#REF!,(IF(C26=Data!#REF!,Data!#REF!,(IF(C26=Data!#REF!,Data!#REF!,(IF(C26=Data!#REF!,Data!#REF!,(IF(C26=Data!#REF!,Data!#REF!,(IF(C26=Data!#REF!,Data!G812,(IF(C26=Data!#REF!,Data!#REF!,(IF(C26=Data!#REF!,Data!#REF!,Data!#REF!)))))))))))))))&amp;IF(C26=Data!B148,Data!G148,(IF(C26=Data!#REF!,Data!#REF!,(IF(C26=Data!#REF!,Data!#REF!,(IF(C26=Data!#REF!,Data!#REF!,(IF(C26=Data!#REF!,Data!#REF!,Data!#REF!)))))))))</f>
        <v>#REF!</v>
      </c>
      <c r="P26" s="893"/>
      <c r="Q26" s="894"/>
      <c r="R26" s="630" t="s">
        <v>525</v>
      </c>
      <c r="S26" s="894"/>
      <c r="T26" s="894"/>
      <c r="U26" s="630"/>
      <c r="V26" s="634"/>
      <c r="W26" s="630"/>
      <c r="X26" s="350">
        <f>IF(E26="","",VLOOKUP(C26,Data!$B$5:$J$508,9,FALSE)*E26)</f>
        <v>2.4</v>
      </c>
      <c r="Y26" s="704"/>
      <c r="Z26" s="704"/>
      <c r="AA26" s="705"/>
      <c r="AB26" s="705"/>
      <c r="AC26" s="705"/>
      <c r="AD26" s="704"/>
      <c r="AE26" s="704"/>
      <c r="AF26" s="704"/>
    </row>
    <row r="27" spans="2:32" s="710" customFormat="1" ht="20" customHeight="1">
      <c r="B27" s="707" t="s">
        <v>904</v>
      </c>
      <c r="C27" s="357" t="s">
        <v>550</v>
      </c>
      <c r="D27" s="346" t="str">
        <f>IF(E27="","",VLOOKUP(C27,Data!$B$5:$L$508,2,FALSE))</f>
        <v>ZG74810</v>
      </c>
      <c r="E27" s="715">
        <v>300</v>
      </c>
      <c r="F27" s="709">
        <v>1</v>
      </c>
      <c r="G27" s="363"/>
      <c r="H27" s="346">
        <f>IF(E27="","",VLOOKUP(C27,Data!$B$5:$L$508,11,FALSE))</f>
        <v>13.22</v>
      </c>
      <c r="I27" s="616">
        <f t="shared" si="0"/>
        <v>3966</v>
      </c>
      <c r="J27" s="471" t="str">
        <f>IF(E27="","",VLOOKUP(C27,Data!$B$5:$D$508,3,FALSE))</f>
        <v>C/T</v>
      </c>
      <c r="K27" s="347" t="str">
        <f>IF(E27="","",VLOOKUP(C27,Data!$B$5:$M$508,12,FALSE))</f>
        <v>Indonesia</v>
      </c>
      <c r="L27" s="348"/>
      <c r="M27" s="349">
        <f>IF(E27="","",VLOOKUP(C27,Data!$B$5:$E$508,4,FALSE)*E27)</f>
        <v>650</v>
      </c>
      <c r="N27" s="349">
        <f>IF(E27="","",VLOOKUP(C27,Data!$B$5:$F$508,5,FALSE)*E27)</f>
        <v>600</v>
      </c>
      <c r="O27" s="612" t="e">
        <f>IF(C27=Data!#REF!,Data!#REF!,(IF(C27=Data!#REF!,Data!#REF!,(IF(C27=Data!#REF!,Data!#REF!,(IF(C27=Data!B118,Data!G118,(IF(C27=Data!B121,Data!G121,(IF(C27=Data!#REF!,Data!#REF!,(IF(C27=Data!#REF!,Data!#REF!,(IF(C27=Data!#REF!,Data!#REF!,Data!#REF!)))))))))))))))&amp;IF(C27=Data!#REF!,Data!#REF!,(IF(C27=Data!#REF!,Data!#REF!,(IF(C27=Data!#REF!,Data!#REF!,(IF(C27=Data!#REF!,Data!#REF!,(IF(C27=Data!#REF!,Data!#REF!,(IF(C27=Data!#REF!,Data!G813,(IF(C27=Data!#REF!,Data!#REF!,(IF(C27=Data!#REF!,Data!#REF!,Data!#REF!)))))))))))))))&amp;IF(C27=Data!B149,Data!G149,(IF(C27=Data!#REF!,Data!#REF!,(IF(C27=Data!#REF!,Data!#REF!,(IF(C27=Data!#REF!,Data!#REF!,(IF(C27=Data!#REF!,Data!#REF!,Data!#REF!)))))))))</f>
        <v>#REF!</v>
      </c>
      <c r="P27" s="893"/>
      <c r="Q27" s="894"/>
      <c r="R27" s="630" t="s">
        <v>525</v>
      </c>
      <c r="S27" s="894"/>
      <c r="T27" s="894"/>
      <c r="U27" s="630"/>
      <c r="V27" s="634"/>
      <c r="W27" s="630"/>
      <c r="X27" s="350">
        <f>IF(E27="","",VLOOKUP(C27,Data!$B$5:$J$508,9,FALSE)*E27)</f>
        <v>2.4</v>
      </c>
      <c r="Y27" s="704"/>
      <c r="Z27" s="704"/>
      <c r="AA27" s="705"/>
      <c r="AB27" s="705"/>
      <c r="AC27" s="705"/>
      <c r="AD27" s="704"/>
      <c r="AE27" s="704"/>
      <c r="AF27" s="704"/>
    </row>
    <row r="28" spans="2:32" s="710" customFormat="1" ht="20" customHeight="1">
      <c r="B28" s="707" t="s">
        <v>1212</v>
      </c>
      <c r="C28" s="357" t="s">
        <v>595</v>
      </c>
      <c r="D28" s="346" t="str">
        <f>IF(E28="","",VLOOKUP(C28,Data!$B$5:$L$508,2,FALSE))</f>
        <v>WW08990</v>
      </c>
      <c r="E28" s="715">
        <v>100</v>
      </c>
      <c r="F28" s="709">
        <v>1</v>
      </c>
      <c r="G28" s="363"/>
      <c r="H28" s="346">
        <f>IF(E28="","",VLOOKUP(C28,Data!$B$5:$L$508,11,FALSE))</f>
        <v>24.65</v>
      </c>
      <c r="I28" s="616">
        <f t="shared" si="0"/>
        <v>2465</v>
      </c>
      <c r="J28" s="471" t="str">
        <f>IF(E28="","",VLOOKUP(C28,Data!$B$5:$D$508,3,FALSE))</f>
        <v>C/T</v>
      </c>
      <c r="K28" s="347" t="str">
        <f>IF(E28="","",VLOOKUP(C28,Data!$B$5:$M$508,12,FALSE))</f>
        <v>Indonesia</v>
      </c>
      <c r="L28" s="348"/>
      <c r="M28" s="349">
        <f>IF(E28="","",VLOOKUP(C28,Data!$B$5:$E$508,4,FALSE)*E28)</f>
        <v>220.00000000000003</v>
      </c>
      <c r="N28" s="349">
        <f>IF(E28="","",VLOOKUP(C28,Data!$B$5:$F$508,5,FALSE)*E28)</f>
        <v>100</v>
      </c>
      <c r="O28" s="612" t="e">
        <f>IF(C28=Data!#REF!,Data!#REF!,(IF(C28=Data!#REF!,Data!#REF!,(IF(C28=Data!#REF!,Data!#REF!,(IF(C28=Data!B119,Data!G119,(IF(C28=Data!B122,Data!G122,(IF(C28=Data!#REF!,Data!#REF!,(IF(C28=Data!#REF!,Data!#REF!,(IF(C28=Data!#REF!,Data!#REF!,Data!#REF!)))))))))))))))&amp;IF(C28=Data!#REF!,Data!#REF!,(IF(C28=Data!#REF!,Data!#REF!,(IF(C28=Data!#REF!,Data!#REF!,(IF(C28=Data!#REF!,Data!#REF!,(IF(C28=Data!#REF!,Data!#REF!,(IF(C28=Data!#REF!,Data!G814,(IF(C28=Data!#REF!,Data!#REF!,(IF(C28=Data!#REF!,Data!#REF!,Data!#REF!)))))))))))))))&amp;IF(C28=Data!B150,Data!G150,(IF(C28=Data!#REF!,Data!#REF!,(IF(C28=Data!#REF!,Data!#REF!,(IF(C28=Data!#REF!,Data!#REF!,(IF(C28=Data!#REF!,Data!#REF!,Data!#REF!)))))))))</f>
        <v>#REF!</v>
      </c>
      <c r="P28" s="893"/>
      <c r="Q28" s="894"/>
      <c r="R28" s="630" t="s">
        <v>525</v>
      </c>
      <c r="S28" s="894"/>
      <c r="T28" s="894"/>
      <c r="U28" s="630"/>
      <c r="V28" s="634"/>
      <c r="W28" s="630"/>
      <c r="X28" s="350">
        <f>IF(E28="","",VLOOKUP(C28,Data!$B$5:$J$508,9,FALSE)*E28)</f>
        <v>0.34</v>
      </c>
      <c r="Y28" s="704"/>
      <c r="Z28" s="704"/>
      <c r="AA28" s="705"/>
      <c r="AB28" s="705"/>
      <c r="AC28" s="705"/>
      <c r="AD28" s="704"/>
      <c r="AE28" s="704"/>
      <c r="AF28" s="704"/>
    </row>
    <row r="29" spans="2:32" s="710" customFormat="1" ht="20" customHeight="1">
      <c r="B29" s="707"/>
      <c r="C29" s="357" t="s">
        <v>594</v>
      </c>
      <c r="D29" s="346" t="str">
        <f>IF(E29="","",VLOOKUP(C29,Data!$B$5:$L$508,2,FALSE))</f>
        <v>WW08970</v>
      </c>
      <c r="E29" s="715">
        <v>100</v>
      </c>
      <c r="F29" s="709"/>
      <c r="G29" s="363"/>
      <c r="H29" s="346">
        <f>IF(E29="","",VLOOKUP(C29,Data!$B$5:$L$508,11,FALSE))</f>
        <v>24.65</v>
      </c>
      <c r="I29" s="616">
        <f t="shared" si="0"/>
        <v>2465</v>
      </c>
      <c r="J29" s="471" t="str">
        <f>IF(E29="","",VLOOKUP(C29,Data!$B$5:$D$508,3,FALSE))</f>
        <v>C/T</v>
      </c>
      <c r="K29" s="347" t="str">
        <f>IF(E29="","",VLOOKUP(C29,Data!$B$5:$M$508,12,FALSE))</f>
        <v>Indonesia</v>
      </c>
      <c r="L29" s="348"/>
      <c r="M29" s="349">
        <f>IF(E29="","",VLOOKUP(C29,Data!$B$5:$E$508,4,FALSE)*E29)</f>
        <v>0</v>
      </c>
      <c r="N29" s="349">
        <f>IF(E29="","",VLOOKUP(C29,Data!$B$5:$F$508,5,FALSE)*E29)</f>
        <v>100</v>
      </c>
      <c r="O29" s="612" t="e">
        <f>IF(C29=Data!#REF!,Data!#REF!,(IF(C29=Data!#REF!,Data!#REF!,(IF(C29=Data!#REF!,Data!#REF!,(IF(C29=Data!B120,Data!G120,(IF(C29=Data!B123,Data!G123,(IF(C29=Data!#REF!,Data!#REF!,(IF(C29=Data!#REF!,Data!#REF!,(IF(C29=Data!#REF!,Data!#REF!,Data!#REF!)))))))))))))))&amp;IF(C29=Data!#REF!,Data!#REF!,(IF(C29=Data!#REF!,Data!#REF!,(IF(C29=Data!#REF!,Data!#REF!,(IF(C29=Data!#REF!,Data!#REF!,(IF(C29=Data!#REF!,Data!#REF!,(IF(C29=Data!#REF!,Data!G815,(IF(C29=Data!#REF!,Data!#REF!,(IF(C29=Data!#REF!,Data!#REF!,Data!#REF!)))))))))))))))&amp;IF(C29=Data!B151,Data!G151,(IF(C29=Data!#REF!,Data!#REF!,(IF(C29=Data!#REF!,Data!#REF!,(IF(C29=Data!#REF!,Data!#REF!,(IF(C29=Data!#REF!,Data!#REF!,Data!#REF!)))))))))</f>
        <v>#REF!</v>
      </c>
      <c r="P29" s="893"/>
      <c r="Q29" s="894"/>
      <c r="R29" s="630" t="s">
        <v>525</v>
      </c>
      <c r="S29" s="894"/>
      <c r="T29" s="894"/>
      <c r="U29" s="630"/>
      <c r="V29" s="634"/>
      <c r="W29" s="630"/>
      <c r="X29" s="350">
        <f>IF(E29="","",VLOOKUP(C29,Data!$B$5:$J$508,9,FALSE)*E29)</f>
        <v>0.34</v>
      </c>
      <c r="Y29" s="704"/>
      <c r="Z29" s="704"/>
      <c r="AA29" s="705"/>
      <c r="AB29" s="705"/>
      <c r="AC29" s="705"/>
      <c r="AD29" s="704"/>
      <c r="AE29" s="704"/>
      <c r="AF29" s="704"/>
    </row>
    <row r="30" spans="2:32" s="710" customFormat="1" ht="20" customHeight="1">
      <c r="B30" s="635" t="s">
        <v>960</v>
      </c>
      <c r="C30" s="357" t="s">
        <v>562</v>
      </c>
      <c r="D30" s="346" t="str">
        <f>IF(E30="","",VLOOKUP(C30,Data!$B$5:$L$508,2,FALSE))</f>
        <v>ZU47130</v>
      </c>
      <c r="E30" s="715">
        <v>840</v>
      </c>
      <c r="F30" s="709"/>
      <c r="G30" s="363"/>
      <c r="H30" s="346">
        <f>IF(E30="","",VLOOKUP(C30,Data!$B$5:$L$508,11,FALSE))</f>
        <v>10.77</v>
      </c>
      <c r="I30" s="616">
        <f t="shared" si="0"/>
        <v>9046.7999999999993</v>
      </c>
      <c r="J30" s="471" t="str">
        <f>IF(E30="","",VLOOKUP(C30,Data!$B$5:$D$508,3,FALSE))</f>
        <v>C/T</v>
      </c>
      <c r="K30" s="347" t="str">
        <f>IF(E30="","",VLOOKUP(C30,Data!$B$5:$M$508,12,FALSE))</f>
        <v>Indonesia</v>
      </c>
      <c r="L30" s="348"/>
      <c r="M30" s="349">
        <f>IF(E30="","",VLOOKUP(C30,Data!$B$5:$E$508,4,FALSE)*E30)</f>
        <v>509.99999999999994</v>
      </c>
      <c r="N30" s="349">
        <f>IF(E30="","",VLOOKUP(C30,Data!$B$5:$F$508,5,FALSE)*E30)</f>
        <v>480</v>
      </c>
      <c r="O30" s="612" t="e">
        <f>IF(C30=Data!#REF!,Data!#REF!,(IF(C30=Data!#REF!,Data!#REF!,(IF(C30=Data!#REF!,Data!#REF!,(IF(C30=Data!B121,Data!G121,(IF(C30=Data!B124,Data!G124,(IF(C30=Data!#REF!,Data!#REF!,(IF(C30=Data!#REF!,Data!#REF!,(IF(C30=Data!#REF!,Data!#REF!,Data!#REF!)))))))))))))))&amp;IF(C30=Data!#REF!,Data!#REF!,(IF(C30=Data!#REF!,Data!#REF!,(IF(C30=Data!#REF!,Data!#REF!,(IF(C30=Data!#REF!,Data!#REF!,(IF(C30=Data!#REF!,Data!#REF!,(IF(C30=Data!#REF!,Data!G816,(IF(C30=Data!#REF!,Data!#REF!,(IF(C30=Data!#REF!,Data!#REF!,Data!#REF!)))))))))))))))&amp;IF(C30=Data!B152,Data!G152,(IF(C30=Data!#REF!,Data!#REF!,(IF(C30=Data!#REF!,Data!#REF!,(IF(C30=Data!#REF!,Data!#REF!,(IF(C30=Data!#REF!,Data!#REF!,Data!#REF!)))))))))</f>
        <v>#REF!</v>
      </c>
      <c r="P30" s="893"/>
      <c r="Q30" s="894"/>
      <c r="R30" s="630" t="s">
        <v>525</v>
      </c>
      <c r="S30" s="894"/>
      <c r="T30" s="894"/>
      <c r="U30" s="630"/>
      <c r="V30" s="634"/>
      <c r="W30" s="630"/>
      <c r="X30" s="350">
        <f>IF(E30="","",VLOOKUP(C30,Data!$B$5:$J$508,9,FALSE)*E30)</f>
        <v>2.52</v>
      </c>
      <c r="Y30" s="704"/>
      <c r="Z30" s="704"/>
      <c r="AA30" s="705"/>
      <c r="AB30" s="705"/>
      <c r="AC30" s="705"/>
      <c r="AD30" s="704"/>
      <c r="AE30" s="704"/>
      <c r="AF30" s="704"/>
    </row>
    <row r="31" spans="2:32" s="710" customFormat="1" ht="20" customHeight="1">
      <c r="B31" s="707" t="s">
        <v>974</v>
      </c>
      <c r="C31" s="357" t="s">
        <v>626</v>
      </c>
      <c r="D31" s="346" t="str">
        <f>IF(E31="","",VLOOKUP(C31,Data!$B$5:$L$508,2,FALSE))</f>
        <v>ZX16710</v>
      </c>
      <c r="E31" s="715">
        <v>10</v>
      </c>
      <c r="F31" s="709"/>
      <c r="G31" s="363"/>
      <c r="H31" s="346">
        <f>IF(E31="","",VLOOKUP(C31,Data!$B$5:$L$508,11,FALSE))</f>
        <v>128.37</v>
      </c>
      <c r="I31" s="616">
        <f t="shared" si="0"/>
        <v>1283.7</v>
      </c>
      <c r="J31" s="471" t="str">
        <f>IF(E31="","",VLOOKUP(C31,Data!$B$5:$D$508,3,FALSE))</f>
        <v>C/T</v>
      </c>
      <c r="K31" s="347" t="str">
        <f>IF(E31="","",VLOOKUP(C31,Data!$B$5:$M$508,12,FALSE))</f>
        <v>Indonesia</v>
      </c>
      <c r="L31" s="348"/>
      <c r="M31" s="349">
        <f>IF(E31="","",VLOOKUP(C31,Data!$B$5:$E$508,4,FALSE)*E31)</f>
        <v>30</v>
      </c>
      <c r="N31" s="349">
        <f>IF(E31="","",VLOOKUP(C31,Data!$B$5:$F$508,5,FALSE)*E31)</f>
        <v>20</v>
      </c>
      <c r="O31" s="612" t="e">
        <f>IF(C31=Data!#REF!,Data!#REF!,(IF(C31=Data!#REF!,Data!#REF!,(IF(C31=Data!#REF!,Data!#REF!,(IF(C31=Data!B123,Data!G123,(IF(C31=Data!B126,Data!G126,(IF(C31=Data!#REF!,Data!#REF!,(IF(C31=Data!#REF!,Data!#REF!,(IF(C31=Data!#REF!,Data!#REF!,Data!#REF!)))))))))))))))&amp;IF(C31=Data!#REF!,Data!#REF!,(IF(C31=Data!#REF!,Data!#REF!,(IF(C31=Data!#REF!,Data!#REF!,(IF(C31=Data!#REF!,Data!#REF!,(IF(C31=Data!#REF!,Data!#REF!,(IF(C31=Data!#REF!,Data!G818,(IF(C31=Data!#REF!,Data!#REF!,(IF(C31=Data!#REF!,Data!#REF!,Data!#REF!)))))))))))))))&amp;IF(C31=Data!B154,Data!G154,(IF(C31=Data!#REF!,Data!#REF!,(IF(C31=Data!#REF!,Data!#REF!,(IF(C31=Data!#REF!,Data!#REF!,(IF(C31=Data!#REF!,Data!#REF!,Data!#REF!)))))))))</f>
        <v>#REF!</v>
      </c>
      <c r="P31" s="893"/>
      <c r="Q31" s="894"/>
      <c r="R31" s="630" t="s">
        <v>525</v>
      </c>
      <c r="S31" s="894"/>
      <c r="T31" s="894"/>
      <c r="U31" s="630"/>
      <c r="V31" s="634"/>
      <c r="W31" s="630"/>
      <c r="X31" s="350">
        <f>IF(E31="","",VLOOKUP(C31,Data!$B$5:$J$508,9,FALSE)*E31)</f>
        <v>0.31</v>
      </c>
      <c r="Y31" s="704"/>
      <c r="Z31" s="704"/>
      <c r="AA31" s="705"/>
      <c r="AB31" s="705"/>
      <c r="AC31" s="705"/>
      <c r="AD31" s="704"/>
      <c r="AE31" s="704"/>
      <c r="AF31" s="704"/>
    </row>
    <row r="32" spans="2:32" s="710" customFormat="1" ht="20" customHeight="1">
      <c r="B32" s="707">
        <v>35</v>
      </c>
      <c r="C32" s="357" t="s">
        <v>622</v>
      </c>
      <c r="D32" s="346" t="str">
        <f>IF(E32="","",VLOOKUP(C32,Data!$B$5:$L$508,2,FALSE))</f>
        <v>ZV87980</v>
      </c>
      <c r="E32" s="715">
        <v>8</v>
      </c>
      <c r="F32" s="709"/>
      <c r="G32" s="363"/>
      <c r="H32" s="346">
        <f>IF(E32="","",VLOOKUP(C32,Data!$B$5:$L$508,11,FALSE))</f>
        <v>21.12</v>
      </c>
      <c r="I32" s="616">
        <f t="shared" si="0"/>
        <v>168.96</v>
      </c>
      <c r="J32" s="471" t="str">
        <f>IF(E32="","",VLOOKUP(C32,Data!$B$5:$D$508,3,FALSE))</f>
        <v>C/T</v>
      </c>
      <c r="K32" s="347" t="str">
        <f>IF(E32="","",VLOOKUP(C32,Data!$B$5:$M$508,12,FALSE))</f>
        <v>Indonesia</v>
      </c>
      <c r="L32" s="348"/>
      <c r="M32" s="349">
        <f>IF(E32="","",VLOOKUP(C32,Data!$B$5:$E$508,4,FALSE)*E32)</f>
        <v>82.8</v>
      </c>
      <c r="N32" s="349">
        <f>IF(E32="","",VLOOKUP(C32,Data!$B$5:$F$508,5,FALSE)*E32)</f>
        <v>65.599999999999994</v>
      </c>
      <c r="O32" s="612" t="e">
        <f>IF(C32=Data!#REF!,Data!#REF!,(IF(C32=Data!#REF!,Data!#REF!,(IF(C32=Data!#REF!,Data!#REF!,(IF(C32=Data!B125,Data!G125,(IF(C32=Data!B128,Data!G128,(IF(C32=Data!#REF!,Data!#REF!,(IF(C32=Data!#REF!,Data!#REF!,(IF(C32=Data!#REF!,Data!#REF!,Data!#REF!)))))))))))))))&amp;IF(C32=Data!#REF!,Data!#REF!,(IF(C32=Data!#REF!,Data!#REF!,(IF(C32=Data!#REF!,Data!#REF!,(IF(C32=Data!#REF!,Data!#REF!,(IF(C32=Data!#REF!,Data!#REF!,(IF(C32=Data!#REF!,Data!G820,(IF(C32=Data!#REF!,Data!#REF!,(IF(C32=Data!#REF!,Data!#REF!,Data!#REF!)))))))))))))))&amp;IF(C32=Data!B156,Data!G156,(IF(C32=Data!#REF!,Data!#REF!,(IF(C32=Data!#REF!,Data!#REF!,(IF(C32=Data!#REF!,Data!#REF!,(IF(C32=Data!#REF!,Data!#REF!,Data!#REF!)))))))))</f>
        <v>#REF!</v>
      </c>
      <c r="P32" s="893"/>
      <c r="Q32" s="894"/>
      <c r="R32" s="630" t="s">
        <v>525</v>
      </c>
      <c r="S32" s="894"/>
      <c r="T32" s="894"/>
      <c r="U32" s="630"/>
      <c r="V32" s="634"/>
      <c r="W32" s="630"/>
      <c r="X32" s="350">
        <f>IF(E32="","",VLOOKUP(C32,Data!$B$5:$J$508,9,FALSE)*E32)</f>
        <v>0.21544177777777779</v>
      </c>
      <c r="Y32" s="704"/>
      <c r="Z32" s="704"/>
      <c r="AA32" s="705"/>
      <c r="AB32" s="705"/>
      <c r="AC32" s="705"/>
      <c r="AD32" s="704"/>
      <c r="AE32" s="704"/>
      <c r="AF32" s="704"/>
    </row>
    <row r="33" spans="2:32" s="710" customFormat="1" ht="20" customHeight="1">
      <c r="B33" s="707">
        <v>36</v>
      </c>
      <c r="C33" s="357" t="s">
        <v>624</v>
      </c>
      <c r="D33" s="346" t="str">
        <f>IF(E33="","",VLOOKUP(C33,Data!$B$5:$L$508,2,FALSE))</f>
        <v>ZV88000</v>
      </c>
      <c r="E33" s="715">
        <v>4</v>
      </c>
      <c r="F33" s="709"/>
      <c r="G33" s="363"/>
      <c r="H33" s="346">
        <f>IF(E33="","",VLOOKUP(C33,Data!$B$5:$L$508,11,FALSE))</f>
        <v>7.45</v>
      </c>
      <c r="I33" s="616">
        <f t="shared" si="0"/>
        <v>29.8</v>
      </c>
      <c r="J33" s="471" t="str">
        <f>IF(E33="","",VLOOKUP(C33,Data!$B$5:$D$508,3,FALSE))</f>
        <v>C/T</v>
      </c>
      <c r="K33" s="347" t="str">
        <f>IF(E33="","",VLOOKUP(C33,Data!$B$5:$M$508,12,FALSE))</f>
        <v>Indonesia</v>
      </c>
      <c r="L33" s="348"/>
      <c r="M33" s="349">
        <f>IF(E33="","",VLOOKUP(C33,Data!$B$5:$E$508,4,FALSE)*E33)</f>
        <v>4.5599999999999996</v>
      </c>
      <c r="N33" s="349">
        <f>IF(E33="","",VLOOKUP(C33,Data!$B$5:$F$508,5,FALSE)*E33)</f>
        <v>2.04</v>
      </c>
      <c r="O33" s="612" t="e">
        <f>IF(C33=Data!#REF!,Data!#REF!,(IF(C33=Data!#REF!,Data!#REF!,(IF(C33=Data!#REF!,Data!#REF!,(IF(C33=Data!B126,Data!G126,(IF(C33=Data!B129,Data!G129,(IF(C33=Data!#REF!,Data!#REF!,(IF(C33=Data!#REF!,Data!#REF!,(IF(C33=Data!#REF!,Data!#REF!,Data!#REF!)))))))))))))))&amp;IF(C33=Data!#REF!,Data!#REF!,(IF(C33=Data!#REF!,Data!#REF!,(IF(C33=Data!#REF!,Data!#REF!,(IF(C33=Data!#REF!,Data!#REF!,(IF(C33=Data!#REF!,Data!#REF!,(IF(C33=Data!#REF!,Data!G821,(IF(C33=Data!#REF!,Data!#REF!,(IF(C33=Data!#REF!,Data!#REF!,Data!#REF!)))))))))))))))&amp;IF(C33=Data!B157,Data!G157,(IF(C33=Data!#REF!,Data!#REF!,(IF(C33=Data!#REF!,Data!#REF!,(IF(C33=Data!#REF!,Data!#REF!,(IF(C33=Data!#REF!,Data!#REF!,Data!#REF!)))))))))</f>
        <v>#REF!</v>
      </c>
      <c r="P33" s="893"/>
      <c r="Q33" s="894"/>
      <c r="R33" s="630" t="s">
        <v>525</v>
      </c>
      <c r="S33" s="894"/>
      <c r="T33" s="894"/>
      <c r="U33" s="630"/>
      <c r="V33" s="634"/>
      <c r="W33" s="630"/>
      <c r="X33" s="350">
        <f>IF(E33="","",VLOOKUP(C33,Data!$B$5:$J$508,9,FALSE)*E33)</f>
        <v>0.32800000000000001</v>
      </c>
      <c r="Y33" s="704"/>
      <c r="Z33" s="704"/>
      <c r="AA33" s="705"/>
      <c r="AB33" s="705"/>
      <c r="AC33" s="705"/>
      <c r="AD33" s="704"/>
      <c r="AE33" s="704"/>
      <c r="AF33" s="704"/>
    </row>
    <row r="34" spans="2:32" s="710" customFormat="1" ht="20" customHeight="1">
      <c r="B34" s="707">
        <v>37</v>
      </c>
      <c r="C34" s="357" t="s">
        <v>156</v>
      </c>
      <c r="D34" s="346" t="str">
        <f>IF(E34="","",VLOOKUP(C34,Data!$B$5:$L$508,2,FALSE))</f>
        <v>ZV88060</v>
      </c>
      <c r="E34" s="715">
        <v>5</v>
      </c>
      <c r="F34" s="709">
        <v>6</v>
      </c>
      <c r="G34" s="363"/>
      <c r="H34" s="346">
        <f>IF(E34="","",VLOOKUP(C34,Data!$B$5:$L$508,11,FALSE))</f>
        <v>16.07</v>
      </c>
      <c r="I34" s="616">
        <f t="shared" si="0"/>
        <v>80.349999999999994</v>
      </c>
      <c r="J34" s="471" t="str">
        <f>IF(E34="","",VLOOKUP(C34,Data!$B$5:$D$508,3,FALSE))</f>
        <v>C/T</v>
      </c>
      <c r="K34" s="347" t="str">
        <f>IF(E34="","",VLOOKUP(C34,Data!$B$5:$M$508,12,FALSE))</f>
        <v>Indonesia</v>
      </c>
      <c r="L34" s="348"/>
      <c r="M34" s="349">
        <f>IF(E34="","",VLOOKUP(C34,Data!$B$5:$E$508,4,FALSE)*E34)</f>
        <v>27.25</v>
      </c>
      <c r="N34" s="349">
        <f>IF(E34="","",VLOOKUP(C34,Data!$B$5:$F$508,5,FALSE)*E34)</f>
        <v>21.25</v>
      </c>
      <c r="O34" s="612" t="e">
        <f>IF(C34=Data!#REF!,Data!#REF!,(IF(C34=Data!#REF!,Data!#REF!,(IF(C34=Data!#REF!,Data!#REF!,(IF(C34=Data!B127,Data!G127,(IF(C34=Data!B130,Data!G130,(IF(C34=Data!#REF!,Data!#REF!,(IF(C34=Data!#REF!,Data!#REF!,(IF(C34=Data!#REF!,Data!#REF!,Data!#REF!)))))))))))))))&amp;IF(C34=Data!#REF!,Data!#REF!,(IF(C34=Data!#REF!,Data!#REF!,(IF(C34=Data!#REF!,Data!#REF!,(IF(C34=Data!#REF!,Data!#REF!,(IF(C34=Data!#REF!,Data!#REF!,(IF(C34=Data!#REF!,Data!G822,(IF(C34=Data!#REF!,Data!#REF!,(IF(C34=Data!#REF!,Data!#REF!,Data!#REF!)))))))))))))))&amp;IF(C34=Data!B158,Data!G158,(IF(C34=Data!#REF!,Data!#REF!,(IF(C34=Data!#REF!,Data!#REF!,(IF(C34=Data!#REF!,Data!#REF!,(IF(C34=Data!#REF!,Data!#REF!,Data!#REF!)))))))))</f>
        <v>#REF!</v>
      </c>
      <c r="P34" s="893"/>
      <c r="Q34" s="894"/>
      <c r="R34" s="630" t="s">
        <v>525</v>
      </c>
      <c r="S34" s="894"/>
      <c r="T34" s="894"/>
      <c r="U34" s="630"/>
      <c r="V34" s="634"/>
      <c r="W34" s="630"/>
      <c r="X34" s="350">
        <f>IF(E34="","",VLOOKUP(C34,Data!$B$5:$J$508,9,FALSE)*E34)</f>
        <v>5.0875999999999991E-2</v>
      </c>
      <c r="Y34" s="704"/>
      <c r="Z34" s="704"/>
      <c r="AA34" s="705"/>
      <c r="AB34" s="705"/>
      <c r="AC34" s="705"/>
      <c r="AD34" s="704"/>
      <c r="AE34" s="704"/>
      <c r="AF34" s="704"/>
    </row>
    <row r="35" spans="2:32" s="710" customFormat="1" ht="20" customHeight="1">
      <c r="B35" s="707">
        <v>38</v>
      </c>
      <c r="C35" s="357" t="s">
        <v>157</v>
      </c>
      <c r="D35" s="346" t="str">
        <f>IF(E35="","",VLOOKUP(C35,Data!$B$5:$L$508,2,FALSE))</f>
        <v>ZV88070</v>
      </c>
      <c r="E35" s="715">
        <v>5</v>
      </c>
      <c r="F35" s="709">
        <v>2</v>
      </c>
      <c r="G35" s="363"/>
      <c r="H35" s="346">
        <f>IF(E35="","",VLOOKUP(C35,Data!$B$5:$L$508,11,FALSE))</f>
        <v>16.02</v>
      </c>
      <c r="I35" s="616">
        <f t="shared" si="0"/>
        <v>80.099999999999994</v>
      </c>
      <c r="J35" s="471" t="str">
        <f>IF(E35="","",VLOOKUP(C35,Data!$B$5:$D$508,3,FALSE))</f>
        <v>C/T</v>
      </c>
      <c r="K35" s="347" t="str">
        <f>IF(E35="","",VLOOKUP(C35,Data!$B$5:$M$508,12,FALSE))</f>
        <v>Indonesia</v>
      </c>
      <c r="L35" s="348"/>
      <c r="M35" s="349">
        <f>IF(E35="","",VLOOKUP(C35,Data!$B$5:$E$508,4,FALSE)*E35)</f>
        <v>28.25</v>
      </c>
      <c r="N35" s="349">
        <f>IF(E35="","",VLOOKUP(C35,Data!$B$5:$F$508,5,FALSE)*E35)</f>
        <v>22</v>
      </c>
      <c r="O35" s="612" t="e">
        <f>IF(C35=Data!#REF!,Data!#REF!,(IF(C35=Data!#REF!,Data!#REF!,(IF(C35=Data!#REF!,Data!#REF!,(IF(C35=Data!B128,Data!G128,(IF(C35=Data!B131,Data!G131,(IF(C35=Data!#REF!,Data!#REF!,(IF(C35=Data!#REF!,Data!#REF!,(IF(C35=Data!#REF!,Data!#REF!,Data!#REF!)))))))))))))))&amp;IF(C35=Data!#REF!,Data!#REF!,(IF(C35=Data!#REF!,Data!#REF!,(IF(C35=Data!#REF!,Data!#REF!,(IF(C35=Data!#REF!,Data!#REF!,(IF(C35=Data!#REF!,Data!#REF!,(IF(C35=Data!#REF!,Data!G823,(IF(C35=Data!#REF!,Data!#REF!,(IF(C35=Data!#REF!,Data!#REF!,Data!#REF!)))))))))))))))&amp;IF(C35=Data!B159,Data!G159,(IF(C35=Data!#REF!,Data!#REF!,(IF(C35=Data!#REF!,Data!#REF!,(IF(C35=Data!#REF!,Data!#REF!,(IF(C35=Data!#REF!,Data!#REF!,Data!#REF!)))))))))</f>
        <v>#REF!</v>
      </c>
      <c r="P35" s="893"/>
      <c r="Q35" s="894"/>
      <c r="R35" s="630" t="s">
        <v>525</v>
      </c>
      <c r="S35" s="894"/>
      <c r="T35" s="894"/>
      <c r="U35" s="630"/>
      <c r="V35" s="634"/>
      <c r="W35" s="630"/>
      <c r="X35" s="350">
        <f>IF(E35="","",VLOOKUP(C35,Data!$B$5:$J$508,9,FALSE)*E35)</f>
        <v>5.0875999999999991E-2</v>
      </c>
      <c r="Y35" s="704"/>
      <c r="Z35" s="704"/>
      <c r="AA35" s="705"/>
      <c r="AB35" s="705"/>
      <c r="AC35" s="705"/>
      <c r="AD35" s="704"/>
      <c r="AE35" s="704"/>
      <c r="AF35" s="704"/>
    </row>
    <row r="36" spans="2:32" s="710" customFormat="1" ht="20" customHeight="1">
      <c r="B36" s="707" t="s">
        <v>1280</v>
      </c>
      <c r="C36" s="357" t="s">
        <v>158</v>
      </c>
      <c r="D36" s="346" t="str">
        <f>IF(E36="","",VLOOKUP(C36,Data!$B$5:$L$508,2,FALSE))</f>
        <v>ZV88080</v>
      </c>
      <c r="E36" s="715">
        <v>8</v>
      </c>
      <c r="F36" s="709">
        <v>3</v>
      </c>
      <c r="G36" s="363"/>
      <c r="H36" s="346">
        <f>IF(E36="","",VLOOKUP(C36,Data!$B$5:$L$508,11,FALSE))</f>
        <v>39.72</v>
      </c>
      <c r="I36" s="616">
        <f t="shared" si="0"/>
        <v>317.76</v>
      </c>
      <c r="J36" s="471" t="str">
        <f>IF(E36="","",VLOOKUP(C36,Data!$B$5:$D$508,3,FALSE))</f>
        <v>C/T</v>
      </c>
      <c r="K36" s="347" t="str">
        <f>IF(E36="","",VLOOKUP(C36,Data!$B$5:$M$508,12,FALSE))</f>
        <v>Indonesia</v>
      </c>
      <c r="L36" s="348"/>
      <c r="M36" s="349">
        <f>IF(E36="","",VLOOKUP(C36,Data!$B$5:$E$508,4,FALSE)*E36)</f>
        <v>40.4</v>
      </c>
      <c r="N36" s="349">
        <f>IF(E36="","",VLOOKUP(C36,Data!$B$5:$F$508,5,FALSE)*E36)</f>
        <v>30.4</v>
      </c>
      <c r="O36" s="612" t="e">
        <f>IF(C36=Data!#REF!,Data!#REF!,(IF(C36=Data!#REF!,Data!#REF!,(IF(C36=Data!#REF!,Data!#REF!,(IF(C36=Data!B116,Data!G116,(IF(C36=Data!B119,Data!G119,(IF(C36=Data!#REF!,Data!#REF!,(IF(C36=Data!#REF!,Data!#REF!,(IF(C36=Data!#REF!,Data!#REF!,Data!#REF!)))))))))))))))&amp;IF(C36=Data!#REF!,Data!#REF!,(IF(C36=Data!#REF!,Data!#REF!,(IF(C36=Data!#REF!,Data!#REF!,(IF(C36=Data!#REF!,Data!#REF!,(IF(C36=Data!#REF!,Data!#REF!,(IF(C36=Data!#REF!,Data!G811,(IF(C36=Data!#REF!,Data!#REF!,(IF(C36=Data!#REF!,Data!#REF!,Data!#REF!)))))))))))))))&amp;IF(C36=Data!B147,Data!G147,(IF(C36=Data!#REF!,Data!#REF!,(IF(C36=Data!#REF!,Data!#REF!,(IF(C36=Data!#REF!,Data!#REF!,(IF(C36=Data!#REF!,Data!#REF!,Data!#REF!)))))))))</f>
        <v>#REF!</v>
      </c>
      <c r="P36" s="893"/>
      <c r="Q36" s="894"/>
      <c r="R36" s="630" t="s">
        <v>525</v>
      </c>
      <c r="S36" s="894"/>
      <c r="T36" s="894"/>
      <c r="U36" s="630"/>
      <c r="V36" s="634"/>
      <c r="W36" s="630"/>
      <c r="X36" s="350">
        <f>IF(E36="","",VLOOKUP(C36,Data!$B$5:$J$508,9,FALSE)*E36)</f>
        <v>0.20350399999999999</v>
      </c>
      <c r="Y36" s="704"/>
      <c r="Z36" s="704"/>
      <c r="AA36" s="705"/>
      <c r="AB36" s="705"/>
      <c r="AC36" s="705"/>
      <c r="AD36" s="704"/>
      <c r="AE36" s="704"/>
      <c r="AF36" s="704"/>
    </row>
    <row r="37" spans="2:32" s="710" customFormat="1" ht="20" customHeight="1">
      <c r="B37" s="707" t="s">
        <v>1296</v>
      </c>
      <c r="C37" s="357" t="s">
        <v>160</v>
      </c>
      <c r="D37" s="346" t="str">
        <f>IF(E37="","",VLOOKUP(C37,Data!$B$5:$L$508,2,FALSE))</f>
        <v>ZV88100</v>
      </c>
      <c r="E37" s="715">
        <v>8</v>
      </c>
      <c r="F37" s="709">
        <v>3</v>
      </c>
      <c r="G37" s="363"/>
      <c r="H37" s="346">
        <f>IF(E37="","",VLOOKUP(C37,Data!$B$5:$L$508,11,FALSE))</f>
        <v>37.14</v>
      </c>
      <c r="I37" s="616">
        <f t="shared" si="0"/>
        <v>297.12</v>
      </c>
      <c r="J37" s="471" t="str">
        <f>IF(E37="","",VLOOKUP(C37,Data!$B$5:$D$508,3,FALSE))</f>
        <v>C/T</v>
      </c>
      <c r="K37" s="347" t="str">
        <f>IF(E37="","",VLOOKUP(C37,Data!$B$5:$M$508,12,FALSE))</f>
        <v>Indonesia</v>
      </c>
      <c r="L37" s="348"/>
      <c r="M37" s="349">
        <f>IF(E37="","",VLOOKUP(C37,Data!$B$5:$E$508,4,FALSE)*E37)</f>
        <v>36</v>
      </c>
      <c r="N37" s="349">
        <f>IF(E37="","",VLOOKUP(C37,Data!$B$5:$F$508,5,FALSE)*E37)</f>
        <v>32</v>
      </c>
      <c r="O37" s="612" t="e">
        <f>IF(C37=Data!#REF!,Data!#REF!,(IF(C37=Data!#REF!,Data!#REF!,(IF(C37=Data!#REF!,Data!#REF!,(IF(C37=Data!B117,Data!G117,(IF(C37=Data!B120,Data!G120,(IF(C37=Data!#REF!,Data!#REF!,(IF(C37=Data!#REF!,Data!#REF!,(IF(C37=Data!#REF!,Data!#REF!,Data!#REF!)))))))))))))))&amp;IF(C37=Data!#REF!,Data!#REF!,(IF(C37=Data!#REF!,Data!#REF!,(IF(C37=Data!#REF!,Data!#REF!,(IF(C37=Data!#REF!,Data!#REF!,(IF(C37=Data!#REF!,Data!#REF!,(IF(C37=Data!#REF!,Data!G812,(IF(C37=Data!#REF!,Data!#REF!,(IF(C37=Data!#REF!,Data!#REF!,Data!#REF!)))))))))))))))&amp;IF(C37=Data!B148,Data!G148,(IF(C37=Data!#REF!,Data!#REF!,(IF(C37=Data!#REF!,Data!#REF!,(IF(C37=Data!#REF!,Data!#REF!,(IF(C37=Data!#REF!,Data!#REF!,Data!#REF!)))))))))</f>
        <v>#REF!</v>
      </c>
      <c r="P37" s="893"/>
      <c r="Q37" s="894"/>
      <c r="R37" s="630" t="s">
        <v>525</v>
      </c>
      <c r="S37" s="894"/>
      <c r="T37" s="894"/>
      <c r="U37" s="630"/>
      <c r="V37" s="634"/>
      <c r="W37" s="630"/>
      <c r="X37" s="350">
        <f>IF(E37="","",VLOOKUP(C37,Data!$B$5:$J$508,9,FALSE)*E37)</f>
        <v>0.20350399999999999</v>
      </c>
      <c r="Y37" s="704"/>
      <c r="Z37" s="704"/>
      <c r="AA37" s="705"/>
      <c r="AB37" s="705"/>
      <c r="AC37" s="705"/>
      <c r="AD37" s="704"/>
      <c r="AE37" s="704"/>
      <c r="AF37" s="704"/>
    </row>
    <row r="38" spans="2:32" s="710" customFormat="1" ht="20" customHeight="1">
      <c r="B38" s="707" t="s">
        <v>1297</v>
      </c>
      <c r="C38" s="357" t="s">
        <v>127</v>
      </c>
      <c r="D38" s="346" t="str">
        <f>IF(E38="","",VLOOKUP(C38,Data!$B$5:$L$508,2,FALSE))</f>
        <v>ZV88180</v>
      </c>
      <c r="E38" s="715">
        <v>120</v>
      </c>
      <c r="F38" s="709">
        <v>3</v>
      </c>
      <c r="G38" s="363"/>
      <c r="H38" s="346">
        <f>IF(E38="","",VLOOKUP(C38,Data!$B$5:$L$508,11,FALSE))</f>
        <v>44.63</v>
      </c>
      <c r="I38" s="616">
        <f t="shared" si="0"/>
        <v>5355.6</v>
      </c>
      <c r="J38" s="471" t="str">
        <f>IF(E38="","",VLOOKUP(C38,Data!$B$5:$D$508,3,FALSE))</f>
        <v>C/T</v>
      </c>
      <c r="K38" s="347" t="str">
        <f>IF(E38="","",VLOOKUP(C38,Data!$B$5:$M$508,12,FALSE))</f>
        <v>Indonesia</v>
      </c>
      <c r="L38" s="348"/>
      <c r="M38" s="349">
        <f>IF(E38="","",VLOOKUP(C38,Data!$B$5:$E$508,4,FALSE)*E38)</f>
        <v>1096.8000000000002</v>
      </c>
      <c r="N38" s="349">
        <f>IF(E38="","",VLOOKUP(C38,Data!$B$5:$F$508,5,FALSE)*E38)</f>
        <v>1056</v>
      </c>
      <c r="O38" s="612" t="e">
        <f>IF(C38=Data!#REF!,Data!#REF!,(IF(C38=Data!#REF!,Data!#REF!,(IF(C38=Data!#REF!,Data!#REF!,(IF(C38=Data!B118,Data!G118,(IF(C38=Data!B121,Data!G121,(IF(C38=Data!#REF!,Data!#REF!,(IF(C38=Data!#REF!,Data!#REF!,(IF(C38=Data!#REF!,Data!#REF!,Data!#REF!)))))))))))))))&amp;IF(C38=Data!#REF!,Data!#REF!,(IF(C38=Data!#REF!,Data!#REF!,(IF(C38=Data!#REF!,Data!#REF!,(IF(C38=Data!#REF!,Data!#REF!,(IF(C38=Data!#REF!,Data!#REF!,(IF(C38=Data!#REF!,Data!G813,(IF(C38=Data!#REF!,Data!#REF!,(IF(C38=Data!#REF!,Data!#REF!,Data!#REF!)))))))))))))))&amp;IF(C38=Data!B149,Data!G149,(IF(C38=Data!#REF!,Data!#REF!,(IF(C38=Data!#REF!,Data!#REF!,(IF(C38=Data!#REF!,Data!#REF!,(IF(C38=Data!#REF!,Data!#REF!,Data!#REF!)))))))))</f>
        <v>#REF!</v>
      </c>
      <c r="P38" s="893"/>
      <c r="Q38" s="894"/>
      <c r="R38" s="630" t="s">
        <v>525</v>
      </c>
      <c r="S38" s="894"/>
      <c r="T38" s="894"/>
      <c r="U38" s="630"/>
      <c r="V38" s="634"/>
      <c r="W38" s="630"/>
      <c r="X38" s="350">
        <f>IF(E38="","",VLOOKUP(C38,Data!$B$5:$J$508,9,FALSE)*E38)</f>
        <v>2.5920000000000001</v>
      </c>
      <c r="Y38" s="704"/>
      <c r="Z38" s="704"/>
      <c r="AA38" s="705"/>
      <c r="AB38" s="705"/>
      <c r="AC38" s="705"/>
      <c r="AD38" s="704"/>
      <c r="AE38" s="704"/>
      <c r="AF38" s="704"/>
    </row>
    <row r="39" spans="2:32" s="710" customFormat="1" ht="20" customHeight="1">
      <c r="B39" s="707">
        <v>50</v>
      </c>
      <c r="C39" s="357" t="s">
        <v>129</v>
      </c>
      <c r="D39" s="346" t="str">
        <f>IF(E39="","",VLOOKUP(C39,Data!$B$5:$L$508,2,FALSE))</f>
        <v>ZV88200</v>
      </c>
      <c r="E39" s="715">
        <v>3</v>
      </c>
      <c r="F39" s="709">
        <v>3</v>
      </c>
      <c r="G39" s="363"/>
      <c r="H39" s="346">
        <f>IF(E39="","",VLOOKUP(C39,Data!$B$5:$L$508,11,FALSE))</f>
        <v>16.37</v>
      </c>
      <c r="I39" s="616">
        <f t="shared" si="0"/>
        <v>49.11</v>
      </c>
      <c r="J39" s="471" t="str">
        <f>IF(E39="","",VLOOKUP(C39,Data!$B$5:$D$508,3,FALSE))</f>
        <v>C/T</v>
      </c>
      <c r="K39" s="347" t="str">
        <f>IF(E39="","",VLOOKUP(C39,Data!$B$5:$M$508,12,FALSE))</f>
        <v>Indonesia</v>
      </c>
      <c r="L39" s="348"/>
      <c r="M39" s="349">
        <f>IF(E39="","",VLOOKUP(C39,Data!$B$5:$E$508,4,FALSE)*E39)</f>
        <v>6.0690000000000008</v>
      </c>
      <c r="N39" s="349">
        <f>IF(E39="","",VLOOKUP(C39,Data!$B$5:$F$508,5,FALSE)*E39)</f>
        <v>2.0699999999999998</v>
      </c>
      <c r="O39" s="612" t="e">
        <f>IF(C39=Data!#REF!,Data!#REF!,(IF(C39=Data!#REF!,Data!#REF!,(IF(C39=Data!#REF!,Data!#REF!,(IF(C39=Data!B119,Data!G119,(IF(C39=Data!B122,Data!G122,(IF(C39=Data!#REF!,Data!#REF!,(IF(C39=Data!#REF!,Data!#REF!,(IF(C39=Data!#REF!,Data!#REF!,Data!#REF!)))))))))))))))&amp;IF(C39=Data!#REF!,Data!#REF!,(IF(C39=Data!#REF!,Data!#REF!,(IF(C39=Data!#REF!,Data!#REF!,(IF(C39=Data!#REF!,Data!#REF!,(IF(C39=Data!#REF!,Data!#REF!,(IF(C39=Data!#REF!,Data!G814,(IF(C39=Data!#REF!,Data!#REF!,(IF(C39=Data!#REF!,Data!#REF!,Data!#REF!)))))))))))))))&amp;IF(C39=Data!B150,Data!G150,(IF(C39=Data!#REF!,Data!#REF!,(IF(C39=Data!#REF!,Data!#REF!,(IF(C39=Data!#REF!,Data!#REF!,(IF(C39=Data!#REF!,Data!#REF!,Data!#REF!)))))))))</f>
        <v>#REF!</v>
      </c>
      <c r="P39" s="893"/>
      <c r="Q39" s="894"/>
      <c r="R39" s="630" t="s">
        <v>525</v>
      </c>
      <c r="S39" s="894"/>
      <c r="T39" s="894"/>
      <c r="U39" s="630"/>
      <c r="V39" s="634"/>
      <c r="W39" s="630"/>
      <c r="X39" s="350">
        <f>IF(E39="","",VLOOKUP(C39,Data!$B$5:$J$508,9,FALSE)*E39)</f>
        <v>3.6299999999999995E-3</v>
      </c>
      <c r="Y39" s="704"/>
      <c r="Z39" s="704"/>
      <c r="AA39" s="705"/>
      <c r="AB39" s="705"/>
      <c r="AC39" s="705"/>
      <c r="AD39" s="704"/>
      <c r="AE39" s="704"/>
      <c r="AF39" s="704"/>
    </row>
    <row r="40" spans="2:32" s="710" customFormat="1" ht="20" customHeight="1">
      <c r="B40" s="707" t="s">
        <v>1298</v>
      </c>
      <c r="C40" s="357" t="s">
        <v>130</v>
      </c>
      <c r="D40" s="346" t="str">
        <f>IF(E40="","",VLOOKUP(C40,Data!$B$5:$L$508,2,FALSE))</f>
        <v>ZV88210</v>
      </c>
      <c r="E40" s="715">
        <v>240</v>
      </c>
      <c r="F40" s="709">
        <v>3</v>
      </c>
      <c r="G40" s="363"/>
      <c r="H40" s="346">
        <f>IF(E40="","",VLOOKUP(C40,Data!$B$5:$L$508,11,FALSE))</f>
        <v>44.02</v>
      </c>
      <c r="I40" s="616">
        <f t="shared" si="0"/>
        <v>10564.800000000001</v>
      </c>
      <c r="J40" s="471" t="str">
        <f>IF(E40="","",VLOOKUP(C40,Data!$B$5:$D$508,3,FALSE))</f>
        <v>C/T</v>
      </c>
      <c r="K40" s="347" t="str">
        <f>IF(E40="","",VLOOKUP(C40,Data!$B$5:$M$508,12,FALSE))</f>
        <v>Indonesia</v>
      </c>
      <c r="L40" s="348"/>
      <c r="M40" s="349">
        <f>IF(E40="","",VLOOKUP(C40,Data!$B$5:$E$508,4,FALSE)*E40)</f>
        <v>1716</v>
      </c>
      <c r="N40" s="349">
        <f>IF(E40="","",VLOOKUP(C40,Data!$B$5:$F$508,5,FALSE)*E40)</f>
        <v>1632</v>
      </c>
      <c r="O40" s="612" t="e">
        <f>IF(C40=Data!#REF!,Data!#REF!,(IF(C40=Data!#REF!,Data!#REF!,(IF(C40=Data!#REF!,Data!#REF!,(IF(C40=Data!B120,Data!G120,(IF(C40=Data!B123,Data!G123,(IF(C40=Data!#REF!,Data!#REF!,(IF(C40=Data!#REF!,Data!#REF!,(IF(C40=Data!#REF!,Data!#REF!,Data!#REF!)))))))))))))))&amp;IF(C40=Data!#REF!,Data!#REF!,(IF(C40=Data!#REF!,Data!#REF!,(IF(C40=Data!#REF!,Data!#REF!,(IF(C40=Data!#REF!,Data!#REF!,(IF(C40=Data!#REF!,Data!#REF!,(IF(C40=Data!#REF!,Data!G815,(IF(C40=Data!#REF!,Data!#REF!,(IF(C40=Data!#REF!,Data!#REF!,Data!#REF!)))))))))))))))&amp;IF(C40=Data!B151,Data!G151,(IF(C40=Data!#REF!,Data!#REF!,(IF(C40=Data!#REF!,Data!#REF!,(IF(C40=Data!#REF!,Data!#REF!,(IF(C40=Data!#REF!,Data!#REF!,Data!#REF!)))))))))</f>
        <v>#REF!</v>
      </c>
      <c r="P40" s="893"/>
      <c r="Q40" s="894"/>
      <c r="R40" s="630" t="s">
        <v>525</v>
      </c>
      <c r="S40" s="894"/>
      <c r="T40" s="894"/>
      <c r="U40" s="630"/>
      <c r="V40" s="634"/>
      <c r="W40" s="630"/>
      <c r="X40" s="350">
        <f>IF(E40="","",VLOOKUP(C40,Data!$B$5:$J$508,9,FALSE)*E40)</f>
        <v>5.1840000000000002</v>
      </c>
      <c r="Y40" s="704"/>
      <c r="Z40" s="704"/>
      <c r="AA40" s="705"/>
      <c r="AB40" s="705"/>
      <c r="AC40" s="705"/>
      <c r="AD40" s="704"/>
      <c r="AE40" s="704"/>
      <c r="AF40" s="704"/>
    </row>
    <row r="41" spans="2:32" s="710" customFormat="1" ht="20" customHeight="1">
      <c r="B41" s="707" t="s">
        <v>1299</v>
      </c>
      <c r="C41" s="357" t="s">
        <v>131</v>
      </c>
      <c r="D41" s="346" t="str">
        <f>IF(E41="","",VLOOKUP(C41,Data!$B$5:$L$508,2,FALSE))</f>
        <v>ZV88230</v>
      </c>
      <c r="E41" s="715">
        <v>147</v>
      </c>
      <c r="F41" s="709">
        <v>3</v>
      </c>
      <c r="G41" s="363"/>
      <c r="H41" s="346">
        <f>IF(E41="","",VLOOKUP(C41,Data!$B$5:$L$508,11,FALSE))</f>
        <v>38.19</v>
      </c>
      <c r="I41" s="616">
        <f t="shared" si="0"/>
        <v>5613.9299999999994</v>
      </c>
      <c r="J41" s="471" t="str">
        <f>IF(E41="","",VLOOKUP(C41,Data!$B$5:$D$508,3,FALSE))</f>
        <v>C/T</v>
      </c>
      <c r="K41" s="347" t="str">
        <f>IF(E41="","",VLOOKUP(C41,Data!$B$5:$M$508,12,FALSE))</f>
        <v>Indonesia</v>
      </c>
      <c r="L41" s="348"/>
      <c r="M41" s="349">
        <f>IF(E41="","",VLOOKUP(C41,Data!$B$5:$E$508,4,FALSE)*E41)</f>
        <v>707.06999999999994</v>
      </c>
      <c r="N41" s="349">
        <f>IF(E41="","",VLOOKUP(C41,Data!$B$5:$F$508,5,FALSE)*E41)</f>
        <v>646.80000000000007</v>
      </c>
      <c r="O41" s="612" t="e">
        <f>IF(C41=Data!#REF!,Data!#REF!,(IF(C41=Data!#REF!,Data!#REF!,(IF(C41=Data!#REF!,Data!#REF!,(IF(C41=Data!B121,Data!G121,(IF(C41=Data!B124,Data!G124,(IF(C41=Data!#REF!,Data!#REF!,(IF(C41=Data!#REF!,Data!#REF!,(IF(C41=Data!#REF!,Data!#REF!,Data!#REF!)))))))))))))))&amp;IF(C41=Data!#REF!,Data!#REF!,(IF(C41=Data!#REF!,Data!#REF!,(IF(C41=Data!#REF!,Data!#REF!,(IF(C41=Data!#REF!,Data!#REF!,(IF(C41=Data!#REF!,Data!#REF!,(IF(C41=Data!#REF!,Data!G816,(IF(C41=Data!#REF!,Data!#REF!,(IF(C41=Data!#REF!,Data!#REF!,Data!#REF!)))))))))))))))&amp;IF(C41=Data!B152,Data!G152,(IF(C41=Data!#REF!,Data!#REF!,(IF(C41=Data!#REF!,Data!#REF!,(IF(C41=Data!#REF!,Data!#REF!,(IF(C41=Data!#REF!,Data!#REF!,Data!#REF!)))))))))</f>
        <v>#REF!</v>
      </c>
      <c r="P41" s="893"/>
      <c r="Q41" s="894"/>
      <c r="R41" s="630" t="s">
        <v>525</v>
      </c>
      <c r="S41" s="894"/>
      <c r="T41" s="894"/>
      <c r="U41" s="630"/>
      <c r="V41" s="634"/>
      <c r="W41" s="630"/>
      <c r="X41" s="350">
        <f>IF(E41="","",VLOOKUP(C41,Data!$B$5:$J$508,9,FALSE)*E41)</f>
        <v>1.7199</v>
      </c>
      <c r="Y41" s="704"/>
      <c r="Z41" s="704"/>
      <c r="AA41" s="705"/>
      <c r="AB41" s="705"/>
      <c r="AC41" s="705"/>
      <c r="AD41" s="704"/>
      <c r="AE41" s="704"/>
      <c r="AF41" s="704"/>
    </row>
    <row r="42" spans="2:32" s="710" customFormat="1" ht="20" customHeight="1">
      <c r="B42" s="707" t="s">
        <v>1300</v>
      </c>
      <c r="C42" s="357" t="s">
        <v>132</v>
      </c>
      <c r="D42" s="346" t="str">
        <f>IF(E42="","",VLOOKUP(C42,Data!$B$5:$L$508,2,FALSE))</f>
        <v>ZV88240</v>
      </c>
      <c r="E42" s="715">
        <v>252</v>
      </c>
      <c r="F42" s="709">
        <v>3</v>
      </c>
      <c r="G42" s="363"/>
      <c r="H42" s="346">
        <f>IF(E42="","",VLOOKUP(C42,Data!$B$5:$L$508,11,FALSE))</f>
        <v>31.06</v>
      </c>
      <c r="I42" s="616">
        <f t="shared" si="0"/>
        <v>7827.12</v>
      </c>
      <c r="J42" s="471" t="str">
        <f>IF(E42="","",VLOOKUP(C42,Data!$B$5:$D$508,3,FALSE))</f>
        <v>C/T</v>
      </c>
      <c r="K42" s="347" t="str">
        <f>IF(E42="","",VLOOKUP(C42,Data!$B$5:$M$508,12,FALSE))</f>
        <v>Indonesia</v>
      </c>
      <c r="L42" s="348"/>
      <c r="M42" s="349">
        <f>IF(E42="","",VLOOKUP(C42,Data!$B$5:$E$508,4,FALSE)*E42)</f>
        <v>1260</v>
      </c>
      <c r="N42" s="349">
        <f>IF(E42="","",VLOOKUP(C42,Data!$B$5:$F$508,5,FALSE)*E42)</f>
        <v>1159.1999999999998</v>
      </c>
      <c r="O42" s="612" t="e">
        <f>IF(C42=Data!#REF!,Data!#REF!,(IF(C42=Data!#REF!,Data!#REF!,(IF(C42=Data!#REF!,Data!#REF!,(IF(C42=Data!B122,Data!G122,(IF(C42=Data!B125,Data!G125,(IF(C42=Data!#REF!,Data!#REF!,(IF(C42=Data!#REF!,Data!#REF!,(IF(C42=Data!#REF!,Data!#REF!,Data!#REF!)))))))))))))))&amp;IF(C42=Data!#REF!,Data!#REF!,(IF(C42=Data!#REF!,Data!#REF!,(IF(C42=Data!#REF!,Data!#REF!,(IF(C42=Data!#REF!,Data!#REF!,(IF(C42=Data!#REF!,Data!#REF!,(IF(C42=Data!#REF!,Data!G817,(IF(C42=Data!#REF!,Data!#REF!,(IF(C42=Data!#REF!,Data!#REF!,Data!#REF!)))))))))))))))&amp;IF(C42=Data!B153,Data!G153,(IF(C42=Data!#REF!,Data!#REF!,(IF(C42=Data!#REF!,Data!#REF!,(IF(C42=Data!#REF!,Data!#REF!,(IF(C42=Data!#REF!,Data!#REF!,Data!#REF!)))))))))</f>
        <v>#REF!</v>
      </c>
      <c r="P42" s="893"/>
      <c r="Q42" s="894"/>
      <c r="R42" s="630" t="s">
        <v>525</v>
      </c>
      <c r="S42" s="894"/>
      <c r="T42" s="894"/>
      <c r="U42" s="630"/>
      <c r="V42" s="634"/>
      <c r="W42" s="630"/>
      <c r="X42" s="350">
        <f>IF(E42="","",VLOOKUP(C42,Data!$B$5:$J$508,9,FALSE)*E42)</f>
        <v>2.8980000000000001</v>
      </c>
      <c r="Y42" s="704"/>
      <c r="Z42" s="704"/>
      <c r="AA42" s="705"/>
      <c r="AB42" s="705"/>
      <c r="AC42" s="705"/>
      <c r="AD42" s="704"/>
      <c r="AE42" s="704"/>
      <c r="AF42" s="704"/>
    </row>
    <row r="43" spans="2:32" s="710" customFormat="1" ht="20" customHeight="1">
      <c r="B43" s="707" t="s">
        <v>1301</v>
      </c>
      <c r="C43" s="357" t="s">
        <v>133</v>
      </c>
      <c r="D43" s="346" t="str">
        <f>IF(E43="","",VLOOKUP(C43,Data!$B$5:$L$508,2,FALSE))</f>
        <v>ZV88250</v>
      </c>
      <c r="E43" s="715">
        <v>128</v>
      </c>
      <c r="F43" s="709">
        <v>3</v>
      </c>
      <c r="G43" s="363"/>
      <c r="H43" s="346">
        <f>IF(E43="","",VLOOKUP(C43,Data!$B$5:$L$508,11,FALSE))</f>
        <v>96.46</v>
      </c>
      <c r="I43" s="616">
        <f t="shared" si="0"/>
        <v>12346.88</v>
      </c>
      <c r="J43" s="471" t="str">
        <f>IF(E43="","",VLOOKUP(C43,Data!$B$5:$D$508,3,FALSE))</f>
        <v>C/T</v>
      </c>
      <c r="K43" s="347" t="str">
        <f>IF(E43="","",VLOOKUP(C43,Data!$B$5:$M$508,12,FALSE))</f>
        <v>Indonesia</v>
      </c>
      <c r="L43" s="348"/>
      <c r="M43" s="349">
        <f>IF(E43="","",VLOOKUP(C43,Data!$B$5:$E$508,4,FALSE)*E43)</f>
        <v>581.12</v>
      </c>
      <c r="N43" s="349">
        <f>IF(E43="","",VLOOKUP(C43,Data!$B$5:$F$508,5,FALSE)*E43)</f>
        <v>537.6</v>
      </c>
      <c r="O43" s="612" t="e">
        <f>IF(C43=Data!#REF!,Data!#REF!,(IF(C43=Data!#REF!,Data!#REF!,(IF(C43=Data!#REF!,Data!#REF!,(IF(C43=Data!B123,Data!G123,(IF(C43=Data!B126,Data!G126,(IF(C43=Data!#REF!,Data!#REF!,(IF(C43=Data!#REF!,Data!#REF!,(IF(C43=Data!#REF!,Data!#REF!,Data!#REF!)))))))))))))))&amp;IF(C43=Data!#REF!,Data!#REF!,(IF(C43=Data!#REF!,Data!#REF!,(IF(C43=Data!#REF!,Data!#REF!,(IF(C43=Data!#REF!,Data!#REF!,(IF(C43=Data!#REF!,Data!#REF!,(IF(C43=Data!#REF!,Data!G818,(IF(C43=Data!#REF!,Data!#REF!,(IF(C43=Data!#REF!,Data!#REF!,Data!#REF!)))))))))))))))&amp;IF(C43=Data!B154,Data!G154,(IF(C43=Data!#REF!,Data!#REF!,(IF(C43=Data!#REF!,Data!#REF!,(IF(C43=Data!#REF!,Data!#REF!,(IF(C43=Data!#REF!,Data!#REF!,Data!#REF!)))))))))</f>
        <v>#REF!</v>
      </c>
      <c r="P43" s="893"/>
      <c r="Q43" s="894"/>
      <c r="R43" s="630" t="s">
        <v>525</v>
      </c>
      <c r="S43" s="894"/>
      <c r="T43" s="894"/>
      <c r="U43" s="630"/>
      <c r="V43" s="634"/>
      <c r="W43" s="630"/>
      <c r="X43" s="350">
        <f>IF(E43="","",VLOOKUP(C43,Data!$B$5:$J$508,9,FALSE)*E43)</f>
        <v>1.6639999999999999</v>
      </c>
      <c r="Y43" s="704"/>
      <c r="Z43" s="704"/>
      <c r="AA43" s="705"/>
      <c r="AB43" s="705"/>
      <c r="AC43" s="705"/>
      <c r="AD43" s="704"/>
      <c r="AE43" s="704"/>
      <c r="AF43" s="704"/>
    </row>
    <row r="44" spans="2:32" s="710" customFormat="1" ht="20" customHeight="1">
      <c r="B44" s="707">
        <v>76</v>
      </c>
      <c r="C44" s="357" t="s">
        <v>134</v>
      </c>
      <c r="D44" s="346" t="str">
        <f>IF(E44="","",VLOOKUP(C44,Data!$B$5:$L$508,2,FALSE))</f>
        <v>ZV88260</v>
      </c>
      <c r="E44" s="715">
        <v>64</v>
      </c>
      <c r="F44" s="709">
        <v>3</v>
      </c>
      <c r="G44" s="363"/>
      <c r="H44" s="346">
        <f>IF(E44="","",VLOOKUP(C44,Data!$B$5:$L$508,11,FALSE))</f>
        <v>94.14</v>
      </c>
      <c r="I44" s="616">
        <f t="shared" si="0"/>
        <v>6024.96</v>
      </c>
      <c r="J44" s="471" t="str">
        <f>IF(E44="","",VLOOKUP(C44,Data!$B$5:$D$508,3,FALSE))</f>
        <v>C/T</v>
      </c>
      <c r="K44" s="347" t="str">
        <f>IF(E44="","",VLOOKUP(C44,Data!$B$5:$M$508,12,FALSE))</f>
        <v>Indonesia</v>
      </c>
      <c r="L44" s="348"/>
      <c r="M44" s="349">
        <f>IF(E44="","",VLOOKUP(C44,Data!$B$5:$E$508,4,FALSE)*E44)</f>
        <v>290.56</v>
      </c>
      <c r="N44" s="349">
        <f>IF(E44="","",VLOOKUP(C44,Data!$B$5:$F$508,5,FALSE)*E44)</f>
        <v>268.8</v>
      </c>
      <c r="O44" s="612" t="e">
        <f>IF(C44=Data!#REF!,Data!#REF!,(IF(C44=Data!#REF!,Data!#REF!,(IF(C44=Data!#REF!,Data!#REF!,(IF(C44=Data!B124,Data!G124,(IF(C44=Data!B127,Data!G127,(IF(C44=Data!#REF!,Data!#REF!,(IF(C44=Data!#REF!,Data!#REF!,(IF(C44=Data!#REF!,Data!#REF!,Data!#REF!)))))))))))))))&amp;IF(C44=Data!#REF!,Data!#REF!,(IF(C44=Data!#REF!,Data!#REF!,(IF(C44=Data!#REF!,Data!#REF!,(IF(C44=Data!#REF!,Data!#REF!,(IF(C44=Data!#REF!,Data!#REF!,(IF(C44=Data!#REF!,Data!G819,(IF(C44=Data!#REF!,Data!#REF!,(IF(C44=Data!#REF!,Data!#REF!,Data!#REF!)))))))))))))))&amp;IF(C44=Data!B155,Data!G155,(IF(C44=Data!#REF!,Data!#REF!,(IF(C44=Data!#REF!,Data!#REF!,(IF(C44=Data!#REF!,Data!#REF!,(IF(C44=Data!#REF!,Data!#REF!,Data!#REF!)))))))))</f>
        <v>#REF!</v>
      </c>
      <c r="P44" s="893"/>
      <c r="Q44" s="894"/>
      <c r="R44" s="630" t="s">
        <v>525</v>
      </c>
      <c r="S44" s="894"/>
      <c r="T44" s="894"/>
      <c r="U44" s="630"/>
      <c r="V44" s="634"/>
      <c r="W44" s="630"/>
      <c r="X44" s="350">
        <f>IF(E44="","",VLOOKUP(C44,Data!$B$5:$J$508,9,FALSE)*E44)</f>
        <v>0.83199999999999996</v>
      </c>
      <c r="Y44" s="704"/>
      <c r="Z44" s="704"/>
      <c r="AA44" s="705"/>
      <c r="AB44" s="705"/>
      <c r="AC44" s="705"/>
      <c r="AD44" s="704"/>
      <c r="AE44" s="704"/>
      <c r="AF44" s="704"/>
    </row>
    <row r="45" spans="2:32" s="710" customFormat="1" ht="20" customHeight="1">
      <c r="B45" s="707">
        <v>77</v>
      </c>
      <c r="C45" s="357" t="s">
        <v>135</v>
      </c>
      <c r="D45" s="346" t="str">
        <f>IF(E45="","",VLOOKUP(C45,Data!$B$5:$L$508,2,FALSE))</f>
        <v>ZV88270</v>
      </c>
      <c r="E45" s="715">
        <v>64</v>
      </c>
      <c r="F45" s="709">
        <v>3</v>
      </c>
      <c r="G45" s="363"/>
      <c r="H45" s="346">
        <f>IF(E45="","",VLOOKUP(C45,Data!$B$5:$L$508,11,FALSE))</f>
        <v>97.38</v>
      </c>
      <c r="I45" s="616">
        <f t="shared" si="0"/>
        <v>6232.32</v>
      </c>
      <c r="J45" s="471" t="str">
        <f>IF(E45="","",VLOOKUP(C45,Data!$B$5:$D$508,3,FALSE))</f>
        <v>C/T</v>
      </c>
      <c r="K45" s="347" t="str">
        <f>IF(E45="","",VLOOKUP(C45,Data!$B$5:$M$508,12,FALSE))</f>
        <v>Indonesia</v>
      </c>
      <c r="L45" s="348"/>
      <c r="M45" s="349">
        <f>IF(E45="","",VLOOKUP(C45,Data!$B$5:$E$508,4,FALSE)*E45)</f>
        <v>290.56</v>
      </c>
      <c r="N45" s="349">
        <f>IF(E45="","",VLOOKUP(C45,Data!$B$5:$F$508,5,FALSE)*E45)</f>
        <v>268.8</v>
      </c>
      <c r="O45" s="612" t="e">
        <f>IF(C45=Data!#REF!,Data!#REF!,(IF(C45=Data!#REF!,Data!#REF!,(IF(C45=Data!#REF!,Data!#REF!,(IF(C45=Data!B125,Data!G125,(IF(C45=Data!B128,Data!G128,(IF(C45=Data!#REF!,Data!#REF!,(IF(C45=Data!#REF!,Data!#REF!,(IF(C45=Data!#REF!,Data!#REF!,Data!#REF!)))))))))))))))&amp;IF(C45=Data!#REF!,Data!#REF!,(IF(C45=Data!#REF!,Data!#REF!,(IF(C45=Data!#REF!,Data!#REF!,(IF(C45=Data!#REF!,Data!#REF!,(IF(C45=Data!#REF!,Data!#REF!,(IF(C45=Data!#REF!,Data!G820,(IF(C45=Data!#REF!,Data!#REF!,(IF(C45=Data!#REF!,Data!#REF!,Data!#REF!)))))))))))))))&amp;IF(C45=Data!B156,Data!G156,(IF(C45=Data!#REF!,Data!#REF!,(IF(C45=Data!#REF!,Data!#REF!,(IF(C45=Data!#REF!,Data!#REF!,(IF(C45=Data!#REF!,Data!#REF!,Data!#REF!)))))))))</f>
        <v>#REF!</v>
      </c>
      <c r="P45" s="893"/>
      <c r="Q45" s="894"/>
      <c r="R45" s="630" t="s">
        <v>525</v>
      </c>
      <c r="S45" s="894"/>
      <c r="T45" s="894"/>
      <c r="U45" s="630"/>
      <c r="V45" s="634"/>
      <c r="W45" s="630"/>
      <c r="X45" s="350">
        <f>IF(E45="","",VLOOKUP(C45,Data!$B$5:$J$508,9,FALSE)*E45)</f>
        <v>0.83199999999999996</v>
      </c>
      <c r="Y45" s="704"/>
      <c r="Z45" s="704"/>
      <c r="AA45" s="705"/>
      <c r="AB45" s="705"/>
      <c r="AC45" s="705"/>
      <c r="AD45" s="704"/>
      <c r="AE45" s="704"/>
      <c r="AF45" s="704"/>
    </row>
    <row r="46" spans="2:32" s="710" customFormat="1" ht="20" customHeight="1">
      <c r="B46" s="707">
        <v>78</v>
      </c>
      <c r="C46" s="357" t="s">
        <v>136</v>
      </c>
      <c r="D46" s="346" t="str">
        <f>IF(E46="","",VLOOKUP(C46,Data!$B$5:$L$508,2,FALSE))</f>
        <v>ZV88280</v>
      </c>
      <c r="E46" s="715">
        <v>64</v>
      </c>
      <c r="F46" s="709">
        <v>3</v>
      </c>
      <c r="G46" s="363"/>
      <c r="H46" s="346">
        <f>IF(E46="","",VLOOKUP(C46,Data!$B$5:$L$508,11,FALSE))</f>
        <v>95.06</v>
      </c>
      <c r="I46" s="616">
        <f t="shared" si="0"/>
        <v>6083.84</v>
      </c>
      <c r="J46" s="471" t="str">
        <f>IF(E46="","",VLOOKUP(C46,Data!$B$5:$D$508,3,FALSE))</f>
        <v>C/T</v>
      </c>
      <c r="K46" s="347" t="str">
        <f>IF(E46="","",VLOOKUP(C46,Data!$B$5:$M$508,12,FALSE))</f>
        <v>Indonesia</v>
      </c>
      <c r="L46" s="348"/>
      <c r="M46" s="349">
        <f>IF(E46="","",VLOOKUP(C46,Data!$B$5:$E$508,4,FALSE)*E46)</f>
        <v>290.56</v>
      </c>
      <c r="N46" s="349">
        <f>IF(E46="","",VLOOKUP(C46,Data!$B$5:$F$508,5,FALSE)*E46)</f>
        <v>268.8</v>
      </c>
      <c r="O46" s="612" t="e">
        <f>IF(C46=Data!#REF!,Data!#REF!,(IF(C46=Data!#REF!,Data!#REF!,(IF(C46=Data!#REF!,Data!#REF!,(IF(C46=Data!B126,Data!G126,(IF(C46=Data!B129,Data!G129,(IF(C46=Data!#REF!,Data!#REF!,(IF(C46=Data!#REF!,Data!#REF!,(IF(C46=Data!#REF!,Data!#REF!,Data!#REF!)))))))))))))))&amp;IF(C46=Data!#REF!,Data!#REF!,(IF(C46=Data!#REF!,Data!#REF!,(IF(C46=Data!#REF!,Data!#REF!,(IF(C46=Data!#REF!,Data!#REF!,(IF(C46=Data!#REF!,Data!#REF!,(IF(C46=Data!#REF!,Data!G821,(IF(C46=Data!#REF!,Data!#REF!,(IF(C46=Data!#REF!,Data!#REF!,Data!#REF!)))))))))))))))&amp;IF(C46=Data!B157,Data!G157,(IF(C46=Data!#REF!,Data!#REF!,(IF(C46=Data!#REF!,Data!#REF!,(IF(C46=Data!#REF!,Data!#REF!,(IF(C46=Data!#REF!,Data!#REF!,Data!#REF!)))))))))</f>
        <v>#REF!</v>
      </c>
      <c r="P46" s="893"/>
      <c r="Q46" s="894"/>
      <c r="R46" s="630" t="s">
        <v>525</v>
      </c>
      <c r="S46" s="894"/>
      <c r="T46" s="894"/>
      <c r="U46" s="630"/>
      <c r="V46" s="634"/>
      <c r="W46" s="630"/>
      <c r="X46" s="350">
        <f>IF(E46="","",VLOOKUP(C46,Data!$B$5:$J$508,9,FALSE)*E46)</f>
        <v>0.83199999999999996</v>
      </c>
      <c r="Y46" s="704"/>
      <c r="Z46" s="704"/>
      <c r="AA46" s="705"/>
      <c r="AB46" s="705"/>
      <c r="AC46" s="705"/>
      <c r="AD46" s="704"/>
      <c r="AE46" s="704"/>
      <c r="AF46" s="704"/>
    </row>
    <row r="47" spans="2:32" s="710" customFormat="1" ht="20" customHeight="1">
      <c r="B47" s="707">
        <v>79</v>
      </c>
      <c r="C47" s="357" t="s">
        <v>137</v>
      </c>
      <c r="D47" s="346" t="str">
        <f>IF(E47="","",VLOOKUP(C47,Data!$B$5:$L$508,2,FALSE))</f>
        <v>ZV88290</v>
      </c>
      <c r="E47" s="715">
        <v>64</v>
      </c>
      <c r="F47" s="709">
        <v>3</v>
      </c>
      <c r="G47" s="363"/>
      <c r="H47" s="346">
        <f>IF(E47="","",VLOOKUP(C47,Data!$B$5:$L$508,11,FALSE))</f>
        <v>96.87</v>
      </c>
      <c r="I47" s="616">
        <f t="shared" si="0"/>
        <v>6199.68</v>
      </c>
      <c r="J47" s="471" t="str">
        <f>IF(E47="","",VLOOKUP(C47,Data!$B$5:$D$508,3,FALSE))</f>
        <v>C/T</v>
      </c>
      <c r="K47" s="347" t="str">
        <f>IF(E47="","",VLOOKUP(C47,Data!$B$5:$M$508,12,FALSE))</f>
        <v>Indonesia</v>
      </c>
      <c r="L47" s="348"/>
      <c r="M47" s="349">
        <f>IF(E47="","",VLOOKUP(C47,Data!$B$5:$E$508,4,FALSE)*E47)</f>
        <v>290.56</v>
      </c>
      <c r="N47" s="349">
        <f>IF(E47="","",VLOOKUP(C47,Data!$B$5:$F$508,5,FALSE)*E47)</f>
        <v>268.8</v>
      </c>
      <c r="O47" s="612" t="e">
        <f>IF(C47=Data!#REF!,Data!#REF!,(IF(C47=Data!#REF!,Data!#REF!,(IF(C47=Data!#REF!,Data!#REF!,(IF(C47=Data!B127,Data!G127,(IF(C47=Data!B130,Data!G130,(IF(C47=Data!#REF!,Data!#REF!,(IF(C47=Data!#REF!,Data!#REF!,(IF(C47=Data!#REF!,Data!#REF!,Data!#REF!)))))))))))))))&amp;IF(C47=Data!#REF!,Data!#REF!,(IF(C47=Data!#REF!,Data!#REF!,(IF(C47=Data!#REF!,Data!#REF!,(IF(C47=Data!#REF!,Data!#REF!,(IF(C47=Data!#REF!,Data!#REF!,(IF(C47=Data!#REF!,Data!G822,(IF(C47=Data!#REF!,Data!#REF!,(IF(C47=Data!#REF!,Data!#REF!,Data!#REF!)))))))))))))))&amp;IF(C47=Data!B158,Data!G158,(IF(C47=Data!#REF!,Data!#REF!,(IF(C47=Data!#REF!,Data!#REF!,(IF(C47=Data!#REF!,Data!#REF!,(IF(C47=Data!#REF!,Data!#REF!,Data!#REF!)))))))))</f>
        <v>#REF!</v>
      </c>
      <c r="P47" s="893"/>
      <c r="Q47" s="894"/>
      <c r="R47" s="630" t="s">
        <v>525</v>
      </c>
      <c r="S47" s="894"/>
      <c r="T47" s="894"/>
      <c r="U47" s="630"/>
      <c r="V47" s="634"/>
      <c r="W47" s="630"/>
      <c r="X47" s="350">
        <f>IF(E47="","",VLOOKUP(C47,Data!$B$5:$J$508,9,FALSE)*E47)</f>
        <v>0.83199999999999996</v>
      </c>
      <c r="Y47" s="704"/>
      <c r="Z47" s="704"/>
      <c r="AA47" s="705"/>
      <c r="AB47" s="705"/>
      <c r="AC47" s="705"/>
      <c r="AD47" s="704"/>
      <c r="AE47" s="704"/>
      <c r="AF47" s="704"/>
    </row>
    <row r="48" spans="2:32" s="710" customFormat="1" ht="20" customHeight="1">
      <c r="B48" s="707">
        <v>80</v>
      </c>
      <c r="C48" s="357" t="s">
        <v>138</v>
      </c>
      <c r="D48" s="346" t="str">
        <f>IF(E48="","",VLOOKUP(C48,Data!$B$5:$L$508,2,FALSE))</f>
        <v>ZV88300</v>
      </c>
      <c r="E48" s="715">
        <v>64</v>
      </c>
      <c r="F48" s="709"/>
      <c r="G48" s="712"/>
      <c r="H48" s="346">
        <f>IF(E48="","",VLOOKUP(C48,Data!$B$5:$L$508,11,FALSE))</f>
        <v>96.87</v>
      </c>
      <c r="I48" s="616">
        <f t="shared" si="0"/>
        <v>6199.68</v>
      </c>
      <c r="J48" s="471" t="str">
        <f>IF(E48="","",VLOOKUP(C48,Data!$B$5:$D$508,3,FALSE))</f>
        <v>C/T</v>
      </c>
      <c r="K48" s="347" t="str">
        <f>IF(E48="","",VLOOKUP(C48,Data!$B$5:$M$508,12,FALSE))</f>
        <v>Indonesia</v>
      </c>
      <c r="L48" s="348"/>
      <c r="M48" s="349">
        <f>IF(E48="","",VLOOKUP(C48,Data!$B$5:$E$508,4,FALSE)*E48)</f>
        <v>290.56</v>
      </c>
      <c r="N48" s="349">
        <f>IF(E48="","",VLOOKUP(C48,Data!$B$5:$F$508,5,FALSE)*E48)</f>
        <v>268.8</v>
      </c>
      <c r="O48" s="612" t="e">
        <f>IF(C48=Data!#REF!,Data!#REF!,(IF(C48=Data!#REF!,Data!#REF!,(IF(C48=Data!#REF!,Data!#REF!,(IF(C48=Data!B166,Data!G166,(IF(C48=Data!B169,Data!G169,(IF(C48=Data!#REF!,Data!#REF!,(IF(C48=Data!#REF!,Data!#REF!,(IF(C48=Data!#REF!,Data!#REF!,Data!#REF!)))))))))))))))&amp;IF(C48=Data!#REF!,Data!#REF!,(IF(C48=Data!#REF!,Data!#REF!,(IF(C48=Data!#REF!,Data!#REF!,(IF(C48=Data!#REF!,Data!#REF!,(IF(C48=Data!#REF!,Data!#REF!,(IF(C48=Data!#REF!,Data!G861,(IF(C48=Data!#REF!,Data!#REF!,(IF(C48=Data!#REF!,Data!#REF!,Data!#REF!)))))))))))))))&amp;IF(C48=Data!B197,Data!G197,(IF(C48=Data!#REF!,Data!#REF!,(IF(C48=Data!#REF!,Data!#REF!,(IF(C48=Data!#REF!,Data!#REF!,(IF(C48=Data!#REF!,Data!#REF!,Data!#REF!)))))))))</f>
        <v>#REF!</v>
      </c>
      <c r="P48" s="893"/>
      <c r="Q48" s="894"/>
      <c r="R48" s="630" t="s">
        <v>525</v>
      </c>
      <c r="S48" s="894"/>
      <c r="T48" s="894"/>
      <c r="U48" s="630"/>
      <c r="V48" s="634"/>
      <c r="W48" s="630"/>
      <c r="X48" s="350">
        <f>IF(E48="","",VLOOKUP(C48,Data!$B$5:$J$508,9,FALSE)*E48)</f>
        <v>0.83199999999999996</v>
      </c>
      <c r="Y48" s="704"/>
      <c r="Z48" s="704"/>
      <c r="AA48" s="705"/>
      <c r="AB48" s="705"/>
      <c r="AC48" s="705"/>
      <c r="AD48" s="704"/>
      <c r="AE48" s="704"/>
      <c r="AF48" s="704"/>
    </row>
    <row r="49" spans="2:32" s="710" customFormat="1" ht="22" customHeight="1">
      <c r="B49" s="637"/>
      <c r="C49" s="653"/>
      <c r="D49" s="346" t="str">
        <f>IF(E49="","",VLOOKUP(C49,Data!$B$5:$L$508,2,FALSE))</f>
        <v/>
      </c>
      <c r="E49" s="715"/>
      <c r="F49" s="709"/>
      <c r="G49" s="712"/>
      <c r="H49" s="346" t="str">
        <f>IF(E49="","",VLOOKUP(C49,Data!$B$5:$L$508,11,FALSE))</f>
        <v/>
      </c>
      <c r="I49" s="616" t="str">
        <f t="shared" si="0"/>
        <v>-</v>
      </c>
      <c r="J49" s="471" t="str">
        <f>IF(E49="","",VLOOKUP(C49,Data!$B$5:$D$508,3,FALSE))</f>
        <v/>
      </c>
      <c r="K49" s="347" t="str">
        <f>IF(E49="","",VLOOKUP(C49,Data!$B$5:$M$508,12,FALSE))</f>
        <v/>
      </c>
      <c r="L49" s="348"/>
      <c r="M49" s="349" t="str">
        <f>IF(E49="","",VLOOKUP(C49,Data!$B$5:$E$508,4,FALSE)*E49)</f>
        <v/>
      </c>
      <c r="N49" s="349" t="str">
        <f>IF(E49="","",VLOOKUP(C49,Data!$B$5:$F$508,5,FALSE)*E49)</f>
        <v/>
      </c>
      <c r="O49" s="612" t="e">
        <f>IF(C49=Data!#REF!,Data!#REF!,(IF(C49=Data!#REF!,Data!#REF!,(IF(C49=Data!#REF!,Data!#REF!,(IF(C49=Data!B148,Data!G148,(IF(C49=Data!B151,Data!G151,(IF(C49=Data!#REF!,Data!#REF!,(IF(C49=Data!#REF!,Data!#REF!,(IF(C49=Data!#REF!,Data!#REF!,Data!#REF!)))))))))))))))&amp;IF(C49=Data!#REF!,Data!#REF!,(IF(C49=Data!#REF!,Data!#REF!,(IF(C49=Data!#REF!,Data!#REF!,(IF(C49=Data!#REF!,Data!#REF!,(IF(C49=Data!#REF!,Data!#REF!,(IF(C49=Data!#REF!,Data!G843,(IF(C49=Data!#REF!,Data!#REF!,(IF(C49=Data!#REF!,Data!#REF!,Data!#REF!)))))))))))))))&amp;IF(C49=Data!B179,Data!G179,(IF(C49=Data!#REF!,Data!#REF!,(IF(C49=Data!#REF!,Data!#REF!,(IF(C49=Data!#REF!,Data!#REF!,(IF(C49=Data!#REF!,Data!#REF!,Data!#REF!)))))))))</f>
        <v>#REF!</v>
      </c>
      <c r="P49" s="893"/>
      <c r="Q49" s="894"/>
      <c r="R49" s="630" t="s">
        <v>525</v>
      </c>
      <c r="S49" s="894"/>
      <c r="T49" s="894"/>
      <c r="U49" s="630"/>
      <c r="V49" s="634"/>
      <c r="W49" s="630"/>
      <c r="X49" s="350" t="str">
        <f>IF(E49="","",VLOOKUP(C49,Data!$B$5:$J$508,9,FALSE)*E49)</f>
        <v/>
      </c>
      <c r="Y49" s="704"/>
      <c r="Z49" s="704"/>
      <c r="AA49" s="705"/>
      <c r="AB49" s="705"/>
      <c r="AC49" s="705"/>
      <c r="AD49" s="704"/>
      <c r="AE49" s="704"/>
      <c r="AF49" s="704"/>
    </row>
    <row r="50" spans="2:32" ht="32.5">
      <c r="B50" s="637"/>
      <c r="C50" s="904" t="s">
        <v>1340</v>
      </c>
      <c r="D50" s="654"/>
      <c r="E50" s="359">
        <f>SUM(E18:E49)</f>
        <v>4218</v>
      </c>
      <c r="F50" s="359">
        <f>SUM(F18:F49)</f>
        <v>56</v>
      </c>
      <c r="G50" s="455"/>
      <c r="H50" s="361"/>
      <c r="I50" s="493">
        <f>SUM(I18:I49)</f>
        <v>152244.91</v>
      </c>
      <c r="J50" s="361"/>
      <c r="K50" s="361"/>
      <c r="L50" s="361"/>
      <c r="M50" s="655">
        <f>SUM(M18:M49)</f>
        <v>11556.118999999999</v>
      </c>
      <c r="N50" s="655">
        <f>SUM(N18:N49)</f>
        <v>10765.959999999997</v>
      </c>
      <c r="O50" s="351" t="e">
        <f>SUM(O16:O49)</f>
        <v>#REF!</v>
      </c>
      <c r="P50" s="351"/>
      <c r="Q50" s="351">
        <f>SUM(Q16:Q49)</f>
        <v>0</v>
      </c>
      <c r="R50" s="351">
        <f>SUM(R16:R49)</f>
        <v>0</v>
      </c>
      <c r="S50" s="351"/>
      <c r="T50" s="351">
        <f>SUM(T16:T49)</f>
        <v>0</v>
      </c>
      <c r="U50" s="351">
        <f>SUM(U16:U49)</f>
        <v>0</v>
      </c>
      <c r="V50" s="351" t="e">
        <f>SUM(#REF!)</f>
        <v>#REF!</v>
      </c>
      <c r="W50" s="351">
        <f>SUM(W16:W49)</f>
        <v>0</v>
      </c>
      <c r="X50" s="354">
        <f>SUM(X18:X49)</f>
        <v>35.439531777777773</v>
      </c>
    </row>
    <row r="51" spans="2:32">
      <c r="B51" s="656"/>
      <c r="C51" s="657"/>
      <c r="D51" s="641"/>
      <c r="E51" s="441"/>
      <c r="F51" s="658"/>
      <c r="G51" s="406"/>
      <c r="H51" s="177" t="s">
        <v>527</v>
      </c>
      <c r="I51" s="174"/>
      <c r="J51" s="439"/>
      <c r="K51" s="439"/>
      <c r="L51" s="439"/>
      <c r="M51" s="178"/>
      <c r="N51" s="174"/>
      <c r="O51" s="408"/>
      <c r="P51" s="407"/>
      <c r="Q51" s="407"/>
      <c r="R51" s="407"/>
      <c r="S51" s="407"/>
      <c r="T51" s="407"/>
      <c r="U51" s="407"/>
      <c r="V51" s="408"/>
      <c r="W51" s="408"/>
      <c r="X51" s="176"/>
    </row>
    <row r="52" spans="2:32">
      <c r="B52" s="387" t="s">
        <v>523</v>
      </c>
      <c r="C52" s="639"/>
      <c r="D52" s="659"/>
      <c r="E52" s="444" t="s">
        <v>528</v>
      </c>
      <c r="F52" s="444"/>
      <c r="G52" s="401"/>
      <c r="H52" s="80" t="s">
        <v>82</v>
      </c>
      <c r="I52" s="84"/>
      <c r="J52" s="417" t="s">
        <v>83</v>
      </c>
      <c r="K52" s="445"/>
      <c r="L52" s="169" t="s">
        <v>84</v>
      </c>
      <c r="M52" s="169"/>
      <c r="N52" s="1070" t="s">
        <v>85</v>
      </c>
      <c r="O52" s="1071"/>
      <c r="P52" s="1071"/>
      <c r="Q52" s="1071"/>
      <c r="R52" s="1071"/>
      <c r="S52" s="1071"/>
      <c r="T52" s="1071"/>
      <c r="U52" s="1071"/>
      <c r="V52" s="1071"/>
      <c r="W52" s="1071"/>
      <c r="X52" s="1072"/>
    </row>
    <row r="53" spans="2:32">
      <c r="B53" s="394" t="s">
        <v>547</v>
      </c>
      <c r="D53" s="660"/>
      <c r="E53" s="381" t="s">
        <v>87</v>
      </c>
      <c r="H53" s="179" t="s">
        <v>1135</v>
      </c>
      <c r="I53" s="180" t="s">
        <v>12</v>
      </c>
      <c r="J53" s="394" t="s">
        <v>88</v>
      </c>
      <c r="K53" s="446"/>
      <c r="L53" s="171" t="s">
        <v>89</v>
      </c>
      <c r="M53" s="171"/>
      <c r="N53" s="167"/>
      <c r="X53" s="172"/>
    </row>
    <row r="54" spans="2:32">
      <c r="B54" s="394" t="s">
        <v>561</v>
      </c>
      <c r="D54" s="641"/>
      <c r="H54" s="1073"/>
      <c r="I54" s="1074"/>
      <c r="J54" s="394"/>
      <c r="K54" s="446"/>
      <c r="L54" s="171" t="s">
        <v>93</v>
      </c>
      <c r="M54" s="171"/>
      <c r="N54" s="167"/>
      <c r="X54" s="172"/>
    </row>
    <row r="55" spans="2:32">
      <c r="B55" s="406"/>
      <c r="C55" s="448"/>
      <c r="D55" s="661"/>
      <c r="E55" s="381" t="s">
        <v>94</v>
      </c>
      <c r="H55" s="179"/>
      <c r="I55" s="180"/>
      <c r="J55" s="394" t="s">
        <v>95</v>
      </c>
      <c r="K55" s="446"/>
      <c r="L55" s="171"/>
      <c r="M55" s="171"/>
      <c r="N55" s="167"/>
      <c r="X55" s="172"/>
    </row>
    <row r="56" spans="2:32">
      <c r="B56" s="387" t="s">
        <v>96</v>
      </c>
      <c r="C56" s="444"/>
      <c r="D56" s="640"/>
      <c r="E56" s="381" t="s">
        <v>97</v>
      </c>
      <c r="H56" s="88" t="s">
        <v>98</v>
      </c>
      <c r="I56" s="85"/>
      <c r="J56" s="394" t="s">
        <v>88</v>
      </c>
      <c r="K56" s="446"/>
      <c r="L56" s="171" t="s">
        <v>99</v>
      </c>
      <c r="M56" s="171"/>
      <c r="N56" s="167"/>
      <c r="X56" s="172"/>
    </row>
    <row r="57" spans="2:32">
      <c r="B57" s="729" t="s">
        <v>537</v>
      </c>
      <c r="D57" s="641"/>
      <c r="E57" s="381" t="s">
        <v>100</v>
      </c>
      <c r="H57" s="89"/>
      <c r="I57" s="181"/>
      <c r="J57" s="394" t="s">
        <v>101</v>
      </c>
      <c r="K57" s="446"/>
      <c r="L57" s="171" t="s">
        <v>524</v>
      </c>
      <c r="M57" s="171"/>
      <c r="N57" s="1075" t="s">
        <v>103</v>
      </c>
      <c r="O57" s="1076"/>
      <c r="P57" s="1076"/>
      <c r="Q57" s="1076"/>
      <c r="R57" s="1076"/>
      <c r="S57" s="1076"/>
      <c r="T57" s="1076"/>
      <c r="U57" s="1076"/>
      <c r="V57" s="1076"/>
      <c r="W57" s="1076"/>
      <c r="X57" s="1077"/>
    </row>
    <row r="58" spans="2:32">
      <c r="B58" s="406"/>
      <c r="C58" s="448"/>
      <c r="D58" s="644"/>
      <c r="E58" s="448"/>
      <c r="F58" s="448"/>
      <c r="G58" s="407"/>
      <c r="H58" s="1061" t="s">
        <v>1334</v>
      </c>
      <c r="I58" s="1078"/>
      <c r="J58" s="1061" t="s">
        <v>1333</v>
      </c>
      <c r="K58" s="1078"/>
      <c r="L58" s="448"/>
      <c r="M58" s="175"/>
      <c r="N58" s="1079" t="s">
        <v>105</v>
      </c>
      <c r="O58" s="1080"/>
      <c r="P58" s="1080"/>
      <c r="Q58" s="1080"/>
      <c r="R58" s="1080"/>
      <c r="S58" s="1080"/>
      <c r="T58" s="1080"/>
      <c r="U58" s="1080"/>
      <c r="V58" s="1080"/>
      <c r="W58" s="1080"/>
      <c r="X58" s="1081"/>
    </row>
    <row r="62" spans="2:32" ht="22.5" customHeight="1">
      <c r="B62" s="456" t="s">
        <v>922</v>
      </c>
      <c r="C62" s="497"/>
      <c r="D62" s="456" t="s">
        <v>580</v>
      </c>
      <c r="E62" s="663"/>
      <c r="F62" s="663"/>
      <c r="G62" s="454"/>
      <c r="H62" s="456" t="s">
        <v>916</v>
      </c>
      <c r="J62" s="456" t="s">
        <v>927</v>
      </c>
    </row>
    <row r="63" spans="2:32" s="163" customFormat="1" ht="22.5" customHeight="1">
      <c r="B63" s="456" t="s">
        <v>923</v>
      </c>
      <c r="C63" s="497"/>
      <c r="D63" s="456" t="s">
        <v>1336</v>
      </c>
      <c r="E63" s="663"/>
      <c r="F63" s="663"/>
      <c r="G63" s="454"/>
      <c r="H63" s="664" t="s">
        <v>917</v>
      </c>
      <c r="I63" s="497"/>
      <c r="J63" s="575" t="s">
        <v>927</v>
      </c>
      <c r="K63" s="704"/>
      <c r="L63" s="704"/>
      <c r="O63" s="704"/>
      <c r="P63" s="704"/>
      <c r="Q63" s="704"/>
      <c r="R63" s="704"/>
      <c r="S63" s="704"/>
      <c r="T63" s="704"/>
      <c r="U63" s="704"/>
      <c r="V63" s="704"/>
      <c r="W63" s="704"/>
      <c r="X63" s="164"/>
      <c r="Y63" s="704"/>
      <c r="Z63" s="704"/>
      <c r="AA63" s="705"/>
      <c r="AB63" s="705"/>
      <c r="AC63" s="705"/>
      <c r="AD63" s="704"/>
      <c r="AE63" s="704"/>
    </row>
    <row r="64" spans="2:32" s="163" customFormat="1" ht="22.5" customHeight="1">
      <c r="B64" s="456" t="s">
        <v>924</v>
      </c>
      <c r="C64" s="497"/>
      <c r="D64" s="664" t="s">
        <v>1337</v>
      </c>
      <c r="E64" s="663"/>
      <c r="F64" s="663"/>
      <c r="G64" s="454"/>
      <c r="H64" s="456" t="s">
        <v>918</v>
      </c>
      <c r="J64" s="456" t="s">
        <v>580</v>
      </c>
      <c r="K64" s="704"/>
      <c r="L64" s="704"/>
      <c r="O64" s="704"/>
      <c r="P64" s="704"/>
      <c r="Q64" s="704"/>
      <c r="R64" s="704"/>
      <c r="S64" s="704"/>
      <c r="T64" s="704"/>
      <c r="U64" s="704"/>
      <c r="V64" s="704"/>
      <c r="W64" s="704"/>
      <c r="X64" s="164"/>
      <c r="Y64" s="704"/>
      <c r="Z64" s="704"/>
      <c r="AA64" s="705"/>
      <c r="AB64" s="705"/>
      <c r="AC64" s="705"/>
      <c r="AD64" s="704"/>
      <c r="AE64" s="704"/>
    </row>
    <row r="65" spans="2:31" s="163" customFormat="1" ht="22.5" customHeight="1">
      <c r="B65" s="456" t="s">
        <v>925</v>
      </c>
      <c r="C65" s="497"/>
      <c r="D65" s="456" t="s">
        <v>580</v>
      </c>
      <c r="E65" s="663"/>
      <c r="F65" s="663"/>
      <c r="G65" s="454"/>
      <c r="H65" s="456" t="s">
        <v>919</v>
      </c>
      <c r="J65" s="456" t="s">
        <v>580</v>
      </c>
      <c r="K65" s="704"/>
      <c r="L65" s="704"/>
      <c r="O65" s="704"/>
      <c r="P65" s="704"/>
      <c r="Q65" s="704"/>
      <c r="R65" s="704"/>
      <c r="S65" s="704"/>
      <c r="T65" s="704"/>
      <c r="U65" s="704"/>
      <c r="V65" s="704"/>
      <c r="W65" s="704"/>
      <c r="X65" s="164"/>
      <c r="Y65" s="704"/>
      <c r="Z65" s="704"/>
      <c r="AA65" s="705"/>
      <c r="AB65" s="705"/>
      <c r="AC65" s="705"/>
      <c r="AD65" s="704"/>
      <c r="AE65" s="704"/>
    </row>
    <row r="66" spans="2:31" s="163" customFormat="1" ht="22.5" customHeight="1">
      <c r="B66" s="456" t="s">
        <v>926</v>
      </c>
      <c r="C66" s="497"/>
      <c r="D66" s="456" t="s">
        <v>580</v>
      </c>
      <c r="E66" s="663"/>
      <c r="F66" s="663"/>
      <c r="G66" s="454"/>
      <c r="H66" s="456" t="s">
        <v>921</v>
      </c>
      <c r="J66" s="456" t="s">
        <v>580</v>
      </c>
      <c r="K66" s="704"/>
      <c r="L66" s="704"/>
      <c r="O66" s="704"/>
      <c r="P66" s="704"/>
      <c r="Q66" s="704"/>
      <c r="R66" s="704"/>
      <c r="S66" s="704"/>
      <c r="T66" s="704"/>
      <c r="U66" s="704"/>
      <c r="V66" s="704"/>
      <c r="W66" s="704"/>
      <c r="X66" s="164"/>
      <c r="Y66" s="704"/>
      <c r="Z66" s="704"/>
      <c r="AA66" s="705"/>
      <c r="AB66" s="705"/>
      <c r="AC66" s="705"/>
      <c r="AD66" s="704"/>
      <c r="AE66" s="704"/>
    </row>
    <row r="67" spans="2:31">
      <c r="B67" s="665"/>
      <c r="D67" s="665"/>
      <c r="E67" s="665"/>
      <c r="F67" s="665"/>
      <c r="G67" s="326"/>
      <c r="H67" s="456" t="s">
        <v>920</v>
      </c>
      <c r="J67" s="456" t="s">
        <v>580</v>
      </c>
    </row>
    <row r="68" spans="2:31" s="163" customFormat="1">
      <c r="B68" s="704"/>
      <c r="C68" s="666" t="s">
        <v>189</v>
      </c>
      <c r="D68" s="381"/>
      <c r="E68" s="381"/>
      <c r="F68" s="381"/>
      <c r="G68" s="704"/>
      <c r="J68" s="704"/>
      <c r="K68" s="704"/>
      <c r="L68" s="704"/>
      <c r="O68" s="704"/>
      <c r="P68" s="704"/>
      <c r="Q68" s="704"/>
      <c r="R68" s="704"/>
      <c r="S68" s="704"/>
      <c r="T68" s="704"/>
      <c r="U68" s="704"/>
      <c r="V68" s="704"/>
      <c r="W68" s="704"/>
      <c r="X68" s="164"/>
      <c r="Y68" s="704"/>
      <c r="Z68" s="704"/>
      <c r="AA68" s="705"/>
      <c r="AB68" s="705"/>
      <c r="AC68" s="705"/>
      <c r="AD68" s="704"/>
      <c r="AE68" s="704"/>
    </row>
    <row r="69" spans="2:31" s="163" customFormat="1">
      <c r="B69" s="704"/>
      <c r="C69" s="667" t="s">
        <v>592</v>
      </c>
      <c r="D69" s="381"/>
      <c r="E69" s="381"/>
      <c r="F69" s="381"/>
      <c r="G69" s="704"/>
      <c r="J69" s="704"/>
      <c r="K69" s="704"/>
      <c r="L69" s="704"/>
      <c r="O69" s="704"/>
      <c r="P69" s="704"/>
      <c r="Q69" s="704"/>
      <c r="R69" s="704"/>
      <c r="S69" s="704"/>
      <c r="T69" s="704"/>
      <c r="U69" s="704"/>
      <c r="V69" s="704"/>
      <c r="W69" s="704"/>
      <c r="X69" s="164"/>
      <c r="Y69" s="704"/>
      <c r="Z69" s="704"/>
      <c r="AA69" s="705"/>
      <c r="AB69" s="705"/>
      <c r="AC69" s="705"/>
      <c r="AD69" s="704"/>
      <c r="AE69" s="704"/>
    </row>
    <row r="70" spans="2:31" s="163" customFormat="1">
      <c r="B70" s="704"/>
      <c r="C70" s="667" t="s">
        <v>593</v>
      </c>
      <c r="D70" s="381"/>
      <c r="E70" s="381"/>
      <c r="F70" s="381"/>
      <c r="G70" s="704"/>
      <c r="J70" s="704"/>
      <c r="K70" s="704"/>
      <c r="L70" s="704"/>
      <c r="O70" s="704"/>
      <c r="P70" s="704"/>
      <c r="Q70" s="704"/>
      <c r="R70" s="704"/>
      <c r="S70" s="704"/>
      <c r="T70" s="704"/>
      <c r="U70" s="704"/>
      <c r="V70" s="704"/>
      <c r="W70" s="704"/>
      <c r="X70" s="164"/>
      <c r="Y70" s="704"/>
      <c r="Z70" s="704"/>
      <c r="AA70" s="705"/>
      <c r="AB70" s="705"/>
      <c r="AC70" s="705"/>
      <c r="AD70" s="704"/>
      <c r="AE70" s="704"/>
    </row>
    <row r="71" spans="2:31" s="163" customFormat="1">
      <c r="B71" s="704"/>
      <c r="C71" s="667" t="s">
        <v>595</v>
      </c>
      <c r="D71" s="381"/>
      <c r="E71" s="381"/>
      <c r="F71" s="381"/>
      <c r="G71" s="704"/>
      <c r="J71" s="704"/>
      <c r="K71" s="704"/>
      <c r="L71" s="704"/>
      <c r="O71" s="704"/>
      <c r="P71" s="704"/>
      <c r="Q71" s="704"/>
      <c r="R71" s="704"/>
      <c r="S71" s="704"/>
      <c r="T71" s="704"/>
      <c r="U71" s="704"/>
      <c r="V71" s="704"/>
      <c r="W71" s="704"/>
      <c r="X71" s="164"/>
      <c r="Y71" s="704"/>
      <c r="Z71" s="704"/>
      <c r="AA71" s="705"/>
      <c r="AB71" s="705"/>
      <c r="AC71" s="705"/>
      <c r="AD71" s="704"/>
      <c r="AE71" s="704"/>
    </row>
    <row r="72" spans="2:31" s="163" customFormat="1">
      <c r="B72" s="704"/>
      <c r="C72" s="667" t="s">
        <v>594</v>
      </c>
      <c r="D72" s="381"/>
      <c r="E72" s="381"/>
      <c r="F72" s="381"/>
      <c r="G72" s="704"/>
      <c r="J72" s="704"/>
      <c r="K72" s="704"/>
      <c r="L72" s="704"/>
      <c r="O72" s="704"/>
      <c r="P72" s="704"/>
      <c r="Q72" s="704"/>
      <c r="R72" s="704"/>
      <c r="S72" s="704"/>
      <c r="T72" s="704"/>
      <c r="U72" s="704"/>
      <c r="V72" s="704"/>
      <c r="W72" s="704"/>
      <c r="X72" s="164"/>
      <c r="Y72" s="704"/>
      <c r="Z72" s="704"/>
      <c r="AA72" s="705"/>
      <c r="AB72" s="705"/>
      <c r="AC72" s="705"/>
      <c r="AD72" s="704"/>
      <c r="AE72" s="704"/>
    </row>
    <row r="73" spans="2:31" s="163" customFormat="1">
      <c r="B73" s="704"/>
      <c r="C73" s="667" t="s">
        <v>607</v>
      </c>
      <c r="D73" s="381"/>
      <c r="E73" s="381"/>
      <c r="F73" s="381"/>
      <c r="G73" s="704"/>
      <c r="J73" s="704"/>
      <c r="K73" s="704"/>
      <c r="L73" s="704"/>
      <c r="O73" s="704"/>
      <c r="P73" s="704"/>
      <c r="Q73" s="704"/>
      <c r="R73" s="704"/>
      <c r="S73" s="704"/>
      <c r="T73" s="704"/>
      <c r="U73" s="704"/>
      <c r="V73" s="704"/>
      <c r="W73" s="704"/>
      <c r="X73" s="164"/>
      <c r="Y73" s="704"/>
      <c r="Z73" s="704"/>
      <c r="AA73" s="705"/>
      <c r="AB73" s="705"/>
      <c r="AC73" s="705"/>
      <c r="AD73" s="704"/>
      <c r="AE73" s="704"/>
    </row>
    <row r="74" spans="2:31" s="163" customFormat="1">
      <c r="B74" s="704"/>
      <c r="C74" s="667" t="s">
        <v>606</v>
      </c>
      <c r="D74" s="381"/>
      <c r="E74" s="381"/>
      <c r="F74" s="381"/>
      <c r="G74" s="704"/>
      <c r="J74" s="704"/>
      <c r="K74" s="704"/>
      <c r="L74" s="704"/>
      <c r="O74" s="704"/>
      <c r="P74" s="704"/>
      <c r="Q74" s="704"/>
      <c r="R74" s="704"/>
      <c r="S74" s="704"/>
      <c r="T74" s="704"/>
      <c r="U74" s="704"/>
      <c r="V74" s="704"/>
      <c r="W74" s="704"/>
      <c r="X74" s="164"/>
      <c r="Y74" s="704"/>
      <c r="Z74" s="704"/>
      <c r="AA74" s="705"/>
      <c r="AB74" s="705"/>
      <c r="AC74" s="705"/>
      <c r="AD74" s="704"/>
      <c r="AE74" s="704"/>
    </row>
    <row r="75" spans="2:31" s="163" customFormat="1">
      <c r="B75" s="704"/>
      <c r="C75" s="667" t="s">
        <v>596</v>
      </c>
      <c r="D75" s="381"/>
      <c r="E75" s="381"/>
      <c r="F75" s="381"/>
      <c r="G75" s="704"/>
      <c r="J75" s="704"/>
      <c r="K75" s="704"/>
      <c r="L75" s="704"/>
      <c r="O75" s="704"/>
      <c r="P75" s="704"/>
      <c r="Q75" s="704"/>
      <c r="R75" s="704"/>
      <c r="S75" s="704"/>
      <c r="T75" s="704"/>
      <c r="U75" s="704"/>
      <c r="V75" s="704"/>
      <c r="W75" s="704"/>
      <c r="X75" s="164"/>
      <c r="Y75" s="704"/>
      <c r="Z75" s="704"/>
      <c r="AA75" s="705"/>
      <c r="AB75" s="705"/>
      <c r="AC75" s="705"/>
      <c r="AD75" s="704"/>
      <c r="AE75" s="704"/>
    </row>
    <row r="76" spans="2:31" s="163" customFormat="1">
      <c r="B76" s="704"/>
      <c r="C76" s="667" t="s">
        <v>597</v>
      </c>
      <c r="D76" s="381"/>
      <c r="E76" s="381"/>
      <c r="F76" s="381"/>
      <c r="G76" s="704"/>
      <c r="J76" s="704"/>
      <c r="K76" s="704"/>
      <c r="L76" s="704"/>
      <c r="O76" s="704"/>
      <c r="P76" s="704"/>
      <c r="Q76" s="704"/>
      <c r="R76" s="704"/>
      <c r="S76" s="704"/>
      <c r="T76" s="704"/>
      <c r="U76" s="704"/>
      <c r="V76" s="704"/>
      <c r="W76" s="704"/>
      <c r="X76" s="164"/>
      <c r="Y76" s="704"/>
      <c r="Z76" s="704"/>
      <c r="AA76" s="705"/>
      <c r="AB76" s="705"/>
      <c r="AC76" s="705"/>
      <c r="AD76" s="704"/>
      <c r="AE76" s="704"/>
    </row>
    <row r="77" spans="2:31" s="163" customFormat="1">
      <c r="B77" s="704"/>
      <c r="C77" s="667" t="s">
        <v>598</v>
      </c>
      <c r="D77" s="381"/>
      <c r="E77" s="381"/>
      <c r="F77" s="381"/>
      <c r="G77" s="704"/>
      <c r="J77" s="704"/>
      <c r="K77" s="704"/>
      <c r="L77" s="704"/>
      <c r="O77" s="704"/>
      <c r="P77" s="704"/>
      <c r="Q77" s="704"/>
      <c r="R77" s="704"/>
      <c r="S77" s="704"/>
      <c r="T77" s="704"/>
      <c r="U77" s="704"/>
      <c r="V77" s="704"/>
      <c r="W77" s="704"/>
      <c r="X77" s="164"/>
      <c r="Y77" s="704"/>
      <c r="Z77" s="704"/>
      <c r="AA77" s="705"/>
      <c r="AB77" s="705"/>
      <c r="AC77" s="705"/>
      <c r="AD77" s="704"/>
      <c r="AE77" s="704"/>
    </row>
    <row r="78" spans="2:31" s="163" customFormat="1">
      <c r="B78" s="704"/>
      <c r="C78" s="667" t="s">
        <v>599</v>
      </c>
      <c r="D78" s="381"/>
      <c r="E78" s="381"/>
      <c r="F78" s="381"/>
      <c r="G78" s="704"/>
      <c r="J78" s="704"/>
      <c r="K78" s="704"/>
      <c r="L78" s="704"/>
      <c r="O78" s="704"/>
      <c r="P78" s="704"/>
      <c r="Q78" s="704"/>
      <c r="R78" s="704"/>
      <c r="S78" s="704"/>
      <c r="T78" s="704"/>
      <c r="U78" s="704"/>
      <c r="V78" s="704"/>
      <c r="W78" s="704"/>
      <c r="X78" s="164"/>
      <c r="Y78" s="704"/>
      <c r="Z78" s="704"/>
      <c r="AA78" s="705"/>
      <c r="AB78" s="705"/>
      <c r="AC78" s="705"/>
      <c r="AD78" s="704"/>
      <c r="AE78" s="704"/>
    </row>
    <row r="79" spans="2:31">
      <c r="C79" s="667" t="s">
        <v>336</v>
      </c>
    </row>
    <row r="80" spans="2:31" s="665" customFormat="1">
      <c r="B80" s="704"/>
      <c r="C80" s="668" t="s">
        <v>348</v>
      </c>
      <c r="D80" s="666" t="s">
        <v>570</v>
      </c>
      <c r="E80" s="381"/>
      <c r="F80" s="381"/>
      <c r="G80" s="704"/>
      <c r="H80" s="163"/>
      <c r="I80" s="163"/>
      <c r="J80" s="704"/>
      <c r="K80" s="704"/>
      <c r="L80" s="704"/>
      <c r="M80" s="163"/>
      <c r="N80" s="163"/>
      <c r="O80" s="704"/>
      <c r="P80" s="704"/>
      <c r="Q80" s="704"/>
      <c r="R80" s="704"/>
      <c r="S80" s="704"/>
      <c r="T80" s="704"/>
      <c r="U80" s="704"/>
      <c r="V80" s="704"/>
      <c r="W80" s="704"/>
      <c r="X80" s="164"/>
      <c r="Y80" s="704"/>
      <c r="Z80" s="704"/>
      <c r="AA80" s="705"/>
      <c r="AB80" s="705"/>
      <c r="AC80" s="705"/>
      <c r="AD80" s="704"/>
      <c r="AE80" s="704"/>
    </row>
    <row r="81" spans="2:31" s="665" customFormat="1">
      <c r="B81" s="704"/>
      <c r="C81" s="667" t="s">
        <v>14</v>
      </c>
      <c r="D81" s="381" t="s">
        <v>571</v>
      </c>
      <c r="E81" s="381"/>
      <c r="F81" s="381"/>
      <c r="G81" s="704"/>
      <c r="H81" s="163"/>
      <c r="I81" s="163"/>
      <c r="J81" s="704"/>
      <c r="K81" s="704"/>
      <c r="L81" s="704"/>
      <c r="M81" s="163"/>
      <c r="N81" s="163"/>
      <c r="O81" s="704"/>
      <c r="P81" s="704"/>
      <c r="Q81" s="704"/>
      <c r="R81" s="704"/>
      <c r="S81" s="704"/>
      <c r="T81" s="704"/>
      <c r="U81" s="704"/>
      <c r="V81" s="704"/>
      <c r="W81" s="704"/>
      <c r="X81" s="164"/>
      <c r="Y81" s="704"/>
      <c r="Z81" s="704"/>
      <c r="AA81" s="705"/>
      <c r="AB81" s="705"/>
      <c r="AC81" s="705"/>
      <c r="AD81" s="704"/>
      <c r="AE81" s="704"/>
    </row>
    <row r="82" spans="2:31" s="665" customFormat="1">
      <c r="B82" s="704"/>
      <c r="C82" s="667" t="s">
        <v>10</v>
      </c>
      <c r="D82" s="381"/>
      <c r="E82" s="381"/>
      <c r="F82" s="381"/>
      <c r="G82" s="704"/>
      <c r="H82" s="163"/>
      <c r="I82" s="163"/>
      <c r="J82" s="704"/>
      <c r="K82" s="704"/>
      <c r="L82" s="704"/>
      <c r="M82" s="163"/>
      <c r="N82" s="163"/>
      <c r="O82" s="704"/>
      <c r="P82" s="704"/>
      <c r="Q82" s="704"/>
      <c r="R82" s="704"/>
      <c r="S82" s="704"/>
      <c r="T82" s="704"/>
      <c r="U82" s="704"/>
      <c r="V82" s="704"/>
      <c r="W82" s="704"/>
      <c r="X82" s="164"/>
      <c r="Y82" s="704"/>
      <c r="Z82" s="704"/>
      <c r="AA82" s="705"/>
      <c r="AB82" s="705"/>
      <c r="AC82" s="705"/>
      <c r="AD82" s="704"/>
      <c r="AE82" s="704"/>
    </row>
    <row r="83" spans="2:31" s="665" customFormat="1">
      <c r="B83" s="704"/>
      <c r="C83" s="667" t="s">
        <v>602</v>
      </c>
      <c r="D83" s="381" t="s">
        <v>20</v>
      </c>
      <c r="E83" s="381"/>
      <c r="F83" s="381"/>
      <c r="G83" s="704"/>
      <c r="H83" s="163"/>
      <c r="I83" s="163"/>
      <c r="J83" s="704"/>
      <c r="K83" s="704"/>
      <c r="L83" s="704"/>
      <c r="M83" s="163"/>
      <c r="N83" s="163"/>
      <c r="O83" s="704"/>
      <c r="P83" s="704"/>
      <c r="Q83" s="704"/>
      <c r="R83" s="704"/>
      <c r="S83" s="704"/>
      <c r="T83" s="704"/>
      <c r="U83" s="704"/>
      <c r="V83" s="704"/>
      <c r="W83" s="704"/>
      <c r="X83" s="164"/>
      <c r="Y83" s="704"/>
      <c r="Z83" s="704"/>
      <c r="AA83" s="705"/>
      <c r="AB83" s="705"/>
      <c r="AC83" s="705"/>
      <c r="AD83" s="704"/>
      <c r="AE83" s="704"/>
    </row>
    <row r="84" spans="2:31" s="665" customFormat="1">
      <c r="B84" s="704"/>
      <c r="C84" s="667" t="s">
        <v>11</v>
      </c>
      <c r="D84" s="381"/>
      <c r="E84" s="381"/>
      <c r="F84" s="381"/>
      <c r="G84" s="704"/>
      <c r="H84" s="163"/>
      <c r="I84" s="163"/>
      <c r="J84" s="704"/>
      <c r="K84" s="704"/>
      <c r="L84" s="704"/>
      <c r="M84" s="163"/>
      <c r="N84" s="163"/>
      <c r="O84" s="704"/>
      <c r="P84" s="704"/>
      <c r="Q84" s="704"/>
      <c r="R84" s="704"/>
      <c r="S84" s="704"/>
      <c r="T84" s="704"/>
      <c r="U84" s="704"/>
      <c r="V84" s="704"/>
      <c r="W84" s="704"/>
      <c r="X84" s="164"/>
      <c r="Y84" s="704"/>
      <c r="Z84" s="704"/>
      <c r="AA84" s="705"/>
      <c r="AB84" s="705"/>
      <c r="AC84" s="705"/>
      <c r="AD84" s="704"/>
      <c r="AE84" s="704"/>
    </row>
    <row r="85" spans="2:31" s="665" customFormat="1">
      <c r="B85" s="704"/>
      <c r="C85" s="667" t="s">
        <v>550</v>
      </c>
      <c r="D85" s="381"/>
      <c r="E85" s="381"/>
      <c r="F85" s="381"/>
      <c r="G85" s="704"/>
      <c r="H85" s="163"/>
      <c r="I85" s="163"/>
      <c r="J85" s="704"/>
      <c r="K85" s="704"/>
      <c r="L85" s="704"/>
      <c r="M85" s="163"/>
      <c r="N85" s="163"/>
      <c r="O85" s="704"/>
      <c r="P85" s="704"/>
      <c r="Q85" s="704"/>
      <c r="R85" s="704"/>
      <c r="S85" s="704"/>
      <c r="T85" s="704"/>
      <c r="U85" s="704"/>
      <c r="V85" s="704"/>
      <c r="W85" s="704"/>
      <c r="X85" s="164"/>
      <c r="Y85" s="704"/>
      <c r="Z85" s="704"/>
      <c r="AA85" s="705"/>
      <c r="AB85" s="705"/>
      <c r="AC85" s="705"/>
      <c r="AD85" s="704"/>
      <c r="AE85" s="704"/>
    </row>
    <row r="86" spans="2:31" s="665" customFormat="1">
      <c r="B86" s="704"/>
      <c r="C86" s="667" t="s">
        <v>604</v>
      </c>
      <c r="D86" s="381"/>
      <c r="E86" s="381"/>
      <c r="F86" s="381"/>
      <c r="G86" s="704"/>
      <c r="H86" s="163"/>
      <c r="I86" s="163"/>
      <c r="J86" s="704"/>
      <c r="K86" s="704"/>
      <c r="L86" s="704"/>
      <c r="M86" s="163"/>
      <c r="N86" s="163"/>
      <c r="O86" s="704"/>
      <c r="P86" s="704"/>
      <c r="Q86" s="704"/>
      <c r="R86" s="704"/>
      <c r="S86" s="704"/>
      <c r="T86" s="704"/>
      <c r="U86" s="704"/>
      <c r="V86" s="704"/>
      <c r="W86" s="704"/>
      <c r="X86" s="164"/>
      <c r="Y86" s="704"/>
      <c r="Z86" s="704"/>
      <c r="AA86" s="705"/>
      <c r="AB86" s="705"/>
      <c r="AC86" s="705"/>
      <c r="AD86" s="704"/>
      <c r="AE86" s="704"/>
    </row>
    <row r="87" spans="2:31" s="665" customFormat="1">
      <c r="B87" s="704"/>
      <c r="C87" s="667" t="s">
        <v>542</v>
      </c>
      <c r="D87" s="381"/>
      <c r="E87" s="381"/>
      <c r="F87" s="381"/>
      <c r="G87" s="704"/>
      <c r="H87" s="163"/>
      <c r="I87" s="163"/>
      <c r="J87" s="704"/>
      <c r="K87" s="704"/>
      <c r="L87" s="704"/>
      <c r="M87" s="163"/>
      <c r="N87" s="163"/>
      <c r="O87" s="704"/>
      <c r="P87" s="704"/>
      <c r="Q87" s="704"/>
      <c r="R87" s="704"/>
      <c r="S87" s="704"/>
      <c r="T87" s="704"/>
      <c r="U87" s="704"/>
      <c r="V87" s="704"/>
      <c r="W87" s="704"/>
      <c r="X87" s="164"/>
      <c r="Y87" s="704"/>
      <c r="Z87" s="704"/>
      <c r="AA87" s="705"/>
      <c r="AB87" s="705"/>
      <c r="AC87" s="705"/>
      <c r="AD87" s="704"/>
      <c r="AE87" s="704"/>
    </row>
    <row r="88" spans="2:31" s="665" customFormat="1">
      <c r="B88" s="704"/>
      <c r="C88" s="667" t="s">
        <v>543</v>
      </c>
      <c r="D88" s="381"/>
      <c r="E88" s="381"/>
      <c r="F88" s="381"/>
      <c r="G88" s="704"/>
      <c r="H88" s="163"/>
      <c r="I88" s="163"/>
      <c r="J88" s="704"/>
      <c r="K88" s="704"/>
      <c r="L88" s="704"/>
      <c r="M88" s="163"/>
      <c r="N88" s="163"/>
      <c r="O88" s="704"/>
      <c r="P88" s="704"/>
      <c r="Q88" s="704"/>
      <c r="R88" s="704"/>
      <c r="S88" s="704"/>
      <c r="T88" s="704"/>
      <c r="U88" s="704"/>
      <c r="V88" s="704"/>
      <c r="W88" s="704"/>
      <c r="X88" s="164"/>
      <c r="Y88" s="704"/>
      <c r="Z88" s="704"/>
      <c r="AA88" s="705"/>
      <c r="AB88" s="705"/>
      <c r="AC88" s="705"/>
      <c r="AD88" s="704"/>
      <c r="AE88" s="704"/>
    </row>
    <row r="89" spans="2:31" s="665" customFormat="1">
      <c r="B89" s="704"/>
      <c r="C89" s="668" t="s">
        <v>621</v>
      </c>
      <c r="D89" s="669" t="s">
        <v>166</v>
      </c>
      <c r="E89" s="381"/>
      <c r="F89" s="381"/>
      <c r="G89" s="704"/>
      <c r="H89" s="163"/>
      <c r="I89" s="163"/>
      <c r="J89" s="704"/>
      <c r="K89" s="704"/>
      <c r="L89" s="704"/>
      <c r="M89" s="163"/>
      <c r="N89" s="163"/>
      <c r="O89" s="704"/>
      <c r="P89" s="704"/>
      <c r="Q89" s="704"/>
      <c r="R89" s="704"/>
      <c r="S89" s="704"/>
      <c r="T89" s="704"/>
      <c r="U89" s="704"/>
      <c r="V89" s="704"/>
      <c r="W89" s="704"/>
      <c r="X89" s="164"/>
      <c r="Y89" s="704"/>
      <c r="Z89" s="704"/>
      <c r="AA89" s="705"/>
      <c r="AB89" s="705"/>
      <c r="AC89" s="705"/>
      <c r="AD89" s="704"/>
      <c r="AE89" s="704"/>
    </row>
    <row r="90" spans="2:31" s="665" customFormat="1">
      <c r="B90" s="704"/>
      <c r="C90" s="668" t="s">
        <v>622</v>
      </c>
      <c r="D90" s="669" t="s">
        <v>167</v>
      </c>
      <c r="E90" s="381"/>
      <c r="F90" s="381"/>
      <c r="G90" s="704"/>
      <c r="H90" s="163"/>
      <c r="I90" s="163"/>
      <c r="J90" s="704"/>
      <c r="K90" s="704"/>
      <c r="L90" s="704"/>
      <c r="M90" s="163"/>
      <c r="N90" s="163"/>
      <c r="O90" s="704"/>
      <c r="P90" s="704"/>
      <c r="Q90" s="704"/>
      <c r="R90" s="704"/>
      <c r="S90" s="704"/>
      <c r="T90" s="704"/>
      <c r="U90" s="704"/>
      <c r="V90" s="704"/>
      <c r="W90" s="704"/>
      <c r="X90" s="164"/>
      <c r="Y90" s="704"/>
      <c r="Z90" s="704"/>
      <c r="AA90" s="705"/>
      <c r="AB90" s="705"/>
      <c r="AC90" s="705"/>
      <c r="AD90" s="704"/>
      <c r="AE90" s="704"/>
    </row>
    <row r="91" spans="2:31" s="665" customFormat="1">
      <c r="B91" s="704"/>
      <c r="C91" s="668" t="s">
        <v>623</v>
      </c>
      <c r="D91" s="666" t="s">
        <v>168</v>
      </c>
      <c r="E91" s="381"/>
      <c r="F91" s="381"/>
      <c r="G91" s="704"/>
      <c r="H91" s="163"/>
      <c r="I91" s="163"/>
      <c r="J91" s="704"/>
      <c r="K91" s="704"/>
      <c r="L91" s="704"/>
      <c r="M91" s="163"/>
      <c r="N91" s="163"/>
      <c r="O91" s="704"/>
      <c r="P91" s="704"/>
      <c r="Q91" s="704"/>
      <c r="R91" s="704"/>
      <c r="S91" s="704"/>
      <c r="T91" s="704"/>
      <c r="U91" s="704"/>
      <c r="V91" s="704"/>
      <c r="W91" s="704"/>
      <c r="X91" s="164"/>
      <c r="Y91" s="704"/>
      <c r="Z91" s="704"/>
      <c r="AA91" s="705"/>
      <c r="AB91" s="705"/>
      <c r="AC91" s="705"/>
      <c r="AD91" s="704"/>
      <c r="AE91" s="704"/>
    </row>
    <row r="92" spans="2:31" s="665" customFormat="1">
      <c r="B92" s="704"/>
      <c r="C92" s="668" t="s">
        <v>624</v>
      </c>
      <c r="D92" s="666" t="s">
        <v>169</v>
      </c>
      <c r="E92" s="381"/>
      <c r="F92" s="381"/>
      <c r="G92" s="704"/>
      <c r="H92" s="163"/>
      <c r="I92" s="163"/>
      <c r="J92" s="704"/>
      <c r="K92" s="704"/>
      <c r="L92" s="704"/>
      <c r="M92" s="163"/>
      <c r="N92" s="163"/>
      <c r="O92" s="704"/>
      <c r="P92" s="704"/>
      <c r="Q92" s="704"/>
      <c r="R92" s="704"/>
      <c r="S92" s="704"/>
      <c r="T92" s="704"/>
      <c r="U92" s="704"/>
      <c r="V92" s="704"/>
      <c r="W92" s="704"/>
      <c r="X92" s="164"/>
      <c r="Y92" s="704"/>
      <c r="Z92" s="704"/>
      <c r="AA92" s="705"/>
      <c r="AB92" s="705"/>
      <c r="AC92" s="705"/>
      <c r="AD92" s="704"/>
      <c r="AE92" s="704"/>
    </row>
    <row r="93" spans="2:31" s="665" customFormat="1">
      <c r="B93" s="704"/>
      <c r="C93" s="668" t="s">
        <v>618</v>
      </c>
      <c r="D93" s="669" t="s">
        <v>170</v>
      </c>
      <c r="E93" s="381"/>
      <c r="F93" s="381"/>
      <c r="G93" s="704"/>
      <c r="H93" s="163"/>
      <c r="I93" s="163"/>
      <c r="J93" s="704"/>
      <c r="K93" s="704"/>
      <c r="L93" s="704"/>
      <c r="M93" s="163"/>
      <c r="N93" s="163"/>
      <c r="O93" s="704"/>
      <c r="P93" s="704"/>
      <c r="Q93" s="704"/>
      <c r="R93" s="704"/>
      <c r="S93" s="704"/>
      <c r="T93" s="704"/>
      <c r="U93" s="704"/>
      <c r="V93" s="704"/>
      <c r="W93" s="704"/>
      <c r="X93" s="164"/>
      <c r="Y93" s="704"/>
      <c r="Z93" s="704"/>
      <c r="AA93" s="705"/>
      <c r="AB93" s="705"/>
      <c r="AC93" s="705"/>
      <c r="AD93" s="704"/>
      <c r="AE93" s="704"/>
    </row>
    <row r="94" spans="2:31" s="665" customFormat="1">
      <c r="B94" s="704"/>
      <c r="C94" s="669" t="s">
        <v>156</v>
      </c>
      <c r="D94" s="669" t="s">
        <v>171</v>
      </c>
      <c r="E94" s="381"/>
      <c r="F94" s="381"/>
      <c r="G94" s="704"/>
      <c r="H94" s="163"/>
      <c r="I94" s="163"/>
      <c r="J94" s="704"/>
      <c r="K94" s="704"/>
      <c r="L94" s="704"/>
      <c r="M94" s="163"/>
      <c r="N94" s="163"/>
      <c r="O94" s="704"/>
      <c r="P94" s="704"/>
      <c r="Q94" s="704"/>
      <c r="R94" s="704"/>
      <c r="S94" s="704"/>
      <c r="T94" s="704"/>
      <c r="U94" s="704"/>
      <c r="V94" s="704"/>
      <c r="W94" s="704"/>
      <c r="X94" s="164"/>
      <c r="Y94" s="704"/>
      <c r="Z94" s="704"/>
      <c r="AA94" s="705"/>
      <c r="AB94" s="705"/>
      <c r="AC94" s="680"/>
    </row>
    <row r="95" spans="2:31" s="665" customFormat="1">
      <c r="B95" s="704"/>
      <c r="C95" s="669" t="s">
        <v>157</v>
      </c>
      <c r="D95" s="669" t="s">
        <v>172</v>
      </c>
      <c r="E95" s="381"/>
      <c r="F95" s="381"/>
      <c r="G95" s="704"/>
      <c r="H95" s="163"/>
      <c r="I95" s="163"/>
      <c r="J95" s="704"/>
      <c r="K95" s="704"/>
      <c r="L95" s="704"/>
      <c r="M95" s="163"/>
      <c r="N95" s="163"/>
      <c r="O95" s="704"/>
      <c r="P95" s="704"/>
      <c r="Q95" s="704"/>
      <c r="R95" s="704"/>
      <c r="S95" s="704"/>
      <c r="T95" s="704"/>
      <c r="U95" s="704"/>
      <c r="V95" s="704"/>
      <c r="W95" s="704"/>
      <c r="X95" s="164"/>
      <c r="Y95" s="704"/>
      <c r="Z95" s="704"/>
      <c r="AA95" s="705"/>
      <c r="AB95" s="705"/>
      <c r="AC95" s="680"/>
    </row>
    <row r="96" spans="2:31" s="665" customFormat="1">
      <c r="B96" s="704"/>
      <c r="C96" s="669" t="s">
        <v>158</v>
      </c>
      <c r="D96" s="669" t="s">
        <v>173</v>
      </c>
      <c r="E96" s="381"/>
      <c r="F96" s="381"/>
      <c r="G96" s="704"/>
      <c r="H96" s="163"/>
      <c r="I96" s="163"/>
      <c r="J96" s="704"/>
      <c r="K96" s="704"/>
      <c r="L96" s="704"/>
      <c r="M96" s="163"/>
      <c r="N96" s="163"/>
      <c r="O96" s="704"/>
      <c r="P96" s="704"/>
      <c r="Q96" s="704"/>
      <c r="R96" s="704"/>
      <c r="S96" s="704"/>
      <c r="T96" s="704"/>
      <c r="U96" s="704"/>
      <c r="V96" s="704"/>
      <c r="W96" s="704"/>
      <c r="X96" s="164"/>
      <c r="Y96" s="704"/>
      <c r="Z96" s="704"/>
      <c r="AA96" s="705"/>
      <c r="AB96" s="705"/>
      <c r="AC96" s="680"/>
    </row>
    <row r="97" spans="2:29" s="665" customFormat="1">
      <c r="B97" s="704"/>
      <c r="C97" s="669" t="s">
        <v>159</v>
      </c>
      <c r="D97" s="669" t="s">
        <v>174</v>
      </c>
      <c r="E97" s="381"/>
      <c r="F97" s="381"/>
      <c r="G97" s="704"/>
      <c r="H97" s="163"/>
      <c r="I97" s="163"/>
      <c r="J97" s="704"/>
      <c r="K97" s="704"/>
      <c r="L97" s="704"/>
      <c r="M97" s="163"/>
      <c r="N97" s="163"/>
      <c r="O97" s="704"/>
      <c r="P97" s="704"/>
      <c r="Q97" s="704"/>
      <c r="R97" s="704"/>
      <c r="S97" s="704"/>
      <c r="T97" s="704"/>
      <c r="U97" s="704"/>
      <c r="V97" s="704"/>
      <c r="W97" s="704"/>
      <c r="X97" s="164"/>
      <c r="Y97" s="704"/>
      <c r="Z97" s="704"/>
      <c r="AA97" s="705"/>
      <c r="AB97" s="705"/>
      <c r="AC97" s="680"/>
    </row>
    <row r="98" spans="2:29" s="665" customFormat="1">
      <c r="B98" s="704"/>
      <c r="C98" s="669" t="s">
        <v>160</v>
      </c>
      <c r="D98" s="669" t="s">
        <v>175</v>
      </c>
      <c r="E98" s="381"/>
      <c r="F98" s="381"/>
      <c r="G98" s="704"/>
      <c r="H98" s="163"/>
      <c r="I98" s="163"/>
      <c r="J98" s="704"/>
      <c r="K98" s="704"/>
      <c r="L98" s="704"/>
      <c r="M98" s="163"/>
      <c r="N98" s="163"/>
      <c r="O98" s="704"/>
      <c r="P98" s="704"/>
      <c r="Q98" s="704"/>
      <c r="R98" s="704"/>
      <c r="S98" s="704"/>
      <c r="T98" s="704"/>
      <c r="U98" s="704"/>
      <c r="V98" s="704"/>
      <c r="W98" s="704"/>
      <c r="X98" s="164"/>
      <c r="Y98" s="704"/>
      <c r="Z98" s="704"/>
      <c r="AA98" s="705"/>
      <c r="AB98" s="705"/>
      <c r="AC98" s="680"/>
    </row>
    <row r="99" spans="2:29" s="665" customFormat="1">
      <c r="B99" s="704"/>
      <c r="C99" s="669" t="s">
        <v>161</v>
      </c>
      <c r="D99" s="669" t="s">
        <v>176</v>
      </c>
      <c r="E99" s="381"/>
      <c r="F99" s="381"/>
      <c r="G99" s="704"/>
      <c r="H99" s="163"/>
      <c r="I99" s="163"/>
      <c r="J99" s="704"/>
      <c r="K99" s="704"/>
      <c r="L99" s="704"/>
      <c r="M99" s="163"/>
      <c r="N99" s="163"/>
      <c r="O99" s="704"/>
      <c r="P99" s="704"/>
      <c r="Q99" s="704"/>
      <c r="R99" s="704"/>
      <c r="S99" s="704"/>
      <c r="T99" s="704"/>
      <c r="U99" s="704"/>
      <c r="V99" s="704"/>
      <c r="W99" s="704"/>
      <c r="X99" s="164"/>
      <c r="Y99" s="704"/>
      <c r="Z99" s="704"/>
      <c r="AA99" s="705"/>
      <c r="AB99" s="705"/>
      <c r="AC99" s="680"/>
    </row>
    <row r="100" spans="2:29" s="665" customFormat="1">
      <c r="B100" s="704"/>
      <c r="C100" s="669" t="s">
        <v>162</v>
      </c>
      <c r="D100" s="669" t="s">
        <v>177</v>
      </c>
      <c r="E100" s="381"/>
      <c r="F100" s="381"/>
      <c r="G100" s="704"/>
      <c r="H100" s="163"/>
      <c r="I100" s="163"/>
      <c r="J100" s="704"/>
      <c r="K100" s="704"/>
      <c r="L100" s="704"/>
      <c r="M100" s="163"/>
      <c r="N100" s="163"/>
      <c r="O100" s="704"/>
      <c r="P100" s="704"/>
      <c r="Q100" s="704"/>
      <c r="R100" s="704"/>
      <c r="S100" s="704"/>
      <c r="T100" s="704"/>
      <c r="U100" s="704"/>
      <c r="V100" s="704"/>
      <c r="W100" s="704"/>
      <c r="X100" s="164"/>
      <c r="Y100" s="704"/>
      <c r="Z100" s="704"/>
      <c r="AA100" s="705"/>
      <c r="AB100" s="705"/>
      <c r="AC100" s="680"/>
    </row>
    <row r="101" spans="2:29" s="665" customFormat="1">
      <c r="B101" s="704"/>
      <c r="C101" s="669" t="s">
        <v>163</v>
      </c>
      <c r="D101" s="669" t="s">
        <v>178</v>
      </c>
      <c r="E101" s="381"/>
      <c r="F101" s="381"/>
      <c r="G101" s="704"/>
      <c r="H101" s="163"/>
      <c r="I101" s="163"/>
      <c r="J101" s="704"/>
      <c r="K101" s="704"/>
      <c r="L101" s="704"/>
      <c r="M101" s="163"/>
      <c r="N101" s="163"/>
      <c r="O101" s="704"/>
      <c r="P101" s="704"/>
      <c r="Q101" s="704"/>
      <c r="R101" s="704"/>
      <c r="S101" s="704"/>
      <c r="T101" s="704"/>
      <c r="U101" s="704"/>
      <c r="V101" s="704"/>
      <c r="W101" s="704"/>
      <c r="X101" s="164"/>
      <c r="Y101" s="704"/>
      <c r="Z101" s="704"/>
      <c r="AA101" s="705"/>
      <c r="AB101" s="705"/>
      <c r="AC101" s="680"/>
    </row>
    <row r="102" spans="2:29" s="665" customFormat="1">
      <c r="B102" s="704"/>
      <c r="C102" s="669" t="s">
        <v>164</v>
      </c>
      <c r="D102" s="669" t="s">
        <v>179</v>
      </c>
      <c r="E102" s="381"/>
      <c r="F102" s="381"/>
      <c r="G102" s="704"/>
      <c r="H102" s="163"/>
      <c r="I102" s="163"/>
      <c r="J102" s="704"/>
      <c r="K102" s="704"/>
      <c r="L102" s="704"/>
      <c r="M102" s="163"/>
      <c r="N102" s="163"/>
      <c r="O102" s="704"/>
      <c r="P102" s="704"/>
      <c r="Q102" s="704"/>
      <c r="R102" s="704"/>
      <c r="S102" s="704"/>
      <c r="T102" s="704"/>
      <c r="U102" s="704"/>
      <c r="V102" s="704"/>
      <c r="W102" s="704"/>
      <c r="X102" s="164"/>
      <c r="Y102" s="704"/>
      <c r="Z102" s="704"/>
      <c r="AA102" s="705"/>
      <c r="AB102" s="705"/>
      <c r="AC102" s="680"/>
    </row>
    <row r="103" spans="2:29" s="665" customFormat="1">
      <c r="B103" s="704"/>
      <c r="C103" s="669" t="s">
        <v>165</v>
      </c>
      <c r="D103" s="669" t="s">
        <v>180</v>
      </c>
      <c r="E103" s="381"/>
      <c r="F103" s="381"/>
      <c r="G103" s="704"/>
      <c r="H103" s="163"/>
      <c r="I103" s="163"/>
      <c r="J103" s="704"/>
      <c r="K103" s="704"/>
      <c r="L103" s="704"/>
      <c r="M103" s="163"/>
      <c r="N103" s="163"/>
      <c r="O103" s="704"/>
      <c r="P103" s="704"/>
      <c r="Q103" s="704"/>
      <c r="R103" s="704"/>
      <c r="S103" s="704"/>
      <c r="T103" s="704"/>
      <c r="U103" s="704"/>
      <c r="V103" s="704"/>
      <c r="W103" s="704"/>
      <c r="X103" s="164"/>
      <c r="Y103" s="704"/>
      <c r="Z103" s="704"/>
      <c r="AA103" s="705"/>
      <c r="AB103" s="705"/>
      <c r="AC103" s="680"/>
    </row>
    <row r="104" spans="2:29" s="665" customFormat="1">
      <c r="B104" s="704"/>
      <c r="C104" s="669" t="s">
        <v>125</v>
      </c>
      <c r="D104" s="669" t="s">
        <v>140</v>
      </c>
      <c r="E104" s="381"/>
      <c r="F104" s="381"/>
      <c r="G104" s="704"/>
      <c r="H104" s="163"/>
      <c r="I104" s="163"/>
      <c r="J104" s="704"/>
      <c r="K104" s="704"/>
      <c r="L104" s="704"/>
      <c r="M104" s="163"/>
      <c r="N104" s="163"/>
      <c r="O104" s="704"/>
      <c r="P104" s="704"/>
      <c r="Q104" s="704"/>
      <c r="R104" s="704"/>
      <c r="S104" s="704"/>
      <c r="T104" s="704"/>
      <c r="U104" s="704"/>
      <c r="V104" s="704"/>
      <c r="W104" s="704"/>
      <c r="X104" s="164"/>
      <c r="Y104" s="704"/>
      <c r="Z104" s="704"/>
      <c r="AA104" s="705"/>
      <c r="AB104" s="705"/>
      <c r="AC104" s="680"/>
    </row>
    <row r="105" spans="2:29" s="665" customFormat="1">
      <c r="B105" s="704"/>
      <c r="C105" s="669" t="s">
        <v>126</v>
      </c>
      <c r="D105" s="669" t="s">
        <v>141</v>
      </c>
      <c r="E105" s="381"/>
      <c r="F105" s="381"/>
      <c r="G105" s="704"/>
      <c r="H105" s="163"/>
      <c r="I105" s="163"/>
      <c r="J105" s="704"/>
      <c r="K105" s="704"/>
      <c r="L105" s="704"/>
      <c r="M105" s="163"/>
      <c r="N105" s="163"/>
      <c r="O105" s="704"/>
      <c r="P105" s="704"/>
      <c r="Q105" s="704"/>
      <c r="R105" s="704"/>
      <c r="S105" s="704"/>
      <c r="T105" s="704"/>
      <c r="U105" s="704"/>
      <c r="V105" s="704"/>
      <c r="W105" s="704"/>
      <c r="X105" s="164"/>
      <c r="Y105" s="704"/>
      <c r="Z105" s="704"/>
      <c r="AA105" s="705"/>
      <c r="AB105" s="705"/>
      <c r="AC105" s="680"/>
    </row>
    <row r="106" spans="2:29" s="665" customFormat="1">
      <c r="B106" s="704"/>
      <c r="C106" s="669" t="s">
        <v>127</v>
      </c>
      <c r="D106" s="669" t="s">
        <v>142</v>
      </c>
      <c r="E106" s="381"/>
      <c r="F106" s="381"/>
      <c r="G106" s="704"/>
      <c r="H106" s="163"/>
      <c r="I106" s="163"/>
      <c r="J106" s="704"/>
      <c r="K106" s="704"/>
      <c r="L106" s="704"/>
      <c r="M106" s="163"/>
      <c r="N106" s="163"/>
      <c r="O106" s="704"/>
      <c r="P106" s="704"/>
      <c r="Q106" s="704"/>
      <c r="R106" s="704"/>
      <c r="S106" s="704"/>
      <c r="T106" s="704"/>
      <c r="U106" s="704"/>
      <c r="V106" s="704"/>
      <c r="W106" s="704"/>
      <c r="X106" s="164"/>
      <c r="Y106" s="704"/>
      <c r="Z106" s="704"/>
      <c r="AA106" s="705"/>
      <c r="AB106" s="705"/>
      <c r="AC106" s="680"/>
    </row>
    <row r="107" spans="2:29" s="665" customFormat="1">
      <c r="B107" s="704"/>
      <c r="C107" s="669" t="s">
        <v>128</v>
      </c>
      <c r="D107" s="669" t="s">
        <v>143</v>
      </c>
      <c r="E107" s="381"/>
      <c r="F107" s="381"/>
      <c r="G107" s="704"/>
      <c r="H107" s="163"/>
      <c r="I107" s="163"/>
      <c r="J107" s="704"/>
      <c r="K107" s="704"/>
      <c r="L107" s="704"/>
      <c r="M107" s="163"/>
      <c r="N107" s="163"/>
      <c r="O107" s="704"/>
      <c r="P107" s="704"/>
      <c r="Q107" s="704"/>
      <c r="R107" s="704"/>
      <c r="S107" s="704"/>
      <c r="T107" s="704"/>
      <c r="U107" s="704"/>
      <c r="V107" s="704"/>
      <c r="W107" s="704"/>
      <c r="X107" s="164"/>
      <c r="Y107" s="704"/>
      <c r="Z107" s="704"/>
      <c r="AA107" s="705"/>
      <c r="AB107" s="705"/>
      <c r="AC107" s="680"/>
    </row>
    <row r="108" spans="2:29" s="665" customFormat="1">
      <c r="B108" s="704"/>
      <c r="C108" s="669" t="s">
        <v>129</v>
      </c>
      <c r="D108" s="669" t="s">
        <v>144</v>
      </c>
      <c r="E108" s="381"/>
      <c r="F108" s="381"/>
      <c r="G108" s="704"/>
      <c r="H108" s="163"/>
      <c r="I108" s="163"/>
      <c r="J108" s="704"/>
      <c r="K108" s="704"/>
      <c r="L108" s="704"/>
      <c r="M108" s="163"/>
      <c r="N108" s="163"/>
      <c r="O108" s="704"/>
      <c r="P108" s="704"/>
      <c r="Q108" s="704"/>
      <c r="R108" s="704"/>
      <c r="S108" s="704"/>
      <c r="T108" s="704"/>
      <c r="U108" s="704"/>
      <c r="V108" s="704"/>
      <c r="W108" s="704"/>
      <c r="X108" s="164"/>
      <c r="Y108" s="704"/>
      <c r="Z108" s="704"/>
      <c r="AA108" s="705"/>
      <c r="AB108" s="705"/>
      <c r="AC108" s="680"/>
    </row>
    <row r="109" spans="2:29" s="665" customFormat="1">
      <c r="B109" s="704"/>
      <c r="C109" s="669" t="s">
        <v>130</v>
      </c>
      <c r="D109" s="669" t="s">
        <v>145</v>
      </c>
      <c r="E109" s="381"/>
      <c r="F109" s="381"/>
      <c r="G109" s="704"/>
      <c r="H109" s="163"/>
      <c r="I109" s="163"/>
      <c r="J109" s="704"/>
      <c r="K109" s="704"/>
      <c r="L109" s="704"/>
      <c r="M109" s="163"/>
      <c r="N109" s="163"/>
      <c r="O109" s="704"/>
      <c r="P109" s="704"/>
      <c r="Q109" s="704"/>
      <c r="R109" s="704"/>
      <c r="S109" s="704"/>
      <c r="T109" s="704"/>
      <c r="U109" s="704"/>
      <c r="V109" s="704"/>
      <c r="W109" s="704"/>
      <c r="X109" s="164"/>
      <c r="Y109" s="704"/>
      <c r="Z109" s="704"/>
      <c r="AA109" s="705"/>
      <c r="AB109" s="705"/>
      <c r="AC109" s="680"/>
    </row>
    <row r="110" spans="2:29" s="665" customFormat="1">
      <c r="B110" s="704"/>
      <c r="C110" s="669" t="s">
        <v>131</v>
      </c>
      <c r="D110" s="669" t="s">
        <v>146</v>
      </c>
      <c r="E110" s="381"/>
      <c r="F110" s="381"/>
      <c r="G110" s="704"/>
      <c r="H110" s="163"/>
      <c r="I110" s="163"/>
      <c r="J110" s="704"/>
      <c r="K110" s="704"/>
      <c r="L110" s="704"/>
      <c r="M110" s="163"/>
      <c r="N110" s="163"/>
      <c r="O110" s="704"/>
      <c r="P110" s="704"/>
      <c r="Q110" s="704"/>
      <c r="R110" s="704"/>
      <c r="S110" s="704"/>
      <c r="T110" s="704"/>
      <c r="U110" s="704"/>
      <c r="V110" s="704"/>
      <c r="W110" s="704"/>
      <c r="X110" s="164"/>
      <c r="Y110" s="704"/>
      <c r="Z110" s="704"/>
      <c r="AA110" s="705"/>
      <c r="AB110" s="705"/>
      <c r="AC110" s="680"/>
    </row>
    <row r="111" spans="2:29" s="665" customFormat="1">
      <c r="B111" s="704"/>
      <c r="C111" s="669" t="s">
        <v>132</v>
      </c>
      <c r="D111" s="669" t="s">
        <v>147</v>
      </c>
      <c r="E111" s="381"/>
      <c r="F111" s="381"/>
      <c r="G111" s="704"/>
      <c r="H111" s="163"/>
      <c r="I111" s="163"/>
      <c r="J111" s="704"/>
      <c r="K111" s="704"/>
      <c r="L111" s="704"/>
      <c r="M111" s="163"/>
      <c r="N111" s="163"/>
      <c r="O111" s="704"/>
      <c r="P111" s="704"/>
      <c r="Q111" s="704"/>
      <c r="R111" s="704"/>
      <c r="S111" s="704"/>
      <c r="T111" s="704"/>
      <c r="U111" s="704"/>
      <c r="V111" s="704"/>
      <c r="W111" s="704"/>
      <c r="X111" s="164"/>
      <c r="Y111" s="704"/>
      <c r="Z111" s="704"/>
      <c r="AA111" s="705"/>
      <c r="AB111" s="705"/>
      <c r="AC111" s="680"/>
    </row>
    <row r="112" spans="2:29" s="665" customFormat="1">
      <c r="B112" s="704"/>
      <c r="C112" s="669" t="s">
        <v>133</v>
      </c>
      <c r="D112" s="669" t="s">
        <v>148</v>
      </c>
      <c r="E112" s="381"/>
      <c r="F112" s="381"/>
      <c r="G112" s="704"/>
      <c r="H112" s="163"/>
      <c r="I112" s="163"/>
      <c r="J112" s="704"/>
      <c r="K112" s="704"/>
      <c r="L112" s="704"/>
      <c r="M112" s="163"/>
      <c r="N112" s="163"/>
      <c r="O112" s="704"/>
      <c r="P112" s="704"/>
      <c r="Q112" s="704"/>
      <c r="R112" s="704"/>
      <c r="S112" s="704"/>
      <c r="T112" s="704"/>
      <c r="U112" s="704"/>
      <c r="V112" s="704"/>
      <c r="W112" s="704"/>
      <c r="X112" s="164"/>
      <c r="Y112" s="704"/>
      <c r="Z112" s="704"/>
      <c r="AA112" s="705"/>
      <c r="AB112" s="705"/>
      <c r="AC112" s="680"/>
    </row>
    <row r="113" spans="2:38" s="665" customFormat="1">
      <c r="B113" s="704"/>
      <c r="C113" s="669" t="s">
        <v>134</v>
      </c>
      <c r="D113" s="669" t="s">
        <v>149</v>
      </c>
      <c r="E113" s="381"/>
      <c r="F113" s="381"/>
      <c r="G113" s="704"/>
      <c r="H113" s="163"/>
      <c r="I113" s="163"/>
      <c r="J113" s="704"/>
      <c r="K113" s="704"/>
      <c r="L113" s="704"/>
      <c r="M113" s="163"/>
      <c r="N113" s="163"/>
      <c r="O113" s="704"/>
      <c r="P113" s="704"/>
      <c r="Q113" s="704"/>
      <c r="R113" s="704"/>
      <c r="S113" s="704"/>
      <c r="T113" s="704"/>
      <c r="U113" s="704"/>
      <c r="V113" s="704"/>
      <c r="W113" s="704"/>
      <c r="X113" s="164"/>
      <c r="Y113" s="704"/>
      <c r="Z113" s="704"/>
      <c r="AA113" s="705"/>
      <c r="AB113" s="705"/>
      <c r="AC113" s="680"/>
    </row>
    <row r="114" spans="2:38" s="665" customFormat="1">
      <c r="B114" s="704"/>
      <c r="C114" s="669" t="s">
        <v>135</v>
      </c>
      <c r="D114" s="669" t="s">
        <v>150</v>
      </c>
      <c r="E114" s="381"/>
      <c r="F114" s="381"/>
      <c r="G114" s="704"/>
      <c r="H114" s="163"/>
      <c r="I114" s="163"/>
      <c r="J114" s="704"/>
      <c r="K114" s="704"/>
      <c r="L114" s="704"/>
      <c r="M114" s="163"/>
      <c r="N114" s="163"/>
      <c r="O114" s="704"/>
      <c r="P114" s="704"/>
      <c r="Q114" s="704"/>
      <c r="R114" s="704"/>
      <c r="S114" s="704"/>
      <c r="T114" s="704"/>
      <c r="U114" s="704"/>
      <c r="V114" s="704"/>
      <c r="W114" s="704"/>
      <c r="X114" s="164"/>
      <c r="Y114" s="704"/>
      <c r="Z114" s="704"/>
      <c r="AA114" s="705"/>
      <c r="AB114" s="705"/>
      <c r="AC114" s="680"/>
    </row>
    <row r="115" spans="2:38" s="665" customFormat="1">
      <c r="B115" s="704"/>
      <c r="C115" s="669" t="s">
        <v>136</v>
      </c>
      <c r="D115" s="669" t="s">
        <v>151</v>
      </c>
      <c r="E115" s="381"/>
      <c r="F115" s="381"/>
      <c r="G115" s="704"/>
      <c r="H115" s="163"/>
      <c r="I115" s="163"/>
      <c r="J115" s="704"/>
      <c r="K115" s="704"/>
      <c r="L115" s="704"/>
      <c r="M115" s="163"/>
      <c r="N115" s="163"/>
      <c r="O115" s="704"/>
      <c r="P115" s="704"/>
      <c r="Q115" s="704"/>
      <c r="R115" s="704"/>
      <c r="S115" s="704"/>
      <c r="T115" s="704"/>
      <c r="U115" s="704"/>
      <c r="V115" s="704"/>
      <c r="W115" s="704"/>
      <c r="X115" s="164"/>
      <c r="Y115" s="704"/>
      <c r="Z115" s="704"/>
      <c r="AA115" s="705"/>
      <c r="AB115" s="705"/>
      <c r="AC115" s="680"/>
    </row>
    <row r="116" spans="2:38" s="665" customFormat="1">
      <c r="B116" s="704"/>
      <c r="C116" s="669" t="s">
        <v>137</v>
      </c>
      <c r="D116" s="669" t="s">
        <v>152</v>
      </c>
      <c r="E116" s="381"/>
      <c r="F116" s="381"/>
      <c r="G116" s="704"/>
      <c r="H116" s="163"/>
      <c r="I116" s="163"/>
      <c r="J116" s="704"/>
      <c r="K116" s="704"/>
      <c r="L116" s="704"/>
      <c r="M116" s="163"/>
      <c r="N116" s="163"/>
      <c r="O116" s="704"/>
      <c r="P116" s="704"/>
      <c r="Q116" s="704"/>
      <c r="R116" s="704"/>
      <c r="S116" s="704"/>
      <c r="T116" s="704"/>
      <c r="U116" s="704"/>
      <c r="V116" s="704"/>
      <c r="W116" s="704"/>
      <c r="X116" s="164"/>
      <c r="Y116" s="704"/>
      <c r="Z116" s="704"/>
      <c r="AA116" s="705"/>
      <c r="AB116" s="705"/>
      <c r="AC116" s="680"/>
    </row>
    <row r="117" spans="2:38" s="665" customFormat="1">
      <c r="B117" s="704"/>
      <c r="C117" s="669" t="s">
        <v>138</v>
      </c>
      <c r="D117" s="669" t="s">
        <v>153</v>
      </c>
      <c r="E117" s="381"/>
      <c r="F117" s="381"/>
      <c r="G117" s="704"/>
      <c r="H117" s="163"/>
      <c r="I117" s="163"/>
      <c r="J117" s="704"/>
      <c r="K117" s="704"/>
      <c r="L117" s="704"/>
      <c r="M117" s="163"/>
      <c r="N117" s="163"/>
      <c r="O117" s="704"/>
      <c r="P117" s="704"/>
      <c r="Q117" s="704"/>
      <c r="R117" s="704"/>
      <c r="S117" s="704"/>
      <c r="T117" s="704"/>
      <c r="U117" s="704"/>
      <c r="V117" s="704"/>
      <c r="W117" s="704"/>
      <c r="X117" s="164"/>
      <c r="Y117" s="704"/>
      <c r="Z117" s="704"/>
      <c r="AA117" s="705"/>
      <c r="AB117" s="705"/>
      <c r="AC117" s="680"/>
    </row>
    <row r="118" spans="2:38" s="665" customFormat="1">
      <c r="B118" s="704"/>
      <c r="C118" s="669" t="s">
        <v>139</v>
      </c>
      <c r="D118" s="669" t="s">
        <v>154</v>
      </c>
      <c r="E118" s="381"/>
      <c r="F118" s="381"/>
      <c r="G118" s="704"/>
      <c r="H118" s="163"/>
      <c r="I118" s="163"/>
      <c r="J118" s="704"/>
      <c r="K118" s="704"/>
      <c r="L118" s="704"/>
      <c r="M118" s="163"/>
      <c r="N118" s="163"/>
      <c r="O118" s="704"/>
      <c r="P118" s="704"/>
      <c r="Q118" s="704"/>
      <c r="R118" s="704"/>
      <c r="S118" s="704"/>
      <c r="T118" s="704"/>
      <c r="U118" s="704"/>
      <c r="V118" s="704"/>
      <c r="W118" s="704"/>
      <c r="X118" s="164"/>
      <c r="Y118" s="704"/>
      <c r="Z118" s="704"/>
      <c r="AA118" s="705"/>
      <c r="AB118" s="705"/>
      <c r="AC118" s="680"/>
    </row>
    <row r="119" spans="2:38" s="665" customFormat="1">
      <c r="B119" s="704"/>
      <c r="C119" s="669" t="s">
        <v>345</v>
      </c>
      <c r="D119" s="669" t="s">
        <v>346</v>
      </c>
      <c r="E119" s="381"/>
      <c r="F119" s="381"/>
      <c r="G119" s="704"/>
      <c r="H119" s="163"/>
      <c r="I119" s="163"/>
      <c r="J119" s="704"/>
      <c r="K119" s="704"/>
      <c r="L119" s="704"/>
      <c r="M119" s="163"/>
      <c r="N119" s="163"/>
      <c r="O119" s="704"/>
      <c r="P119" s="704"/>
      <c r="Q119" s="704"/>
      <c r="R119" s="704"/>
      <c r="S119" s="704"/>
      <c r="T119" s="704"/>
      <c r="U119" s="704"/>
      <c r="V119" s="704"/>
      <c r="W119" s="704"/>
      <c r="X119" s="164"/>
      <c r="Y119" s="704"/>
      <c r="Z119" s="704"/>
      <c r="AA119" s="705"/>
      <c r="AB119" s="705"/>
      <c r="AC119" s="680"/>
    </row>
    <row r="120" spans="2:38">
      <c r="C120" s="668" t="s">
        <v>562</v>
      </c>
      <c r="D120" s="666" t="s">
        <v>586</v>
      </c>
    </row>
    <row r="121" spans="2:38" s="381" customFormat="1">
      <c r="B121" s="704"/>
      <c r="C121" s="668" t="s">
        <v>11</v>
      </c>
      <c r="D121" s="666" t="s">
        <v>579</v>
      </c>
      <c r="G121" s="704"/>
      <c r="H121" s="163"/>
      <c r="I121" s="163"/>
      <c r="J121" s="704"/>
      <c r="K121" s="704"/>
      <c r="L121" s="704"/>
      <c r="M121" s="163"/>
      <c r="N121" s="163"/>
      <c r="O121" s="704"/>
      <c r="P121" s="704"/>
      <c r="Q121" s="704"/>
      <c r="R121" s="704"/>
      <c r="S121" s="704"/>
      <c r="T121" s="704"/>
      <c r="U121" s="704"/>
      <c r="V121" s="704"/>
      <c r="W121" s="704"/>
      <c r="X121" s="164"/>
      <c r="Y121" s="704"/>
      <c r="Z121" s="704"/>
      <c r="AA121" s="705"/>
      <c r="AB121" s="705"/>
      <c r="AC121" s="705"/>
    </row>
    <row r="122" spans="2:38" s="381" customFormat="1">
      <c r="B122" s="704"/>
      <c r="C122" s="668" t="s">
        <v>550</v>
      </c>
      <c r="D122" s="666" t="s">
        <v>603</v>
      </c>
      <c r="G122" s="704"/>
      <c r="H122" s="163"/>
      <c r="I122" s="163"/>
      <c r="J122" s="704"/>
      <c r="K122" s="704"/>
      <c r="L122" s="704"/>
      <c r="M122" s="163"/>
      <c r="N122" s="163"/>
      <c r="O122" s="704"/>
      <c r="P122" s="704"/>
      <c r="Q122" s="704"/>
      <c r="R122" s="704"/>
      <c r="S122" s="704"/>
      <c r="T122" s="704"/>
      <c r="U122" s="704"/>
      <c r="V122" s="704"/>
      <c r="W122" s="704"/>
      <c r="X122" s="164"/>
      <c r="Y122" s="704"/>
      <c r="Z122" s="704"/>
      <c r="AA122" s="705"/>
      <c r="AB122" s="705"/>
      <c r="AC122" s="705"/>
    </row>
    <row r="123" spans="2:38" s="381" customFormat="1">
      <c r="B123" s="704"/>
      <c r="C123" s="668" t="s">
        <v>626</v>
      </c>
      <c r="D123" s="666" t="s">
        <v>629</v>
      </c>
      <c r="G123" s="704"/>
      <c r="H123" s="163"/>
      <c r="I123" s="163"/>
      <c r="J123" s="704"/>
      <c r="K123" s="704"/>
      <c r="L123" s="704"/>
      <c r="M123" s="163"/>
      <c r="N123" s="163"/>
      <c r="O123" s="704"/>
      <c r="P123" s="704"/>
      <c r="Q123" s="704"/>
      <c r="R123" s="704"/>
      <c r="S123" s="704"/>
      <c r="T123" s="704"/>
      <c r="U123" s="704"/>
      <c r="V123" s="704"/>
      <c r="W123" s="704"/>
      <c r="X123" s="164"/>
      <c r="Y123" s="704"/>
      <c r="Z123" s="704"/>
      <c r="AA123" s="705"/>
      <c r="AB123" s="705"/>
      <c r="AC123" s="705"/>
      <c r="AD123" s="704"/>
      <c r="AE123" s="704"/>
      <c r="AF123" s="704"/>
      <c r="AG123" s="704"/>
      <c r="AH123" s="704"/>
      <c r="AI123" s="704"/>
      <c r="AJ123" s="704"/>
      <c r="AK123" s="704"/>
      <c r="AL123" s="704"/>
    </row>
    <row r="124" spans="2:38" s="381" customFormat="1">
      <c r="B124" s="704"/>
      <c r="C124" s="668" t="s">
        <v>627</v>
      </c>
      <c r="D124" s="666" t="s">
        <v>630</v>
      </c>
      <c r="G124" s="704"/>
      <c r="H124" s="163"/>
      <c r="I124" s="163"/>
      <c r="J124" s="704"/>
      <c r="K124" s="704"/>
      <c r="L124" s="704"/>
      <c r="M124" s="163"/>
      <c r="N124" s="163"/>
      <c r="O124" s="704"/>
      <c r="P124" s="704"/>
      <c r="Q124" s="704"/>
      <c r="R124" s="704"/>
      <c r="S124" s="704"/>
      <c r="T124" s="704"/>
      <c r="U124" s="704"/>
      <c r="V124" s="704"/>
      <c r="W124" s="704"/>
      <c r="X124" s="164"/>
      <c r="Y124" s="704"/>
      <c r="Z124" s="704"/>
      <c r="AA124" s="705"/>
      <c r="AB124" s="705"/>
      <c r="AC124" s="705"/>
      <c r="AD124" s="704"/>
      <c r="AE124" s="704"/>
      <c r="AF124" s="704"/>
      <c r="AG124" s="704"/>
      <c r="AH124" s="704"/>
      <c r="AI124" s="704"/>
      <c r="AJ124" s="704"/>
      <c r="AK124" s="704"/>
      <c r="AL124" s="704"/>
    </row>
    <row r="125" spans="2:38" s="381" customFormat="1">
      <c r="B125" s="704"/>
      <c r="C125" s="668" t="s">
        <v>628</v>
      </c>
      <c r="D125" s="666" t="s">
        <v>631</v>
      </c>
      <c r="G125" s="704"/>
      <c r="H125" s="163"/>
      <c r="I125" s="163"/>
      <c r="J125" s="704"/>
      <c r="K125" s="704"/>
      <c r="L125" s="704"/>
      <c r="M125" s="163"/>
      <c r="N125" s="163"/>
      <c r="O125" s="704"/>
      <c r="P125" s="704"/>
      <c r="Q125" s="704"/>
      <c r="R125" s="704"/>
      <c r="S125" s="704"/>
      <c r="T125" s="704"/>
      <c r="U125" s="704"/>
      <c r="V125" s="704"/>
      <c r="W125" s="704"/>
      <c r="X125" s="164"/>
      <c r="Y125" s="704"/>
      <c r="Z125" s="704"/>
      <c r="AA125" s="705"/>
      <c r="AB125" s="705"/>
      <c r="AC125" s="705"/>
      <c r="AD125" s="704"/>
      <c r="AE125" s="704"/>
      <c r="AF125" s="704"/>
      <c r="AG125" s="704"/>
      <c r="AH125" s="704"/>
      <c r="AI125" s="704"/>
      <c r="AJ125" s="704"/>
      <c r="AK125" s="704"/>
      <c r="AL125" s="704"/>
    </row>
    <row r="126" spans="2:38" s="381" customFormat="1">
      <c r="B126" s="704"/>
      <c r="C126" s="668" t="s">
        <v>612</v>
      </c>
      <c r="D126" s="666" t="s">
        <v>613</v>
      </c>
      <c r="G126" s="704"/>
      <c r="H126" s="163"/>
      <c r="I126" s="163"/>
      <c r="J126" s="704"/>
      <c r="K126" s="704"/>
      <c r="L126" s="704"/>
      <c r="M126" s="163"/>
      <c r="N126" s="163"/>
      <c r="O126" s="704"/>
      <c r="P126" s="704"/>
      <c r="Q126" s="704"/>
      <c r="R126" s="704"/>
      <c r="S126" s="704"/>
      <c r="T126" s="704"/>
      <c r="U126" s="704"/>
      <c r="V126" s="704"/>
      <c r="W126" s="704"/>
      <c r="X126" s="164"/>
      <c r="Y126" s="704"/>
      <c r="Z126" s="704"/>
      <c r="AA126" s="705"/>
      <c r="AB126" s="705"/>
      <c r="AC126" s="705"/>
      <c r="AD126" s="704"/>
      <c r="AE126" s="704"/>
      <c r="AF126" s="704"/>
      <c r="AG126" s="704"/>
      <c r="AH126" s="704"/>
      <c r="AI126" s="704"/>
      <c r="AJ126" s="704"/>
      <c r="AK126" s="704"/>
      <c r="AL126" s="704"/>
    </row>
    <row r="127" spans="2:38" s="381" customFormat="1">
      <c r="B127" s="704"/>
      <c r="C127" s="670" t="s">
        <v>853</v>
      </c>
      <c r="D127" s="671" t="s">
        <v>860</v>
      </c>
      <c r="G127" s="704"/>
      <c r="H127" s="163"/>
      <c r="I127" s="163"/>
      <c r="J127" s="704"/>
      <c r="K127" s="704"/>
      <c r="L127" s="704"/>
      <c r="M127" s="163"/>
      <c r="N127" s="163"/>
      <c r="O127" s="704"/>
      <c r="P127" s="704"/>
      <c r="Q127" s="704"/>
      <c r="R127" s="704"/>
      <c r="S127" s="704"/>
      <c r="T127" s="704"/>
      <c r="U127" s="704"/>
      <c r="V127" s="704"/>
      <c r="W127" s="704"/>
      <c r="X127" s="164"/>
      <c r="Y127" s="704"/>
      <c r="Z127" s="704"/>
      <c r="AA127" s="705"/>
      <c r="AB127" s="705"/>
      <c r="AC127" s="705"/>
      <c r="AD127" s="704"/>
      <c r="AE127" s="704"/>
      <c r="AF127" s="704"/>
      <c r="AG127" s="704"/>
      <c r="AH127" s="704"/>
      <c r="AI127" s="704"/>
      <c r="AJ127" s="704"/>
      <c r="AK127" s="704"/>
      <c r="AL127" s="704"/>
    </row>
    <row r="128" spans="2:38" s="381" customFormat="1">
      <c r="B128" s="704"/>
      <c r="C128" s="666" t="s">
        <v>854</v>
      </c>
      <c r="D128" s="672" t="s">
        <v>861</v>
      </c>
      <c r="G128" s="704"/>
      <c r="H128" s="163"/>
      <c r="I128" s="163"/>
      <c r="J128" s="704"/>
      <c r="K128" s="704"/>
      <c r="L128" s="704"/>
      <c r="M128" s="163"/>
      <c r="N128" s="163"/>
      <c r="O128" s="704"/>
      <c r="P128" s="704"/>
      <c r="Q128" s="704"/>
      <c r="R128" s="704"/>
      <c r="S128" s="704"/>
      <c r="T128" s="704"/>
      <c r="U128" s="704"/>
      <c r="V128" s="704"/>
      <c r="W128" s="704"/>
      <c r="X128" s="164"/>
      <c r="Y128" s="704"/>
      <c r="Z128" s="704"/>
      <c r="AA128" s="705"/>
      <c r="AB128" s="705"/>
      <c r="AC128" s="705"/>
      <c r="AD128" s="704"/>
      <c r="AE128" s="704"/>
      <c r="AF128" s="704"/>
      <c r="AG128" s="704"/>
      <c r="AH128" s="704"/>
      <c r="AI128" s="704"/>
      <c r="AJ128" s="704"/>
      <c r="AK128" s="704"/>
      <c r="AL128" s="704"/>
    </row>
    <row r="129" spans="2:38" s="381" customFormat="1">
      <c r="B129" s="704"/>
      <c r="C129" s="666" t="s">
        <v>855</v>
      </c>
      <c r="D129" s="672" t="s">
        <v>862</v>
      </c>
      <c r="G129" s="704"/>
      <c r="H129" s="163"/>
      <c r="I129" s="163"/>
      <c r="J129" s="704"/>
      <c r="K129" s="704"/>
      <c r="L129" s="704"/>
      <c r="M129" s="163"/>
      <c r="N129" s="163"/>
      <c r="O129" s="704"/>
      <c r="P129" s="704"/>
      <c r="Q129" s="704"/>
      <c r="R129" s="704"/>
      <c r="S129" s="704"/>
      <c r="T129" s="704"/>
      <c r="U129" s="704"/>
      <c r="V129" s="704"/>
      <c r="W129" s="704"/>
      <c r="X129" s="164"/>
      <c r="Y129" s="704"/>
      <c r="Z129" s="704"/>
      <c r="AA129" s="705"/>
      <c r="AB129" s="705"/>
      <c r="AC129" s="705"/>
      <c r="AD129" s="704"/>
      <c r="AE129" s="704"/>
      <c r="AF129" s="704"/>
      <c r="AG129" s="704"/>
      <c r="AH129" s="704"/>
      <c r="AI129" s="704"/>
      <c r="AJ129" s="704"/>
      <c r="AK129" s="704"/>
      <c r="AL129" s="704"/>
    </row>
    <row r="130" spans="2:38" s="381" customFormat="1">
      <c r="B130" s="704"/>
      <c r="C130" s="666" t="s">
        <v>856</v>
      </c>
      <c r="D130" s="672" t="s">
        <v>863</v>
      </c>
      <c r="G130" s="704"/>
      <c r="H130" s="163"/>
      <c r="I130" s="163"/>
      <c r="J130" s="704"/>
      <c r="K130" s="704"/>
      <c r="L130" s="704"/>
      <c r="M130" s="163"/>
      <c r="N130" s="163"/>
      <c r="O130" s="704"/>
      <c r="P130" s="704"/>
      <c r="Q130" s="704"/>
      <c r="R130" s="704"/>
      <c r="S130" s="704"/>
      <c r="T130" s="704"/>
      <c r="U130" s="704"/>
      <c r="V130" s="704"/>
      <c r="W130" s="704"/>
      <c r="X130" s="164"/>
      <c r="Y130" s="704"/>
      <c r="Z130" s="704"/>
      <c r="AA130" s="705"/>
      <c r="AB130" s="705"/>
      <c r="AC130" s="705"/>
      <c r="AD130" s="704"/>
      <c r="AE130" s="704"/>
      <c r="AF130" s="704"/>
      <c r="AG130" s="704"/>
      <c r="AH130" s="704"/>
      <c r="AI130" s="704"/>
      <c r="AJ130" s="704"/>
      <c r="AK130" s="704"/>
      <c r="AL130" s="704"/>
    </row>
    <row r="131" spans="2:38" s="381" customFormat="1">
      <c r="B131" s="704"/>
      <c r="C131" s="666" t="s">
        <v>857</v>
      </c>
      <c r="D131" s="671" t="s">
        <v>864</v>
      </c>
      <c r="G131" s="704"/>
      <c r="H131" s="163"/>
      <c r="I131" s="163"/>
      <c r="J131" s="704"/>
      <c r="K131" s="704"/>
      <c r="L131" s="704"/>
      <c r="M131" s="163"/>
      <c r="N131" s="163"/>
      <c r="O131" s="704"/>
      <c r="P131" s="704"/>
      <c r="Q131" s="704"/>
      <c r="R131" s="704"/>
      <c r="S131" s="704"/>
      <c r="T131" s="704"/>
      <c r="U131" s="704"/>
      <c r="V131" s="704"/>
      <c r="W131" s="704"/>
      <c r="X131" s="164"/>
      <c r="Y131" s="704"/>
      <c r="Z131" s="704"/>
      <c r="AA131" s="705"/>
      <c r="AB131" s="705"/>
      <c r="AC131" s="705"/>
      <c r="AD131" s="704"/>
      <c r="AE131" s="704"/>
      <c r="AF131" s="704"/>
      <c r="AG131" s="704"/>
      <c r="AH131" s="704"/>
      <c r="AI131" s="704"/>
      <c r="AJ131" s="704"/>
      <c r="AK131" s="704"/>
      <c r="AL131" s="704"/>
    </row>
    <row r="132" spans="2:38" s="381" customFormat="1">
      <c r="B132" s="704"/>
      <c r="C132" s="670" t="s">
        <v>858</v>
      </c>
      <c r="D132" s="671" t="s">
        <v>865</v>
      </c>
      <c r="G132" s="704"/>
      <c r="H132" s="163"/>
      <c r="I132" s="163"/>
      <c r="J132" s="704"/>
      <c r="K132" s="704"/>
      <c r="L132" s="704"/>
      <c r="M132" s="163"/>
      <c r="N132" s="163"/>
      <c r="O132" s="704"/>
      <c r="P132" s="704"/>
      <c r="Q132" s="704"/>
      <c r="R132" s="704"/>
      <c r="S132" s="704"/>
      <c r="T132" s="704"/>
      <c r="U132" s="704"/>
      <c r="V132" s="704"/>
      <c r="W132" s="704"/>
      <c r="X132" s="164"/>
      <c r="Y132" s="704"/>
      <c r="Z132" s="704"/>
      <c r="AA132" s="705"/>
      <c r="AB132" s="705"/>
      <c r="AC132" s="705"/>
      <c r="AD132" s="704"/>
      <c r="AE132" s="704"/>
      <c r="AF132" s="704"/>
      <c r="AG132" s="704"/>
      <c r="AH132" s="704"/>
      <c r="AI132" s="704"/>
      <c r="AJ132" s="704"/>
      <c r="AK132" s="704"/>
      <c r="AL132" s="704"/>
    </row>
    <row r="133" spans="2:38" s="381" customFormat="1">
      <c r="B133" s="704"/>
      <c r="C133" s="670" t="s">
        <v>859</v>
      </c>
      <c r="D133" s="671" t="s">
        <v>866</v>
      </c>
      <c r="G133" s="704"/>
      <c r="H133" s="163"/>
      <c r="I133" s="163"/>
      <c r="J133" s="704"/>
      <c r="K133" s="704"/>
      <c r="L133" s="704"/>
      <c r="M133" s="163"/>
      <c r="N133" s="163"/>
      <c r="O133" s="704"/>
      <c r="P133" s="704"/>
      <c r="Q133" s="704"/>
      <c r="R133" s="704"/>
      <c r="S133" s="704"/>
      <c r="T133" s="704"/>
      <c r="U133" s="704"/>
      <c r="V133" s="704"/>
      <c r="W133" s="704"/>
      <c r="X133" s="164"/>
      <c r="Y133" s="704"/>
      <c r="Z133" s="704"/>
      <c r="AA133" s="705"/>
      <c r="AB133" s="705"/>
      <c r="AC133" s="705"/>
      <c r="AD133" s="704"/>
      <c r="AE133" s="704"/>
      <c r="AF133" s="704"/>
      <c r="AG133" s="704"/>
      <c r="AH133" s="704"/>
      <c r="AI133" s="704"/>
      <c r="AJ133" s="704"/>
      <c r="AK133" s="704"/>
      <c r="AL133" s="704"/>
    </row>
    <row r="134" spans="2:38" s="381" customFormat="1">
      <c r="B134" s="704"/>
      <c r="C134" s="666" t="s">
        <v>867</v>
      </c>
      <c r="D134" s="672" t="s">
        <v>868</v>
      </c>
      <c r="G134" s="704"/>
      <c r="H134" s="163"/>
      <c r="I134" s="163"/>
      <c r="J134" s="704"/>
      <c r="K134" s="704"/>
      <c r="L134" s="704"/>
      <c r="M134" s="163"/>
      <c r="N134" s="163"/>
      <c r="O134" s="704"/>
      <c r="P134" s="704"/>
      <c r="Q134" s="704"/>
      <c r="R134" s="704"/>
      <c r="S134" s="704"/>
      <c r="T134" s="704"/>
      <c r="U134" s="704"/>
      <c r="V134" s="704"/>
      <c r="W134" s="704"/>
      <c r="X134" s="164"/>
      <c r="Y134" s="704"/>
      <c r="Z134" s="704"/>
      <c r="AA134" s="705"/>
      <c r="AB134" s="705"/>
      <c r="AC134" s="705"/>
      <c r="AD134" s="704"/>
      <c r="AE134" s="704"/>
      <c r="AF134" s="704"/>
      <c r="AG134" s="704"/>
      <c r="AH134" s="704"/>
      <c r="AI134" s="704"/>
      <c r="AJ134" s="704"/>
      <c r="AK134" s="704"/>
      <c r="AL134" s="704"/>
    </row>
    <row r="135" spans="2:38" s="381" customFormat="1">
      <c r="B135" s="704"/>
      <c r="C135" s="668" t="s">
        <v>635</v>
      </c>
      <c r="D135" s="672" t="s">
        <v>636</v>
      </c>
      <c r="G135" s="704"/>
      <c r="H135" s="163"/>
      <c r="I135" s="163"/>
      <c r="J135" s="704"/>
      <c r="K135" s="704"/>
      <c r="L135" s="704"/>
      <c r="M135" s="163"/>
      <c r="N135" s="163"/>
      <c r="O135" s="704"/>
      <c r="P135" s="704"/>
      <c r="Q135" s="704"/>
      <c r="R135" s="704"/>
      <c r="S135" s="704"/>
      <c r="T135" s="704"/>
      <c r="U135" s="704"/>
      <c r="V135" s="704"/>
      <c r="W135" s="704"/>
      <c r="X135" s="164"/>
      <c r="Y135" s="704"/>
      <c r="Z135" s="704"/>
      <c r="AA135" s="705"/>
      <c r="AB135" s="705"/>
      <c r="AC135" s="705"/>
      <c r="AD135" s="704"/>
      <c r="AE135" s="704"/>
      <c r="AF135" s="704"/>
      <c r="AG135" s="704"/>
      <c r="AH135" s="704"/>
      <c r="AI135" s="704"/>
      <c r="AJ135" s="704"/>
      <c r="AK135" s="704"/>
      <c r="AL135" s="704"/>
    </row>
    <row r="136" spans="2:38" s="381" customFormat="1">
      <c r="B136" s="704"/>
      <c r="C136" s="668" t="s">
        <v>542</v>
      </c>
      <c r="D136" s="673" t="s">
        <v>573</v>
      </c>
      <c r="G136" s="704"/>
      <c r="H136" s="163"/>
      <c r="I136" s="163"/>
      <c r="J136" s="704"/>
      <c r="K136" s="704"/>
      <c r="L136" s="704"/>
      <c r="M136" s="163"/>
      <c r="N136" s="163"/>
      <c r="O136" s="704"/>
      <c r="P136" s="704"/>
      <c r="Q136" s="704"/>
      <c r="R136" s="704"/>
      <c r="S136" s="704"/>
      <c r="T136" s="704"/>
      <c r="U136" s="704"/>
      <c r="V136" s="704"/>
      <c r="W136" s="704"/>
      <c r="X136" s="164"/>
      <c r="Y136" s="704"/>
      <c r="Z136" s="704"/>
      <c r="AA136" s="705"/>
      <c r="AB136" s="705"/>
      <c r="AC136" s="705"/>
      <c r="AD136" s="704"/>
      <c r="AE136" s="704"/>
      <c r="AF136" s="704"/>
      <c r="AG136" s="704"/>
      <c r="AH136" s="704"/>
      <c r="AI136" s="704"/>
      <c r="AJ136" s="704"/>
      <c r="AK136" s="704"/>
      <c r="AL136" s="704"/>
    </row>
    <row r="137" spans="2:38" s="381" customFormat="1">
      <c r="B137" s="704"/>
      <c r="C137" s="668" t="s">
        <v>157</v>
      </c>
      <c r="D137" s="673" t="s">
        <v>172</v>
      </c>
      <c r="G137" s="704"/>
      <c r="H137" s="163"/>
      <c r="I137" s="163"/>
      <c r="J137" s="704"/>
      <c r="K137" s="704"/>
      <c r="L137" s="704"/>
      <c r="M137" s="163"/>
      <c r="N137" s="163"/>
      <c r="O137" s="704"/>
      <c r="P137" s="704"/>
      <c r="Q137" s="704"/>
      <c r="R137" s="704"/>
      <c r="S137" s="704"/>
      <c r="T137" s="704"/>
      <c r="U137" s="704"/>
      <c r="V137" s="704"/>
      <c r="W137" s="704"/>
      <c r="X137" s="164"/>
      <c r="Y137" s="704"/>
      <c r="Z137" s="704"/>
      <c r="AA137" s="705"/>
      <c r="AB137" s="705"/>
      <c r="AC137" s="705"/>
      <c r="AD137" s="704"/>
      <c r="AE137" s="704"/>
      <c r="AF137" s="704"/>
      <c r="AG137" s="704"/>
      <c r="AH137" s="704"/>
      <c r="AI137" s="704"/>
      <c r="AJ137" s="704"/>
      <c r="AK137" s="704"/>
      <c r="AL137" s="704"/>
    </row>
  </sheetData>
  <mergeCells count="6">
    <mergeCell ref="N52:X52"/>
    <mergeCell ref="H54:I54"/>
    <mergeCell ref="N57:X57"/>
    <mergeCell ref="H58:I58"/>
    <mergeCell ref="J58:K58"/>
    <mergeCell ref="N58:X58"/>
  </mergeCells>
  <printOptions horizontalCentered="1"/>
  <pageMargins left="0.19685039370078741" right="0" top="0.15748031496062992" bottom="0.23622047244094491" header="0.15748031496062992" footer="0.15748031496062992"/>
  <pageSetup paperSize="9" scale="56" firstPageNumber="4294963191" fitToHeight="2" orientation="landscape" r:id="rId1"/>
  <headerFooter alignWithMargins="0">
    <oddHeader>&amp;R&amp;"Calibri"&amp;10&amp;K000000 Confidential&amp;1#_x000D_</oddHead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7D41E-9A11-49BE-BD7C-DAB38D287D3E}">
  <sheetPr>
    <tabColor rgb="FF66FF99"/>
  </sheetPr>
  <dimension ref="B1:AK166"/>
  <sheetViews>
    <sheetView showGridLines="0" topLeftCell="A7" zoomScale="70" zoomScaleNormal="70" zoomScaleSheetLayoutView="70" workbookViewId="0">
      <selection activeCell="K33" sqref="K33"/>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8.1796875" style="381" hidden="1" customWidth="1"/>
    <col min="7" max="7" width="15.1796875" style="704" customWidth="1"/>
    <col min="8" max="8" width="12.1796875" style="163" customWidth="1"/>
    <col min="9" max="9" width="16.1796875"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7.36328125" style="704" customWidth="1"/>
    <col min="26" max="26" width="9.36328125" style="704" customWidth="1"/>
    <col min="27" max="27" width="12.26953125" style="705" bestFit="1" customWidth="1"/>
    <col min="28" max="28" width="38.08984375" style="705" bestFit="1" customWidth="1"/>
    <col min="29" max="29" width="9.08984375" style="704" bestFit="1" customWidth="1"/>
    <col min="30"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899"/>
      <c r="K10" s="900"/>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row>
    <row r="17" spans="2:33"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row>
    <row r="18" spans="2:33" s="710" customFormat="1" ht="20" customHeight="1">
      <c r="B18" s="635"/>
      <c r="C18" s="364" t="s">
        <v>1288</v>
      </c>
      <c r="D18" s="346" t="str">
        <f>IF(E18="","",VLOOKUP(C18,Data!$B$5:$L$508,2,FALSE))</f>
        <v/>
      </c>
      <c r="E18" s="715"/>
      <c r="F18" s="709"/>
      <c r="G18" s="363"/>
      <c r="H18" s="346" t="str">
        <f>IF(E18="","",VLOOKUP(C18,Data!$B$5:$L$508,11,FALSE))</f>
        <v/>
      </c>
      <c r="I18" s="616" t="str">
        <f t="shared" ref="I18:I75"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190,Data!G190,(IF(C18=Data!B193,Data!G193,(IF(C18=Data!#REF!,Data!#REF!,(IF(C18=Data!#REF!,Data!#REF!,(IF(C18=Data!#REF!,Data!#REF!,Data!#REF!)))))))))))))))&amp;IF(C18=Data!#REF!,Data!#REF!,(IF(C18=Data!#REF!,Data!#REF!,(IF(C18=Data!#REF!,Data!#REF!,(IF(C18=Data!#REF!,Data!#REF!,(IF(C18=Data!#REF!,Data!#REF!,(IF(C18=Data!#REF!,Data!G885,(IF(C18=Data!#REF!,Data!#REF!,(IF(C18=Data!#REF!,Data!#REF!,Data!#REF!)))))))))))))))&amp;IF(C18=Data!B221,Data!G221,(IF(C18=Data!#REF!,Data!#REF!,(IF(C18=Data!#REF!,Data!#REF!,(IF(C18=Data!#REF!,Data!#REF!,(IF(C18=Data!#REF!,Data!#REF!,Data!#REF!)))))))))</f>
        <v>#REF!</v>
      </c>
      <c r="P18" s="897"/>
      <c r="Q18" s="898"/>
      <c r="R18" s="630" t="s">
        <v>525</v>
      </c>
      <c r="S18" s="898"/>
      <c r="T18" s="898"/>
      <c r="U18" s="630"/>
      <c r="V18" s="634"/>
      <c r="W18" s="630"/>
      <c r="X18" s="350" t="str">
        <f>IF(E18="","",VLOOKUP(C18,Data!$B$5:$J$508,9,FALSE)*E18)</f>
        <v/>
      </c>
      <c r="Y18" s="704"/>
      <c r="Z18" s="704"/>
      <c r="AA18" s="901" t="s">
        <v>1202</v>
      </c>
      <c r="AB18" s="901" t="s">
        <v>1203</v>
      </c>
      <c r="AC18" s="901" t="s">
        <v>1204</v>
      </c>
      <c r="AD18" s="704"/>
      <c r="AE18" s="704"/>
    </row>
    <row r="19" spans="2:33" s="710" customFormat="1" ht="20" customHeight="1">
      <c r="B19" s="635">
        <v>1</v>
      </c>
      <c r="C19" s="357" t="s">
        <v>602</v>
      </c>
      <c r="D19" s="346" t="str">
        <f>IF(E19="","",VLOOKUP(C19,Data!$B$5:$L$508,2,FALSE))</f>
        <v>ZA34840</v>
      </c>
      <c r="E19" s="715">
        <v>50</v>
      </c>
      <c r="F19" s="709"/>
      <c r="G19" s="712" t="s">
        <v>521</v>
      </c>
      <c r="H19" s="346">
        <f>IF(E19="","",VLOOKUP(C19,Data!$B$5:$L$508,11,FALSE))</f>
        <v>35.08</v>
      </c>
      <c r="I19" s="616">
        <f t="shared" si="0"/>
        <v>1754</v>
      </c>
      <c r="J19" s="471" t="str">
        <f>IF(E19="","",VLOOKUP(C19,Data!$B$5:$D$508,3,FALSE))</f>
        <v>C/T</v>
      </c>
      <c r="K19" s="347" t="str">
        <f>IF(E19="","",VLOOKUP(C19,Data!$B$5:$M$508,12,FALSE))</f>
        <v>Indonesia</v>
      </c>
      <c r="L19" s="348"/>
      <c r="M19" s="349">
        <f>IF(E19="","",VLOOKUP(C19,Data!$B$5:$E$508,4,FALSE)*E19)</f>
        <v>56.000000000000007</v>
      </c>
      <c r="N19" s="349">
        <f>IF(E19="","",VLOOKUP(C19,Data!$B$5:$F$508,5,FALSE)*E19)</f>
        <v>55.000000000000007</v>
      </c>
      <c r="O19" s="612" t="e">
        <f>IF(C19=Data!#REF!,Data!#REF!,(IF(C19=Data!#REF!,Data!#REF!,(IF(C19=Data!#REF!,Data!#REF!,(IF(C19=Data!B142,Data!G142,(IF(C19=Data!B145,Data!G145,(IF(C19=Data!#REF!,Data!#REF!,(IF(C19=Data!#REF!,Data!#REF!,(IF(C19=Data!#REF!,Data!#REF!,Data!#REF!)))))))))))))))&amp;IF(C19=Data!#REF!,Data!#REF!,(IF(C19=Data!#REF!,Data!#REF!,(IF(C19=Data!#REF!,Data!#REF!,(IF(C19=Data!#REF!,Data!#REF!,(IF(C19=Data!#REF!,Data!#REF!,(IF(C19=Data!#REF!,Data!G837,(IF(C19=Data!#REF!,Data!#REF!,(IF(C19=Data!#REF!,Data!#REF!,Data!#REF!)))))))))))))))&amp;IF(C19=Data!B173,Data!G173,(IF(C19=Data!#REF!,Data!#REF!,(IF(C19=Data!#REF!,Data!#REF!,(IF(C19=Data!#REF!,Data!#REF!,(IF(C19=Data!#REF!,Data!#REF!,Data!#REF!)))))))))</f>
        <v>#REF!</v>
      </c>
      <c r="P19" s="897"/>
      <c r="Q19" s="898"/>
      <c r="R19" s="630" t="s">
        <v>525</v>
      </c>
      <c r="S19" s="898"/>
      <c r="T19" s="898"/>
      <c r="U19" s="630"/>
      <c r="V19" s="634"/>
      <c r="W19" s="630"/>
      <c r="X19" s="350">
        <f>IF(E19="","",VLOOKUP(C19,Data!$B$5:$J$508,9,FALSE)*E19)</f>
        <v>0.182</v>
      </c>
      <c r="Y19" s="704" t="b">
        <f>D19=AA19</f>
        <v>1</v>
      </c>
      <c r="Z19" s="704" t="b">
        <f>E19=AC19</f>
        <v>1</v>
      </c>
      <c r="AA19" s="902" t="s">
        <v>20</v>
      </c>
      <c r="AB19" s="902" t="s">
        <v>1303</v>
      </c>
      <c r="AC19" s="903">
        <v>50</v>
      </c>
      <c r="AD19" s="704"/>
      <c r="AE19" s="704"/>
    </row>
    <row r="20" spans="2:33" s="710" customFormat="1" ht="20" customHeight="1">
      <c r="B20" s="635" t="s">
        <v>1005</v>
      </c>
      <c r="C20" s="357" t="s">
        <v>14</v>
      </c>
      <c r="D20" s="346" t="str">
        <f>IF(E20="","",VLOOKUP(C20,Data!$B$5:$L$508,2,FALSE))</f>
        <v>ZA34830</v>
      </c>
      <c r="E20" s="715">
        <v>20</v>
      </c>
      <c r="F20" s="709"/>
      <c r="G20" s="363"/>
      <c r="H20" s="346">
        <f>IF(E20="","",VLOOKUP(C20,Data!$B$5:$L$508,11,FALSE))</f>
        <v>117.38</v>
      </c>
      <c r="I20" s="616">
        <f t="shared" si="0"/>
        <v>2347.6</v>
      </c>
      <c r="J20" s="471" t="str">
        <f>IF(E20="","",VLOOKUP(C20,Data!$B$5:$D$508,3,FALSE))</f>
        <v>C/T</v>
      </c>
      <c r="K20" s="347" t="str">
        <f>IF(E20="","",VLOOKUP(C20,Data!$B$5:$M$508,12,FALSE))</f>
        <v>Indonesia</v>
      </c>
      <c r="L20" s="348"/>
      <c r="M20" s="349">
        <f>IF(E20="","",VLOOKUP(C20,Data!$B$5:$E$508,4,FALSE)*E20)</f>
        <v>102</v>
      </c>
      <c r="N20" s="349">
        <f>IF(E20="","",VLOOKUP(C20,Data!$B$5:$F$508,5,FALSE)*E20)</f>
        <v>90</v>
      </c>
      <c r="O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P20" s="897"/>
      <c r="Q20" s="898"/>
      <c r="R20" s="630" t="s">
        <v>525</v>
      </c>
      <c r="S20" s="898"/>
      <c r="T20" s="898"/>
      <c r="U20" s="630"/>
      <c r="V20" s="634"/>
      <c r="W20" s="630"/>
      <c r="X20" s="350">
        <f>IF(E20="","",VLOOKUP(C20,Data!$B$5:$J$508,9,FALSE)*E20)</f>
        <v>1.1619999999999999</v>
      </c>
      <c r="Y20" s="704" t="b">
        <f t="shared" ref="Y20:Y30" si="1">D20=AA20</f>
        <v>1</v>
      </c>
      <c r="Z20" s="704" t="b">
        <f t="shared" ref="Z20:Z30" si="2">E20=AC20</f>
        <v>1</v>
      </c>
      <c r="AA20" s="902" t="s">
        <v>571</v>
      </c>
      <c r="AB20" s="902" t="s">
        <v>1182</v>
      </c>
      <c r="AC20" s="903">
        <v>20</v>
      </c>
      <c r="AD20" s="704"/>
      <c r="AE20" s="704"/>
    </row>
    <row r="21" spans="2:33" s="710" customFormat="1" ht="20" customHeight="1">
      <c r="B21" s="635">
        <v>4</v>
      </c>
      <c r="C21" s="357" t="s">
        <v>10</v>
      </c>
      <c r="D21" s="346" t="str">
        <f>IF(E21="","",VLOOKUP(C21,Data!$B$5:$L$508,2,FALSE))</f>
        <v>ZF36340</v>
      </c>
      <c r="E21" s="715">
        <v>10</v>
      </c>
      <c r="F21" s="709"/>
      <c r="G21" s="712" t="s">
        <v>522</v>
      </c>
      <c r="H21" s="346">
        <f>IF(E21="","",VLOOKUP(C21,Data!$B$5:$L$508,11,FALSE))</f>
        <v>114.9</v>
      </c>
      <c r="I21" s="616">
        <f t="shared" si="0"/>
        <v>1149</v>
      </c>
      <c r="J21" s="471" t="str">
        <f>IF(E21="","",VLOOKUP(C21,Data!$B$5:$D$508,3,FALSE))</f>
        <v>C/T</v>
      </c>
      <c r="K21" s="347" t="str">
        <f>IF(E21="","",VLOOKUP(C21,Data!$B$5:$M$508,12,FALSE))</f>
        <v>Indonesia</v>
      </c>
      <c r="L21" s="348"/>
      <c r="M21" s="349">
        <f>IF(E21="","",VLOOKUP(C21,Data!$B$5:$E$508,4,FALSE)*E21)</f>
        <v>51</v>
      </c>
      <c r="N21" s="349">
        <f>IF(E21="","",VLOOKUP(C21,Data!$B$5:$F$508,5,FALSE)*E21)</f>
        <v>45</v>
      </c>
      <c r="O21" s="612" t="e">
        <f>IF(C21=Data!#REF!,Data!#REF!,(IF(C21=Data!#REF!,Data!#REF!,(IF(C21=Data!#REF!,Data!#REF!,(IF(C21=Data!B139,Data!G139,(IF(C21=Data!B142,Data!G142,(IF(C21=Data!#REF!,Data!#REF!,(IF(C21=Data!#REF!,Data!#REF!,(IF(C21=Data!#REF!,Data!#REF!,Data!#REF!)))))))))))))))&amp;IF(C21=Data!#REF!,Data!#REF!,(IF(C21=Data!#REF!,Data!#REF!,(IF(C21=Data!#REF!,Data!#REF!,(IF(C21=Data!#REF!,Data!#REF!,(IF(C21=Data!#REF!,Data!#REF!,(IF(C21=Data!#REF!,Data!G834,(IF(C21=Data!#REF!,Data!#REF!,(IF(C21=Data!#REF!,Data!#REF!,Data!#REF!)))))))))))))))&amp;IF(C21=Data!B170,Data!G170,(IF(C21=Data!#REF!,Data!#REF!,(IF(C21=Data!#REF!,Data!#REF!,(IF(C21=Data!#REF!,Data!#REF!,(IF(C21=Data!#REF!,Data!#REF!,Data!#REF!)))))))))</f>
        <v>#REF!</v>
      </c>
      <c r="P21" s="897"/>
      <c r="Q21" s="898"/>
      <c r="R21" s="630" t="s">
        <v>525</v>
      </c>
      <c r="S21" s="898"/>
      <c r="T21" s="898"/>
      <c r="U21" s="630"/>
      <c r="V21" s="634"/>
      <c r="W21" s="630"/>
      <c r="X21" s="350">
        <f>IF(E21="","",VLOOKUP(C21,Data!$B$5:$J$508,9,FALSE)*E21)</f>
        <v>0.58099999999999996</v>
      </c>
      <c r="Y21" s="704" t="b">
        <f t="shared" si="1"/>
        <v>1</v>
      </c>
      <c r="Z21" s="704" t="b">
        <f t="shared" si="2"/>
        <v>1</v>
      </c>
      <c r="AA21" s="902" t="s">
        <v>601</v>
      </c>
      <c r="AB21" s="902" t="s">
        <v>1304</v>
      </c>
      <c r="AC21" s="903">
        <v>10</v>
      </c>
      <c r="AD21" s="704"/>
      <c r="AE21" s="704"/>
    </row>
    <row r="22" spans="2:33" s="710" customFormat="1" ht="20" customHeight="1">
      <c r="B22" s="635" t="s">
        <v>1256</v>
      </c>
      <c r="C22" s="357" t="s">
        <v>336</v>
      </c>
      <c r="D22" s="346" t="str">
        <f>IF(E22="","",VLOOKUP(C22,Data!$B$5:$L$508,2,FALSE))</f>
        <v>WY71980</v>
      </c>
      <c r="E22" s="715">
        <v>180</v>
      </c>
      <c r="F22" s="709">
        <v>9</v>
      </c>
      <c r="G22" s="712"/>
      <c r="H22" s="346">
        <f>IF(E22="","",VLOOKUP(C22,Data!$B$5:$L$508,11,FALSE))</f>
        <v>128.6</v>
      </c>
      <c r="I22" s="616">
        <f t="shared" si="0"/>
        <v>23148</v>
      </c>
      <c r="J22" s="471" t="str">
        <f>IF(E22="","",VLOOKUP(C22,Data!$B$5:$D$508,3,FALSE))</f>
        <v>C/T</v>
      </c>
      <c r="K22" s="347" t="str">
        <f>IF(E22="","",VLOOKUP(C22,Data!$B$5:$M$508,12,FALSE))</f>
        <v>Indonesia</v>
      </c>
      <c r="L22" s="348"/>
      <c r="M22" s="349">
        <f>IF(E22="","",VLOOKUP(C22,Data!$B$5:$E$508,4,FALSE)*E22)</f>
        <v>1188</v>
      </c>
      <c r="N22" s="349">
        <f>IF(E22="","",VLOOKUP(C22,Data!$B$5:$F$508,5,FALSE)*E22)</f>
        <v>1170</v>
      </c>
      <c r="O22" s="612" t="e">
        <f>IF(C22=Data!#REF!,Data!#REF!,(IF(C22=Data!#REF!,Data!#REF!,(IF(C22=Data!#REF!,Data!#REF!,(IF(C22=Data!B140,Data!G140,(IF(C22=Data!B143,Data!G143,(IF(C22=Data!#REF!,Data!#REF!,(IF(C22=Data!#REF!,Data!#REF!,(IF(C22=Data!#REF!,Data!#REF!,Data!#REF!)))))))))))))))&amp;IF(C22=Data!#REF!,Data!#REF!,(IF(C22=Data!#REF!,Data!#REF!,(IF(C22=Data!#REF!,Data!#REF!,(IF(C22=Data!#REF!,Data!#REF!,(IF(C22=Data!#REF!,Data!#REF!,(IF(C22=Data!#REF!,Data!G835,(IF(C22=Data!#REF!,Data!#REF!,(IF(C22=Data!#REF!,Data!#REF!,Data!#REF!)))))))))))))))&amp;IF(C22=Data!B171,Data!G171,(IF(C22=Data!#REF!,Data!#REF!,(IF(C22=Data!#REF!,Data!#REF!,(IF(C22=Data!#REF!,Data!#REF!,(IF(C22=Data!#REF!,Data!#REF!,Data!#REF!)))))))))</f>
        <v>#REF!</v>
      </c>
      <c r="P22" s="897"/>
      <c r="Q22" s="898"/>
      <c r="R22" s="630" t="s">
        <v>525</v>
      </c>
      <c r="S22" s="898"/>
      <c r="T22" s="898"/>
      <c r="U22" s="630"/>
      <c r="V22" s="634"/>
      <c r="W22" s="630"/>
      <c r="X22" s="350">
        <f>IF(E22="","",VLOOKUP(C22,Data!$B$5:$J$508,9,FALSE)*E22)</f>
        <v>2.4154200000000001</v>
      </c>
      <c r="Y22" s="704" t="b">
        <f t="shared" si="1"/>
        <v>1</v>
      </c>
      <c r="Z22" s="704" t="b">
        <f t="shared" si="2"/>
        <v>1</v>
      </c>
      <c r="AA22" s="902" t="s">
        <v>569</v>
      </c>
      <c r="AB22" s="902" t="s">
        <v>1183</v>
      </c>
      <c r="AC22" s="903">
        <v>180</v>
      </c>
      <c r="AD22" s="704"/>
      <c r="AE22" s="704"/>
    </row>
    <row r="23" spans="2:33" s="710" customFormat="1" ht="20" customHeight="1">
      <c r="B23" s="635" t="s">
        <v>971</v>
      </c>
      <c r="C23" s="357" t="s">
        <v>592</v>
      </c>
      <c r="D23" s="346" t="str">
        <f>IF(E23="","",VLOOKUP(C23,Data!$B$5:$L$508,2,FALSE))</f>
        <v>WW08930</v>
      </c>
      <c r="E23" s="715">
        <v>300</v>
      </c>
      <c r="F23" s="709"/>
      <c r="G23" s="378" t="s">
        <v>1114</v>
      </c>
      <c r="H23" s="346">
        <f>IF(E23="","",VLOOKUP(C23,Data!$B$5:$L$508,11,FALSE))</f>
        <v>24.7</v>
      </c>
      <c r="I23" s="616">
        <f t="shared" si="0"/>
        <v>7410</v>
      </c>
      <c r="J23" s="471" t="str">
        <f>IF(E23="","",VLOOKUP(C23,Data!$B$5:$D$508,3,FALSE))</f>
        <v>C/T</v>
      </c>
      <c r="K23" s="347" t="str">
        <f>IF(E23="","",VLOOKUP(C23,Data!$B$5:$M$508,12,FALSE))</f>
        <v>Indonesia</v>
      </c>
      <c r="L23" s="348"/>
      <c r="M23" s="349">
        <f>IF(E23="","",VLOOKUP(C23,Data!$B$5:$E$508,4,FALSE)*E23)</f>
        <v>660</v>
      </c>
      <c r="N23" s="349">
        <f>IF(E23="","",VLOOKUP(C23,Data!$B$5:$F$508,5,FALSE)*E23)</f>
        <v>300</v>
      </c>
      <c r="O23" s="612" t="e">
        <f>IF(C23=Data!#REF!,Data!#REF!,(IF(C23=Data!#REF!,Data!#REF!,(IF(C23=Data!#REF!,Data!#REF!,(IF(C23=Data!B141,Data!G141,(IF(C23=Data!B144,Data!G144,(IF(C23=Data!#REF!,Data!#REF!,(IF(C23=Data!#REF!,Data!#REF!,(IF(C23=Data!#REF!,Data!#REF!,Data!#REF!)))))))))))))))&amp;IF(C23=Data!#REF!,Data!#REF!,(IF(C23=Data!#REF!,Data!#REF!,(IF(C23=Data!#REF!,Data!#REF!,(IF(C23=Data!#REF!,Data!#REF!,(IF(C23=Data!#REF!,Data!#REF!,(IF(C23=Data!#REF!,Data!G836,(IF(C23=Data!#REF!,Data!#REF!,(IF(C23=Data!#REF!,Data!#REF!,Data!#REF!)))))))))))))))&amp;IF(C23=Data!B172,Data!G172,(IF(C23=Data!#REF!,Data!#REF!,(IF(C23=Data!#REF!,Data!#REF!,(IF(C23=Data!#REF!,Data!#REF!,(IF(C23=Data!#REF!,Data!#REF!,Data!#REF!)))))))))</f>
        <v>#REF!</v>
      </c>
      <c r="P23" s="897"/>
      <c r="Q23" s="898"/>
      <c r="R23" s="630" t="s">
        <v>525</v>
      </c>
      <c r="S23" s="898"/>
      <c r="T23" s="898"/>
      <c r="U23" s="630"/>
      <c r="V23" s="634"/>
      <c r="W23" s="630"/>
      <c r="X23" s="350">
        <f>IF(E23="","",VLOOKUP(C23,Data!$B$5:$J$508,9,FALSE)*E23)</f>
        <v>1.02</v>
      </c>
      <c r="Y23" s="704" t="b">
        <f t="shared" si="1"/>
        <v>1</v>
      </c>
      <c r="Z23" s="704" t="b">
        <f t="shared" si="2"/>
        <v>1</v>
      </c>
      <c r="AA23" s="902" t="s">
        <v>565</v>
      </c>
      <c r="AB23" s="902" t="s">
        <v>1184</v>
      </c>
      <c r="AC23" s="903">
        <v>300</v>
      </c>
      <c r="AD23" s="704"/>
      <c r="AE23" s="704"/>
    </row>
    <row r="24" spans="2:33" s="710" customFormat="1" ht="20" customHeight="1">
      <c r="B24" s="635"/>
      <c r="C24" s="357" t="s">
        <v>593</v>
      </c>
      <c r="D24" s="346" t="str">
        <f>IF(E24="","",VLOOKUP(C24,Data!$B$5:$L$508,2,FALSE))</f>
        <v>WW08960</v>
      </c>
      <c r="E24" s="715">
        <v>300</v>
      </c>
      <c r="F24" s="709"/>
      <c r="G24" s="363"/>
      <c r="H24" s="346">
        <f>IF(E24="","",VLOOKUP(C24,Data!$B$5:$L$508,11,FALSE))</f>
        <v>24.7</v>
      </c>
      <c r="I24" s="616">
        <f t="shared" si="0"/>
        <v>7410</v>
      </c>
      <c r="J24" s="471" t="str">
        <f>IF(E24="","",VLOOKUP(C24,Data!$B$5:$D$508,3,FALSE))</f>
        <v>C/T</v>
      </c>
      <c r="K24" s="347" t="str">
        <f>IF(E24="","",VLOOKUP(C24,Data!$B$5:$M$508,12,FALSE))</f>
        <v>Indonesia</v>
      </c>
      <c r="L24" s="348"/>
      <c r="M24" s="349">
        <f>IF(E24="","",VLOOKUP(C24,Data!$B$5:$E$508,4,FALSE)*E24)</f>
        <v>0</v>
      </c>
      <c r="N24" s="349">
        <f>IF(E24="","",VLOOKUP(C24,Data!$B$5:$F$508,5,FALSE)*E24)</f>
        <v>300</v>
      </c>
      <c r="O24" s="612" t="e">
        <f>IF(C24=Data!#REF!,Data!#REF!,(IF(C24=Data!#REF!,Data!#REF!,(IF(C24=Data!#REF!,Data!#REF!,(IF(C24=Data!B142,Data!G142,(IF(C24=Data!B145,Data!G145,(IF(C24=Data!#REF!,Data!#REF!,(IF(C24=Data!#REF!,Data!#REF!,(IF(C24=Data!#REF!,Data!#REF!,Data!#REF!)))))))))))))))&amp;IF(C24=Data!#REF!,Data!#REF!,(IF(C24=Data!#REF!,Data!#REF!,(IF(C24=Data!#REF!,Data!#REF!,(IF(C24=Data!#REF!,Data!#REF!,(IF(C24=Data!#REF!,Data!#REF!,(IF(C24=Data!#REF!,Data!G837,(IF(C24=Data!#REF!,Data!#REF!,(IF(C24=Data!#REF!,Data!#REF!,Data!#REF!)))))))))))))))&amp;IF(C24=Data!B173,Data!G173,(IF(C24=Data!#REF!,Data!#REF!,(IF(C24=Data!#REF!,Data!#REF!,(IF(C24=Data!#REF!,Data!#REF!,(IF(C24=Data!#REF!,Data!#REF!,Data!#REF!)))))))))</f>
        <v>#REF!</v>
      </c>
      <c r="P24" s="897"/>
      <c r="Q24" s="898"/>
      <c r="R24" s="630" t="s">
        <v>525</v>
      </c>
      <c r="S24" s="898"/>
      <c r="T24" s="898"/>
      <c r="U24" s="630"/>
      <c r="V24" s="634"/>
      <c r="W24" s="630"/>
      <c r="X24" s="350">
        <f>IF(E24="","",VLOOKUP(C24,Data!$B$5:$J$508,9,FALSE)*E24)</f>
        <v>1.02</v>
      </c>
      <c r="Y24" s="704" t="b">
        <f t="shared" si="1"/>
        <v>1</v>
      </c>
      <c r="Z24" s="704" t="b">
        <f t="shared" si="2"/>
        <v>1</v>
      </c>
      <c r="AA24" s="902" t="s">
        <v>566</v>
      </c>
      <c r="AB24" s="902" t="s">
        <v>1185</v>
      </c>
      <c r="AC24" s="903">
        <v>300</v>
      </c>
      <c r="AD24" s="704"/>
      <c r="AE24" s="704"/>
    </row>
    <row r="25" spans="2:33" s="710" customFormat="1" ht="20" customHeight="1">
      <c r="B25" s="635" t="s">
        <v>1127</v>
      </c>
      <c r="C25" s="357" t="s">
        <v>596</v>
      </c>
      <c r="D25" s="346" t="str">
        <f>IF(E25="","",VLOOKUP(C25,Data!$B$5:$L$508,2,FALSE))</f>
        <v>WW09120</v>
      </c>
      <c r="E25" s="715">
        <v>250</v>
      </c>
      <c r="F25" s="709"/>
      <c r="G25" s="363"/>
      <c r="H25" s="346">
        <f>IF(E25="","",VLOOKUP(C25,Data!$B$5:$L$508,11,FALSE))</f>
        <v>25.11</v>
      </c>
      <c r="I25" s="616">
        <f t="shared" si="0"/>
        <v>6277.5</v>
      </c>
      <c r="J25" s="471" t="str">
        <f>IF(E25="","",VLOOKUP(C25,Data!$B$5:$D$508,3,FALSE))</f>
        <v>C/T</v>
      </c>
      <c r="K25" s="347" t="str">
        <f>IF(E25="","",VLOOKUP(C25,Data!$B$5:$M$508,12,FALSE))</f>
        <v>Indonesia</v>
      </c>
      <c r="L25" s="348"/>
      <c r="M25" s="349">
        <f>IF(E25="","",VLOOKUP(C25,Data!$B$5:$E$508,4,FALSE)*E25)</f>
        <v>375</v>
      </c>
      <c r="N25" s="349">
        <f>IF(E25="","",VLOOKUP(C25,Data!$B$5:$F$508,5,FALSE)*E25)</f>
        <v>162.5</v>
      </c>
      <c r="O25" s="612" t="e">
        <f>IF(C25=Data!#REF!,Data!#REF!,(IF(C25=Data!#REF!,Data!#REF!,(IF(C25=Data!#REF!,Data!#REF!,(IF(C25=Data!B116,Data!G116,(IF(C25=Data!B119,Data!G119,(IF(C25=Data!#REF!,Data!#REF!,(IF(C25=Data!#REF!,Data!#REF!,(IF(C25=Data!#REF!,Data!#REF!,Data!#REF!)))))))))))))))&amp;IF(C25=Data!#REF!,Data!#REF!,(IF(C25=Data!#REF!,Data!#REF!,(IF(C25=Data!#REF!,Data!#REF!,(IF(C25=Data!#REF!,Data!#REF!,(IF(C25=Data!#REF!,Data!#REF!,(IF(C25=Data!#REF!,Data!G811,(IF(C25=Data!#REF!,Data!#REF!,(IF(C25=Data!#REF!,Data!#REF!,Data!#REF!)))))))))))))))&amp;IF(C25=Data!B147,Data!G147,(IF(C25=Data!#REF!,Data!#REF!,(IF(C25=Data!#REF!,Data!#REF!,(IF(C25=Data!#REF!,Data!#REF!,(IF(C25=Data!#REF!,Data!#REF!,Data!#REF!)))))))))</f>
        <v>#REF!</v>
      </c>
      <c r="P25" s="897"/>
      <c r="Q25" s="898"/>
      <c r="R25" s="630" t="s">
        <v>525</v>
      </c>
      <c r="S25" s="898"/>
      <c r="T25" s="898"/>
      <c r="U25" s="630"/>
      <c r="V25" s="634"/>
      <c r="W25" s="630"/>
      <c r="X25" s="350">
        <f>IF(E25="","",VLOOKUP(C25,Data!$B$5:$J$508,9,FALSE)*E25)</f>
        <v>0.98499999999999999</v>
      </c>
      <c r="Y25" s="704" t="b">
        <f t="shared" si="1"/>
        <v>1</v>
      </c>
      <c r="Z25" s="704" t="b">
        <f t="shared" si="2"/>
        <v>1</v>
      </c>
      <c r="AA25" s="902" t="s">
        <v>567</v>
      </c>
      <c r="AB25" s="902" t="s">
        <v>1186</v>
      </c>
      <c r="AC25" s="903">
        <v>250</v>
      </c>
      <c r="AD25" s="704"/>
      <c r="AE25" s="704"/>
    </row>
    <row r="26" spans="2:33" s="710" customFormat="1" ht="20" customHeight="1">
      <c r="B26" s="635"/>
      <c r="C26" s="357" t="s">
        <v>597</v>
      </c>
      <c r="D26" s="346" t="str">
        <f>IF(E26="","",VLOOKUP(C26,Data!$B$5:$L$508,2,FALSE))</f>
        <v>WW09130</v>
      </c>
      <c r="E26" s="715">
        <v>250</v>
      </c>
      <c r="F26" s="709"/>
      <c r="G26" s="363"/>
      <c r="H26" s="346">
        <f>IF(E26="","",VLOOKUP(C26,Data!$B$5:$L$508,11,FALSE))</f>
        <v>25.11</v>
      </c>
      <c r="I26" s="616">
        <f t="shared" si="0"/>
        <v>6277.5</v>
      </c>
      <c r="J26" s="471" t="str">
        <f>IF(E26="","",VLOOKUP(C26,Data!$B$5:$D$508,3,FALSE))</f>
        <v>C/T</v>
      </c>
      <c r="K26" s="347" t="str">
        <f>IF(E26="","",VLOOKUP(C26,Data!$B$5:$M$508,12,FALSE))</f>
        <v>Indonesia</v>
      </c>
      <c r="L26" s="348"/>
      <c r="M26" s="349">
        <f>IF(E26="","",VLOOKUP(C26,Data!$B$5:$E$508,4,FALSE)*E26)</f>
        <v>0</v>
      </c>
      <c r="N26" s="349">
        <f>IF(E26="","",VLOOKUP(C26,Data!$B$5:$F$508,5,FALSE)*E26)</f>
        <v>162.5</v>
      </c>
      <c r="O26" s="612" t="e">
        <f>IF(C26=Data!#REF!,Data!#REF!,(IF(C26=Data!#REF!,Data!#REF!,(IF(C26=Data!#REF!,Data!#REF!,(IF(C26=Data!B117,Data!G117,(IF(C26=Data!B120,Data!G120,(IF(C26=Data!#REF!,Data!#REF!,(IF(C26=Data!#REF!,Data!#REF!,(IF(C26=Data!#REF!,Data!#REF!,Data!#REF!)))))))))))))))&amp;IF(C26=Data!#REF!,Data!#REF!,(IF(C26=Data!#REF!,Data!#REF!,(IF(C26=Data!#REF!,Data!#REF!,(IF(C26=Data!#REF!,Data!#REF!,(IF(C26=Data!#REF!,Data!#REF!,(IF(C26=Data!#REF!,Data!G812,(IF(C26=Data!#REF!,Data!#REF!,(IF(C26=Data!#REF!,Data!#REF!,Data!#REF!)))))))))))))))&amp;IF(C26=Data!B148,Data!G148,(IF(C26=Data!#REF!,Data!#REF!,(IF(C26=Data!#REF!,Data!#REF!,(IF(C26=Data!#REF!,Data!#REF!,(IF(C26=Data!#REF!,Data!#REF!,Data!#REF!)))))))))</f>
        <v>#REF!</v>
      </c>
      <c r="P26" s="897"/>
      <c r="Q26" s="898"/>
      <c r="R26" s="630" t="s">
        <v>525</v>
      </c>
      <c r="S26" s="898"/>
      <c r="T26" s="898"/>
      <c r="U26" s="630"/>
      <c r="V26" s="634"/>
      <c r="W26" s="630"/>
      <c r="X26" s="350">
        <f>IF(E26="","",VLOOKUP(C26,Data!$B$5:$J$508,9,FALSE)*E26)</f>
        <v>0.98499999999999999</v>
      </c>
      <c r="Y26" s="704" t="b">
        <f t="shared" si="1"/>
        <v>1</v>
      </c>
      <c r="Z26" s="704" t="b">
        <f t="shared" si="2"/>
        <v>1</v>
      </c>
      <c r="AA26" s="902" t="s">
        <v>568</v>
      </c>
      <c r="AB26" s="902" t="s">
        <v>1187</v>
      </c>
      <c r="AC26" s="903">
        <v>250</v>
      </c>
      <c r="AD26" s="704"/>
      <c r="AE26" s="704"/>
    </row>
    <row r="27" spans="2:33" s="710" customFormat="1" ht="20" customHeight="1">
      <c r="B27" s="635">
        <v>25</v>
      </c>
      <c r="C27" s="357" t="s">
        <v>11</v>
      </c>
      <c r="D27" s="346" t="str">
        <f>IF(E27="","",VLOOKUP(C27,Data!$B$5:$L$508,2,FALSE))</f>
        <v>ZG74800</v>
      </c>
      <c r="E27" s="715">
        <v>150</v>
      </c>
      <c r="F27" s="709">
        <v>1</v>
      </c>
      <c r="G27" s="363"/>
      <c r="H27" s="346">
        <f>IF(E27="","",VLOOKUP(C27,Data!$B$5:$L$508,11,FALSE))</f>
        <v>13.71</v>
      </c>
      <c r="I27" s="616">
        <f t="shared" si="0"/>
        <v>2056.5</v>
      </c>
      <c r="J27" s="471" t="str">
        <f>IF(E27="","",VLOOKUP(C27,Data!$B$5:$D$508,3,FALSE))</f>
        <v>C/T</v>
      </c>
      <c r="K27" s="347" t="str">
        <f>IF(E27="","",VLOOKUP(C27,Data!$B$5:$M$508,12,FALSE))</f>
        <v>Indonesia</v>
      </c>
      <c r="L27" s="348"/>
      <c r="M27" s="349">
        <f>IF(E27="","",VLOOKUP(C27,Data!$B$5:$E$508,4,FALSE)*E27)</f>
        <v>325</v>
      </c>
      <c r="N27" s="349">
        <f>IF(E27="","",VLOOKUP(C27,Data!$B$5:$F$508,5,FALSE)*E27)</f>
        <v>300</v>
      </c>
      <c r="O27" s="612" t="e">
        <f>IF(C27=Data!#REF!,Data!#REF!,(IF(C27=Data!#REF!,Data!#REF!,(IF(C27=Data!#REF!,Data!#REF!,(IF(C27=Data!B118,Data!G118,(IF(C27=Data!B121,Data!G121,(IF(C27=Data!#REF!,Data!#REF!,(IF(C27=Data!#REF!,Data!#REF!,(IF(C27=Data!#REF!,Data!#REF!,Data!#REF!)))))))))))))))&amp;IF(C27=Data!#REF!,Data!#REF!,(IF(C27=Data!#REF!,Data!#REF!,(IF(C27=Data!#REF!,Data!#REF!,(IF(C27=Data!#REF!,Data!#REF!,(IF(C27=Data!#REF!,Data!#REF!,(IF(C27=Data!#REF!,Data!G813,(IF(C27=Data!#REF!,Data!#REF!,(IF(C27=Data!#REF!,Data!#REF!,Data!#REF!)))))))))))))))&amp;IF(C27=Data!B149,Data!G149,(IF(C27=Data!#REF!,Data!#REF!,(IF(C27=Data!#REF!,Data!#REF!,(IF(C27=Data!#REF!,Data!#REF!,(IF(C27=Data!#REF!,Data!#REF!,Data!#REF!)))))))))</f>
        <v>#REF!</v>
      </c>
      <c r="P27" s="897"/>
      <c r="Q27" s="898"/>
      <c r="R27" s="630" t="s">
        <v>525</v>
      </c>
      <c r="S27" s="898"/>
      <c r="T27" s="898"/>
      <c r="U27" s="630"/>
      <c r="V27" s="634"/>
      <c r="W27" s="630"/>
      <c r="X27" s="350">
        <f>IF(E27="","",VLOOKUP(C27,Data!$B$5:$J$508,9,FALSE)*E27)</f>
        <v>1.2</v>
      </c>
      <c r="Y27" s="704" t="b">
        <f t="shared" si="1"/>
        <v>1</v>
      </c>
      <c r="Z27" s="704" t="b">
        <f t="shared" si="2"/>
        <v>1</v>
      </c>
      <c r="AA27" s="902" t="s">
        <v>579</v>
      </c>
      <c r="AB27" s="902" t="s">
        <v>1188</v>
      </c>
      <c r="AC27" s="903">
        <v>150</v>
      </c>
      <c r="AD27" s="704"/>
      <c r="AE27" s="704"/>
    </row>
    <row r="28" spans="2:33" s="710" customFormat="1" ht="20" customHeight="1">
      <c r="B28" s="635">
        <v>26</v>
      </c>
      <c r="C28" s="357" t="s">
        <v>550</v>
      </c>
      <c r="D28" s="346" t="str">
        <f>IF(E28="","",VLOOKUP(C28,Data!$B$5:$L$508,2,FALSE))</f>
        <v>ZG74810</v>
      </c>
      <c r="E28" s="715">
        <v>150</v>
      </c>
      <c r="F28" s="709">
        <v>1</v>
      </c>
      <c r="G28" s="363"/>
      <c r="H28" s="346">
        <f>IF(E28="","",VLOOKUP(C28,Data!$B$5:$L$508,11,FALSE))</f>
        <v>13.22</v>
      </c>
      <c r="I28" s="616">
        <f t="shared" si="0"/>
        <v>1983</v>
      </c>
      <c r="J28" s="471" t="str">
        <f>IF(E28="","",VLOOKUP(C28,Data!$B$5:$D$508,3,FALSE))</f>
        <v>C/T</v>
      </c>
      <c r="K28" s="347" t="str">
        <f>IF(E28="","",VLOOKUP(C28,Data!$B$5:$M$508,12,FALSE))</f>
        <v>Indonesia</v>
      </c>
      <c r="L28" s="348"/>
      <c r="M28" s="349">
        <f>IF(E28="","",VLOOKUP(C28,Data!$B$5:$E$508,4,FALSE)*E28)</f>
        <v>325</v>
      </c>
      <c r="N28" s="349">
        <f>IF(E28="","",VLOOKUP(C28,Data!$B$5:$F$508,5,FALSE)*E28)</f>
        <v>300</v>
      </c>
      <c r="O28" s="612" t="e">
        <f>IF(C28=Data!#REF!,Data!#REF!,(IF(C28=Data!#REF!,Data!#REF!,(IF(C28=Data!#REF!,Data!#REF!,(IF(C28=Data!B119,Data!G119,(IF(C28=Data!B122,Data!G122,(IF(C28=Data!#REF!,Data!#REF!,(IF(C28=Data!#REF!,Data!#REF!,(IF(C28=Data!#REF!,Data!#REF!,Data!#REF!)))))))))))))))&amp;IF(C28=Data!#REF!,Data!#REF!,(IF(C28=Data!#REF!,Data!#REF!,(IF(C28=Data!#REF!,Data!#REF!,(IF(C28=Data!#REF!,Data!#REF!,(IF(C28=Data!#REF!,Data!#REF!,(IF(C28=Data!#REF!,Data!G814,(IF(C28=Data!#REF!,Data!#REF!,(IF(C28=Data!#REF!,Data!#REF!,Data!#REF!)))))))))))))))&amp;IF(C28=Data!B150,Data!G150,(IF(C28=Data!#REF!,Data!#REF!,(IF(C28=Data!#REF!,Data!#REF!,(IF(C28=Data!#REF!,Data!#REF!,(IF(C28=Data!#REF!,Data!#REF!,Data!#REF!)))))))))</f>
        <v>#REF!</v>
      </c>
      <c r="P28" s="897"/>
      <c r="Q28" s="898"/>
      <c r="R28" s="630" t="s">
        <v>525</v>
      </c>
      <c r="S28" s="898"/>
      <c r="T28" s="898"/>
      <c r="U28" s="630"/>
      <c r="V28" s="634"/>
      <c r="W28" s="630"/>
      <c r="X28" s="350">
        <f>IF(E28="","",VLOOKUP(C28,Data!$B$5:$J$508,9,FALSE)*E28)</f>
        <v>1.2</v>
      </c>
      <c r="Y28" s="704" t="b">
        <f t="shared" si="1"/>
        <v>1</v>
      </c>
      <c r="Z28" s="704" t="b">
        <f t="shared" si="2"/>
        <v>1</v>
      </c>
      <c r="AA28" s="902" t="s">
        <v>603</v>
      </c>
      <c r="AB28" s="902" t="s">
        <v>1189</v>
      </c>
      <c r="AC28" s="903">
        <v>150</v>
      </c>
      <c r="AD28" s="704"/>
      <c r="AE28" s="704"/>
    </row>
    <row r="29" spans="2:33" s="710" customFormat="1" ht="20" customHeight="1">
      <c r="B29" s="635" t="s">
        <v>1128</v>
      </c>
      <c r="C29" s="357" t="s">
        <v>595</v>
      </c>
      <c r="D29" s="346" t="str">
        <f>IF(E29="","",VLOOKUP(C29,Data!$B$5:$L$508,2,FALSE))</f>
        <v>WW08990</v>
      </c>
      <c r="E29" s="715">
        <v>100</v>
      </c>
      <c r="F29" s="709"/>
      <c r="G29" s="363"/>
      <c r="H29" s="346">
        <f>IF(E29="","",VLOOKUP(C29,Data!$B$5:$L$508,11,FALSE))</f>
        <v>24.65</v>
      </c>
      <c r="I29" s="616">
        <f t="shared" si="0"/>
        <v>2465</v>
      </c>
      <c r="J29" s="471" t="str">
        <f>IF(E29="","",VLOOKUP(C29,Data!$B$5:$D$508,3,FALSE))</f>
        <v>C/T</v>
      </c>
      <c r="K29" s="347" t="str">
        <f>IF(E29="","",VLOOKUP(C29,Data!$B$5:$M$508,12,FALSE))</f>
        <v>Indonesia</v>
      </c>
      <c r="L29" s="348"/>
      <c r="M29" s="349">
        <f>IF(E29="","",VLOOKUP(C29,Data!$B$5:$E$508,4,FALSE)*E29)</f>
        <v>220.00000000000003</v>
      </c>
      <c r="N29" s="349">
        <f>IF(E29="","",VLOOKUP(C29,Data!$B$5:$F$508,5,FALSE)*E29)</f>
        <v>100</v>
      </c>
      <c r="O29" s="612" t="e">
        <f>IF(C29=Data!#REF!,Data!#REF!,(IF(C29=Data!#REF!,Data!#REF!,(IF(C29=Data!#REF!,Data!#REF!,(IF(C29=Data!B120,Data!G120,(IF(C29=Data!B123,Data!G123,(IF(C29=Data!#REF!,Data!#REF!,(IF(C29=Data!#REF!,Data!#REF!,(IF(C29=Data!#REF!,Data!#REF!,Data!#REF!)))))))))))))))&amp;IF(C29=Data!#REF!,Data!#REF!,(IF(C29=Data!#REF!,Data!#REF!,(IF(C29=Data!#REF!,Data!#REF!,(IF(C29=Data!#REF!,Data!#REF!,(IF(C29=Data!#REF!,Data!#REF!,(IF(C29=Data!#REF!,Data!G815,(IF(C29=Data!#REF!,Data!#REF!,(IF(C29=Data!#REF!,Data!#REF!,Data!#REF!)))))))))))))))&amp;IF(C29=Data!B151,Data!G151,(IF(C29=Data!#REF!,Data!#REF!,(IF(C29=Data!#REF!,Data!#REF!,(IF(C29=Data!#REF!,Data!#REF!,(IF(C29=Data!#REF!,Data!#REF!,Data!#REF!)))))))))</f>
        <v>#REF!</v>
      </c>
      <c r="P29" s="897"/>
      <c r="Q29" s="898"/>
      <c r="R29" s="630" t="s">
        <v>525</v>
      </c>
      <c r="S29" s="898"/>
      <c r="T29" s="898"/>
      <c r="U29" s="630"/>
      <c r="V29" s="634"/>
      <c r="W29" s="630"/>
      <c r="X29" s="350">
        <f>IF(E29="","",VLOOKUP(C29,Data!$B$5:$J$508,9,FALSE)*E29)</f>
        <v>0.34</v>
      </c>
      <c r="Y29" s="704" t="b">
        <f t="shared" si="1"/>
        <v>1</v>
      </c>
      <c r="Z29" s="704" t="b">
        <f t="shared" si="2"/>
        <v>1</v>
      </c>
      <c r="AA29" s="902" t="s">
        <v>19</v>
      </c>
      <c r="AB29" s="902" t="s">
        <v>1190</v>
      </c>
      <c r="AC29" s="903">
        <v>100</v>
      </c>
      <c r="AD29" s="704"/>
      <c r="AE29" s="704"/>
    </row>
    <row r="30" spans="2:33" s="710" customFormat="1" ht="20" customHeight="1">
      <c r="B30" s="635"/>
      <c r="C30" s="357" t="s">
        <v>594</v>
      </c>
      <c r="D30" s="346" t="str">
        <f>IF(E30="","",VLOOKUP(C30,Data!$B$5:$L$508,2,FALSE))</f>
        <v>WW08970</v>
      </c>
      <c r="E30" s="715">
        <v>100</v>
      </c>
      <c r="F30" s="709"/>
      <c r="G30" s="363"/>
      <c r="H30" s="346">
        <f>IF(E30="","",VLOOKUP(C30,Data!$B$5:$L$508,11,FALSE))</f>
        <v>24.65</v>
      </c>
      <c r="I30" s="616">
        <f t="shared" si="0"/>
        <v>2465</v>
      </c>
      <c r="J30" s="471" t="str">
        <f>IF(E30="","",VLOOKUP(C30,Data!$B$5:$D$508,3,FALSE))</f>
        <v>C/T</v>
      </c>
      <c r="K30" s="347" t="str">
        <f>IF(E30="","",VLOOKUP(C30,Data!$B$5:$M$508,12,FALSE))</f>
        <v>Indonesia</v>
      </c>
      <c r="L30" s="348"/>
      <c r="M30" s="349">
        <f>IF(E30="","",VLOOKUP(C30,Data!$B$5:$E$508,4,FALSE)*E30)</f>
        <v>0</v>
      </c>
      <c r="N30" s="349">
        <f>IF(E30="","",VLOOKUP(C30,Data!$B$5:$F$508,5,FALSE)*E30)</f>
        <v>100</v>
      </c>
      <c r="O30" s="612" t="e">
        <f>IF(C30=Data!#REF!,Data!#REF!,(IF(C30=Data!#REF!,Data!#REF!,(IF(C30=Data!#REF!,Data!#REF!,(IF(C30=Data!B121,Data!G121,(IF(C30=Data!B124,Data!G124,(IF(C30=Data!#REF!,Data!#REF!,(IF(C30=Data!#REF!,Data!#REF!,(IF(C30=Data!#REF!,Data!#REF!,Data!#REF!)))))))))))))))&amp;IF(C30=Data!#REF!,Data!#REF!,(IF(C30=Data!#REF!,Data!#REF!,(IF(C30=Data!#REF!,Data!#REF!,(IF(C30=Data!#REF!,Data!#REF!,(IF(C30=Data!#REF!,Data!#REF!,(IF(C30=Data!#REF!,Data!G816,(IF(C30=Data!#REF!,Data!#REF!,(IF(C30=Data!#REF!,Data!#REF!,Data!#REF!)))))))))))))))&amp;IF(C30=Data!B152,Data!G152,(IF(C30=Data!#REF!,Data!#REF!,(IF(C30=Data!#REF!,Data!#REF!,(IF(C30=Data!#REF!,Data!#REF!,(IF(C30=Data!#REF!,Data!#REF!,Data!#REF!)))))))))</f>
        <v>#REF!</v>
      </c>
      <c r="P30" s="897"/>
      <c r="Q30" s="898"/>
      <c r="R30" s="630" t="s">
        <v>525</v>
      </c>
      <c r="S30" s="898"/>
      <c r="T30" s="898"/>
      <c r="U30" s="630"/>
      <c r="V30" s="634"/>
      <c r="W30" s="630"/>
      <c r="X30" s="350">
        <f>IF(E30="","",VLOOKUP(C30,Data!$B$5:$J$508,9,FALSE)*E30)</f>
        <v>0.34</v>
      </c>
      <c r="Y30" s="704" t="b">
        <f t="shared" si="1"/>
        <v>1</v>
      </c>
      <c r="Z30" s="704" t="b">
        <f t="shared" si="2"/>
        <v>1</v>
      </c>
      <c r="AA30" s="902" t="s">
        <v>18</v>
      </c>
      <c r="AB30" s="902" t="s">
        <v>1191</v>
      </c>
      <c r="AC30" s="903">
        <v>100</v>
      </c>
      <c r="AD30" s="704"/>
      <c r="AE30" s="704"/>
    </row>
    <row r="31" spans="2:33" s="710" customFormat="1" ht="20" customHeight="1">
      <c r="B31" s="635" t="s">
        <v>1012</v>
      </c>
      <c r="C31" s="357" t="s">
        <v>628</v>
      </c>
      <c r="D31" s="346" t="str">
        <f>IF(E31="","",VLOOKUP(C31,Data!$B$5:$L$508,2,FALSE))</f>
        <v>ZX39170</v>
      </c>
      <c r="E31" s="715">
        <v>10</v>
      </c>
      <c r="F31" s="709"/>
      <c r="G31" s="363"/>
      <c r="H31" s="346">
        <f>IF(E31="","",VLOOKUP(C31,Data!$B$5:$L$508,11,FALSE))</f>
        <v>128.04</v>
      </c>
      <c r="I31" s="616">
        <f t="shared" si="0"/>
        <v>1280.3999999999999</v>
      </c>
      <c r="J31" s="471" t="str">
        <f>IF(E31="","",VLOOKUP(C31,Data!$B$5:$D$508,3,FALSE))</f>
        <v>C/T</v>
      </c>
      <c r="K31" s="347" t="str">
        <f>IF(E31="","",VLOOKUP(C31,Data!$B$5:$M$508,12,FALSE))</f>
        <v>Indonesia</v>
      </c>
      <c r="L31" s="348"/>
      <c r="M31" s="349">
        <f>IF(E31="","",VLOOKUP(C31,Data!$B$5:$E$508,4,FALSE)*E31)</f>
        <v>30</v>
      </c>
      <c r="N31" s="349">
        <f>IF(E31="","",VLOOKUP(C31,Data!$B$5:$F$508,5,FALSE)*E31)</f>
        <v>20</v>
      </c>
      <c r="O31" s="612" t="e">
        <f>IF(C31=Data!#REF!,Data!#REF!,(IF(C31=Data!#REF!,Data!#REF!,(IF(C31=Data!#REF!,Data!#REF!,(IF(C31=Data!B125,Data!G125,(IF(C31=Data!B128,Data!G128,(IF(C31=Data!#REF!,Data!#REF!,(IF(C31=Data!#REF!,Data!#REF!,(IF(C31=Data!#REF!,Data!#REF!,Data!#REF!)))))))))))))))&amp;IF(C31=Data!#REF!,Data!#REF!,(IF(C31=Data!#REF!,Data!#REF!,(IF(C31=Data!#REF!,Data!#REF!,(IF(C31=Data!#REF!,Data!#REF!,(IF(C31=Data!#REF!,Data!#REF!,(IF(C31=Data!#REF!,Data!G820,(IF(C31=Data!#REF!,Data!#REF!,(IF(C31=Data!#REF!,Data!#REF!,Data!#REF!)))))))))))))))&amp;IF(C31=Data!B156,Data!G156,(IF(C31=Data!#REF!,Data!#REF!,(IF(C31=Data!#REF!,Data!#REF!,(IF(C31=Data!#REF!,Data!#REF!,(IF(C31=Data!#REF!,Data!#REF!,Data!#REF!)))))))))</f>
        <v>#REF!</v>
      </c>
      <c r="P31" s="897"/>
      <c r="Q31" s="898"/>
      <c r="R31" s="630" t="s">
        <v>525</v>
      </c>
      <c r="S31" s="898"/>
      <c r="T31" s="898"/>
      <c r="U31" s="630"/>
      <c r="V31" s="634"/>
      <c r="W31" s="630"/>
      <c r="X31" s="350">
        <f>IF(E31="","",VLOOKUP(C31,Data!$B$5:$J$508,9,FALSE)*E31)</f>
        <v>0.31</v>
      </c>
      <c r="Y31" s="704" t="b">
        <f t="shared" ref="Y31:Y49" si="3">D31=AA31</f>
        <v>1</v>
      </c>
      <c r="Z31" s="704" t="b">
        <f t="shared" ref="Z31:Z49" si="4">E31=AC31</f>
        <v>1</v>
      </c>
      <c r="AA31" s="902" t="s">
        <v>631</v>
      </c>
      <c r="AB31" s="902" t="s">
        <v>1306</v>
      </c>
      <c r="AC31" s="903">
        <v>10</v>
      </c>
      <c r="AD31" s="704"/>
      <c r="AE31" s="704"/>
    </row>
    <row r="32" spans="2:33" s="710" customFormat="1" ht="20" customHeight="1">
      <c r="B32" s="635">
        <v>31</v>
      </c>
      <c r="C32" s="357" t="s">
        <v>621</v>
      </c>
      <c r="D32" s="346" t="str">
        <f>IF(E32="","",VLOOKUP(C32,Data!$B$5:$L$508,2,FALSE))</f>
        <v>ZV87970</v>
      </c>
      <c r="E32" s="715">
        <v>9</v>
      </c>
      <c r="F32" s="709"/>
      <c r="G32" s="363"/>
      <c r="H32" s="346">
        <f>IF(E32="","",VLOOKUP(C32,Data!$B$5:$L$508,11,FALSE))</f>
        <v>21.69</v>
      </c>
      <c r="I32" s="616">
        <f t="shared" si="0"/>
        <v>195.21</v>
      </c>
      <c r="J32" s="471" t="str">
        <f>IF(E32="","",VLOOKUP(C32,Data!$B$5:$D$508,3,FALSE))</f>
        <v>C/T</v>
      </c>
      <c r="K32" s="347" t="str">
        <f>IF(E32="","",VLOOKUP(C32,Data!$B$5:$M$508,12,FALSE))</f>
        <v>Indonesia</v>
      </c>
      <c r="L32" s="348"/>
      <c r="M32" s="349">
        <f>IF(E32="","",VLOOKUP(C32,Data!$B$5:$E$508,4,FALSE)*E32)</f>
        <v>96.75</v>
      </c>
      <c r="N32" s="349">
        <f>IF(E32="","",VLOOKUP(C32,Data!$B$5:$F$508,5,FALSE)*E32)</f>
        <v>77.399999999999991</v>
      </c>
      <c r="O32" s="612" t="e">
        <f>IF(C32=Data!#REF!,Data!#REF!,(IF(C32=Data!#REF!,Data!#REF!,(IF(C32=Data!#REF!,Data!#REF!,(IF(C32=Data!B126,Data!G126,(IF(C32=Data!B129,Data!G129,(IF(C32=Data!#REF!,Data!#REF!,(IF(C32=Data!#REF!,Data!#REF!,(IF(C32=Data!#REF!,Data!#REF!,Data!#REF!)))))))))))))))&amp;IF(C32=Data!#REF!,Data!#REF!,(IF(C32=Data!#REF!,Data!#REF!,(IF(C32=Data!#REF!,Data!#REF!,(IF(C32=Data!#REF!,Data!#REF!,(IF(C32=Data!#REF!,Data!#REF!,(IF(C32=Data!#REF!,Data!G821,(IF(C32=Data!#REF!,Data!#REF!,(IF(C32=Data!#REF!,Data!#REF!,Data!#REF!)))))))))))))))&amp;IF(C32=Data!B157,Data!G157,(IF(C32=Data!#REF!,Data!#REF!,(IF(C32=Data!#REF!,Data!#REF!,(IF(C32=Data!#REF!,Data!#REF!,(IF(C32=Data!#REF!,Data!#REF!,Data!#REF!)))))))))</f>
        <v>#REF!</v>
      </c>
      <c r="P32" s="897"/>
      <c r="Q32" s="898"/>
      <c r="R32" s="630" t="s">
        <v>525</v>
      </c>
      <c r="S32" s="898"/>
      <c r="T32" s="898"/>
      <c r="U32" s="630"/>
      <c r="V32" s="634"/>
      <c r="W32" s="630"/>
      <c r="X32" s="350">
        <f>IF(E32="","",VLOOKUP(C32,Data!$B$5:$J$508,9,FALSE)*E32)</f>
        <v>0.242372</v>
      </c>
      <c r="Y32" s="704" t="b">
        <f t="shared" si="3"/>
        <v>1</v>
      </c>
      <c r="Z32" s="704" t="b">
        <f t="shared" si="4"/>
        <v>1</v>
      </c>
      <c r="AA32" s="902" t="s">
        <v>166</v>
      </c>
      <c r="AB32" s="902" t="s">
        <v>1307</v>
      </c>
      <c r="AC32" s="903">
        <v>9</v>
      </c>
      <c r="AD32" s="704"/>
      <c r="AE32" s="902" t="s">
        <v>15</v>
      </c>
      <c r="AF32" s="902" t="s">
        <v>1305</v>
      </c>
      <c r="AG32" s="903">
        <v>210</v>
      </c>
    </row>
    <row r="33" spans="2:31" s="710" customFormat="1" ht="20" customHeight="1">
      <c r="B33" s="635">
        <v>32</v>
      </c>
      <c r="C33" s="357" t="s">
        <v>618</v>
      </c>
      <c r="D33" s="346" t="str">
        <f>IF(E33="","",VLOOKUP(C33,Data!$B$5:$L$508,2,FALSE))</f>
        <v>ZV88010</v>
      </c>
      <c r="E33" s="715">
        <v>8</v>
      </c>
      <c r="F33" s="709"/>
      <c r="G33" s="363"/>
      <c r="H33" s="346">
        <f>IF(E33="","",VLOOKUP(C33,Data!$B$5:$L$508,11,FALSE))</f>
        <v>23.65</v>
      </c>
      <c r="I33" s="616">
        <f t="shared" si="0"/>
        <v>189.2</v>
      </c>
      <c r="J33" s="471" t="str">
        <f>IF(E33="","",VLOOKUP(C33,Data!$B$5:$D$508,3,FALSE))</f>
        <v>C/T</v>
      </c>
      <c r="K33" s="347" t="str">
        <f>IF(E33="","",VLOOKUP(C33,Data!$B$5:$M$508,12,FALSE))</f>
        <v>Indonesia</v>
      </c>
      <c r="L33" s="348"/>
      <c r="M33" s="349">
        <f>IF(E33="","",VLOOKUP(C33,Data!$B$5:$E$508,4,FALSE)*E33)</f>
        <v>60.08</v>
      </c>
      <c r="N33" s="349">
        <f>IF(E33="","",VLOOKUP(C33,Data!$B$5:$F$508,5,FALSE)*E33)</f>
        <v>51.2</v>
      </c>
      <c r="O33" s="612" t="e">
        <f>IF(C33=Data!#REF!,Data!#REF!,(IF(C33=Data!#REF!,Data!#REF!,(IF(C33=Data!#REF!,Data!#REF!,(IF(C33=Data!B127,Data!G127,(IF(C33=Data!B130,Data!G130,(IF(C33=Data!#REF!,Data!#REF!,(IF(C33=Data!#REF!,Data!#REF!,(IF(C33=Data!#REF!,Data!#REF!,Data!#REF!)))))))))))))))&amp;IF(C33=Data!#REF!,Data!#REF!,(IF(C33=Data!#REF!,Data!#REF!,(IF(C33=Data!#REF!,Data!#REF!,(IF(C33=Data!#REF!,Data!#REF!,(IF(C33=Data!#REF!,Data!#REF!,(IF(C33=Data!#REF!,Data!G822,(IF(C33=Data!#REF!,Data!#REF!,(IF(C33=Data!#REF!,Data!#REF!,Data!#REF!)))))))))))))))&amp;IF(C33=Data!B158,Data!G158,(IF(C33=Data!#REF!,Data!#REF!,(IF(C33=Data!#REF!,Data!#REF!,(IF(C33=Data!#REF!,Data!#REF!,(IF(C33=Data!#REF!,Data!#REF!,Data!#REF!)))))))))</f>
        <v>#REF!</v>
      </c>
      <c r="P33" s="897"/>
      <c r="Q33" s="898"/>
      <c r="R33" s="630" t="s">
        <v>525</v>
      </c>
      <c r="S33" s="898"/>
      <c r="T33" s="898"/>
      <c r="U33" s="630"/>
      <c r="V33" s="634"/>
      <c r="W33" s="630"/>
      <c r="X33" s="350">
        <f>IF(E33="","",VLOOKUP(C33,Data!$B$5:$J$508,9,FALSE)*E33)</f>
        <v>0.242372</v>
      </c>
      <c r="Y33" s="704" t="b">
        <f t="shared" si="3"/>
        <v>1</v>
      </c>
      <c r="Z33" s="704" t="b">
        <f t="shared" si="4"/>
        <v>1</v>
      </c>
      <c r="AA33" s="902" t="s">
        <v>170</v>
      </c>
      <c r="AB33" s="902" t="s">
        <v>1308</v>
      </c>
      <c r="AC33" s="903">
        <v>8</v>
      </c>
      <c r="AD33" s="704"/>
      <c r="AE33" s="704"/>
    </row>
    <row r="34" spans="2:31" s="710" customFormat="1" ht="20" customHeight="1">
      <c r="B34" s="635">
        <v>33</v>
      </c>
      <c r="C34" s="357" t="s">
        <v>156</v>
      </c>
      <c r="D34" s="346" t="str">
        <f>IF(E34="","",VLOOKUP(C34,Data!$B$5:$L$508,2,FALSE))</f>
        <v>ZV88060</v>
      </c>
      <c r="E34" s="715">
        <v>5</v>
      </c>
      <c r="F34" s="709"/>
      <c r="G34" s="363"/>
      <c r="H34" s="346">
        <f>IF(E34="","",VLOOKUP(C34,Data!$B$5:$L$508,11,FALSE))</f>
        <v>16.07</v>
      </c>
      <c r="I34" s="616">
        <f t="shared" si="0"/>
        <v>80.349999999999994</v>
      </c>
      <c r="J34" s="471" t="str">
        <f>IF(E34="","",VLOOKUP(C34,Data!$B$5:$D$508,3,FALSE))</f>
        <v>C/T</v>
      </c>
      <c r="K34" s="347" t="str">
        <f>IF(E34="","",VLOOKUP(C34,Data!$B$5:$M$508,12,FALSE))</f>
        <v>Indonesia</v>
      </c>
      <c r="L34" s="348"/>
      <c r="M34" s="349">
        <f>IF(E34="","",VLOOKUP(C34,Data!$B$5:$E$508,4,FALSE)*E34)</f>
        <v>27.25</v>
      </c>
      <c r="N34" s="349">
        <f>IF(E34="","",VLOOKUP(C34,Data!$B$5:$F$508,5,FALSE)*E34)</f>
        <v>21.25</v>
      </c>
      <c r="O34" s="612" t="e">
        <f>IF(C34=Data!#REF!,Data!#REF!,(IF(C34=Data!#REF!,Data!#REF!,(IF(C34=Data!#REF!,Data!#REF!,(IF(C34=Data!B128,Data!G128,(IF(C34=Data!B131,Data!G131,(IF(C34=Data!#REF!,Data!#REF!,(IF(C34=Data!#REF!,Data!#REF!,(IF(C34=Data!#REF!,Data!#REF!,Data!#REF!)))))))))))))))&amp;IF(C34=Data!#REF!,Data!#REF!,(IF(C34=Data!#REF!,Data!#REF!,(IF(C34=Data!#REF!,Data!#REF!,(IF(C34=Data!#REF!,Data!#REF!,(IF(C34=Data!#REF!,Data!#REF!,(IF(C34=Data!#REF!,Data!G823,(IF(C34=Data!#REF!,Data!#REF!,(IF(C34=Data!#REF!,Data!#REF!,Data!#REF!)))))))))))))))&amp;IF(C34=Data!B159,Data!G159,(IF(C34=Data!#REF!,Data!#REF!,(IF(C34=Data!#REF!,Data!#REF!,(IF(C34=Data!#REF!,Data!#REF!,(IF(C34=Data!#REF!,Data!#REF!,Data!#REF!)))))))))</f>
        <v>#REF!</v>
      </c>
      <c r="P34" s="897"/>
      <c r="Q34" s="898"/>
      <c r="R34" s="630" t="s">
        <v>525</v>
      </c>
      <c r="S34" s="898"/>
      <c r="T34" s="898"/>
      <c r="U34" s="630"/>
      <c r="V34" s="634"/>
      <c r="W34" s="630"/>
      <c r="X34" s="350">
        <f>IF(E34="","",VLOOKUP(C34,Data!$B$5:$J$508,9,FALSE)*E34)</f>
        <v>5.0875999999999991E-2</v>
      </c>
      <c r="Y34" s="704" t="b">
        <f t="shared" si="3"/>
        <v>1</v>
      </c>
      <c r="Z34" s="704" t="b">
        <f t="shared" si="4"/>
        <v>1</v>
      </c>
      <c r="AA34" s="902" t="s">
        <v>171</v>
      </c>
      <c r="AB34" s="902" t="s">
        <v>1220</v>
      </c>
      <c r="AC34" s="903">
        <v>5</v>
      </c>
      <c r="AD34" s="704"/>
      <c r="AE34" s="704"/>
    </row>
    <row r="35" spans="2:31" s="710" customFormat="1" ht="20" customHeight="1">
      <c r="B35" s="635">
        <v>34</v>
      </c>
      <c r="C35" s="357" t="s">
        <v>157</v>
      </c>
      <c r="D35" s="346" t="str">
        <f>IF(E35="","",VLOOKUP(C35,Data!$B$5:$L$508,2,FALSE))</f>
        <v>ZV88070</v>
      </c>
      <c r="E35" s="715">
        <v>5</v>
      </c>
      <c r="F35" s="709"/>
      <c r="G35" s="363"/>
      <c r="H35" s="346">
        <f>IF(E35="","",VLOOKUP(C35,Data!$B$5:$L$508,11,FALSE))</f>
        <v>16.02</v>
      </c>
      <c r="I35" s="616">
        <f t="shared" si="0"/>
        <v>80.099999999999994</v>
      </c>
      <c r="J35" s="471" t="str">
        <f>IF(E35="","",VLOOKUP(C35,Data!$B$5:$D$508,3,FALSE))</f>
        <v>C/T</v>
      </c>
      <c r="K35" s="347" t="str">
        <f>IF(E35="","",VLOOKUP(C35,Data!$B$5:$M$508,12,FALSE))</f>
        <v>Indonesia</v>
      </c>
      <c r="L35" s="348"/>
      <c r="M35" s="349">
        <f>IF(E35="","",VLOOKUP(C35,Data!$B$5:$E$508,4,FALSE)*E35)</f>
        <v>28.25</v>
      </c>
      <c r="N35" s="349">
        <f>IF(E35="","",VLOOKUP(C35,Data!$B$5:$F$508,5,FALSE)*E35)</f>
        <v>22</v>
      </c>
      <c r="O35" s="612" t="e">
        <f>IF(C35=Data!#REF!,Data!#REF!,(IF(C35=Data!#REF!,Data!#REF!,(IF(C35=Data!#REF!,Data!#REF!,(IF(C35=Data!B116,Data!G116,(IF(C35=Data!B119,Data!G119,(IF(C35=Data!#REF!,Data!#REF!,(IF(C35=Data!#REF!,Data!#REF!,(IF(C35=Data!#REF!,Data!#REF!,Data!#REF!)))))))))))))))&amp;IF(C35=Data!#REF!,Data!#REF!,(IF(C35=Data!#REF!,Data!#REF!,(IF(C35=Data!#REF!,Data!#REF!,(IF(C35=Data!#REF!,Data!#REF!,(IF(C35=Data!#REF!,Data!#REF!,(IF(C35=Data!#REF!,Data!G811,(IF(C35=Data!#REF!,Data!#REF!,(IF(C35=Data!#REF!,Data!#REF!,Data!#REF!)))))))))))))))&amp;IF(C35=Data!B147,Data!G147,(IF(C35=Data!#REF!,Data!#REF!,(IF(C35=Data!#REF!,Data!#REF!,(IF(C35=Data!#REF!,Data!#REF!,(IF(C35=Data!#REF!,Data!#REF!,Data!#REF!)))))))))</f>
        <v>#REF!</v>
      </c>
      <c r="P35" s="897"/>
      <c r="Q35" s="898"/>
      <c r="R35" s="630" t="s">
        <v>525</v>
      </c>
      <c r="S35" s="898"/>
      <c r="T35" s="898"/>
      <c r="U35" s="630"/>
      <c r="V35" s="634"/>
      <c r="W35" s="630"/>
      <c r="X35" s="350">
        <f>IF(E35="","",VLOOKUP(C35,Data!$B$5:$J$508,9,FALSE)*E35)</f>
        <v>5.0875999999999991E-2</v>
      </c>
      <c r="Y35" s="704" t="b">
        <f t="shared" si="3"/>
        <v>1</v>
      </c>
      <c r="Z35" s="704" t="b">
        <f t="shared" si="4"/>
        <v>1</v>
      </c>
      <c r="AA35" s="902" t="s">
        <v>172</v>
      </c>
      <c r="AB35" s="902" t="s">
        <v>1192</v>
      </c>
      <c r="AC35" s="903">
        <v>5</v>
      </c>
      <c r="AD35" s="704"/>
      <c r="AE35" s="704"/>
    </row>
    <row r="36" spans="2:31" s="710" customFormat="1" ht="20" customHeight="1">
      <c r="B36" s="635" t="s">
        <v>1314</v>
      </c>
      <c r="C36" s="357" t="s">
        <v>158</v>
      </c>
      <c r="D36" s="346" t="str">
        <f>IF(E36="","",VLOOKUP(C36,Data!$B$5:$L$508,2,FALSE))</f>
        <v>ZV88080</v>
      </c>
      <c r="E36" s="715">
        <v>10</v>
      </c>
      <c r="F36" s="709"/>
      <c r="G36" s="363"/>
      <c r="H36" s="346">
        <f>IF(E36="","",VLOOKUP(C36,Data!$B$5:$L$508,11,FALSE))</f>
        <v>39.72</v>
      </c>
      <c r="I36" s="616">
        <f t="shared" si="0"/>
        <v>397.2</v>
      </c>
      <c r="J36" s="471" t="str">
        <f>IF(E36="","",VLOOKUP(C36,Data!$B$5:$D$508,3,FALSE))</f>
        <v>C/T</v>
      </c>
      <c r="K36" s="347" t="str">
        <f>IF(E36="","",VLOOKUP(C36,Data!$B$5:$M$508,12,FALSE))</f>
        <v>Indonesia</v>
      </c>
      <c r="L36" s="348"/>
      <c r="M36" s="349">
        <f>IF(E36="","",VLOOKUP(C36,Data!$B$5:$E$508,4,FALSE)*E36)</f>
        <v>50.5</v>
      </c>
      <c r="N36" s="349">
        <f>IF(E36="","",VLOOKUP(C36,Data!$B$5:$F$508,5,FALSE)*E36)</f>
        <v>38</v>
      </c>
      <c r="O36" s="612" t="e">
        <f>IF(C36=Data!#REF!,Data!#REF!,(IF(C36=Data!#REF!,Data!#REF!,(IF(C36=Data!#REF!,Data!#REF!,(IF(C36=Data!B117,Data!G117,(IF(C36=Data!B120,Data!G120,(IF(C36=Data!#REF!,Data!#REF!,(IF(C36=Data!#REF!,Data!#REF!,(IF(C36=Data!#REF!,Data!#REF!,Data!#REF!)))))))))))))))&amp;IF(C36=Data!#REF!,Data!#REF!,(IF(C36=Data!#REF!,Data!#REF!,(IF(C36=Data!#REF!,Data!#REF!,(IF(C36=Data!#REF!,Data!#REF!,(IF(C36=Data!#REF!,Data!#REF!,(IF(C36=Data!#REF!,Data!G812,(IF(C36=Data!#REF!,Data!#REF!,(IF(C36=Data!#REF!,Data!#REF!,Data!#REF!)))))))))))))))&amp;IF(C36=Data!B148,Data!G148,(IF(C36=Data!#REF!,Data!#REF!,(IF(C36=Data!#REF!,Data!#REF!,(IF(C36=Data!#REF!,Data!#REF!,(IF(C36=Data!#REF!,Data!#REF!,Data!#REF!)))))))))</f>
        <v>#REF!</v>
      </c>
      <c r="P36" s="897"/>
      <c r="Q36" s="898"/>
      <c r="R36" s="630" t="s">
        <v>525</v>
      </c>
      <c r="S36" s="898"/>
      <c r="T36" s="898"/>
      <c r="U36" s="630"/>
      <c r="V36" s="634"/>
      <c r="W36" s="630"/>
      <c r="X36" s="350">
        <f>IF(E36="","",VLOOKUP(C36,Data!$B$5:$J$508,9,FALSE)*E36)</f>
        <v>0.25438</v>
      </c>
      <c r="Y36" s="704" t="b">
        <f t="shared" si="3"/>
        <v>1</v>
      </c>
      <c r="Z36" s="704" t="b">
        <f t="shared" si="4"/>
        <v>1</v>
      </c>
      <c r="AA36" s="902" t="s">
        <v>173</v>
      </c>
      <c r="AB36" s="902" t="s">
        <v>1274</v>
      </c>
      <c r="AC36" s="903">
        <v>10</v>
      </c>
      <c r="AD36" s="704"/>
      <c r="AE36" s="704"/>
    </row>
    <row r="37" spans="2:31" s="710" customFormat="1" ht="20" customHeight="1">
      <c r="B37" s="635">
        <v>40</v>
      </c>
      <c r="C37" s="357" t="s">
        <v>163</v>
      </c>
      <c r="D37" s="346" t="str">
        <f>IF(E37="","",VLOOKUP(C37,Data!$B$5:$L$508,2,FALSE))</f>
        <v>ZV88130</v>
      </c>
      <c r="E37" s="715">
        <v>2</v>
      </c>
      <c r="F37" s="709"/>
      <c r="G37" s="363"/>
      <c r="H37" s="346">
        <f>IF(E37="","",VLOOKUP(C37,Data!$B$5:$L$508,11,FALSE))</f>
        <v>38.46</v>
      </c>
      <c r="I37" s="616">
        <f t="shared" si="0"/>
        <v>76.92</v>
      </c>
      <c r="J37" s="471" t="str">
        <f>IF(E37="","",VLOOKUP(C37,Data!$B$5:$D$508,3,FALSE))</f>
        <v>C/T</v>
      </c>
      <c r="K37" s="347" t="str">
        <f>IF(E37="","",VLOOKUP(C37,Data!$B$5:$M$508,12,FALSE))</f>
        <v>Indonesia</v>
      </c>
      <c r="L37" s="348"/>
      <c r="M37" s="349">
        <f>IF(E37="","",VLOOKUP(C37,Data!$B$5:$E$508,4,FALSE)*E37)</f>
        <v>10.1</v>
      </c>
      <c r="N37" s="349">
        <f>IF(E37="","",VLOOKUP(C37,Data!$B$5:$F$508,5,FALSE)*E37)</f>
        <v>7.6</v>
      </c>
      <c r="O37" s="612" t="e">
        <f>IF(C37=Data!#REF!,Data!#REF!,(IF(C37=Data!#REF!,Data!#REF!,(IF(C37=Data!#REF!,Data!#REF!,(IF(C37=Data!B118,Data!G118,(IF(C37=Data!B121,Data!G121,(IF(C37=Data!#REF!,Data!#REF!,(IF(C37=Data!#REF!,Data!#REF!,(IF(C37=Data!#REF!,Data!#REF!,Data!#REF!)))))))))))))))&amp;IF(C37=Data!#REF!,Data!#REF!,(IF(C37=Data!#REF!,Data!#REF!,(IF(C37=Data!#REF!,Data!#REF!,(IF(C37=Data!#REF!,Data!#REF!,(IF(C37=Data!#REF!,Data!#REF!,(IF(C37=Data!#REF!,Data!G813,(IF(C37=Data!#REF!,Data!#REF!,(IF(C37=Data!#REF!,Data!#REF!,Data!#REF!)))))))))))))))&amp;IF(C37=Data!B149,Data!G149,(IF(C37=Data!#REF!,Data!#REF!,(IF(C37=Data!#REF!,Data!#REF!,(IF(C37=Data!#REF!,Data!#REF!,(IF(C37=Data!#REF!,Data!#REF!,Data!#REF!)))))))))</f>
        <v>#REF!</v>
      </c>
      <c r="P37" s="897"/>
      <c r="Q37" s="898"/>
      <c r="R37" s="630" t="s">
        <v>525</v>
      </c>
      <c r="S37" s="898"/>
      <c r="T37" s="898"/>
      <c r="U37" s="630"/>
      <c r="V37" s="634"/>
      <c r="W37" s="630"/>
      <c r="X37" s="350">
        <f>IF(E37="","",VLOOKUP(C37,Data!$B$5:$J$508,9,FALSE)*E37)</f>
        <v>5.0875999999999998E-2</v>
      </c>
      <c r="Y37" s="704" t="b">
        <f t="shared" si="3"/>
        <v>1</v>
      </c>
      <c r="Z37" s="704" t="b">
        <f t="shared" si="4"/>
        <v>1</v>
      </c>
      <c r="AA37" s="902" t="s">
        <v>178</v>
      </c>
      <c r="AB37" s="902" t="s">
        <v>1309</v>
      </c>
      <c r="AC37" s="903">
        <v>2</v>
      </c>
      <c r="AD37" s="704"/>
      <c r="AE37" s="704"/>
    </row>
    <row r="38" spans="2:31" s="710" customFormat="1" ht="20" customHeight="1">
      <c r="B38" s="635" t="s">
        <v>1315</v>
      </c>
      <c r="C38" s="357" t="s">
        <v>127</v>
      </c>
      <c r="D38" s="346" t="str">
        <f>IF(E38="","",VLOOKUP(C38,Data!$B$5:$L$508,2,FALSE))</f>
        <v>ZV88180</v>
      </c>
      <c r="E38" s="715">
        <v>160</v>
      </c>
      <c r="F38" s="709">
        <v>4</v>
      </c>
      <c r="G38" s="363"/>
      <c r="H38" s="346">
        <f>IF(E38="","",VLOOKUP(C38,Data!$B$5:$L$508,11,FALSE))</f>
        <v>44.63</v>
      </c>
      <c r="I38" s="616">
        <f t="shared" si="0"/>
        <v>7140.8</v>
      </c>
      <c r="J38" s="471" t="str">
        <f>IF(E38="","",VLOOKUP(C38,Data!$B$5:$D$508,3,FALSE))</f>
        <v>C/T</v>
      </c>
      <c r="K38" s="347" t="str">
        <f>IF(E38="","",VLOOKUP(C38,Data!$B$5:$M$508,12,FALSE))</f>
        <v>Indonesia</v>
      </c>
      <c r="L38" s="348"/>
      <c r="M38" s="349">
        <f>IF(E38="","",VLOOKUP(C38,Data!$B$5:$E$508,4,FALSE)*E38)</f>
        <v>1462.4</v>
      </c>
      <c r="N38" s="349">
        <f>IF(E38="","",VLOOKUP(C38,Data!$B$5:$F$508,5,FALSE)*E38)</f>
        <v>1408</v>
      </c>
      <c r="O38" s="612" t="e">
        <f>IF(C38=Data!#REF!,Data!#REF!,(IF(C38=Data!#REF!,Data!#REF!,(IF(C38=Data!#REF!,Data!#REF!,(IF(C38=Data!B119,Data!G119,(IF(C38=Data!B122,Data!G122,(IF(C38=Data!#REF!,Data!#REF!,(IF(C38=Data!#REF!,Data!#REF!,(IF(C38=Data!#REF!,Data!#REF!,Data!#REF!)))))))))))))))&amp;IF(C38=Data!#REF!,Data!#REF!,(IF(C38=Data!#REF!,Data!#REF!,(IF(C38=Data!#REF!,Data!#REF!,(IF(C38=Data!#REF!,Data!#REF!,(IF(C38=Data!#REF!,Data!#REF!,(IF(C38=Data!#REF!,Data!G814,(IF(C38=Data!#REF!,Data!#REF!,(IF(C38=Data!#REF!,Data!#REF!,Data!#REF!)))))))))))))))&amp;IF(C38=Data!B150,Data!G150,(IF(C38=Data!#REF!,Data!#REF!,(IF(C38=Data!#REF!,Data!#REF!,(IF(C38=Data!#REF!,Data!#REF!,(IF(C38=Data!#REF!,Data!#REF!,Data!#REF!)))))))))</f>
        <v>#REF!</v>
      </c>
      <c r="P38" s="897"/>
      <c r="Q38" s="898"/>
      <c r="R38" s="630" t="s">
        <v>525</v>
      </c>
      <c r="S38" s="898"/>
      <c r="T38" s="898"/>
      <c r="U38" s="630"/>
      <c r="V38" s="634"/>
      <c r="W38" s="630"/>
      <c r="X38" s="350">
        <f>IF(E38="","",VLOOKUP(C38,Data!$B$5:$J$508,9,FALSE)*E38)</f>
        <v>3.4560000000000004</v>
      </c>
      <c r="Y38" s="704" t="b">
        <f t="shared" si="3"/>
        <v>1</v>
      </c>
      <c r="Z38" s="704" t="b">
        <f t="shared" si="4"/>
        <v>1</v>
      </c>
      <c r="AA38" s="902" t="s">
        <v>142</v>
      </c>
      <c r="AB38" s="902" t="s">
        <v>1193</v>
      </c>
      <c r="AC38" s="903">
        <v>160</v>
      </c>
      <c r="AD38" s="704"/>
      <c r="AE38" s="704"/>
    </row>
    <row r="39" spans="2:31" s="710" customFormat="1" ht="20" customHeight="1">
      <c r="B39" s="635" t="s">
        <v>1316</v>
      </c>
      <c r="C39" s="357" t="s">
        <v>128</v>
      </c>
      <c r="D39" s="346" t="str">
        <f>IF(E39="","",VLOOKUP(C39,Data!$B$5:$L$508,2,FALSE))</f>
        <v>ZV88190</v>
      </c>
      <c r="E39" s="715">
        <v>120</v>
      </c>
      <c r="F39" s="709">
        <v>3</v>
      </c>
      <c r="G39" s="363"/>
      <c r="H39" s="346">
        <f>IF(E39="","",VLOOKUP(C39,Data!$B$5:$L$508,11,FALSE))</f>
        <v>42.63</v>
      </c>
      <c r="I39" s="616">
        <f t="shared" si="0"/>
        <v>5115.6000000000004</v>
      </c>
      <c r="J39" s="471" t="str">
        <f>IF(E39="","",VLOOKUP(C39,Data!$B$5:$D$508,3,FALSE))</f>
        <v>C/T</v>
      </c>
      <c r="K39" s="347" t="str">
        <f>IF(E39="","",VLOOKUP(C39,Data!$B$5:$M$508,12,FALSE))</f>
        <v>Indonesia</v>
      </c>
      <c r="L39" s="348"/>
      <c r="M39" s="349">
        <f>IF(E39="","",VLOOKUP(C39,Data!$B$5:$E$508,4,FALSE)*E39)</f>
        <v>1096.8000000000002</v>
      </c>
      <c r="N39" s="349">
        <f>IF(E39="","",VLOOKUP(C39,Data!$B$5:$F$508,5,FALSE)*E39)</f>
        <v>1032</v>
      </c>
      <c r="O39" s="612" t="e">
        <f>IF(C39=Data!#REF!,Data!#REF!,(IF(C39=Data!#REF!,Data!#REF!,(IF(C39=Data!#REF!,Data!#REF!,(IF(C39=Data!B120,Data!G120,(IF(C39=Data!B123,Data!G123,(IF(C39=Data!#REF!,Data!#REF!,(IF(C39=Data!#REF!,Data!#REF!,(IF(C39=Data!#REF!,Data!#REF!,Data!#REF!)))))))))))))))&amp;IF(C39=Data!#REF!,Data!#REF!,(IF(C39=Data!#REF!,Data!#REF!,(IF(C39=Data!#REF!,Data!#REF!,(IF(C39=Data!#REF!,Data!#REF!,(IF(C39=Data!#REF!,Data!#REF!,(IF(C39=Data!#REF!,Data!G815,(IF(C39=Data!#REF!,Data!#REF!,(IF(C39=Data!#REF!,Data!#REF!,Data!#REF!)))))))))))))))&amp;IF(C39=Data!B151,Data!G151,(IF(C39=Data!#REF!,Data!#REF!,(IF(C39=Data!#REF!,Data!#REF!,(IF(C39=Data!#REF!,Data!#REF!,(IF(C39=Data!#REF!,Data!#REF!,Data!#REF!)))))))))</f>
        <v>#REF!</v>
      </c>
      <c r="P39" s="897"/>
      <c r="Q39" s="898"/>
      <c r="R39" s="630" t="s">
        <v>525</v>
      </c>
      <c r="S39" s="898"/>
      <c r="T39" s="898"/>
      <c r="U39" s="630"/>
      <c r="V39" s="634"/>
      <c r="W39" s="630"/>
      <c r="X39" s="350">
        <f>IF(E39="","",VLOOKUP(C39,Data!$B$5:$J$508,9,FALSE)*E39)</f>
        <v>2.5920000000000001</v>
      </c>
      <c r="Y39" s="704" t="b">
        <f t="shared" si="3"/>
        <v>1</v>
      </c>
      <c r="Z39" s="704" t="b">
        <f t="shared" si="4"/>
        <v>1</v>
      </c>
      <c r="AA39" s="902" t="s">
        <v>143</v>
      </c>
      <c r="AB39" s="902" t="s">
        <v>1310</v>
      </c>
      <c r="AC39" s="903">
        <v>120</v>
      </c>
      <c r="AD39" s="704"/>
      <c r="AE39" s="704"/>
    </row>
    <row r="40" spans="2:31" s="710" customFormat="1" ht="20" customHeight="1">
      <c r="B40" s="635" t="s">
        <v>1317</v>
      </c>
      <c r="C40" s="357" t="s">
        <v>130</v>
      </c>
      <c r="D40" s="346" t="str">
        <f>IF(E40="","",VLOOKUP(C40,Data!$B$5:$L$508,2,FALSE))</f>
        <v>ZV88210</v>
      </c>
      <c r="E40" s="715">
        <v>240</v>
      </c>
      <c r="F40" s="709">
        <v>4</v>
      </c>
      <c r="G40" s="363"/>
      <c r="H40" s="346">
        <f>IF(E40="","",VLOOKUP(C40,Data!$B$5:$L$508,11,FALSE))</f>
        <v>44.02</v>
      </c>
      <c r="I40" s="616">
        <f t="shared" si="0"/>
        <v>10564.800000000001</v>
      </c>
      <c r="J40" s="471" t="str">
        <f>IF(E40="","",VLOOKUP(C40,Data!$B$5:$D$508,3,FALSE))</f>
        <v>C/T</v>
      </c>
      <c r="K40" s="347" t="str">
        <f>IF(E40="","",VLOOKUP(C40,Data!$B$5:$M$508,12,FALSE))</f>
        <v>Indonesia</v>
      </c>
      <c r="L40" s="348"/>
      <c r="M40" s="349">
        <f>IF(E40="","",VLOOKUP(C40,Data!$B$5:$E$508,4,FALSE)*E40)</f>
        <v>1716</v>
      </c>
      <c r="N40" s="349">
        <f>IF(E40="","",VLOOKUP(C40,Data!$B$5:$F$508,5,FALSE)*E40)</f>
        <v>1632</v>
      </c>
      <c r="O40" s="612" t="e">
        <f>IF(C40=Data!#REF!,Data!#REF!,(IF(C40=Data!#REF!,Data!#REF!,(IF(C40=Data!#REF!,Data!#REF!,(IF(C40=Data!B121,Data!G121,(IF(C40=Data!B124,Data!G124,(IF(C40=Data!#REF!,Data!#REF!,(IF(C40=Data!#REF!,Data!#REF!,(IF(C40=Data!#REF!,Data!#REF!,Data!#REF!)))))))))))))))&amp;IF(C40=Data!#REF!,Data!#REF!,(IF(C40=Data!#REF!,Data!#REF!,(IF(C40=Data!#REF!,Data!#REF!,(IF(C40=Data!#REF!,Data!#REF!,(IF(C40=Data!#REF!,Data!#REF!,(IF(C40=Data!#REF!,Data!G816,(IF(C40=Data!#REF!,Data!#REF!,(IF(C40=Data!#REF!,Data!#REF!,Data!#REF!)))))))))))))))&amp;IF(C40=Data!B152,Data!G152,(IF(C40=Data!#REF!,Data!#REF!,(IF(C40=Data!#REF!,Data!#REF!,(IF(C40=Data!#REF!,Data!#REF!,(IF(C40=Data!#REF!,Data!#REF!,Data!#REF!)))))))))</f>
        <v>#REF!</v>
      </c>
      <c r="P40" s="897"/>
      <c r="Q40" s="898"/>
      <c r="R40" s="630" t="s">
        <v>525</v>
      </c>
      <c r="S40" s="898"/>
      <c r="T40" s="898"/>
      <c r="U40" s="630"/>
      <c r="V40" s="634"/>
      <c r="W40" s="630"/>
      <c r="X40" s="350">
        <f>IF(E40="","",VLOOKUP(C40,Data!$B$5:$J$508,9,FALSE)*E40)</f>
        <v>5.1840000000000002</v>
      </c>
      <c r="Y40" s="704" t="b">
        <f t="shared" si="3"/>
        <v>1</v>
      </c>
      <c r="Z40" s="704" t="b">
        <f t="shared" si="4"/>
        <v>1</v>
      </c>
      <c r="AA40" s="902" t="s">
        <v>145</v>
      </c>
      <c r="AB40" s="902" t="s">
        <v>1194</v>
      </c>
      <c r="AC40" s="903">
        <v>240</v>
      </c>
      <c r="AD40" s="704"/>
      <c r="AE40" s="704"/>
    </row>
    <row r="41" spans="2:31" s="710" customFormat="1" ht="20" customHeight="1">
      <c r="B41" s="635" t="s">
        <v>1318</v>
      </c>
      <c r="C41" s="357" t="s">
        <v>131</v>
      </c>
      <c r="D41" s="346" t="str">
        <f>IF(E41="","",VLOOKUP(C41,Data!$B$5:$L$508,2,FALSE))</f>
        <v>ZV88230</v>
      </c>
      <c r="E41" s="715">
        <v>126</v>
      </c>
      <c r="F41" s="709"/>
      <c r="G41" s="363"/>
      <c r="H41" s="346">
        <f>IF(E41="","",VLOOKUP(C41,Data!$B$5:$L$508,11,FALSE))</f>
        <v>38.19</v>
      </c>
      <c r="I41" s="616">
        <f t="shared" si="0"/>
        <v>4811.9399999999996</v>
      </c>
      <c r="J41" s="471" t="str">
        <f>IF(E41="","",VLOOKUP(C41,Data!$B$5:$D$508,3,FALSE))</f>
        <v>C/T</v>
      </c>
      <c r="K41" s="347" t="str">
        <f>IF(E41="","",VLOOKUP(C41,Data!$B$5:$M$508,12,FALSE))</f>
        <v>Indonesia</v>
      </c>
      <c r="L41" s="348"/>
      <c r="M41" s="349">
        <f>IF(E41="","",VLOOKUP(C41,Data!$B$5:$E$508,4,FALSE)*E41)</f>
        <v>606.05999999999995</v>
      </c>
      <c r="N41" s="349">
        <f>IF(E41="","",VLOOKUP(C41,Data!$B$5:$F$508,5,FALSE)*E41)</f>
        <v>554.40000000000009</v>
      </c>
      <c r="O41" s="612" t="e">
        <f>IF(C41=Data!#REF!,Data!#REF!,(IF(C41=Data!#REF!,Data!#REF!,(IF(C41=Data!#REF!,Data!#REF!,(IF(C41=Data!B122,Data!G122,(IF(C41=Data!B125,Data!G125,(IF(C41=Data!#REF!,Data!#REF!,(IF(C41=Data!#REF!,Data!#REF!,(IF(C41=Data!#REF!,Data!#REF!,Data!#REF!)))))))))))))))&amp;IF(C41=Data!#REF!,Data!#REF!,(IF(C41=Data!#REF!,Data!#REF!,(IF(C41=Data!#REF!,Data!#REF!,(IF(C41=Data!#REF!,Data!#REF!,(IF(C41=Data!#REF!,Data!#REF!,(IF(C41=Data!#REF!,Data!G817,(IF(C41=Data!#REF!,Data!#REF!,(IF(C41=Data!#REF!,Data!#REF!,Data!#REF!)))))))))))))))&amp;IF(C41=Data!B153,Data!G153,(IF(C41=Data!#REF!,Data!#REF!,(IF(C41=Data!#REF!,Data!#REF!,(IF(C41=Data!#REF!,Data!#REF!,(IF(C41=Data!#REF!,Data!#REF!,Data!#REF!)))))))))</f>
        <v>#REF!</v>
      </c>
      <c r="P41" s="897"/>
      <c r="Q41" s="898"/>
      <c r="R41" s="630" t="s">
        <v>525</v>
      </c>
      <c r="S41" s="898"/>
      <c r="T41" s="898"/>
      <c r="U41" s="630"/>
      <c r="V41" s="634"/>
      <c r="W41" s="630"/>
      <c r="X41" s="350">
        <f>IF(E41="","",VLOOKUP(C41,Data!$B$5:$J$508,9,FALSE)*E41)</f>
        <v>1.4742</v>
      </c>
      <c r="Y41" s="704" t="b">
        <f t="shared" si="3"/>
        <v>1</v>
      </c>
      <c r="Z41" s="704" t="b">
        <f t="shared" si="4"/>
        <v>1</v>
      </c>
      <c r="AA41" s="902" t="s">
        <v>146</v>
      </c>
      <c r="AB41" s="902" t="s">
        <v>1195</v>
      </c>
      <c r="AC41" s="903">
        <v>126</v>
      </c>
      <c r="AD41" s="704"/>
      <c r="AE41" s="704"/>
    </row>
    <row r="42" spans="2:31" s="710" customFormat="1" ht="20" customHeight="1">
      <c r="B42" s="635" t="s">
        <v>1319</v>
      </c>
      <c r="C42" s="357" t="s">
        <v>132</v>
      </c>
      <c r="D42" s="346" t="str">
        <f>IF(E42="","",VLOOKUP(C42,Data!$B$5:$L$508,2,FALSE))</f>
        <v>ZV88240</v>
      </c>
      <c r="E42" s="715">
        <v>252</v>
      </c>
      <c r="F42" s="709"/>
      <c r="G42" s="363"/>
      <c r="H42" s="346">
        <f>IF(E42="","",VLOOKUP(C42,Data!$B$5:$L$508,11,FALSE))</f>
        <v>31.06</v>
      </c>
      <c r="I42" s="616">
        <f t="shared" si="0"/>
        <v>7827.12</v>
      </c>
      <c r="J42" s="471" t="str">
        <f>IF(E42="","",VLOOKUP(C42,Data!$B$5:$D$508,3,FALSE))</f>
        <v>C/T</v>
      </c>
      <c r="K42" s="347" t="str">
        <f>IF(E42="","",VLOOKUP(C42,Data!$B$5:$M$508,12,FALSE))</f>
        <v>Indonesia</v>
      </c>
      <c r="L42" s="348"/>
      <c r="M42" s="349">
        <f>IF(E42="","",VLOOKUP(C42,Data!$B$5:$E$508,4,FALSE)*E42)</f>
        <v>1260</v>
      </c>
      <c r="N42" s="349">
        <f>IF(E42="","",VLOOKUP(C42,Data!$B$5:$F$508,5,FALSE)*E42)</f>
        <v>1159.1999999999998</v>
      </c>
      <c r="O42" s="612" t="e">
        <f>IF(C42=Data!#REF!,Data!#REF!,(IF(C42=Data!#REF!,Data!#REF!,(IF(C42=Data!#REF!,Data!#REF!,(IF(C42=Data!B123,Data!G123,(IF(C42=Data!B126,Data!G126,(IF(C42=Data!#REF!,Data!#REF!,(IF(C42=Data!#REF!,Data!#REF!,(IF(C42=Data!#REF!,Data!#REF!,Data!#REF!)))))))))))))))&amp;IF(C42=Data!#REF!,Data!#REF!,(IF(C42=Data!#REF!,Data!#REF!,(IF(C42=Data!#REF!,Data!#REF!,(IF(C42=Data!#REF!,Data!#REF!,(IF(C42=Data!#REF!,Data!#REF!,(IF(C42=Data!#REF!,Data!G818,(IF(C42=Data!#REF!,Data!#REF!,(IF(C42=Data!#REF!,Data!#REF!,Data!#REF!)))))))))))))))&amp;IF(C42=Data!B154,Data!G154,(IF(C42=Data!#REF!,Data!#REF!,(IF(C42=Data!#REF!,Data!#REF!,(IF(C42=Data!#REF!,Data!#REF!,(IF(C42=Data!#REF!,Data!#REF!,Data!#REF!)))))))))</f>
        <v>#REF!</v>
      </c>
      <c r="P42" s="897"/>
      <c r="Q42" s="898"/>
      <c r="R42" s="630" t="s">
        <v>525</v>
      </c>
      <c r="S42" s="898"/>
      <c r="T42" s="898"/>
      <c r="U42" s="630"/>
      <c r="V42" s="634"/>
      <c r="W42" s="630"/>
      <c r="X42" s="350">
        <f>IF(E42="","",VLOOKUP(C42,Data!$B$5:$J$508,9,FALSE)*E42)</f>
        <v>2.8980000000000001</v>
      </c>
      <c r="Y42" s="704" t="b">
        <f t="shared" si="3"/>
        <v>1</v>
      </c>
      <c r="Z42" s="704" t="b">
        <f t="shared" si="4"/>
        <v>1</v>
      </c>
      <c r="AA42" s="902" t="s">
        <v>147</v>
      </c>
      <c r="AB42" s="902" t="s">
        <v>1196</v>
      </c>
      <c r="AC42" s="903">
        <v>252</v>
      </c>
      <c r="AD42" s="704"/>
      <c r="AE42" s="704"/>
    </row>
    <row r="43" spans="2:31" s="710" customFormat="1" ht="20" customHeight="1">
      <c r="B43" s="635" t="s">
        <v>1168</v>
      </c>
      <c r="C43" s="357" t="s">
        <v>133</v>
      </c>
      <c r="D43" s="346" t="str">
        <f>IF(E43="","",VLOOKUP(C43,Data!$B$5:$L$508,2,FALSE))</f>
        <v>ZV88250</v>
      </c>
      <c r="E43" s="715">
        <v>128</v>
      </c>
      <c r="F43" s="709">
        <v>2</v>
      </c>
      <c r="G43" s="363"/>
      <c r="H43" s="346">
        <f>IF(E43="","",VLOOKUP(C43,Data!$B$5:$L$508,11,FALSE))</f>
        <v>96.46</v>
      </c>
      <c r="I43" s="616">
        <f t="shared" si="0"/>
        <v>12346.88</v>
      </c>
      <c r="J43" s="471" t="str">
        <f>IF(E43="","",VLOOKUP(C43,Data!$B$5:$D$508,3,FALSE))</f>
        <v>C/T</v>
      </c>
      <c r="K43" s="347" t="str">
        <f>IF(E43="","",VLOOKUP(C43,Data!$B$5:$M$508,12,FALSE))</f>
        <v>Indonesia</v>
      </c>
      <c r="L43" s="348"/>
      <c r="M43" s="349">
        <f>IF(E43="","",VLOOKUP(C43,Data!$B$5:$E$508,4,FALSE)*E43)</f>
        <v>581.12</v>
      </c>
      <c r="N43" s="349">
        <f>IF(E43="","",VLOOKUP(C43,Data!$B$5:$F$508,5,FALSE)*E43)</f>
        <v>537.6</v>
      </c>
      <c r="O43" s="612" t="e">
        <f>IF(C43=Data!#REF!,Data!#REF!,(IF(C43=Data!#REF!,Data!#REF!,(IF(C43=Data!#REF!,Data!#REF!,(IF(C43=Data!B124,Data!G124,(IF(C43=Data!B127,Data!G127,(IF(C43=Data!#REF!,Data!#REF!,(IF(C43=Data!#REF!,Data!#REF!,(IF(C43=Data!#REF!,Data!#REF!,Data!#REF!)))))))))))))))&amp;IF(C43=Data!#REF!,Data!#REF!,(IF(C43=Data!#REF!,Data!#REF!,(IF(C43=Data!#REF!,Data!#REF!,(IF(C43=Data!#REF!,Data!#REF!,(IF(C43=Data!#REF!,Data!#REF!,(IF(C43=Data!#REF!,Data!G819,(IF(C43=Data!#REF!,Data!#REF!,(IF(C43=Data!#REF!,Data!#REF!,Data!#REF!)))))))))))))))&amp;IF(C43=Data!B155,Data!G155,(IF(C43=Data!#REF!,Data!#REF!,(IF(C43=Data!#REF!,Data!#REF!,(IF(C43=Data!#REF!,Data!#REF!,(IF(C43=Data!#REF!,Data!#REF!,Data!#REF!)))))))))</f>
        <v>#REF!</v>
      </c>
      <c r="P43" s="897"/>
      <c r="Q43" s="898"/>
      <c r="R43" s="630" t="s">
        <v>525</v>
      </c>
      <c r="S43" s="898"/>
      <c r="T43" s="898"/>
      <c r="U43" s="630"/>
      <c r="V43" s="634"/>
      <c r="W43" s="630"/>
      <c r="X43" s="350">
        <f>IF(E43="","",VLOOKUP(C43,Data!$B$5:$J$508,9,FALSE)*E43)</f>
        <v>1.6639999999999999</v>
      </c>
      <c r="Y43" s="704" t="b">
        <f t="shared" si="3"/>
        <v>1</v>
      </c>
      <c r="Z43" s="704" t="b">
        <f t="shared" si="4"/>
        <v>1</v>
      </c>
      <c r="AA43" s="902" t="s">
        <v>148</v>
      </c>
      <c r="AB43" s="902" t="s">
        <v>1197</v>
      </c>
      <c r="AC43" s="903">
        <v>128</v>
      </c>
      <c r="AD43" s="704"/>
      <c r="AE43" s="704"/>
    </row>
    <row r="44" spans="2:31" s="710" customFormat="1" ht="20" customHeight="1">
      <c r="B44" s="635">
        <v>72</v>
      </c>
      <c r="C44" s="357" t="s">
        <v>134</v>
      </c>
      <c r="D44" s="346" t="str">
        <f>IF(E44="","",VLOOKUP(C44,Data!$B$5:$L$508,2,FALSE))</f>
        <v>ZV88260</v>
      </c>
      <c r="E44" s="715">
        <v>64</v>
      </c>
      <c r="F44" s="709">
        <v>1</v>
      </c>
      <c r="G44" s="363"/>
      <c r="H44" s="346">
        <f>IF(E44="","",VLOOKUP(C44,Data!$B$5:$L$508,11,FALSE))</f>
        <v>94.14</v>
      </c>
      <c r="I44" s="616">
        <f t="shared" si="0"/>
        <v>6024.96</v>
      </c>
      <c r="J44" s="471" t="str">
        <f>IF(E44="","",VLOOKUP(C44,Data!$B$5:$D$508,3,FALSE))</f>
        <v>C/T</v>
      </c>
      <c r="K44" s="347" t="str">
        <f>IF(E44="","",VLOOKUP(C44,Data!$B$5:$M$508,12,FALSE))</f>
        <v>Indonesia</v>
      </c>
      <c r="L44" s="348"/>
      <c r="M44" s="349">
        <f>IF(E44="","",VLOOKUP(C44,Data!$B$5:$E$508,4,FALSE)*E44)</f>
        <v>290.56</v>
      </c>
      <c r="N44" s="349">
        <f>IF(E44="","",VLOOKUP(C44,Data!$B$5:$F$508,5,FALSE)*E44)</f>
        <v>268.8</v>
      </c>
      <c r="O44" s="612" t="e">
        <f>IF(C44=Data!#REF!,Data!#REF!,(IF(C44=Data!#REF!,Data!#REF!,(IF(C44=Data!#REF!,Data!#REF!,(IF(C44=Data!B125,Data!G125,(IF(C44=Data!B128,Data!G128,(IF(C44=Data!#REF!,Data!#REF!,(IF(C44=Data!#REF!,Data!#REF!,(IF(C44=Data!#REF!,Data!#REF!,Data!#REF!)))))))))))))))&amp;IF(C44=Data!#REF!,Data!#REF!,(IF(C44=Data!#REF!,Data!#REF!,(IF(C44=Data!#REF!,Data!#REF!,(IF(C44=Data!#REF!,Data!#REF!,(IF(C44=Data!#REF!,Data!#REF!,(IF(C44=Data!#REF!,Data!G820,(IF(C44=Data!#REF!,Data!#REF!,(IF(C44=Data!#REF!,Data!#REF!,Data!#REF!)))))))))))))))&amp;IF(C44=Data!B156,Data!G156,(IF(C44=Data!#REF!,Data!#REF!,(IF(C44=Data!#REF!,Data!#REF!,(IF(C44=Data!#REF!,Data!#REF!,(IF(C44=Data!#REF!,Data!#REF!,Data!#REF!)))))))))</f>
        <v>#REF!</v>
      </c>
      <c r="P44" s="897"/>
      <c r="Q44" s="898"/>
      <c r="R44" s="630" t="s">
        <v>525</v>
      </c>
      <c r="S44" s="898"/>
      <c r="T44" s="898"/>
      <c r="U44" s="630"/>
      <c r="V44" s="634"/>
      <c r="W44" s="630"/>
      <c r="X44" s="350">
        <f>IF(E44="","",VLOOKUP(C44,Data!$B$5:$J$508,9,FALSE)*E44)</f>
        <v>0.83199999999999996</v>
      </c>
      <c r="Y44" s="704" t="b">
        <f t="shared" si="3"/>
        <v>1</v>
      </c>
      <c r="Z44" s="704" t="b">
        <f t="shared" si="4"/>
        <v>1</v>
      </c>
      <c r="AA44" s="902" t="s">
        <v>149</v>
      </c>
      <c r="AB44" s="902" t="s">
        <v>1205</v>
      </c>
      <c r="AC44" s="903">
        <v>64</v>
      </c>
      <c r="AD44" s="704"/>
      <c r="AE44" s="704"/>
    </row>
    <row r="45" spans="2:31" s="710" customFormat="1" ht="20" customHeight="1">
      <c r="B45" s="635">
        <v>73</v>
      </c>
      <c r="C45" s="357" t="s">
        <v>135</v>
      </c>
      <c r="D45" s="346" t="str">
        <f>IF(E45="","",VLOOKUP(C45,Data!$B$5:$L$508,2,FALSE))</f>
        <v>ZV88270</v>
      </c>
      <c r="E45" s="715">
        <v>64</v>
      </c>
      <c r="F45" s="709">
        <v>1</v>
      </c>
      <c r="G45" s="363"/>
      <c r="H45" s="346">
        <f>IF(E45="","",VLOOKUP(C45,Data!$B$5:$L$508,11,FALSE))</f>
        <v>97.38</v>
      </c>
      <c r="I45" s="616">
        <f t="shared" si="0"/>
        <v>6232.32</v>
      </c>
      <c r="J45" s="471" t="str">
        <f>IF(E45="","",VLOOKUP(C45,Data!$B$5:$D$508,3,FALSE))</f>
        <v>C/T</v>
      </c>
      <c r="K45" s="347" t="str">
        <f>IF(E45="","",VLOOKUP(C45,Data!$B$5:$M$508,12,FALSE))</f>
        <v>Indonesia</v>
      </c>
      <c r="L45" s="348"/>
      <c r="M45" s="349">
        <f>IF(E45="","",VLOOKUP(C45,Data!$B$5:$E$508,4,FALSE)*E45)</f>
        <v>290.56</v>
      </c>
      <c r="N45" s="349">
        <f>IF(E45="","",VLOOKUP(C45,Data!$B$5:$F$508,5,FALSE)*E45)</f>
        <v>268.8</v>
      </c>
      <c r="O45" s="612" t="e">
        <f>IF(C45=Data!#REF!,Data!#REF!,(IF(C45=Data!#REF!,Data!#REF!,(IF(C45=Data!#REF!,Data!#REF!,(IF(C45=Data!B126,Data!G126,(IF(C45=Data!B129,Data!G129,(IF(C45=Data!#REF!,Data!#REF!,(IF(C45=Data!#REF!,Data!#REF!,(IF(C45=Data!#REF!,Data!#REF!,Data!#REF!)))))))))))))))&amp;IF(C45=Data!#REF!,Data!#REF!,(IF(C45=Data!#REF!,Data!#REF!,(IF(C45=Data!#REF!,Data!#REF!,(IF(C45=Data!#REF!,Data!#REF!,(IF(C45=Data!#REF!,Data!#REF!,(IF(C45=Data!#REF!,Data!G821,(IF(C45=Data!#REF!,Data!#REF!,(IF(C45=Data!#REF!,Data!#REF!,Data!#REF!)))))))))))))))&amp;IF(C45=Data!B157,Data!G157,(IF(C45=Data!#REF!,Data!#REF!,(IF(C45=Data!#REF!,Data!#REF!,(IF(C45=Data!#REF!,Data!#REF!,(IF(C45=Data!#REF!,Data!#REF!,Data!#REF!)))))))))</f>
        <v>#REF!</v>
      </c>
      <c r="P45" s="897"/>
      <c r="Q45" s="898"/>
      <c r="R45" s="630" t="s">
        <v>525</v>
      </c>
      <c r="S45" s="898"/>
      <c r="T45" s="898"/>
      <c r="U45" s="630"/>
      <c r="V45" s="634"/>
      <c r="W45" s="630"/>
      <c r="X45" s="350">
        <f>IF(E45="","",VLOOKUP(C45,Data!$B$5:$J$508,9,FALSE)*E45)</f>
        <v>0.83199999999999996</v>
      </c>
      <c r="Y45" s="704" t="b">
        <f t="shared" si="3"/>
        <v>1</v>
      </c>
      <c r="Z45" s="704" t="b">
        <f t="shared" si="4"/>
        <v>1</v>
      </c>
      <c r="AA45" s="902" t="s">
        <v>150</v>
      </c>
      <c r="AB45" s="902" t="s">
        <v>1261</v>
      </c>
      <c r="AC45" s="903">
        <v>64</v>
      </c>
      <c r="AD45" s="704"/>
      <c r="AE45" s="704"/>
    </row>
    <row r="46" spans="2:31" s="710" customFormat="1" ht="20" customHeight="1">
      <c r="B46" s="635">
        <v>74</v>
      </c>
      <c r="C46" s="357" t="s">
        <v>137</v>
      </c>
      <c r="D46" s="346" t="str">
        <f>IF(E46="","",VLOOKUP(C46,Data!$B$5:$L$508,2,FALSE))</f>
        <v>ZV88290</v>
      </c>
      <c r="E46" s="715">
        <v>64</v>
      </c>
      <c r="F46" s="709">
        <v>1</v>
      </c>
      <c r="G46" s="363"/>
      <c r="H46" s="346">
        <f>IF(E46="","",VLOOKUP(C46,Data!$B$5:$L$508,11,FALSE))</f>
        <v>96.87</v>
      </c>
      <c r="I46" s="616">
        <f t="shared" ref="I46:I48" si="5">IF(E46&gt;0,E46*H46,"-")</f>
        <v>6199.68</v>
      </c>
      <c r="J46" s="471" t="str">
        <f>IF(E46="","",VLOOKUP(C46,Data!$B$5:$D$508,3,FALSE))</f>
        <v>C/T</v>
      </c>
      <c r="K46" s="347" t="str">
        <f>IF(E46="","",VLOOKUP(C46,Data!$B$5:$M$508,12,FALSE))</f>
        <v>Indonesia</v>
      </c>
      <c r="L46" s="348"/>
      <c r="M46" s="349">
        <f>IF(E46="","",VLOOKUP(C46,Data!$B$5:$E$508,4,FALSE)*E46)</f>
        <v>290.56</v>
      </c>
      <c r="N46" s="349">
        <f>IF(E46="","",VLOOKUP(C46,Data!$B$5:$F$508,5,FALSE)*E46)</f>
        <v>268.8</v>
      </c>
      <c r="O46" s="612" t="e">
        <f>IF(C46=Data!#REF!,Data!#REF!,(IF(C46=Data!#REF!,Data!#REF!,(IF(C46=Data!#REF!,Data!#REF!,(IF(C46=Data!B124,Data!G124,(IF(C46=Data!B127,Data!G127,(IF(C46=Data!#REF!,Data!#REF!,(IF(C46=Data!#REF!,Data!#REF!,(IF(C46=Data!#REF!,Data!#REF!,Data!#REF!)))))))))))))))&amp;IF(C46=Data!#REF!,Data!#REF!,(IF(C46=Data!#REF!,Data!#REF!,(IF(C46=Data!#REF!,Data!#REF!,(IF(C46=Data!#REF!,Data!#REF!,(IF(C46=Data!#REF!,Data!#REF!,(IF(C46=Data!#REF!,Data!G819,(IF(C46=Data!#REF!,Data!#REF!,(IF(C46=Data!#REF!,Data!#REF!,Data!#REF!)))))))))))))))&amp;IF(C46=Data!B155,Data!G155,(IF(C46=Data!#REF!,Data!#REF!,(IF(C46=Data!#REF!,Data!#REF!,(IF(C46=Data!#REF!,Data!#REF!,(IF(C46=Data!#REF!,Data!#REF!,Data!#REF!)))))))))</f>
        <v>#REF!</v>
      </c>
      <c r="P46" s="897"/>
      <c r="Q46" s="898"/>
      <c r="R46" s="630" t="s">
        <v>525</v>
      </c>
      <c r="S46" s="898"/>
      <c r="T46" s="898"/>
      <c r="U46" s="630"/>
      <c r="V46" s="634"/>
      <c r="W46" s="630"/>
      <c r="X46" s="350">
        <f>IF(E46="","",VLOOKUP(C46,Data!$B$5:$J$508,9,FALSE)*E46)</f>
        <v>0.83199999999999996</v>
      </c>
      <c r="Y46" s="704" t="b">
        <f t="shared" si="3"/>
        <v>1</v>
      </c>
      <c r="Z46" s="704" t="b">
        <f t="shared" si="4"/>
        <v>1</v>
      </c>
      <c r="AA46" s="902" t="s">
        <v>152</v>
      </c>
      <c r="AB46" s="902" t="s">
        <v>1253</v>
      </c>
      <c r="AC46" s="903">
        <v>64</v>
      </c>
      <c r="AD46" s="704"/>
      <c r="AE46" s="704"/>
    </row>
    <row r="47" spans="2:31" s="710" customFormat="1" ht="20" customHeight="1">
      <c r="B47" s="635">
        <v>75</v>
      </c>
      <c r="C47" s="357" t="s">
        <v>138</v>
      </c>
      <c r="D47" s="346" t="str">
        <f>IF(E47="","",VLOOKUP(C47,Data!$B$5:$L$508,2,FALSE))</f>
        <v>ZV88300</v>
      </c>
      <c r="E47" s="715">
        <v>64</v>
      </c>
      <c r="F47" s="709">
        <v>1</v>
      </c>
      <c r="G47" s="363"/>
      <c r="H47" s="346">
        <f>IF(E47="","",VLOOKUP(C47,Data!$B$5:$L$508,11,FALSE))</f>
        <v>96.87</v>
      </c>
      <c r="I47" s="616">
        <f t="shared" si="5"/>
        <v>6199.68</v>
      </c>
      <c r="J47" s="471" t="str">
        <f>IF(E47="","",VLOOKUP(C47,Data!$B$5:$D$508,3,FALSE))</f>
        <v>C/T</v>
      </c>
      <c r="K47" s="347" t="str">
        <f>IF(E47="","",VLOOKUP(C47,Data!$B$5:$M$508,12,FALSE))</f>
        <v>Indonesia</v>
      </c>
      <c r="L47" s="348"/>
      <c r="M47" s="349">
        <f>IF(E47="","",VLOOKUP(C47,Data!$B$5:$E$508,4,FALSE)*E47)</f>
        <v>290.56</v>
      </c>
      <c r="N47" s="349">
        <f>IF(E47="","",VLOOKUP(C47,Data!$B$5:$F$508,5,FALSE)*E47)</f>
        <v>268.8</v>
      </c>
      <c r="O47" s="612" t="e">
        <f>IF(C47=Data!#REF!,Data!#REF!,(IF(C47=Data!#REF!,Data!#REF!,(IF(C47=Data!#REF!,Data!#REF!,(IF(C47=Data!B125,Data!G125,(IF(C47=Data!B128,Data!G128,(IF(C47=Data!#REF!,Data!#REF!,(IF(C47=Data!#REF!,Data!#REF!,(IF(C47=Data!#REF!,Data!#REF!,Data!#REF!)))))))))))))))&amp;IF(C47=Data!#REF!,Data!#REF!,(IF(C47=Data!#REF!,Data!#REF!,(IF(C47=Data!#REF!,Data!#REF!,(IF(C47=Data!#REF!,Data!#REF!,(IF(C47=Data!#REF!,Data!#REF!,(IF(C47=Data!#REF!,Data!G820,(IF(C47=Data!#REF!,Data!#REF!,(IF(C47=Data!#REF!,Data!#REF!,Data!#REF!)))))))))))))))&amp;IF(C47=Data!B156,Data!G156,(IF(C47=Data!#REF!,Data!#REF!,(IF(C47=Data!#REF!,Data!#REF!,(IF(C47=Data!#REF!,Data!#REF!,(IF(C47=Data!#REF!,Data!#REF!,Data!#REF!)))))))))</f>
        <v>#REF!</v>
      </c>
      <c r="P47" s="897"/>
      <c r="Q47" s="898"/>
      <c r="R47" s="630" t="s">
        <v>525</v>
      </c>
      <c r="S47" s="898"/>
      <c r="T47" s="898"/>
      <c r="U47" s="630"/>
      <c r="V47" s="634"/>
      <c r="W47" s="630"/>
      <c r="X47" s="350">
        <f>IF(E47="","",VLOOKUP(C47,Data!$B$5:$J$508,9,FALSE)*E47)</f>
        <v>0.83199999999999996</v>
      </c>
      <c r="Y47" s="704" t="b">
        <f t="shared" si="3"/>
        <v>1</v>
      </c>
      <c r="Z47" s="704" t="b">
        <f t="shared" si="4"/>
        <v>1</v>
      </c>
      <c r="AA47" s="902" t="s">
        <v>153</v>
      </c>
      <c r="AB47" s="902" t="s">
        <v>1262</v>
      </c>
      <c r="AC47" s="903">
        <v>64</v>
      </c>
      <c r="AD47" s="704"/>
      <c r="AE47" s="704"/>
    </row>
    <row r="48" spans="2:31" s="710" customFormat="1" ht="20" customHeight="1">
      <c r="B48" s="635" t="s">
        <v>1236</v>
      </c>
      <c r="C48" s="357" t="s">
        <v>162</v>
      </c>
      <c r="D48" s="346" t="str">
        <f>IF(E48="","",VLOOKUP(C48,Data!$B$5:$L$508,2,FALSE))</f>
        <v>ZV88120</v>
      </c>
      <c r="E48" s="715">
        <v>5</v>
      </c>
      <c r="F48" s="709"/>
      <c r="G48" s="363"/>
      <c r="H48" s="346">
        <f>IF(E48="","",VLOOKUP(C48,Data!$B$5:$L$508,11,FALSE))</f>
        <v>38.46</v>
      </c>
      <c r="I48" s="616">
        <f t="shared" si="5"/>
        <v>192.3</v>
      </c>
      <c r="J48" s="471" t="str">
        <f>IF(E48="","",VLOOKUP(C48,Data!$B$5:$D$508,3,FALSE))</f>
        <v>C/T</v>
      </c>
      <c r="K48" s="347" t="str">
        <f>IF(E48="","",VLOOKUP(C48,Data!$B$5:$M$508,12,FALSE))</f>
        <v>Indonesia</v>
      </c>
      <c r="L48" s="348"/>
      <c r="M48" s="349">
        <f>IF(E48="","",VLOOKUP(C48,Data!$B$5:$E$508,4,FALSE)*E48)</f>
        <v>25.25</v>
      </c>
      <c r="N48" s="349">
        <f>IF(E48="","",VLOOKUP(C48,Data!$B$5:$F$508,5,FALSE)*E48)</f>
        <v>19</v>
      </c>
      <c r="O48" s="612" t="e">
        <f>IF(C48=Data!#REF!,Data!#REF!,(IF(C48=Data!#REF!,Data!#REF!,(IF(C48=Data!#REF!,Data!#REF!,(IF(C48=Data!B126,Data!G126,(IF(C48=Data!B129,Data!G129,(IF(C48=Data!#REF!,Data!#REF!,(IF(C48=Data!#REF!,Data!#REF!,(IF(C48=Data!#REF!,Data!#REF!,Data!#REF!)))))))))))))))&amp;IF(C48=Data!#REF!,Data!#REF!,(IF(C48=Data!#REF!,Data!#REF!,(IF(C48=Data!#REF!,Data!#REF!,(IF(C48=Data!#REF!,Data!#REF!,(IF(C48=Data!#REF!,Data!#REF!,(IF(C48=Data!#REF!,Data!G821,(IF(C48=Data!#REF!,Data!#REF!,(IF(C48=Data!#REF!,Data!#REF!,Data!#REF!)))))))))))))))&amp;IF(C48=Data!B157,Data!G157,(IF(C48=Data!#REF!,Data!#REF!,(IF(C48=Data!#REF!,Data!#REF!,(IF(C48=Data!#REF!,Data!#REF!,(IF(C48=Data!#REF!,Data!#REF!,Data!#REF!)))))))))</f>
        <v>#REF!</v>
      </c>
      <c r="P48" s="897"/>
      <c r="Q48" s="898"/>
      <c r="R48" s="630" t="s">
        <v>525</v>
      </c>
      <c r="S48" s="898"/>
      <c r="T48" s="898"/>
      <c r="U48" s="630"/>
      <c r="V48" s="634"/>
      <c r="W48" s="630"/>
      <c r="X48" s="350">
        <f>IF(E48="","",VLOOKUP(C48,Data!$B$5:$J$508,9,FALSE)*E48)</f>
        <v>0.12719</v>
      </c>
      <c r="Y48" s="704" t="b">
        <f t="shared" si="3"/>
        <v>1</v>
      </c>
      <c r="Z48" s="704" t="b">
        <f t="shared" si="4"/>
        <v>1</v>
      </c>
      <c r="AA48" s="902" t="s">
        <v>177</v>
      </c>
      <c r="AB48" s="902" t="s">
        <v>1311</v>
      </c>
      <c r="AC48" s="903">
        <v>5</v>
      </c>
      <c r="AD48" s="704"/>
      <c r="AE48" s="704"/>
    </row>
    <row r="49" spans="2:31" s="710" customFormat="1" ht="20" customHeight="1">
      <c r="B49" s="635" t="s">
        <v>1237</v>
      </c>
      <c r="C49" s="357" t="s">
        <v>139</v>
      </c>
      <c r="D49" s="346" t="str">
        <f>IF(E49="","",VLOOKUP(C49,Data!$B$5:$L$508,2,FALSE))</f>
        <v>ZV88310</v>
      </c>
      <c r="E49" s="715">
        <v>4</v>
      </c>
      <c r="F49" s="709"/>
      <c r="G49" s="363"/>
      <c r="H49" s="346">
        <f>IF(E49="","",VLOOKUP(C49,Data!$B$5:$L$508,11,FALSE))</f>
        <v>98.33</v>
      </c>
      <c r="I49" s="616">
        <f t="shared" si="0"/>
        <v>393.32</v>
      </c>
      <c r="J49" s="471" t="str">
        <f>IF(E49="","",VLOOKUP(C49,Data!$B$5:$D$508,3,FALSE))</f>
        <v>C/T</v>
      </c>
      <c r="K49" s="347" t="str">
        <f>IF(E49="","",VLOOKUP(C49,Data!$B$5:$M$508,12,FALSE))</f>
        <v>Indonesia</v>
      </c>
      <c r="L49" s="348"/>
      <c r="M49" s="349">
        <f>IF(E49="","",VLOOKUP(C49,Data!$B$5:$E$508,4,FALSE)*E49)</f>
        <v>18.16</v>
      </c>
      <c r="N49" s="349">
        <f>IF(E49="","",VLOOKUP(C49,Data!$B$5:$F$508,5,FALSE)*E49)</f>
        <v>16.8</v>
      </c>
      <c r="O49" s="612" t="e">
        <f>IF(C49=Data!#REF!,Data!#REF!,(IF(C49=Data!#REF!,Data!#REF!,(IF(C49=Data!#REF!,Data!#REF!,(IF(C49=Data!B127,Data!G127,(IF(C49=Data!B130,Data!G130,(IF(C49=Data!#REF!,Data!#REF!,(IF(C49=Data!#REF!,Data!#REF!,(IF(C49=Data!#REF!,Data!#REF!,Data!#REF!)))))))))))))))&amp;IF(C49=Data!#REF!,Data!#REF!,(IF(C49=Data!#REF!,Data!#REF!,(IF(C49=Data!#REF!,Data!#REF!,(IF(C49=Data!#REF!,Data!#REF!,(IF(C49=Data!#REF!,Data!#REF!,(IF(C49=Data!#REF!,Data!G822,(IF(C49=Data!#REF!,Data!#REF!,(IF(C49=Data!#REF!,Data!#REF!,Data!#REF!)))))))))))))))&amp;IF(C49=Data!B158,Data!G158,(IF(C49=Data!#REF!,Data!#REF!,(IF(C49=Data!#REF!,Data!#REF!,(IF(C49=Data!#REF!,Data!#REF!,(IF(C49=Data!#REF!,Data!#REF!,Data!#REF!)))))))))</f>
        <v>#REF!</v>
      </c>
      <c r="P49" s="897"/>
      <c r="Q49" s="898"/>
      <c r="R49" s="630" t="s">
        <v>525</v>
      </c>
      <c r="S49" s="898"/>
      <c r="T49" s="898"/>
      <c r="U49" s="630"/>
      <c r="V49" s="634"/>
      <c r="W49" s="630"/>
      <c r="X49" s="350">
        <f>IF(E49="","",VLOOKUP(C49,Data!$B$5:$J$508,9,FALSE)*E49)</f>
        <v>5.1999999999999998E-2</v>
      </c>
      <c r="Y49" s="704" t="b">
        <f t="shared" si="3"/>
        <v>1</v>
      </c>
      <c r="Z49" s="704" t="b">
        <f t="shared" si="4"/>
        <v>1</v>
      </c>
      <c r="AA49" s="902" t="s">
        <v>154</v>
      </c>
      <c r="AB49" s="902" t="s">
        <v>1312</v>
      </c>
      <c r="AC49" s="903">
        <v>4</v>
      </c>
      <c r="AD49" s="704"/>
      <c r="AE49" s="704"/>
    </row>
    <row r="50" spans="2:31" s="710" customFormat="1" ht="20" customHeight="1">
      <c r="B50" s="635"/>
      <c r="C50" s="364" t="s">
        <v>1302</v>
      </c>
      <c r="D50" s="346" t="str">
        <f>IF(E50="","",VLOOKUP(C50,Data!$B$5:$L$508,2,FALSE))</f>
        <v/>
      </c>
      <c r="E50" s="715"/>
      <c r="F50" s="709"/>
      <c r="G50" s="363"/>
      <c r="H50" s="346" t="str">
        <f>IF(E50="","",VLOOKUP(C50,Data!$B$5:$L$508,11,FALSE))</f>
        <v/>
      </c>
      <c r="I50" s="616" t="str">
        <f t="shared" ref="I50:I74" si="6">IF(E50&gt;0,E50*H50,"-")</f>
        <v>-</v>
      </c>
      <c r="J50" s="471" t="str">
        <f>IF(E50="","",VLOOKUP(C50,Data!$B$5:$D$508,3,FALSE))</f>
        <v/>
      </c>
      <c r="K50" s="347" t="str">
        <f>IF(E50="","",VLOOKUP(C50,Data!$B$5:$M$508,12,FALSE))</f>
        <v/>
      </c>
      <c r="L50" s="348"/>
      <c r="M50" s="349" t="str">
        <f>IF(E50="","",VLOOKUP(C50,Data!$B$5:$E$508,4,FALSE)*E50)</f>
        <v/>
      </c>
      <c r="N50" s="349" t="str">
        <f>IF(E50="","",VLOOKUP(C50,Data!$B$5:$F$508,5,FALSE)*E50)</f>
        <v/>
      </c>
      <c r="O50" s="612" t="e">
        <f>IF(C50=Data!#REF!,Data!#REF!,(IF(C50=Data!#REF!,Data!#REF!,(IF(C50=Data!#REF!,Data!#REF!,(IF(C50=Data!B221,Data!G221,(IF(C50=Data!B224,Data!G224,(IF(C50=Data!#REF!,Data!#REF!,(IF(C50=Data!#REF!,Data!#REF!,(IF(C50=Data!#REF!,Data!#REF!,Data!#REF!)))))))))))))))&amp;IF(C50=Data!#REF!,Data!#REF!,(IF(C50=Data!#REF!,Data!#REF!,(IF(C50=Data!#REF!,Data!#REF!,(IF(C50=Data!#REF!,Data!#REF!,(IF(C50=Data!#REF!,Data!#REF!,(IF(C50=Data!#REF!,Data!G916,(IF(C50=Data!#REF!,Data!#REF!,(IF(C50=Data!#REF!,Data!#REF!,Data!#REF!)))))))))))))))&amp;IF(C50=Data!B252,Data!G252,(IF(C50=Data!#REF!,Data!#REF!,(IF(C50=Data!#REF!,Data!#REF!,(IF(C50=Data!#REF!,Data!#REF!,(IF(C50=Data!#REF!,Data!#REF!,Data!#REF!)))))))))</f>
        <v>#REF!</v>
      </c>
      <c r="P50" s="897"/>
      <c r="Q50" s="898"/>
      <c r="R50" s="630" t="s">
        <v>525</v>
      </c>
      <c r="S50" s="898"/>
      <c r="T50" s="898"/>
      <c r="U50" s="630"/>
      <c r="V50" s="634"/>
      <c r="W50" s="630"/>
      <c r="X50" s="350" t="str">
        <f>IF(E50="","",VLOOKUP(C50,Data!$B$5:$J$508,9,FALSE)*E50)</f>
        <v/>
      </c>
      <c r="Y50" s="704"/>
      <c r="Z50" s="704"/>
      <c r="AD50" s="704"/>
      <c r="AE50" s="704"/>
    </row>
    <row r="51" spans="2:31" s="710" customFormat="1" ht="20" customHeight="1">
      <c r="B51" s="635" t="s">
        <v>1320</v>
      </c>
      <c r="C51" s="357" t="s">
        <v>14</v>
      </c>
      <c r="D51" s="346" t="str">
        <f>IF(E51="","",VLOOKUP(C51,Data!$B$5:$L$508,2,FALSE))</f>
        <v>ZA34830</v>
      </c>
      <c r="E51" s="715">
        <v>20</v>
      </c>
      <c r="F51" s="709"/>
      <c r="G51" s="712"/>
      <c r="H51" s="346">
        <f>IF(E51="","",VLOOKUP(C51,Data!$B$5:$L$508,11,FALSE))</f>
        <v>117.38</v>
      </c>
      <c r="I51" s="616">
        <f t="shared" si="6"/>
        <v>2347.6</v>
      </c>
      <c r="J51" s="471" t="str">
        <f>IF(E51="","",VLOOKUP(C51,Data!$B$5:$D$508,3,FALSE))</f>
        <v>C/T</v>
      </c>
      <c r="K51" s="347" t="str">
        <f>IF(E51="","",VLOOKUP(C51,Data!$B$5:$M$508,12,FALSE))</f>
        <v>Indonesia</v>
      </c>
      <c r="L51" s="348"/>
      <c r="M51" s="349">
        <f>IF(E51="","",VLOOKUP(C51,Data!$B$5:$E$508,4,FALSE)*E51)</f>
        <v>102</v>
      </c>
      <c r="N51" s="349">
        <f>IF(E51="","",VLOOKUP(C51,Data!$B$5:$F$508,5,FALSE)*E51)</f>
        <v>90</v>
      </c>
      <c r="O51" s="612" t="e">
        <f>IF(C51=Data!#REF!,Data!#REF!,(IF(C51=Data!#REF!,Data!#REF!,(IF(C51=Data!#REF!,Data!#REF!,(IF(C51=Data!B173,Data!G173,(IF(C51=Data!B176,Data!G176,(IF(C51=Data!#REF!,Data!#REF!,(IF(C51=Data!#REF!,Data!#REF!,(IF(C51=Data!#REF!,Data!#REF!,Data!#REF!)))))))))))))))&amp;IF(C51=Data!#REF!,Data!#REF!,(IF(C51=Data!#REF!,Data!#REF!,(IF(C51=Data!#REF!,Data!#REF!,(IF(C51=Data!#REF!,Data!#REF!,(IF(C51=Data!#REF!,Data!#REF!,(IF(C51=Data!#REF!,Data!G868,(IF(C51=Data!#REF!,Data!#REF!,(IF(C51=Data!#REF!,Data!#REF!,Data!#REF!)))))))))))))))&amp;IF(C51=Data!B204,Data!G204,(IF(C51=Data!#REF!,Data!#REF!,(IF(C51=Data!#REF!,Data!#REF!,(IF(C51=Data!#REF!,Data!#REF!,(IF(C51=Data!#REF!,Data!#REF!,Data!#REF!)))))))))</f>
        <v>#REF!</v>
      </c>
      <c r="P51" s="897"/>
      <c r="Q51" s="898"/>
      <c r="R51" s="630" t="s">
        <v>525</v>
      </c>
      <c r="S51" s="898"/>
      <c r="T51" s="898"/>
      <c r="U51" s="630"/>
      <c r="V51" s="634"/>
      <c r="W51" s="630"/>
      <c r="X51" s="350">
        <f>IF(E51="","",VLOOKUP(C51,Data!$B$5:$J$508,9,FALSE)*E51)</f>
        <v>1.1619999999999999</v>
      </c>
      <c r="Y51" s="704" t="b">
        <f t="shared" ref="Y51" si="7">D51=AA51</f>
        <v>1</v>
      </c>
      <c r="Z51" s="704" t="b">
        <f t="shared" ref="Z51" si="8">E51=AC51</f>
        <v>1</v>
      </c>
      <c r="AA51" s="902" t="s">
        <v>571</v>
      </c>
      <c r="AB51" s="902" t="s">
        <v>1182</v>
      </c>
      <c r="AC51" s="903">
        <v>20</v>
      </c>
      <c r="AD51" s="704"/>
      <c r="AE51" s="704"/>
    </row>
    <row r="52" spans="2:31" s="710" customFormat="1" ht="20" customHeight="1">
      <c r="B52" s="635" t="s">
        <v>1321</v>
      </c>
      <c r="C52" s="357" t="s">
        <v>336</v>
      </c>
      <c r="D52" s="346" t="str">
        <f>IF(E52="","",VLOOKUP(C52,Data!$B$5:$L$508,2,FALSE))</f>
        <v>WY71980</v>
      </c>
      <c r="E52" s="715">
        <v>180</v>
      </c>
      <c r="F52" s="709">
        <v>9</v>
      </c>
      <c r="G52" s="712"/>
      <c r="H52" s="346">
        <f>IF(E52="","",VLOOKUP(C52,Data!$B$5:$L$508,11,FALSE))</f>
        <v>128.6</v>
      </c>
      <c r="I52" s="616">
        <f t="shared" si="6"/>
        <v>23148</v>
      </c>
      <c r="J52" s="471" t="str">
        <f>IF(E52="","",VLOOKUP(C52,Data!$B$5:$D$508,3,FALSE))</f>
        <v>C/T</v>
      </c>
      <c r="K52" s="347" t="str">
        <f>IF(E52="","",VLOOKUP(C52,Data!$B$5:$M$508,12,FALSE))</f>
        <v>Indonesia</v>
      </c>
      <c r="L52" s="348"/>
      <c r="M52" s="349">
        <f>IF(E52="","",VLOOKUP(C52,Data!$B$5:$E$508,4,FALSE)*E52)</f>
        <v>1188</v>
      </c>
      <c r="N52" s="349">
        <f>IF(E52="","",VLOOKUP(C52,Data!$B$5:$F$508,5,FALSE)*E52)</f>
        <v>1170</v>
      </c>
      <c r="O52" s="612" t="e">
        <f>IF(C52=Data!#REF!,Data!#REF!,(IF(C52=Data!#REF!,Data!#REF!,(IF(C52=Data!#REF!,Data!#REF!,(IF(C52=Data!B171,Data!G171,(IF(C52=Data!B174,Data!G174,(IF(C52=Data!#REF!,Data!#REF!,(IF(C52=Data!#REF!,Data!#REF!,(IF(C52=Data!#REF!,Data!#REF!,Data!#REF!)))))))))))))))&amp;IF(C52=Data!#REF!,Data!#REF!,(IF(C52=Data!#REF!,Data!#REF!,(IF(C52=Data!#REF!,Data!#REF!,(IF(C52=Data!#REF!,Data!#REF!,(IF(C52=Data!#REF!,Data!#REF!,(IF(C52=Data!#REF!,Data!G866,(IF(C52=Data!#REF!,Data!#REF!,(IF(C52=Data!#REF!,Data!#REF!,Data!#REF!)))))))))))))))&amp;IF(C52=Data!B202,Data!G202,(IF(C52=Data!#REF!,Data!#REF!,(IF(C52=Data!#REF!,Data!#REF!,(IF(C52=Data!#REF!,Data!#REF!,(IF(C52=Data!#REF!,Data!#REF!,Data!#REF!)))))))))</f>
        <v>#REF!</v>
      </c>
      <c r="P52" s="897"/>
      <c r="Q52" s="898"/>
      <c r="R52" s="630" t="s">
        <v>525</v>
      </c>
      <c r="S52" s="898"/>
      <c r="T52" s="898"/>
      <c r="U52" s="630"/>
      <c r="V52" s="634"/>
      <c r="W52" s="630"/>
      <c r="X52" s="350">
        <f>IF(E52="","",VLOOKUP(C52,Data!$B$5:$J$508,9,FALSE)*E52)</f>
        <v>2.4154200000000001</v>
      </c>
      <c r="Y52" s="704" t="b">
        <f t="shared" ref="Y52:Y74" si="9">D52=AA52</f>
        <v>1</v>
      </c>
      <c r="Z52" s="704" t="b">
        <f t="shared" ref="Z52:Z74" si="10">E52=AC52</f>
        <v>1</v>
      </c>
      <c r="AA52" s="902" t="s">
        <v>569</v>
      </c>
      <c r="AB52" s="902" t="s">
        <v>1183</v>
      </c>
      <c r="AC52" s="903">
        <v>180</v>
      </c>
      <c r="AD52" s="704"/>
      <c r="AE52" s="704"/>
    </row>
    <row r="53" spans="2:31" s="710" customFormat="1" ht="20" customHeight="1">
      <c r="B53" s="635">
        <v>91</v>
      </c>
      <c r="C53" s="357" t="s">
        <v>348</v>
      </c>
      <c r="D53" s="346" t="str">
        <f>IF(E53="","",VLOOKUP(C53,Data!$B$5:$L$508,2,FALSE))</f>
        <v>WY72000</v>
      </c>
      <c r="E53" s="715">
        <v>20</v>
      </c>
      <c r="F53" s="709">
        <v>1</v>
      </c>
      <c r="G53" s="378"/>
      <c r="H53" s="346">
        <f>IF(E53="","",VLOOKUP(C53,Data!$B$5:$L$508,11,FALSE))</f>
        <v>128.13999999999999</v>
      </c>
      <c r="I53" s="616">
        <f t="shared" si="6"/>
        <v>2562.7999999999997</v>
      </c>
      <c r="J53" s="471" t="str">
        <f>IF(E53="","",VLOOKUP(C53,Data!$B$5:$D$508,3,FALSE))</f>
        <v>C/T</v>
      </c>
      <c r="K53" s="347" t="str">
        <f>IF(E53="","",VLOOKUP(C53,Data!$B$5:$M$508,12,FALSE))</f>
        <v>Indonesia</v>
      </c>
      <c r="L53" s="348"/>
      <c r="M53" s="349">
        <f>IF(E53="","",VLOOKUP(C53,Data!$B$5:$E$508,4,FALSE)*E53)</f>
        <v>132</v>
      </c>
      <c r="N53" s="349">
        <f>IF(E53="","",VLOOKUP(C53,Data!$B$5:$F$508,5,FALSE)*E53)</f>
        <v>130</v>
      </c>
      <c r="O53" s="612" t="e">
        <f>IF(C53=Data!#REF!,Data!#REF!,(IF(C53=Data!#REF!,Data!#REF!,(IF(C53=Data!#REF!,Data!#REF!,(IF(C53=Data!B170,Data!G170,(IF(C53=Data!B173,Data!G173,(IF(C53=Data!#REF!,Data!#REF!,(IF(C53=Data!#REF!,Data!#REF!,(IF(C53=Data!#REF!,Data!#REF!,Data!#REF!)))))))))))))))&amp;IF(C53=Data!#REF!,Data!#REF!,(IF(C53=Data!#REF!,Data!#REF!,(IF(C53=Data!#REF!,Data!#REF!,(IF(C53=Data!#REF!,Data!#REF!,(IF(C53=Data!#REF!,Data!#REF!,(IF(C53=Data!#REF!,Data!G865,(IF(C53=Data!#REF!,Data!#REF!,(IF(C53=Data!#REF!,Data!#REF!,Data!#REF!)))))))))))))))&amp;IF(C53=Data!B201,Data!G201,(IF(C53=Data!#REF!,Data!#REF!,(IF(C53=Data!#REF!,Data!#REF!,(IF(C53=Data!#REF!,Data!#REF!,(IF(C53=Data!#REF!,Data!#REF!,Data!#REF!)))))))))</f>
        <v>#REF!</v>
      </c>
      <c r="P53" s="897"/>
      <c r="Q53" s="898"/>
      <c r="R53" s="630" t="s">
        <v>525</v>
      </c>
      <c r="S53" s="898"/>
      <c r="T53" s="898"/>
      <c r="U53" s="630"/>
      <c r="V53" s="634"/>
      <c r="W53" s="630"/>
      <c r="X53" s="350">
        <f>IF(E53="","",VLOOKUP(C53,Data!$B$5:$J$508,9,FALSE)*E53)</f>
        <v>0.26838000000000001</v>
      </c>
      <c r="Y53" s="704" t="b">
        <f t="shared" si="9"/>
        <v>1</v>
      </c>
      <c r="Z53" s="704" t="b">
        <f t="shared" si="10"/>
        <v>1</v>
      </c>
      <c r="AA53" s="902" t="s">
        <v>570</v>
      </c>
      <c r="AB53" s="902" t="s">
        <v>1289</v>
      </c>
      <c r="AC53" s="903">
        <v>20</v>
      </c>
      <c r="AD53" s="704"/>
      <c r="AE53" s="704"/>
    </row>
    <row r="54" spans="2:31" s="710" customFormat="1" ht="20" customHeight="1">
      <c r="B54" s="635" t="s">
        <v>1322</v>
      </c>
      <c r="C54" s="357" t="s">
        <v>592</v>
      </c>
      <c r="D54" s="346" t="str">
        <f>IF(E54="","",VLOOKUP(C54,Data!$B$5:$L$508,2,FALSE))</f>
        <v>WW08930</v>
      </c>
      <c r="E54" s="715">
        <v>300</v>
      </c>
      <c r="F54" s="709"/>
      <c r="G54" s="712"/>
      <c r="H54" s="346">
        <f>IF(E54="","",VLOOKUP(C54,Data!$B$5:$L$508,11,FALSE))</f>
        <v>24.7</v>
      </c>
      <c r="I54" s="616">
        <f t="shared" si="6"/>
        <v>7410</v>
      </c>
      <c r="J54" s="471" t="str">
        <f>IF(E54="","",VLOOKUP(C54,Data!$B$5:$D$508,3,FALSE))</f>
        <v>C/T</v>
      </c>
      <c r="K54" s="347" t="str">
        <f>IF(E54="","",VLOOKUP(C54,Data!$B$5:$M$508,12,FALSE))</f>
        <v>Indonesia</v>
      </c>
      <c r="L54" s="348"/>
      <c r="M54" s="349">
        <f>IF(E54="","",VLOOKUP(C54,Data!$B$5:$E$508,4,FALSE)*E54)</f>
        <v>660</v>
      </c>
      <c r="N54" s="349">
        <f>IF(E54="","",VLOOKUP(C54,Data!$B$5:$F$508,5,FALSE)*E54)</f>
        <v>300</v>
      </c>
      <c r="O54" s="612" t="e">
        <f>IF(C54=Data!#REF!,Data!#REF!,(IF(C54=Data!#REF!,Data!#REF!,(IF(C54=Data!#REF!,Data!#REF!,(IF(C54=Data!B171,Data!G171,(IF(C54=Data!B174,Data!G174,(IF(C54=Data!#REF!,Data!#REF!,(IF(C54=Data!#REF!,Data!#REF!,(IF(C54=Data!#REF!,Data!#REF!,Data!#REF!)))))))))))))))&amp;IF(C54=Data!#REF!,Data!#REF!,(IF(C54=Data!#REF!,Data!#REF!,(IF(C54=Data!#REF!,Data!#REF!,(IF(C54=Data!#REF!,Data!#REF!,(IF(C54=Data!#REF!,Data!#REF!,(IF(C54=Data!#REF!,Data!G866,(IF(C54=Data!#REF!,Data!#REF!,(IF(C54=Data!#REF!,Data!#REF!,Data!#REF!)))))))))))))))&amp;IF(C54=Data!B202,Data!G202,(IF(C54=Data!#REF!,Data!#REF!,(IF(C54=Data!#REF!,Data!#REF!,(IF(C54=Data!#REF!,Data!#REF!,(IF(C54=Data!#REF!,Data!#REF!,Data!#REF!)))))))))</f>
        <v>#REF!</v>
      </c>
      <c r="P54" s="897"/>
      <c r="Q54" s="898"/>
      <c r="R54" s="630" t="s">
        <v>525</v>
      </c>
      <c r="S54" s="898"/>
      <c r="T54" s="898"/>
      <c r="U54" s="630"/>
      <c r="V54" s="634"/>
      <c r="W54" s="630"/>
      <c r="X54" s="350">
        <f>IF(E54="","",VLOOKUP(C54,Data!$B$5:$J$508,9,FALSE)*E54)</f>
        <v>1.02</v>
      </c>
      <c r="Y54" s="704" t="b">
        <f t="shared" si="9"/>
        <v>1</v>
      </c>
      <c r="Z54" s="704" t="b">
        <f t="shared" si="10"/>
        <v>1</v>
      </c>
      <c r="AA54" s="902" t="s">
        <v>565</v>
      </c>
      <c r="AB54" s="902" t="s">
        <v>1184</v>
      </c>
      <c r="AC54" s="903">
        <v>300</v>
      </c>
      <c r="AD54" s="704"/>
      <c r="AE54" s="704"/>
    </row>
    <row r="55" spans="2:31" s="710" customFormat="1" ht="20" customHeight="1">
      <c r="B55" s="635"/>
      <c r="C55" s="357" t="s">
        <v>593</v>
      </c>
      <c r="D55" s="346" t="str">
        <f>IF(E55="","",VLOOKUP(C55,Data!$B$5:$L$508,2,FALSE))</f>
        <v>WW08960</v>
      </c>
      <c r="E55" s="715">
        <v>300</v>
      </c>
      <c r="F55" s="709"/>
      <c r="G55" s="712"/>
      <c r="H55" s="346">
        <f>IF(E55="","",VLOOKUP(C55,Data!$B$5:$L$508,11,FALSE))</f>
        <v>24.7</v>
      </c>
      <c r="I55" s="616">
        <f t="shared" si="6"/>
        <v>7410</v>
      </c>
      <c r="J55" s="471" t="str">
        <f>IF(E55="","",VLOOKUP(C55,Data!$B$5:$D$508,3,FALSE))</f>
        <v>C/T</v>
      </c>
      <c r="K55" s="347" t="str">
        <f>IF(E55="","",VLOOKUP(C55,Data!$B$5:$M$508,12,FALSE))</f>
        <v>Indonesia</v>
      </c>
      <c r="L55" s="348"/>
      <c r="M55" s="349">
        <f>IF(E55="","",VLOOKUP(C55,Data!$B$5:$E$508,4,FALSE)*E55)</f>
        <v>0</v>
      </c>
      <c r="N55" s="349">
        <f>IF(E55="","",VLOOKUP(C55,Data!$B$5:$F$508,5,FALSE)*E55)</f>
        <v>300</v>
      </c>
      <c r="O55" s="612" t="e">
        <f>IF(C55=Data!#REF!,Data!#REF!,(IF(C55=Data!#REF!,Data!#REF!,(IF(C55=Data!#REF!,Data!#REF!,(IF(C55=Data!B172,Data!G172,(IF(C55=Data!B175,Data!G175,(IF(C55=Data!#REF!,Data!#REF!,(IF(C55=Data!#REF!,Data!#REF!,(IF(C55=Data!#REF!,Data!#REF!,Data!#REF!)))))))))))))))&amp;IF(C55=Data!#REF!,Data!#REF!,(IF(C55=Data!#REF!,Data!#REF!,(IF(C55=Data!#REF!,Data!#REF!,(IF(C55=Data!#REF!,Data!#REF!,(IF(C55=Data!#REF!,Data!#REF!,(IF(C55=Data!#REF!,Data!G867,(IF(C55=Data!#REF!,Data!#REF!,(IF(C55=Data!#REF!,Data!#REF!,Data!#REF!)))))))))))))))&amp;IF(C55=Data!B203,Data!G203,(IF(C55=Data!#REF!,Data!#REF!,(IF(C55=Data!#REF!,Data!#REF!,(IF(C55=Data!#REF!,Data!#REF!,(IF(C55=Data!#REF!,Data!#REF!,Data!#REF!)))))))))</f>
        <v>#REF!</v>
      </c>
      <c r="P55" s="897"/>
      <c r="Q55" s="898"/>
      <c r="R55" s="630" t="s">
        <v>525</v>
      </c>
      <c r="S55" s="898"/>
      <c r="T55" s="898"/>
      <c r="U55" s="630"/>
      <c r="V55" s="634"/>
      <c r="W55" s="630"/>
      <c r="X55" s="350">
        <f>IF(E55="","",VLOOKUP(C55,Data!$B$5:$J$508,9,FALSE)*E55)</f>
        <v>1.02</v>
      </c>
      <c r="Y55" s="704" t="b">
        <f t="shared" si="9"/>
        <v>1</v>
      </c>
      <c r="Z55" s="704" t="b">
        <f t="shared" si="10"/>
        <v>1</v>
      </c>
      <c r="AA55" s="902" t="s">
        <v>566</v>
      </c>
      <c r="AB55" s="902" t="s">
        <v>1185</v>
      </c>
      <c r="AC55" s="903">
        <v>300</v>
      </c>
      <c r="AD55" s="704"/>
      <c r="AE55" s="704"/>
    </row>
    <row r="56" spans="2:31" s="710" customFormat="1" ht="20" customHeight="1">
      <c r="B56" s="635" t="s">
        <v>1323</v>
      </c>
      <c r="C56" s="357" t="s">
        <v>596</v>
      </c>
      <c r="D56" s="346" t="str">
        <f>IF(E56="","",VLOOKUP(C56,Data!$B$5:$L$508,2,FALSE))</f>
        <v>WW09120</v>
      </c>
      <c r="E56" s="715">
        <v>250</v>
      </c>
      <c r="F56" s="709"/>
      <c r="G56" s="363"/>
      <c r="H56" s="346">
        <f>IF(E56="","",VLOOKUP(C56,Data!$B$5:$L$508,11,FALSE))</f>
        <v>25.11</v>
      </c>
      <c r="I56" s="616">
        <f t="shared" si="6"/>
        <v>6277.5</v>
      </c>
      <c r="J56" s="471" t="str">
        <f>IF(E56="","",VLOOKUP(C56,Data!$B$5:$D$508,3,FALSE))</f>
        <v>C/T</v>
      </c>
      <c r="K56" s="347" t="str">
        <f>IF(E56="","",VLOOKUP(C56,Data!$B$5:$M$508,12,FALSE))</f>
        <v>Indonesia</v>
      </c>
      <c r="L56" s="348"/>
      <c r="M56" s="349">
        <f>IF(E56="","",VLOOKUP(C56,Data!$B$5:$E$508,4,FALSE)*E56)</f>
        <v>375</v>
      </c>
      <c r="N56" s="349">
        <f>IF(E56="","",VLOOKUP(C56,Data!$B$5:$F$508,5,FALSE)*E56)</f>
        <v>162.5</v>
      </c>
      <c r="O56" s="612" t="e">
        <f>IF(C56=Data!#REF!,Data!#REF!,(IF(C56=Data!#REF!,Data!#REF!,(IF(C56=Data!#REF!,Data!#REF!,(IF(C56=Data!B173,Data!G173,(IF(C56=Data!B176,Data!G176,(IF(C56=Data!#REF!,Data!#REF!,(IF(C56=Data!#REF!,Data!#REF!,(IF(C56=Data!#REF!,Data!#REF!,Data!#REF!)))))))))))))))&amp;IF(C56=Data!#REF!,Data!#REF!,(IF(C56=Data!#REF!,Data!#REF!,(IF(C56=Data!#REF!,Data!#REF!,(IF(C56=Data!#REF!,Data!#REF!,(IF(C56=Data!#REF!,Data!#REF!,(IF(C56=Data!#REF!,Data!G868,(IF(C56=Data!#REF!,Data!#REF!,(IF(C56=Data!#REF!,Data!#REF!,Data!#REF!)))))))))))))))&amp;IF(C56=Data!B204,Data!G204,(IF(C56=Data!#REF!,Data!#REF!,(IF(C56=Data!#REF!,Data!#REF!,(IF(C56=Data!#REF!,Data!#REF!,(IF(C56=Data!#REF!,Data!#REF!,Data!#REF!)))))))))</f>
        <v>#REF!</v>
      </c>
      <c r="P56" s="897"/>
      <c r="Q56" s="898"/>
      <c r="R56" s="630" t="s">
        <v>525</v>
      </c>
      <c r="S56" s="898"/>
      <c r="T56" s="898"/>
      <c r="U56" s="630"/>
      <c r="V56" s="634"/>
      <c r="W56" s="630"/>
      <c r="X56" s="350">
        <f>IF(E56="","",VLOOKUP(C56,Data!$B$5:$J$508,9,FALSE)*E56)</f>
        <v>0.98499999999999999</v>
      </c>
      <c r="Y56" s="704" t="b">
        <f t="shared" si="9"/>
        <v>1</v>
      </c>
      <c r="Z56" s="704" t="b">
        <f t="shared" si="10"/>
        <v>1</v>
      </c>
      <c r="AA56" s="902" t="s">
        <v>567</v>
      </c>
      <c r="AB56" s="902" t="s">
        <v>1186</v>
      </c>
      <c r="AC56" s="903">
        <v>250</v>
      </c>
      <c r="AD56" s="704"/>
      <c r="AE56" s="704"/>
    </row>
    <row r="57" spans="2:31" s="710" customFormat="1" ht="20" customHeight="1">
      <c r="B57" s="635"/>
      <c r="C57" s="357" t="s">
        <v>597</v>
      </c>
      <c r="D57" s="346" t="str">
        <f>IF(E57="","",VLOOKUP(C57,Data!$B$5:$L$508,2,FALSE))</f>
        <v>WW09130</v>
      </c>
      <c r="E57" s="715">
        <v>250</v>
      </c>
      <c r="F57" s="709"/>
      <c r="G57" s="363"/>
      <c r="H57" s="346">
        <f>IF(E57="","",VLOOKUP(C57,Data!$B$5:$L$508,11,FALSE))</f>
        <v>25.11</v>
      </c>
      <c r="I57" s="616">
        <f t="shared" si="6"/>
        <v>6277.5</v>
      </c>
      <c r="J57" s="471" t="str">
        <f>IF(E57="","",VLOOKUP(C57,Data!$B$5:$D$508,3,FALSE))</f>
        <v>C/T</v>
      </c>
      <c r="K57" s="347" t="str">
        <f>IF(E57="","",VLOOKUP(C57,Data!$B$5:$M$508,12,FALSE))</f>
        <v>Indonesia</v>
      </c>
      <c r="L57" s="348"/>
      <c r="M57" s="349">
        <f>IF(E57="","",VLOOKUP(C57,Data!$B$5:$E$508,4,FALSE)*E57)</f>
        <v>0</v>
      </c>
      <c r="N57" s="349">
        <f>IF(E57="","",VLOOKUP(C57,Data!$B$5:$F$508,5,FALSE)*E57)</f>
        <v>162.5</v>
      </c>
      <c r="O57" s="612" t="e">
        <f>IF(C57=Data!#REF!,Data!#REF!,(IF(C57=Data!#REF!,Data!#REF!,(IF(C57=Data!#REF!,Data!#REF!,(IF(C57=Data!B147,Data!G147,(IF(C57=Data!B150,Data!G150,(IF(C57=Data!#REF!,Data!#REF!,(IF(C57=Data!#REF!,Data!#REF!,(IF(C57=Data!#REF!,Data!#REF!,Data!#REF!)))))))))))))))&amp;IF(C57=Data!#REF!,Data!#REF!,(IF(C57=Data!#REF!,Data!#REF!,(IF(C57=Data!#REF!,Data!#REF!,(IF(C57=Data!#REF!,Data!#REF!,(IF(C57=Data!#REF!,Data!#REF!,(IF(C57=Data!#REF!,Data!G842,(IF(C57=Data!#REF!,Data!#REF!,(IF(C57=Data!#REF!,Data!#REF!,Data!#REF!)))))))))))))))&amp;IF(C57=Data!B178,Data!G178,(IF(C57=Data!#REF!,Data!#REF!,(IF(C57=Data!#REF!,Data!#REF!,(IF(C57=Data!#REF!,Data!#REF!,(IF(C57=Data!#REF!,Data!#REF!,Data!#REF!)))))))))</f>
        <v>#REF!</v>
      </c>
      <c r="P57" s="897"/>
      <c r="Q57" s="898"/>
      <c r="R57" s="630" t="s">
        <v>525</v>
      </c>
      <c r="S57" s="898"/>
      <c r="T57" s="898"/>
      <c r="U57" s="630"/>
      <c r="V57" s="634"/>
      <c r="W57" s="630"/>
      <c r="X57" s="350">
        <f>IF(E57="","",VLOOKUP(C57,Data!$B$5:$J$508,9,FALSE)*E57)</f>
        <v>0.98499999999999999</v>
      </c>
      <c r="Y57" s="704" t="b">
        <f t="shared" si="9"/>
        <v>1</v>
      </c>
      <c r="Z57" s="704" t="b">
        <f t="shared" si="10"/>
        <v>1</v>
      </c>
      <c r="AA57" s="902" t="s">
        <v>568</v>
      </c>
      <c r="AB57" s="902" t="s">
        <v>1187</v>
      </c>
      <c r="AC57" s="903">
        <v>250</v>
      </c>
      <c r="AD57" s="704"/>
      <c r="AE57" s="704"/>
    </row>
    <row r="58" spans="2:31" s="710" customFormat="1" ht="20" customHeight="1">
      <c r="B58" s="635" t="s">
        <v>1242</v>
      </c>
      <c r="C58" s="357" t="s">
        <v>11</v>
      </c>
      <c r="D58" s="346" t="str">
        <f>IF(E58="","",VLOOKUP(C58,Data!$B$5:$L$508,2,FALSE))</f>
        <v>ZG74800</v>
      </c>
      <c r="E58" s="715">
        <v>300</v>
      </c>
      <c r="F58" s="709">
        <v>2</v>
      </c>
      <c r="G58" s="363"/>
      <c r="H58" s="346">
        <f>IF(E58="","",VLOOKUP(C58,Data!$B$5:$L$508,11,FALSE))</f>
        <v>13.71</v>
      </c>
      <c r="I58" s="616">
        <f t="shared" si="6"/>
        <v>4113</v>
      </c>
      <c r="J58" s="471" t="str">
        <f>IF(E58="","",VLOOKUP(C58,Data!$B$5:$D$508,3,FALSE))</f>
        <v>C/T</v>
      </c>
      <c r="K58" s="347" t="str">
        <f>IF(E58="","",VLOOKUP(C58,Data!$B$5:$M$508,12,FALSE))</f>
        <v>Indonesia</v>
      </c>
      <c r="L58" s="348"/>
      <c r="M58" s="349">
        <f>IF(E58="","",VLOOKUP(C58,Data!$B$5:$E$508,4,FALSE)*E58)</f>
        <v>650</v>
      </c>
      <c r="N58" s="349">
        <f>IF(E58="","",VLOOKUP(C58,Data!$B$5:$F$508,5,FALSE)*E58)</f>
        <v>600</v>
      </c>
      <c r="O58" s="612" t="e">
        <f>IF(C58=Data!#REF!,Data!#REF!,(IF(C58=Data!#REF!,Data!#REF!,(IF(C58=Data!#REF!,Data!#REF!,(IF(C58=Data!B148,Data!G148,(IF(C58=Data!B151,Data!G151,(IF(C58=Data!#REF!,Data!#REF!,(IF(C58=Data!#REF!,Data!#REF!,(IF(C58=Data!#REF!,Data!#REF!,Data!#REF!)))))))))))))))&amp;IF(C58=Data!#REF!,Data!#REF!,(IF(C58=Data!#REF!,Data!#REF!,(IF(C58=Data!#REF!,Data!#REF!,(IF(C58=Data!#REF!,Data!#REF!,(IF(C58=Data!#REF!,Data!#REF!,(IF(C58=Data!#REF!,Data!G843,(IF(C58=Data!#REF!,Data!#REF!,(IF(C58=Data!#REF!,Data!#REF!,Data!#REF!)))))))))))))))&amp;IF(C58=Data!B179,Data!G179,(IF(C58=Data!#REF!,Data!#REF!,(IF(C58=Data!#REF!,Data!#REF!,(IF(C58=Data!#REF!,Data!#REF!,(IF(C58=Data!#REF!,Data!#REF!,Data!#REF!)))))))))</f>
        <v>#REF!</v>
      </c>
      <c r="P58" s="897"/>
      <c r="Q58" s="898"/>
      <c r="R58" s="630" t="s">
        <v>525</v>
      </c>
      <c r="S58" s="898"/>
      <c r="T58" s="898"/>
      <c r="U58" s="630"/>
      <c r="V58" s="634"/>
      <c r="W58" s="630"/>
      <c r="X58" s="350">
        <f>IF(E58="","",VLOOKUP(C58,Data!$B$5:$J$508,9,FALSE)*E58)</f>
        <v>2.4</v>
      </c>
      <c r="Y58" s="704" t="b">
        <f t="shared" si="9"/>
        <v>1</v>
      </c>
      <c r="Z58" s="704" t="b">
        <f t="shared" si="10"/>
        <v>1</v>
      </c>
      <c r="AA58" s="902" t="s">
        <v>579</v>
      </c>
      <c r="AB58" s="902" t="s">
        <v>1188</v>
      </c>
      <c r="AC58" s="903">
        <v>300</v>
      </c>
      <c r="AD58" s="704"/>
      <c r="AE58" s="704"/>
    </row>
    <row r="59" spans="2:31" s="710" customFormat="1" ht="20" customHeight="1">
      <c r="B59" s="635">
        <v>105</v>
      </c>
      <c r="C59" s="357" t="s">
        <v>550</v>
      </c>
      <c r="D59" s="346" t="str">
        <f>IF(E59="","",VLOOKUP(C59,Data!$B$5:$L$508,2,FALSE))</f>
        <v>ZG74810</v>
      </c>
      <c r="E59" s="715">
        <v>150</v>
      </c>
      <c r="F59" s="709">
        <v>1</v>
      </c>
      <c r="G59" s="363"/>
      <c r="H59" s="346">
        <f>IF(E59="","",VLOOKUP(C59,Data!$B$5:$L$508,11,FALSE))</f>
        <v>13.22</v>
      </c>
      <c r="I59" s="616">
        <f t="shared" si="6"/>
        <v>1983</v>
      </c>
      <c r="J59" s="471" t="str">
        <f>IF(E59="","",VLOOKUP(C59,Data!$B$5:$D$508,3,FALSE))</f>
        <v>C/T</v>
      </c>
      <c r="K59" s="347" t="str">
        <f>IF(E59="","",VLOOKUP(C59,Data!$B$5:$M$508,12,FALSE))</f>
        <v>Indonesia</v>
      </c>
      <c r="L59" s="348"/>
      <c r="M59" s="349">
        <f>IF(E59="","",VLOOKUP(C59,Data!$B$5:$E$508,4,FALSE)*E59)</f>
        <v>325</v>
      </c>
      <c r="N59" s="349">
        <f>IF(E59="","",VLOOKUP(C59,Data!$B$5:$F$508,5,FALSE)*E59)</f>
        <v>300</v>
      </c>
      <c r="O59" s="612" t="e">
        <f>IF(C59=Data!#REF!,Data!#REF!,(IF(C59=Data!#REF!,Data!#REF!,(IF(C59=Data!#REF!,Data!#REF!,(IF(C59=Data!B149,Data!G149,(IF(C59=Data!B152,Data!G152,(IF(C59=Data!#REF!,Data!#REF!,(IF(C59=Data!#REF!,Data!#REF!,(IF(C59=Data!#REF!,Data!#REF!,Data!#REF!)))))))))))))))&amp;IF(C59=Data!#REF!,Data!#REF!,(IF(C59=Data!#REF!,Data!#REF!,(IF(C59=Data!#REF!,Data!#REF!,(IF(C59=Data!#REF!,Data!#REF!,(IF(C59=Data!#REF!,Data!#REF!,(IF(C59=Data!#REF!,Data!G844,(IF(C59=Data!#REF!,Data!#REF!,(IF(C59=Data!#REF!,Data!#REF!,Data!#REF!)))))))))))))))&amp;IF(C59=Data!B180,Data!G180,(IF(C59=Data!#REF!,Data!#REF!,(IF(C59=Data!#REF!,Data!#REF!,(IF(C59=Data!#REF!,Data!#REF!,(IF(C59=Data!#REF!,Data!#REF!,Data!#REF!)))))))))</f>
        <v>#REF!</v>
      </c>
      <c r="P59" s="897"/>
      <c r="Q59" s="898"/>
      <c r="R59" s="630" t="s">
        <v>525</v>
      </c>
      <c r="S59" s="898"/>
      <c r="T59" s="898"/>
      <c r="U59" s="630"/>
      <c r="V59" s="634"/>
      <c r="W59" s="630"/>
      <c r="X59" s="350">
        <f>IF(E59="","",VLOOKUP(C59,Data!$B$5:$J$508,9,FALSE)*E59)</f>
        <v>1.2</v>
      </c>
      <c r="Y59" s="704" t="b">
        <f t="shared" si="9"/>
        <v>1</v>
      </c>
      <c r="Z59" s="704" t="b">
        <f t="shared" si="10"/>
        <v>1</v>
      </c>
      <c r="AA59" s="902" t="s">
        <v>603</v>
      </c>
      <c r="AB59" s="902" t="s">
        <v>1189</v>
      </c>
      <c r="AC59" s="903">
        <v>150</v>
      </c>
      <c r="AD59" s="704"/>
      <c r="AE59" s="704"/>
    </row>
    <row r="60" spans="2:31" s="710" customFormat="1" ht="20" customHeight="1">
      <c r="B60" s="635" t="s">
        <v>1324</v>
      </c>
      <c r="C60" s="357" t="s">
        <v>595</v>
      </c>
      <c r="D60" s="346" t="str">
        <f>IF(E60="","",VLOOKUP(C60,Data!$B$5:$L$508,2,FALSE))</f>
        <v>WW08990</v>
      </c>
      <c r="E60" s="715">
        <v>100</v>
      </c>
      <c r="F60" s="709"/>
      <c r="G60" s="363"/>
      <c r="H60" s="346">
        <f>IF(E60="","",VLOOKUP(C60,Data!$B$5:$L$508,11,FALSE))</f>
        <v>24.65</v>
      </c>
      <c r="I60" s="616">
        <f t="shared" si="6"/>
        <v>2465</v>
      </c>
      <c r="J60" s="471" t="str">
        <f>IF(E60="","",VLOOKUP(C60,Data!$B$5:$D$508,3,FALSE))</f>
        <v>C/T</v>
      </c>
      <c r="K60" s="347" t="str">
        <f>IF(E60="","",VLOOKUP(C60,Data!$B$5:$M$508,12,FALSE))</f>
        <v>Indonesia</v>
      </c>
      <c r="L60" s="348"/>
      <c r="M60" s="349">
        <f>IF(E60="","",VLOOKUP(C60,Data!$B$5:$E$508,4,FALSE)*E60)</f>
        <v>220.00000000000003</v>
      </c>
      <c r="N60" s="349">
        <f>IF(E60="","",VLOOKUP(C60,Data!$B$5:$F$508,5,FALSE)*E60)</f>
        <v>100</v>
      </c>
      <c r="O60" s="612" t="e">
        <f>IF(C60=Data!#REF!,Data!#REF!,(IF(C60=Data!#REF!,Data!#REF!,(IF(C60=Data!#REF!,Data!#REF!,(IF(C60=Data!B150,Data!G150,(IF(C60=Data!B153,Data!G153,(IF(C60=Data!#REF!,Data!#REF!,(IF(C60=Data!#REF!,Data!#REF!,(IF(C60=Data!#REF!,Data!#REF!,Data!#REF!)))))))))))))))&amp;IF(C60=Data!#REF!,Data!#REF!,(IF(C60=Data!#REF!,Data!#REF!,(IF(C60=Data!#REF!,Data!#REF!,(IF(C60=Data!#REF!,Data!#REF!,(IF(C60=Data!#REF!,Data!#REF!,(IF(C60=Data!#REF!,Data!G845,(IF(C60=Data!#REF!,Data!#REF!,(IF(C60=Data!#REF!,Data!#REF!,Data!#REF!)))))))))))))))&amp;IF(C60=Data!B181,Data!G181,(IF(C60=Data!#REF!,Data!#REF!,(IF(C60=Data!#REF!,Data!#REF!,(IF(C60=Data!#REF!,Data!#REF!,(IF(C60=Data!#REF!,Data!#REF!,Data!#REF!)))))))))</f>
        <v>#REF!</v>
      </c>
      <c r="P60" s="897"/>
      <c r="Q60" s="898"/>
      <c r="R60" s="630" t="s">
        <v>525</v>
      </c>
      <c r="S60" s="898"/>
      <c r="T60" s="898"/>
      <c r="U60" s="630"/>
      <c r="V60" s="634"/>
      <c r="W60" s="630"/>
      <c r="X60" s="350">
        <f>IF(E60="","",VLOOKUP(C60,Data!$B$5:$J$508,9,FALSE)*E60)</f>
        <v>0.34</v>
      </c>
      <c r="Y60" s="704" t="b">
        <f t="shared" si="9"/>
        <v>1</v>
      </c>
      <c r="Z60" s="704" t="b">
        <f t="shared" si="10"/>
        <v>1</v>
      </c>
      <c r="AA60" s="902" t="s">
        <v>19</v>
      </c>
      <c r="AB60" s="902" t="s">
        <v>1190</v>
      </c>
      <c r="AC60" s="903">
        <v>100</v>
      </c>
      <c r="AD60" s="704"/>
      <c r="AE60" s="704"/>
    </row>
    <row r="61" spans="2:31" s="710" customFormat="1" ht="20" customHeight="1">
      <c r="B61" s="635"/>
      <c r="C61" s="357" t="s">
        <v>594</v>
      </c>
      <c r="D61" s="346" t="str">
        <f>IF(E61="","",VLOOKUP(C61,Data!$B$5:$L$508,2,FALSE))</f>
        <v>WW08970</v>
      </c>
      <c r="E61" s="715">
        <v>100</v>
      </c>
      <c r="F61" s="709"/>
      <c r="G61" s="363"/>
      <c r="H61" s="346">
        <f>IF(E61="","",VLOOKUP(C61,Data!$B$5:$L$508,11,FALSE))</f>
        <v>24.65</v>
      </c>
      <c r="I61" s="616">
        <f t="shared" si="6"/>
        <v>2465</v>
      </c>
      <c r="J61" s="471" t="str">
        <f>IF(E61="","",VLOOKUP(C61,Data!$B$5:$D$508,3,FALSE))</f>
        <v>C/T</v>
      </c>
      <c r="K61" s="347" t="str">
        <f>IF(E61="","",VLOOKUP(C61,Data!$B$5:$M$508,12,FALSE))</f>
        <v>Indonesia</v>
      </c>
      <c r="L61" s="348"/>
      <c r="M61" s="349">
        <f>IF(E61="","",VLOOKUP(C61,Data!$B$5:$E$508,4,FALSE)*E61)</f>
        <v>0</v>
      </c>
      <c r="N61" s="349">
        <f>IF(E61="","",VLOOKUP(C61,Data!$B$5:$F$508,5,FALSE)*E61)</f>
        <v>100</v>
      </c>
      <c r="O61" s="612" t="e">
        <f>IF(C61=Data!#REF!,Data!#REF!,(IF(C61=Data!#REF!,Data!#REF!,(IF(C61=Data!#REF!,Data!#REF!,(IF(C61=Data!B151,Data!G151,(IF(C61=Data!B154,Data!G154,(IF(C61=Data!#REF!,Data!#REF!,(IF(C61=Data!#REF!,Data!#REF!,(IF(C61=Data!#REF!,Data!#REF!,Data!#REF!)))))))))))))))&amp;IF(C61=Data!#REF!,Data!#REF!,(IF(C61=Data!#REF!,Data!#REF!,(IF(C61=Data!#REF!,Data!#REF!,(IF(C61=Data!#REF!,Data!#REF!,(IF(C61=Data!#REF!,Data!#REF!,(IF(C61=Data!#REF!,Data!G846,(IF(C61=Data!#REF!,Data!#REF!,(IF(C61=Data!#REF!,Data!#REF!,Data!#REF!)))))))))))))))&amp;IF(C61=Data!B182,Data!G182,(IF(C61=Data!#REF!,Data!#REF!,(IF(C61=Data!#REF!,Data!#REF!,(IF(C61=Data!#REF!,Data!#REF!,(IF(C61=Data!#REF!,Data!#REF!,Data!#REF!)))))))))</f>
        <v>#REF!</v>
      </c>
      <c r="P61" s="897"/>
      <c r="Q61" s="898"/>
      <c r="R61" s="630" t="s">
        <v>525</v>
      </c>
      <c r="S61" s="898"/>
      <c r="T61" s="898"/>
      <c r="U61" s="630"/>
      <c r="V61" s="634"/>
      <c r="W61" s="630"/>
      <c r="X61" s="350">
        <f>IF(E61="","",VLOOKUP(C61,Data!$B$5:$J$508,9,FALSE)*E61)</f>
        <v>0.34</v>
      </c>
      <c r="Y61" s="704" t="b">
        <f t="shared" si="9"/>
        <v>1</v>
      </c>
      <c r="Z61" s="704" t="b">
        <f t="shared" si="10"/>
        <v>1</v>
      </c>
      <c r="AA61" s="902" t="s">
        <v>18</v>
      </c>
      <c r="AB61" s="902" t="s">
        <v>1191</v>
      </c>
      <c r="AC61" s="903">
        <v>100</v>
      </c>
      <c r="AD61" s="704"/>
      <c r="AE61" s="704"/>
    </row>
    <row r="62" spans="2:31" s="710" customFormat="1" ht="20" customHeight="1">
      <c r="B62" s="635" t="s">
        <v>1325</v>
      </c>
      <c r="C62" s="357" t="s">
        <v>626</v>
      </c>
      <c r="D62" s="346" t="str">
        <f>IF(E62="","",VLOOKUP(C62,Data!$B$5:$L$508,2,FALSE))</f>
        <v>ZX16710</v>
      </c>
      <c r="E62" s="715">
        <v>10</v>
      </c>
      <c r="F62" s="709"/>
      <c r="G62" s="363"/>
      <c r="H62" s="346">
        <f>IF(E62="","",VLOOKUP(C62,Data!$B$5:$L$508,11,FALSE))</f>
        <v>128.37</v>
      </c>
      <c r="I62" s="616">
        <f t="shared" si="6"/>
        <v>1283.7</v>
      </c>
      <c r="J62" s="471" t="str">
        <f>IF(E62="","",VLOOKUP(C62,Data!$B$5:$D$508,3,FALSE))</f>
        <v>C/T</v>
      </c>
      <c r="K62" s="347" t="str">
        <f>IF(E62="","",VLOOKUP(C62,Data!$B$5:$M$508,12,FALSE))</f>
        <v>Indonesia</v>
      </c>
      <c r="L62" s="348"/>
      <c r="M62" s="349">
        <f>IF(E62="","",VLOOKUP(C62,Data!$B$5:$E$508,4,FALSE)*E62)</f>
        <v>30</v>
      </c>
      <c r="N62" s="349">
        <f>IF(E62="","",VLOOKUP(C62,Data!$B$5:$F$508,5,FALSE)*E62)</f>
        <v>20</v>
      </c>
      <c r="O62" s="612" t="e">
        <f>IF(C62=Data!#REF!,Data!#REF!,(IF(C62=Data!#REF!,Data!#REF!,(IF(C62=Data!#REF!,Data!#REF!,(IF(C62=Data!B152,Data!G152,(IF(C62=Data!B155,Data!G155,(IF(C62=Data!#REF!,Data!#REF!,(IF(C62=Data!#REF!,Data!#REF!,(IF(C62=Data!#REF!,Data!#REF!,Data!#REF!)))))))))))))))&amp;IF(C62=Data!#REF!,Data!#REF!,(IF(C62=Data!#REF!,Data!#REF!,(IF(C62=Data!#REF!,Data!#REF!,(IF(C62=Data!#REF!,Data!#REF!,(IF(C62=Data!#REF!,Data!#REF!,(IF(C62=Data!#REF!,Data!G847,(IF(C62=Data!#REF!,Data!#REF!,(IF(C62=Data!#REF!,Data!#REF!,Data!#REF!)))))))))))))))&amp;IF(C62=Data!B183,Data!G183,(IF(C62=Data!#REF!,Data!#REF!,(IF(C62=Data!#REF!,Data!#REF!,(IF(C62=Data!#REF!,Data!#REF!,(IF(C62=Data!#REF!,Data!#REF!,Data!#REF!)))))))))</f>
        <v>#REF!</v>
      </c>
      <c r="P62" s="897"/>
      <c r="Q62" s="898"/>
      <c r="R62" s="630" t="s">
        <v>525</v>
      </c>
      <c r="S62" s="898"/>
      <c r="T62" s="898"/>
      <c r="U62" s="630"/>
      <c r="V62" s="634"/>
      <c r="W62" s="630"/>
      <c r="X62" s="350">
        <f>IF(E62="","",VLOOKUP(C62,Data!$B$5:$J$508,9,FALSE)*E62)</f>
        <v>0.31</v>
      </c>
      <c r="Y62" s="704" t="b">
        <f t="shared" si="9"/>
        <v>1</v>
      </c>
      <c r="Z62" s="704" t="b">
        <f t="shared" si="10"/>
        <v>1</v>
      </c>
      <c r="AA62" s="902" t="s">
        <v>629</v>
      </c>
      <c r="AB62" s="902" t="s">
        <v>1290</v>
      </c>
      <c r="AC62" s="903">
        <v>10</v>
      </c>
      <c r="AD62" s="704"/>
      <c r="AE62" s="704"/>
    </row>
    <row r="63" spans="2:31" s="710" customFormat="1" ht="20" customHeight="1">
      <c r="B63" s="635">
        <v>110</v>
      </c>
      <c r="C63" s="357" t="s">
        <v>621</v>
      </c>
      <c r="D63" s="346" t="str">
        <f>IF(E63="","",VLOOKUP(C63,Data!$B$5:$L$508,2,FALSE))</f>
        <v>ZV87970</v>
      </c>
      <c r="E63" s="715">
        <v>9</v>
      </c>
      <c r="F63" s="709"/>
      <c r="G63" s="363"/>
      <c r="H63" s="346">
        <f>IF(E63="","",VLOOKUP(C63,Data!$B$5:$L$508,11,FALSE))</f>
        <v>21.69</v>
      </c>
      <c r="I63" s="616">
        <f t="shared" si="6"/>
        <v>195.21</v>
      </c>
      <c r="J63" s="471" t="str">
        <f>IF(E63="","",VLOOKUP(C63,Data!$B$5:$D$508,3,FALSE))</f>
        <v>C/T</v>
      </c>
      <c r="K63" s="347" t="str">
        <f>IF(E63="","",VLOOKUP(C63,Data!$B$5:$M$508,12,FALSE))</f>
        <v>Indonesia</v>
      </c>
      <c r="L63" s="348"/>
      <c r="M63" s="349">
        <f>IF(E63="","",VLOOKUP(C63,Data!$B$5:$E$508,4,FALSE)*E63)</f>
        <v>96.75</v>
      </c>
      <c r="N63" s="349">
        <f>IF(E63="","",VLOOKUP(C63,Data!$B$5:$F$508,5,FALSE)*E63)</f>
        <v>77.399999999999991</v>
      </c>
      <c r="O63" s="612" t="e">
        <f>IF(C63=Data!#REF!,Data!#REF!,(IF(C63=Data!#REF!,Data!#REF!,(IF(C63=Data!#REF!,Data!#REF!,(IF(C63=Data!B154,Data!G154,(IF(C63=Data!B157,Data!G157,(IF(C63=Data!#REF!,Data!#REF!,(IF(C63=Data!#REF!,Data!#REF!,(IF(C63=Data!#REF!,Data!#REF!,Data!#REF!)))))))))))))))&amp;IF(C63=Data!#REF!,Data!#REF!,(IF(C63=Data!#REF!,Data!#REF!,(IF(C63=Data!#REF!,Data!#REF!,(IF(C63=Data!#REF!,Data!#REF!,(IF(C63=Data!#REF!,Data!#REF!,(IF(C63=Data!#REF!,Data!G849,(IF(C63=Data!#REF!,Data!#REF!,(IF(C63=Data!#REF!,Data!#REF!,Data!#REF!)))))))))))))))&amp;IF(C63=Data!B185,Data!G185,(IF(C63=Data!#REF!,Data!#REF!,(IF(C63=Data!#REF!,Data!#REF!,(IF(C63=Data!#REF!,Data!#REF!,(IF(C63=Data!#REF!,Data!#REF!,Data!#REF!)))))))))</f>
        <v>#REF!</v>
      </c>
      <c r="P63" s="897"/>
      <c r="Q63" s="898"/>
      <c r="R63" s="630" t="s">
        <v>525</v>
      </c>
      <c r="S63" s="898"/>
      <c r="T63" s="898"/>
      <c r="U63" s="630"/>
      <c r="V63" s="634"/>
      <c r="W63" s="630"/>
      <c r="X63" s="350">
        <f>IF(E63="","",VLOOKUP(C63,Data!$B$5:$J$508,9,FALSE)*E63)</f>
        <v>0.242372</v>
      </c>
      <c r="Y63" s="704" t="b">
        <f t="shared" si="9"/>
        <v>1</v>
      </c>
      <c r="Z63" s="704" t="b">
        <f t="shared" si="10"/>
        <v>1</v>
      </c>
      <c r="AA63" s="902" t="s">
        <v>166</v>
      </c>
      <c r="AB63" s="902" t="s">
        <v>1307</v>
      </c>
      <c r="AC63" s="903">
        <v>9</v>
      </c>
      <c r="AD63" s="704"/>
      <c r="AE63" s="704"/>
    </row>
    <row r="64" spans="2:31" s="710" customFormat="1" ht="20" customHeight="1">
      <c r="B64" s="635">
        <v>111</v>
      </c>
      <c r="C64" s="357" t="s">
        <v>125</v>
      </c>
      <c r="D64" s="346" t="str">
        <f>IF(E64="","",VLOOKUP(C64,Data!$B$5:$L$508,2,FALSE))</f>
        <v>ZV88160</v>
      </c>
      <c r="E64" s="715">
        <v>5</v>
      </c>
      <c r="F64" s="709"/>
      <c r="G64" s="363"/>
      <c r="H64" s="346">
        <f>IF(E64="","",VLOOKUP(C64,Data!$B$5:$L$508,11,FALSE))</f>
        <v>57.4</v>
      </c>
      <c r="I64" s="616">
        <f t="shared" si="6"/>
        <v>287</v>
      </c>
      <c r="J64" s="471" t="str">
        <f>IF(E64="","",VLOOKUP(C64,Data!$B$5:$D$508,3,FALSE))</f>
        <v>C/T</v>
      </c>
      <c r="K64" s="347" t="str">
        <f>IF(E64="","",VLOOKUP(C64,Data!$B$5:$M$508,12,FALSE))</f>
        <v>Indonesia</v>
      </c>
      <c r="L64" s="348"/>
      <c r="M64" s="349">
        <f>IF(E64="","",VLOOKUP(C64,Data!$B$5:$E$508,4,FALSE)*E64)</f>
        <v>37.299999999999997</v>
      </c>
      <c r="N64" s="349">
        <f>IF(E64="","",VLOOKUP(C64,Data!$B$5:$F$508,5,FALSE)*E64)</f>
        <v>23</v>
      </c>
      <c r="O64" s="612" t="e">
        <f>IF(C64=Data!#REF!,Data!#REF!,(IF(C64=Data!#REF!,Data!#REF!,(IF(C64=Data!#REF!,Data!#REF!,(IF(C64=Data!B156,Data!G156,(IF(C64=Data!B159,Data!G159,(IF(C64=Data!#REF!,Data!#REF!,(IF(C64=Data!#REF!,Data!#REF!,(IF(C64=Data!#REF!,Data!#REF!,Data!#REF!)))))))))))))))&amp;IF(C64=Data!#REF!,Data!#REF!,(IF(C64=Data!#REF!,Data!#REF!,(IF(C64=Data!#REF!,Data!#REF!,(IF(C64=Data!#REF!,Data!#REF!,(IF(C64=Data!#REF!,Data!#REF!,(IF(C64=Data!#REF!,Data!G851,(IF(C64=Data!#REF!,Data!#REF!,(IF(C64=Data!#REF!,Data!#REF!,Data!#REF!)))))))))))))))&amp;IF(C64=Data!B187,Data!G187,(IF(C64=Data!#REF!,Data!#REF!,(IF(C64=Data!#REF!,Data!#REF!,(IF(C64=Data!#REF!,Data!#REF!,(IF(C64=Data!#REF!,Data!#REF!,Data!#REF!)))))))))</f>
        <v>#REF!</v>
      </c>
      <c r="P64" s="897"/>
      <c r="Q64" s="898"/>
      <c r="R64" s="630" t="s">
        <v>525</v>
      </c>
      <c r="S64" s="898"/>
      <c r="T64" s="898"/>
      <c r="U64" s="630"/>
      <c r="V64" s="634"/>
      <c r="W64" s="630"/>
      <c r="X64" s="350">
        <f>IF(E64="","",VLOOKUP(C64,Data!$B$5:$J$508,9,FALSE)*E64)</f>
        <v>5.8500000000000003E-2</v>
      </c>
      <c r="Y64" s="704" t="b">
        <f t="shared" si="9"/>
        <v>1</v>
      </c>
      <c r="Z64" s="704" t="b">
        <f t="shared" si="10"/>
        <v>1</v>
      </c>
      <c r="AA64" s="902" t="s">
        <v>140</v>
      </c>
      <c r="AB64" s="902" t="s">
        <v>1313</v>
      </c>
      <c r="AC64" s="903">
        <v>5</v>
      </c>
      <c r="AD64" s="704"/>
      <c r="AE64" s="704"/>
    </row>
    <row r="65" spans="2:31" s="710" customFormat="1" ht="20" customHeight="1">
      <c r="B65" s="635" t="s">
        <v>1326</v>
      </c>
      <c r="C65" s="357" t="s">
        <v>127</v>
      </c>
      <c r="D65" s="346" t="str">
        <f>IF(E65="","",VLOOKUP(C65,Data!$B$5:$L$508,2,FALSE))</f>
        <v>ZV88180</v>
      </c>
      <c r="E65" s="715">
        <v>120</v>
      </c>
      <c r="F65" s="709">
        <v>3</v>
      </c>
      <c r="G65" s="363"/>
      <c r="H65" s="346">
        <f>IF(E65="","",VLOOKUP(C65,Data!$B$5:$L$508,11,FALSE))</f>
        <v>44.63</v>
      </c>
      <c r="I65" s="616">
        <f t="shared" si="6"/>
        <v>5355.6</v>
      </c>
      <c r="J65" s="471" t="str">
        <f>IF(E65="","",VLOOKUP(C65,Data!$B$5:$D$508,3,FALSE))</f>
        <v>C/T</v>
      </c>
      <c r="K65" s="347" t="str">
        <f>IF(E65="","",VLOOKUP(C65,Data!$B$5:$M$508,12,FALSE))</f>
        <v>Indonesia</v>
      </c>
      <c r="L65" s="348"/>
      <c r="M65" s="349">
        <f>IF(E65="","",VLOOKUP(C65,Data!$B$5:$E$508,4,FALSE)*E65)</f>
        <v>1096.8000000000002</v>
      </c>
      <c r="N65" s="349">
        <f>IF(E65="","",VLOOKUP(C65,Data!$B$5:$F$508,5,FALSE)*E65)</f>
        <v>1056</v>
      </c>
      <c r="O65" s="612" t="e">
        <f>IF(C65=Data!#REF!,Data!#REF!,(IF(C65=Data!#REF!,Data!#REF!,(IF(C65=Data!#REF!,Data!#REF!,(IF(C65=Data!B157,Data!G157,(IF(C65=Data!B160,Data!G160,(IF(C65=Data!#REF!,Data!#REF!,(IF(C65=Data!#REF!,Data!#REF!,(IF(C65=Data!#REF!,Data!#REF!,Data!#REF!)))))))))))))))&amp;IF(C65=Data!#REF!,Data!#REF!,(IF(C65=Data!#REF!,Data!#REF!,(IF(C65=Data!#REF!,Data!#REF!,(IF(C65=Data!#REF!,Data!#REF!,(IF(C65=Data!#REF!,Data!#REF!,(IF(C65=Data!#REF!,Data!G852,(IF(C65=Data!#REF!,Data!#REF!,(IF(C65=Data!#REF!,Data!#REF!,Data!#REF!)))))))))))))))&amp;IF(C65=Data!B188,Data!G188,(IF(C65=Data!#REF!,Data!#REF!,(IF(C65=Data!#REF!,Data!#REF!,(IF(C65=Data!#REF!,Data!#REF!,(IF(C65=Data!#REF!,Data!#REF!,Data!#REF!)))))))))</f>
        <v>#REF!</v>
      </c>
      <c r="P65" s="897"/>
      <c r="Q65" s="898"/>
      <c r="R65" s="630" t="s">
        <v>525</v>
      </c>
      <c r="S65" s="898"/>
      <c r="T65" s="898"/>
      <c r="U65" s="630"/>
      <c r="V65" s="634"/>
      <c r="W65" s="630"/>
      <c r="X65" s="350">
        <f>IF(E65="","",VLOOKUP(C65,Data!$B$5:$J$508,9,FALSE)*E65)</f>
        <v>2.5920000000000001</v>
      </c>
      <c r="Y65" s="704" t="b">
        <f t="shared" si="9"/>
        <v>1</v>
      </c>
      <c r="Z65" s="704" t="b">
        <f t="shared" si="10"/>
        <v>1</v>
      </c>
      <c r="AA65" s="902" t="s">
        <v>142</v>
      </c>
      <c r="AB65" s="902" t="s">
        <v>1193</v>
      </c>
      <c r="AC65" s="903">
        <v>120</v>
      </c>
      <c r="AD65" s="704"/>
      <c r="AE65" s="704"/>
    </row>
    <row r="66" spans="2:31" s="710" customFormat="1" ht="20" customHeight="1">
      <c r="B66" s="635" t="s">
        <v>1327</v>
      </c>
      <c r="C66" s="357" t="s">
        <v>128</v>
      </c>
      <c r="D66" s="346" t="str">
        <f>IF(E66="","",VLOOKUP(C66,Data!$B$5:$L$508,2,FALSE))</f>
        <v>ZV88190</v>
      </c>
      <c r="E66" s="715">
        <v>120</v>
      </c>
      <c r="F66" s="709">
        <v>3</v>
      </c>
      <c r="G66" s="363"/>
      <c r="H66" s="346">
        <f>IF(E66="","",VLOOKUP(C66,Data!$B$5:$L$508,11,FALSE))</f>
        <v>42.63</v>
      </c>
      <c r="I66" s="616">
        <f t="shared" si="6"/>
        <v>5115.6000000000004</v>
      </c>
      <c r="J66" s="471" t="str">
        <f>IF(E66="","",VLOOKUP(C66,Data!$B$5:$D$508,3,FALSE))</f>
        <v>C/T</v>
      </c>
      <c r="K66" s="347" t="str">
        <f>IF(E66="","",VLOOKUP(C66,Data!$B$5:$M$508,12,FALSE))</f>
        <v>Indonesia</v>
      </c>
      <c r="L66" s="348"/>
      <c r="M66" s="349">
        <f>IF(E66="","",VLOOKUP(C66,Data!$B$5:$E$508,4,FALSE)*E66)</f>
        <v>1096.8000000000002</v>
      </c>
      <c r="N66" s="349">
        <f>IF(E66="","",VLOOKUP(C66,Data!$B$5:$F$508,5,FALSE)*E66)</f>
        <v>1032</v>
      </c>
      <c r="O66" s="612" t="e">
        <f>IF(C66=Data!#REF!,Data!#REF!,(IF(C66=Data!#REF!,Data!#REF!,(IF(C66=Data!#REF!,Data!#REF!,(IF(C66=Data!B158,Data!G158,(IF(C66=Data!B161,Data!G161,(IF(C66=Data!#REF!,Data!#REF!,(IF(C66=Data!#REF!,Data!#REF!,(IF(C66=Data!#REF!,Data!#REF!,Data!#REF!)))))))))))))))&amp;IF(C66=Data!#REF!,Data!#REF!,(IF(C66=Data!#REF!,Data!#REF!,(IF(C66=Data!#REF!,Data!#REF!,(IF(C66=Data!#REF!,Data!#REF!,(IF(C66=Data!#REF!,Data!#REF!,(IF(C66=Data!#REF!,Data!G853,(IF(C66=Data!#REF!,Data!#REF!,(IF(C66=Data!#REF!,Data!#REF!,Data!#REF!)))))))))))))))&amp;IF(C66=Data!B189,Data!G189,(IF(C66=Data!#REF!,Data!#REF!,(IF(C66=Data!#REF!,Data!#REF!,(IF(C66=Data!#REF!,Data!#REF!,(IF(C66=Data!#REF!,Data!#REF!,Data!#REF!)))))))))</f>
        <v>#REF!</v>
      </c>
      <c r="P66" s="897"/>
      <c r="Q66" s="898"/>
      <c r="R66" s="630" t="s">
        <v>525</v>
      </c>
      <c r="S66" s="898"/>
      <c r="T66" s="898"/>
      <c r="U66" s="630"/>
      <c r="V66" s="634"/>
      <c r="W66" s="630"/>
      <c r="X66" s="350">
        <f>IF(E66="","",VLOOKUP(C66,Data!$B$5:$J$508,9,FALSE)*E66)</f>
        <v>2.5920000000000001</v>
      </c>
      <c r="Y66" s="704" t="b">
        <f t="shared" si="9"/>
        <v>1</v>
      </c>
      <c r="Z66" s="704" t="b">
        <f t="shared" si="10"/>
        <v>1</v>
      </c>
      <c r="AA66" s="902" t="s">
        <v>143</v>
      </c>
      <c r="AB66" s="902" t="s">
        <v>1310</v>
      </c>
      <c r="AC66" s="903">
        <v>120</v>
      </c>
      <c r="AD66" s="704"/>
      <c r="AE66" s="704"/>
    </row>
    <row r="67" spans="2:31" s="710" customFormat="1" ht="20" customHeight="1">
      <c r="B67" s="635" t="s">
        <v>1328</v>
      </c>
      <c r="C67" s="357" t="s">
        <v>130</v>
      </c>
      <c r="D67" s="346" t="str">
        <f>IF(E67="","",VLOOKUP(C67,Data!$B$5:$L$508,2,FALSE))</f>
        <v>ZV88210</v>
      </c>
      <c r="E67" s="715">
        <v>240</v>
      </c>
      <c r="F67" s="709">
        <v>4</v>
      </c>
      <c r="G67" s="363"/>
      <c r="H67" s="346">
        <f>IF(E67="","",VLOOKUP(C67,Data!$B$5:$L$508,11,FALSE))</f>
        <v>44.02</v>
      </c>
      <c r="I67" s="616">
        <f t="shared" si="6"/>
        <v>10564.800000000001</v>
      </c>
      <c r="J67" s="471" t="str">
        <f>IF(E67="","",VLOOKUP(C67,Data!$B$5:$D$508,3,FALSE))</f>
        <v>C/T</v>
      </c>
      <c r="K67" s="347" t="str">
        <f>IF(E67="","",VLOOKUP(C67,Data!$B$5:$M$508,12,FALSE))</f>
        <v>Indonesia</v>
      </c>
      <c r="L67" s="348"/>
      <c r="M67" s="349">
        <f>IF(E67="","",VLOOKUP(C67,Data!$B$5:$E$508,4,FALSE)*E67)</f>
        <v>1716</v>
      </c>
      <c r="N67" s="349">
        <f>IF(E67="","",VLOOKUP(C67,Data!$B$5:$F$508,5,FALSE)*E67)</f>
        <v>1632</v>
      </c>
      <c r="O67" s="612" t="e">
        <f>IF(C67=Data!#REF!,Data!#REF!,(IF(C67=Data!#REF!,Data!#REF!,(IF(C67=Data!#REF!,Data!#REF!,(IF(C67=Data!B159,Data!G159,(IF(C67=Data!B162,Data!G162,(IF(C67=Data!#REF!,Data!#REF!,(IF(C67=Data!#REF!,Data!#REF!,(IF(C67=Data!#REF!,Data!#REF!,Data!#REF!)))))))))))))))&amp;IF(C67=Data!#REF!,Data!#REF!,(IF(C67=Data!#REF!,Data!#REF!,(IF(C67=Data!#REF!,Data!#REF!,(IF(C67=Data!#REF!,Data!#REF!,(IF(C67=Data!#REF!,Data!#REF!,(IF(C67=Data!#REF!,Data!G854,(IF(C67=Data!#REF!,Data!#REF!,(IF(C67=Data!#REF!,Data!#REF!,Data!#REF!)))))))))))))))&amp;IF(C67=Data!B190,Data!G190,(IF(C67=Data!#REF!,Data!#REF!,(IF(C67=Data!#REF!,Data!#REF!,(IF(C67=Data!#REF!,Data!#REF!,(IF(C67=Data!#REF!,Data!#REF!,Data!#REF!)))))))))</f>
        <v>#REF!</v>
      </c>
      <c r="P67" s="897"/>
      <c r="Q67" s="898"/>
      <c r="R67" s="630" t="s">
        <v>525</v>
      </c>
      <c r="S67" s="898"/>
      <c r="T67" s="898"/>
      <c r="U67" s="630"/>
      <c r="V67" s="634"/>
      <c r="W67" s="630"/>
      <c r="X67" s="350">
        <f>IF(E67="","",VLOOKUP(C67,Data!$B$5:$J$508,9,FALSE)*E67)</f>
        <v>5.1840000000000002</v>
      </c>
      <c r="Y67" s="704" t="b">
        <f t="shared" si="9"/>
        <v>1</v>
      </c>
      <c r="Z67" s="704" t="b">
        <f t="shared" si="10"/>
        <v>1</v>
      </c>
      <c r="AA67" s="902" t="s">
        <v>145</v>
      </c>
      <c r="AB67" s="902" t="s">
        <v>1194</v>
      </c>
      <c r="AC67" s="903">
        <v>240</v>
      </c>
      <c r="AD67" s="704"/>
      <c r="AE67" s="704"/>
    </row>
    <row r="68" spans="2:31" s="710" customFormat="1" ht="20" customHeight="1">
      <c r="B68" s="635" t="s">
        <v>1329</v>
      </c>
      <c r="C68" s="357" t="s">
        <v>131</v>
      </c>
      <c r="D68" s="346" t="str">
        <f>IF(E68="","",VLOOKUP(C68,Data!$B$5:$L$508,2,FALSE))</f>
        <v>ZV88230</v>
      </c>
      <c r="E68" s="715">
        <v>147</v>
      </c>
      <c r="F68" s="709"/>
      <c r="G68" s="363"/>
      <c r="H68" s="346">
        <f>IF(E68="","",VLOOKUP(C68,Data!$B$5:$L$508,11,FALSE))</f>
        <v>38.19</v>
      </c>
      <c r="I68" s="616">
        <f t="shared" si="6"/>
        <v>5613.9299999999994</v>
      </c>
      <c r="J68" s="471" t="str">
        <f>IF(E68="","",VLOOKUP(C68,Data!$B$5:$D$508,3,FALSE))</f>
        <v>C/T</v>
      </c>
      <c r="K68" s="347" t="str">
        <f>IF(E68="","",VLOOKUP(C68,Data!$B$5:$M$508,12,FALSE))</f>
        <v>Indonesia</v>
      </c>
      <c r="L68" s="348"/>
      <c r="M68" s="349">
        <f>IF(E68="","",VLOOKUP(C68,Data!$B$5:$E$508,4,FALSE)*E68)</f>
        <v>707.06999999999994</v>
      </c>
      <c r="N68" s="349">
        <f>IF(E68="","",VLOOKUP(C68,Data!$B$5:$F$508,5,FALSE)*E68)</f>
        <v>646.80000000000007</v>
      </c>
      <c r="O68" s="612" t="e">
        <f>IF(C68=Data!#REF!,Data!#REF!,(IF(C68=Data!#REF!,Data!#REF!,(IF(C68=Data!#REF!,Data!#REF!,(IF(C68=Data!B147,Data!G147,(IF(C68=Data!B150,Data!G150,(IF(C68=Data!#REF!,Data!#REF!,(IF(C68=Data!#REF!,Data!#REF!,(IF(C68=Data!#REF!,Data!#REF!,Data!#REF!)))))))))))))))&amp;IF(C68=Data!#REF!,Data!#REF!,(IF(C68=Data!#REF!,Data!#REF!,(IF(C68=Data!#REF!,Data!#REF!,(IF(C68=Data!#REF!,Data!#REF!,(IF(C68=Data!#REF!,Data!#REF!,(IF(C68=Data!#REF!,Data!G842,(IF(C68=Data!#REF!,Data!#REF!,(IF(C68=Data!#REF!,Data!#REF!,Data!#REF!)))))))))))))))&amp;IF(C68=Data!B178,Data!G178,(IF(C68=Data!#REF!,Data!#REF!,(IF(C68=Data!#REF!,Data!#REF!,(IF(C68=Data!#REF!,Data!#REF!,(IF(C68=Data!#REF!,Data!#REF!,Data!#REF!)))))))))</f>
        <v>#REF!</v>
      </c>
      <c r="P68" s="897"/>
      <c r="Q68" s="898"/>
      <c r="R68" s="630" t="s">
        <v>525</v>
      </c>
      <c r="S68" s="898"/>
      <c r="T68" s="898"/>
      <c r="U68" s="630"/>
      <c r="V68" s="634"/>
      <c r="W68" s="630"/>
      <c r="X68" s="350">
        <f>IF(E68="","",VLOOKUP(C68,Data!$B$5:$J$508,9,FALSE)*E68)</f>
        <v>1.7199</v>
      </c>
      <c r="Y68" s="704" t="b">
        <f t="shared" si="9"/>
        <v>1</v>
      </c>
      <c r="Z68" s="704" t="b">
        <f t="shared" si="10"/>
        <v>1</v>
      </c>
      <c r="AA68" s="902" t="s">
        <v>146</v>
      </c>
      <c r="AB68" s="902" t="s">
        <v>1195</v>
      </c>
      <c r="AC68" s="903">
        <v>147</v>
      </c>
      <c r="AD68" s="704"/>
      <c r="AE68" s="704"/>
    </row>
    <row r="69" spans="2:31" s="710" customFormat="1" ht="20" customHeight="1">
      <c r="B69" s="635" t="s">
        <v>1330</v>
      </c>
      <c r="C69" s="357" t="s">
        <v>132</v>
      </c>
      <c r="D69" s="346" t="str">
        <f>IF(E69="","",VLOOKUP(C69,Data!$B$5:$L$508,2,FALSE))</f>
        <v>ZV88240</v>
      </c>
      <c r="E69" s="715">
        <v>252</v>
      </c>
      <c r="F69" s="709"/>
      <c r="G69" s="363"/>
      <c r="H69" s="346">
        <f>IF(E69="","",VLOOKUP(C69,Data!$B$5:$L$508,11,FALSE))</f>
        <v>31.06</v>
      </c>
      <c r="I69" s="616">
        <f t="shared" si="6"/>
        <v>7827.12</v>
      </c>
      <c r="J69" s="471" t="str">
        <f>IF(E69="","",VLOOKUP(C69,Data!$B$5:$D$508,3,FALSE))</f>
        <v>C/T</v>
      </c>
      <c r="K69" s="347" t="str">
        <f>IF(E69="","",VLOOKUP(C69,Data!$B$5:$M$508,12,FALSE))</f>
        <v>Indonesia</v>
      </c>
      <c r="L69" s="348"/>
      <c r="M69" s="349">
        <f>IF(E69="","",VLOOKUP(C69,Data!$B$5:$E$508,4,FALSE)*E69)</f>
        <v>1260</v>
      </c>
      <c r="N69" s="349">
        <f>IF(E69="","",VLOOKUP(C69,Data!$B$5:$F$508,5,FALSE)*E69)</f>
        <v>1159.1999999999998</v>
      </c>
      <c r="O69" s="612" t="e">
        <f>IF(C69=Data!#REF!,Data!#REF!,(IF(C69=Data!#REF!,Data!#REF!,(IF(C69=Data!#REF!,Data!#REF!,(IF(C69=Data!B148,Data!G148,(IF(C69=Data!B151,Data!G151,(IF(C69=Data!#REF!,Data!#REF!,(IF(C69=Data!#REF!,Data!#REF!,(IF(C69=Data!#REF!,Data!#REF!,Data!#REF!)))))))))))))))&amp;IF(C69=Data!#REF!,Data!#REF!,(IF(C69=Data!#REF!,Data!#REF!,(IF(C69=Data!#REF!,Data!#REF!,(IF(C69=Data!#REF!,Data!#REF!,(IF(C69=Data!#REF!,Data!#REF!,(IF(C69=Data!#REF!,Data!G843,(IF(C69=Data!#REF!,Data!#REF!,(IF(C69=Data!#REF!,Data!#REF!,Data!#REF!)))))))))))))))&amp;IF(C69=Data!B179,Data!G179,(IF(C69=Data!#REF!,Data!#REF!,(IF(C69=Data!#REF!,Data!#REF!,(IF(C69=Data!#REF!,Data!#REF!,(IF(C69=Data!#REF!,Data!#REF!,Data!#REF!)))))))))</f>
        <v>#REF!</v>
      </c>
      <c r="P69" s="897"/>
      <c r="Q69" s="898"/>
      <c r="R69" s="630" t="s">
        <v>525</v>
      </c>
      <c r="S69" s="898"/>
      <c r="T69" s="898"/>
      <c r="U69" s="630"/>
      <c r="V69" s="634"/>
      <c r="W69" s="630"/>
      <c r="X69" s="350">
        <f>IF(E69="","",VLOOKUP(C69,Data!$B$5:$J$508,9,FALSE)*E69)</f>
        <v>2.8980000000000001</v>
      </c>
      <c r="Y69" s="704" t="b">
        <f t="shared" si="9"/>
        <v>1</v>
      </c>
      <c r="Z69" s="704" t="b">
        <f t="shared" si="10"/>
        <v>1</v>
      </c>
      <c r="AA69" s="902" t="s">
        <v>147</v>
      </c>
      <c r="AB69" s="902" t="s">
        <v>1196</v>
      </c>
      <c r="AC69" s="903">
        <v>252</v>
      </c>
      <c r="AD69" s="704"/>
      <c r="AE69" s="704"/>
    </row>
    <row r="70" spans="2:31" s="710" customFormat="1" ht="20" customHeight="1">
      <c r="B70" s="635" t="s">
        <v>1331</v>
      </c>
      <c r="C70" s="357" t="s">
        <v>133</v>
      </c>
      <c r="D70" s="346" t="str">
        <f>IF(E70="","",VLOOKUP(C70,Data!$B$5:$L$508,2,FALSE))</f>
        <v>ZV88250</v>
      </c>
      <c r="E70" s="715">
        <v>128</v>
      </c>
      <c r="F70" s="709">
        <v>2</v>
      </c>
      <c r="G70" s="363"/>
      <c r="H70" s="346">
        <f>IF(E70="","",VLOOKUP(C70,Data!$B$5:$L$508,11,FALSE))</f>
        <v>96.46</v>
      </c>
      <c r="I70" s="616">
        <f t="shared" si="6"/>
        <v>12346.88</v>
      </c>
      <c r="J70" s="471" t="str">
        <f>IF(E70="","",VLOOKUP(C70,Data!$B$5:$D$508,3,FALSE))</f>
        <v>C/T</v>
      </c>
      <c r="K70" s="347" t="str">
        <f>IF(E70="","",VLOOKUP(C70,Data!$B$5:$M$508,12,FALSE))</f>
        <v>Indonesia</v>
      </c>
      <c r="L70" s="348"/>
      <c r="M70" s="349">
        <f>IF(E70="","",VLOOKUP(C70,Data!$B$5:$E$508,4,FALSE)*E70)</f>
        <v>581.12</v>
      </c>
      <c r="N70" s="349">
        <f>IF(E70="","",VLOOKUP(C70,Data!$B$5:$F$508,5,FALSE)*E70)</f>
        <v>537.6</v>
      </c>
      <c r="O70" s="612" t="e">
        <f>IF(C70=Data!#REF!,Data!#REF!,(IF(C70=Data!#REF!,Data!#REF!,(IF(C70=Data!#REF!,Data!#REF!,(IF(C70=Data!B149,Data!G149,(IF(C70=Data!B152,Data!G152,(IF(C70=Data!#REF!,Data!#REF!,(IF(C70=Data!#REF!,Data!#REF!,(IF(C70=Data!#REF!,Data!#REF!,Data!#REF!)))))))))))))))&amp;IF(C70=Data!#REF!,Data!#REF!,(IF(C70=Data!#REF!,Data!#REF!,(IF(C70=Data!#REF!,Data!#REF!,(IF(C70=Data!#REF!,Data!#REF!,(IF(C70=Data!#REF!,Data!#REF!,(IF(C70=Data!#REF!,Data!G844,(IF(C70=Data!#REF!,Data!#REF!,(IF(C70=Data!#REF!,Data!#REF!,Data!#REF!)))))))))))))))&amp;IF(C70=Data!B180,Data!G180,(IF(C70=Data!#REF!,Data!#REF!,(IF(C70=Data!#REF!,Data!#REF!,(IF(C70=Data!#REF!,Data!#REF!,(IF(C70=Data!#REF!,Data!#REF!,Data!#REF!)))))))))</f>
        <v>#REF!</v>
      </c>
      <c r="P70" s="897"/>
      <c r="Q70" s="898"/>
      <c r="R70" s="630" t="s">
        <v>525</v>
      </c>
      <c r="S70" s="898"/>
      <c r="T70" s="898"/>
      <c r="U70" s="630"/>
      <c r="V70" s="634"/>
      <c r="W70" s="630"/>
      <c r="X70" s="350">
        <f>IF(E70="","",VLOOKUP(C70,Data!$B$5:$J$508,9,FALSE)*E70)</f>
        <v>1.6639999999999999</v>
      </c>
      <c r="Y70" s="704" t="b">
        <f t="shared" si="9"/>
        <v>1</v>
      </c>
      <c r="Z70" s="704" t="b">
        <f t="shared" si="10"/>
        <v>1</v>
      </c>
      <c r="AA70" s="902" t="s">
        <v>148</v>
      </c>
      <c r="AB70" s="902" t="s">
        <v>1197</v>
      </c>
      <c r="AC70" s="903">
        <v>128</v>
      </c>
      <c r="AD70" s="704"/>
      <c r="AE70" s="704"/>
    </row>
    <row r="71" spans="2:31" s="710" customFormat="1" ht="20" customHeight="1">
      <c r="B71" s="635">
        <v>143</v>
      </c>
      <c r="C71" s="357" t="s">
        <v>134</v>
      </c>
      <c r="D71" s="346" t="str">
        <f>IF(E71="","",VLOOKUP(C71,Data!$B$5:$L$508,2,FALSE))</f>
        <v>ZV88260</v>
      </c>
      <c r="E71" s="715">
        <v>64</v>
      </c>
      <c r="F71" s="709">
        <v>1</v>
      </c>
      <c r="G71" s="363"/>
      <c r="H71" s="346">
        <f>IF(E71="","",VLOOKUP(C71,Data!$B$5:$L$508,11,FALSE))</f>
        <v>94.14</v>
      </c>
      <c r="I71" s="616">
        <f t="shared" si="6"/>
        <v>6024.96</v>
      </c>
      <c r="J71" s="471" t="str">
        <f>IF(E71="","",VLOOKUP(C71,Data!$B$5:$D$508,3,FALSE))</f>
        <v>C/T</v>
      </c>
      <c r="K71" s="347" t="str">
        <f>IF(E71="","",VLOOKUP(C71,Data!$B$5:$M$508,12,FALSE))</f>
        <v>Indonesia</v>
      </c>
      <c r="L71" s="348"/>
      <c r="M71" s="349">
        <f>IF(E71="","",VLOOKUP(C71,Data!$B$5:$E$508,4,FALSE)*E71)</f>
        <v>290.56</v>
      </c>
      <c r="N71" s="349">
        <f>IF(E71="","",VLOOKUP(C71,Data!$B$5:$F$508,5,FALSE)*E71)</f>
        <v>268.8</v>
      </c>
      <c r="O71" s="612" t="e">
        <f>IF(C71=Data!#REF!,Data!#REF!,(IF(C71=Data!#REF!,Data!#REF!,(IF(C71=Data!#REF!,Data!#REF!,(IF(C71=Data!B150,Data!G150,(IF(C71=Data!B153,Data!G153,(IF(C71=Data!#REF!,Data!#REF!,(IF(C71=Data!#REF!,Data!#REF!,(IF(C71=Data!#REF!,Data!#REF!,Data!#REF!)))))))))))))))&amp;IF(C71=Data!#REF!,Data!#REF!,(IF(C71=Data!#REF!,Data!#REF!,(IF(C71=Data!#REF!,Data!#REF!,(IF(C71=Data!#REF!,Data!#REF!,(IF(C71=Data!#REF!,Data!#REF!,(IF(C71=Data!#REF!,Data!G845,(IF(C71=Data!#REF!,Data!#REF!,(IF(C71=Data!#REF!,Data!#REF!,Data!#REF!)))))))))))))))&amp;IF(C71=Data!B181,Data!G181,(IF(C71=Data!#REF!,Data!#REF!,(IF(C71=Data!#REF!,Data!#REF!,(IF(C71=Data!#REF!,Data!#REF!,(IF(C71=Data!#REF!,Data!#REF!,Data!#REF!)))))))))</f>
        <v>#REF!</v>
      </c>
      <c r="P71" s="897"/>
      <c r="Q71" s="898"/>
      <c r="R71" s="630" t="s">
        <v>525</v>
      </c>
      <c r="S71" s="898"/>
      <c r="T71" s="898"/>
      <c r="U71" s="630"/>
      <c r="V71" s="634"/>
      <c r="W71" s="630"/>
      <c r="X71" s="350">
        <f>IF(E71="","",VLOOKUP(C71,Data!$B$5:$J$508,9,FALSE)*E71)</f>
        <v>0.83199999999999996</v>
      </c>
      <c r="Y71" s="704" t="b">
        <f t="shared" si="9"/>
        <v>1</v>
      </c>
      <c r="Z71" s="704" t="b">
        <f t="shared" si="10"/>
        <v>1</v>
      </c>
      <c r="AA71" s="902" t="s">
        <v>149</v>
      </c>
      <c r="AB71" s="902" t="s">
        <v>1205</v>
      </c>
      <c r="AC71" s="903">
        <v>64</v>
      </c>
      <c r="AD71" s="704"/>
      <c r="AE71" s="704"/>
    </row>
    <row r="72" spans="2:31" s="710" customFormat="1" ht="20" customHeight="1">
      <c r="B72" s="635" t="s">
        <v>1332</v>
      </c>
      <c r="C72" s="357" t="s">
        <v>135</v>
      </c>
      <c r="D72" s="346" t="str">
        <f>IF(E72="","",VLOOKUP(C72,Data!$B$5:$L$508,2,FALSE))</f>
        <v>ZV88270</v>
      </c>
      <c r="E72" s="715">
        <v>128</v>
      </c>
      <c r="F72" s="709">
        <v>2</v>
      </c>
      <c r="G72" s="363"/>
      <c r="H72" s="346">
        <f>IF(E72="","",VLOOKUP(C72,Data!$B$5:$L$508,11,FALSE))</f>
        <v>97.38</v>
      </c>
      <c r="I72" s="616">
        <f t="shared" si="6"/>
        <v>12464.64</v>
      </c>
      <c r="J72" s="471" t="str">
        <f>IF(E72="","",VLOOKUP(C72,Data!$B$5:$D$508,3,FALSE))</f>
        <v>C/T</v>
      </c>
      <c r="K72" s="347" t="str">
        <f>IF(E72="","",VLOOKUP(C72,Data!$B$5:$M$508,12,FALSE))</f>
        <v>Indonesia</v>
      </c>
      <c r="L72" s="348"/>
      <c r="M72" s="349">
        <f>IF(E72="","",VLOOKUP(C72,Data!$B$5:$E$508,4,FALSE)*E72)</f>
        <v>581.12</v>
      </c>
      <c r="N72" s="349">
        <f>IF(E72="","",VLOOKUP(C72,Data!$B$5:$F$508,5,FALSE)*E72)</f>
        <v>537.6</v>
      </c>
      <c r="O72" s="612" t="e">
        <f>IF(C72=Data!#REF!,Data!#REF!,(IF(C72=Data!#REF!,Data!#REF!,(IF(C72=Data!#REF!,Data!#REF!,(IF(C72=Data!B151,Data!G151,(IF(C72=Data!B154,Data!G154,(IF(C72=Data!#REF!,Data!#REF!,(IF(C72=Data!#REF!,Data!#REF!,(IF(C72=Data!#REF!,Data!#REF!,Data!#REF!)))))))))))))))&amp;IF(C72=Data!#REF!,Data!#REF!,(IF(C72=Data!#REF!,Data!#REF!,(IF(C72=Data!#REF!,Data!#REF!,(IF(C72=Data!#REF!,Data!#REF!,(IF(C72=Data!#REF!,Data!#REF!,(IF(C72=Data!#REF!,Data!G846,(IF(C72=Data!#REF!,Data!#REF!,(IF(C72=Data!#REF!,Data!#REF!,Data!#REF!)))))))))))))))&amp;IF(C72=Data!B182,Data!G182,(IF(C72=Data!#REF!,Data!#REF!,(IF(C72=Data!#REF!,Data!#REF!,(IF(C72=Data!#REF!,Data!#REF!,(IF(C72=Data!#REF!,Data!#REF!,Data!#REF!)))))))))</f>
        <v>#REF!</v>
      </c>
      <c r="P72" s="897"/>
      <c r="Q72" s="898"/>
      <c r="R72" s="630" t="s">
        <v>525</v>
      </c>
      <c r="S72" s="898"/>
      <c r="T72" s="898"/>
      <c r="U72" s="630"/>
      <c r="V72" s="634"/>
      <c r="W72" s="630"/>
      <c r="X72" s="350">
        <f>IF(E72="","",VLOOKUP(C72,Data!$B$5:$J$508,9,FALSE)*E72)</f>
        <v>1.6639999999999999</v>
      </c>
      <c r="Y72" s="704" t="b">
        <f t="shared" si="9"/>
        <v>1</v>
      </c>
      <c r="Z72" s="704" t="b">
        <f t="shared" si="10"/>
        <v>1</v>
      </c>
      <c r="AA72" s="902" t="s">
        <v>150</v>
      </c>
      <c r="AB72" s="902" t="s">
        <v>1261</v>
      </c>
      <c r="AC72" s="903">
        <v>128</v>
      </c>
      <c r="AD72" s="704"/>
      <c r="AE72" s="704"/>
    </row>
    <row r="73" spans="2:31" s="710" customFormat="1" ht="20" customHeight="1">
      <c r="B73" s="635">
        <v>146</v>
      </c>
      <c r="C73" s="357" t="s">
        <v>137</v>
      </c>
      <c r="D73" s="346" t="str">
        <f>IF(E73="","",VLOOKUP(C73,Data!$B$5:$L$508,2,FALSE))</f>
        <v>ZV88290</v>
      </c>
      <c r="E73" s="715">
        <v>64</v>
      </c>
      <c r="F73" s="709">
        <v>1</v>
      </c>
      <c r="G73" s="363"/>
      <c r="H73" s="346">
        <f>IF(E73="","",VLOOKUP(C73,Data!$B$5:$L$508,11,FALSE))</f>
        <v>96.87</v>
      </c>
      <c r="I73" s="616">
        <f t="shared" si="6"/>
        <v>6199.68</v>
      </c>
      <c r="J73" s="471" t="str">
        <f>IF(E73="","",VLOOKUP(C73,Data!$B$5:$D$508,3,FALSE))</f>
        <v>C/T</v>
      </c>
      <c r="K73" s="347" t="str">
        <f>IF(E73="","",VLOOKUP(C73,Data!$B$5:$M$508,12,FALSE))</f>
        <v>Indonesia</v>
      </c>
      <c r="L73" s="348"/>
      <c r="M73" s="349">
        <f>IF(E73="","",VLOOKUP(C73,Data!$B$5:$E$508,4,FALSE)*E73)</f>
        <v>290.56</v>
      </c>
      <c r="N73" s="349">
        <f>IF(E73="","",VLOOKUP(C73,Data!$B$5:$F$508,5,FALSE)*E73)</f>
        <v>268.8</v>
      </c>
      <c r="O73" s="612" t="e">
        <f>IF(C73=Data!#REF!,Data!#REF!,(IF(C73=Data!#REF!,Data!#REF!,(IF(C73=Data!#REF!,Data!#REF!,(IF(C73=Data!B152,Data!G152,(IF(C73=Data!B155,Data!G155,(IF(C73=Data!#REF!,Data!#REF!,(IF(C73=Data!#REF!,Data!#REF!,(IF(C73=Data!#REF!,Data!#REF!,Data!#REF!)))))))))))))))&amp;IF(C73=Data!#REF!,Data!#REF!,(IF(C73=Data!#REF!,Data!#REF!,(IF(C73=Data!#REF!,Data!#REF!,(IF(C73=Data!#REF!,Data!#REF!,(IF(C73=Data!#REF!,Data!#REF!,(IF(C73=Data!#REF!,Data!G847,(IF(C73=Data!#REF!,Data!#REF!,(IF(C73=Data!#REF!,Data!#REF!,Data!#REF!)))))))))))))))&amp;IF(C73=Data!B183,Data!G183,(IF(C73=Data!#REF!,Data!#REF!,(IF(C73=Data!#REF!,Data!#REF!,(IF(C73=Data!#REF!,Data!#REF!,(IF(C73=Data!#REF!,Data!#REF!,Data!#REF!)))))))))</f>
        <v>#REF!</v>
      </c>
      <c r="P73" s="897"/>
      <c r="Q73" s="898"/>
      <c r="R73" s="630" t="s">
        <v>525</v>
      </c>
      <c r="S73" s="898"/>
      <c r="T73" s="898"/>
      <c r="U73" s="630"/>
      <c r="V73" s="634"/>
      <c r="W73" s="630"/>
      <c r="X73" s="350">
        <f>IF(E73="","",VLOOKUP(C73,Data!$B$5:$J$508,9,FALSE)*E73)</f>
        <v>0.83199999999999996</v>
      </c>
      <c r="Y73" s="704" t="b">
        <f t="shared" si="9"/>
        <v>1</v>
      </c>
      <c r="Z73" s="704" t="b">
        <f t="shared" si="10"/>
        <v>1</v>
      </c>
      <c r="AA73" s="902" t="s">
        <v>152</v>
      </c>
      <c r="AB73" s="902" t="s">
        <v>1253</v>
      </c>
      <c r="AC73" s="903">
        <v>64</v>
      </c>
      <c r="AD73" s="704"/>
      <c r="AE73" s="704"/>
    </row>
    <row r="74" spans="2:31" s="710" customFormat="1" ht="20" customHeight="1">
      <c r="B74" s="635">
        <v>147</v>
      </c>
      <c r="C74" s="357" t="s">
        <v>138</v>
      </c>
      <c r="D74" s="346" t="str">
        <f>IF(E74="","",VLOOKUP(C74,Data!$B$5:$L$508,2,FALSE))</f>
        <v>ZV88300</v>
      </c>
      <c r="E74" s="715">
        <v>64</v>
      </c>
      <c r="F74" s="709">
        <v>1</v>
      </c>
      <c r="G74" s="363"/>
      <c r="H74" s="346">
        <f>IF(E74="","",VLOOKUP(C74,Data!$B$5:$L$508,11,FALSE))</f>
        <v>96.87</v>
      </c>
      <c r="I74" s="616">
        <f t="shared" si="6"/>
        <v>6199.68</v>
      </c>
      <c r="J74" s="471" t="str">
        <f>IF(E74="","",VLOOKUP(C74,Data!$B$5:$D$508,3,FALSE))</f>
        <v>C/T</v>
      </c>
      <c r="K74" s="347" t="str">
        <f>IF(E74="","",VLOOKUP(C74,Data!$B$5:$M$508,12,FALSE))</f>
        <v>Indonesia</v>
      </c>
      <c r="L74" s="348"/>
      <c r="M74" s="349">
        <f>IF(E74="","",VLOOKUP(C74,Data!$B$5:$E$508,4,FALSE)*E74)</f>
        <v>290.56</v>
      </c>
      <c r="N74" s="349">
        <f>IF(E74="","",VLOOKUP(C74,Data!$B$5:$F$508,5,FALSE)*E74)</f>
        <v>268.8</v>
      </c>
      <c r="O74" s="612" t="e">
        <f>IF(C74=Data!#REF!,Data!#REF!,(IF(C74=Data!#REF!,Data!#REF!,(IF(C74=Data!#REF!,Data!#REF!,(IF(C74=Data!B153,Data!G153,(IF(C74=Data!B156,Data!G156,(IF(C74=Data!#REF!,Data!#REF!,(IF(C74=Data!#REF!,Data!#REF!,(IF(C74=Data!#REF!,Data!#REF!,Data!#REF!)))))))))))))))&amp;IF(C74=Data!#REF!,Data!#REF!,(IF(C74=Data!#REF!,Data!#REF!,(IF(C74=Data!#REF!,Data!#REF!,(IF(C74=Data!#REF!,Data!#REF!,(IF(C74=Data!#REF!,Data!#REF!,(IF(C74=Data!#REF!,Data!G848,(IF(C74=Data!#REF!,Data!#REF!,(IF(C74=Data!#REF!,Data!#REF!,Data!#REF!)))))))))))))))&amp;IF(C74=Data!B184,Data!G184,(IF(C74=Data!#REF!,Data!#REF!,(IF(C74=Data!#REF!,Data!#REF!,(IF(C74=Data!#REF!,Data!#REF!,(IF(C74=Data!#REF!,Data!#REF!,Data!#REF!)))))))))</f>
        <v>#REF!</v>
      </c>
      <c r="P74" s="897"/>
      <c r="Q74" s="898"/>
      <c r="R74" s="630" t="s">
        <v>525</v>
      </c>
      <c r="S74" s="898"/>
      <c r="T74" s="898"/>
      <c r="U74" s="630"/>
      <c r="V74" s="634"/>
      <c r="W74" s="630"/>
      <c r="X74" s="350">
        <f>IF(E74="","",VLOOKUP(C74,Data!$B$5:$J$508,9,FALSE)*E74)</f>
        <v>0.83199999999999996</v>
      </c>
      <c r="Y74" s="704" t="b">
        <f t="shared" si="9"/>
        <v>1</v>
      </c>
      <c r="Z74" s="704" t="b">
        <f t="shared" si="10"/>
        <v>1</v>
      </c>
      <c r="AA74" s="902" t="s">
        <v>153</v>
      </c>
      <c r="AB74" s="902" t="s">
        <v>1262</v>
      </c>
      <c r="AC74" s="903">
        <v>64</v>
      </c>
      <c r="AD74" s="704"/>
      <c r="AE74" s="704"/>
    </row>
    <row r="75" spans="2:31" s="710" customFormat="1" ht="22" customHeight="1">
      <c r="B75" s="637"/>
      <c r="C75" s="653"/>
      <c r="D75" s="346" t="str">
        <f>IF(E75="","",VLOOKUP(C75,Data!$B$5:$L$508,2,FALSE))</f>
        <v/>
      </c>
      <c r="E75" s="715"/>
      <c r="F75" s="709"/>
      <c r="G75" s="712"/>
      <c r="H75" s="346" t="str">
        <f>IF(E75="","",VLOOKUP(C75,Data!$B$5:$L$508,11,FALSE))</f>
        <v/>
      </c>
      <c r="I75" s="616" t="str">
        <f t="shared" si="0"/>
        <v>-</v>
      </c>
      <c r="J75" s="471" t="str">
        <f>IF(E75="","",VLOOKUP(C75,Data!$B$5:$D$508,3,FALSE))</f>
        <v/>
      </c>
      <c r="K75" s="347" t="str">
        <f>IF(E75="","",VLOOKUP(C75,Data!$B$5:$M$508,12,FALSE))</f>
        <v/>
      </c>
      <c r="L75" s="348"/>
      <c r="M75" s="349" t="str">
        <f>IF(E75="","",VLOOKUP(C75,Data!$B$5:$E$508,4,FALSE)*E75)</f>
        <v/>
      </c>
      <c r="N75" s="349" t="str">
        <f>IF(E75="","",VLOOKUP(C75,Data!$B$5:$F$508,5,FALSE)*E75)</f>
        <v/>
      </c>
      <c r="O75" s="612" t="e">
        <f>IF(C75=Data!#REF!,Data!#REF!,(IF(C75=Data!#REF!,Data!#REF!,(IF(C75=Data!#REF!,Data!#REF!,(IF(C75=Data!B148,Data!G148,(IF(C75=Data!B151,Data!G151,(IF(C75=Data!#REF!,Data!#REF!,(IF(C75=Data!#REF!,Data!#REF!,(IF(C75=Data!#REF!,Data!#REF!,Data!#REF!)))))))))))))))&amp;IF(C75=Data!#REF!,Data!#REF!,(IF(C75=Data!#REF!,Data!#REF!,(IF(C75=Data!#REF!,Data!#REF!,(IF(C75=Data!#REF!,Data!#REF!,(IF(C75=Data!#REF!,Data!#REF!,(IF(C75=Data!#REF!,Data!G843,(IF(C75=Data!#REF!,Data!#REF!,(IF(C75=Data!#REF!,Data!#REF!,Data!#REF!)))))))))))))))&amp;IF(C75=Data!B179,Data!G179,(IF(C75=Data!#REF!,Data!#REF!,(IF(C75=Data!#REF!,Data!#REF!,(IF(C75=Data!#REF!,Data!#REF!,(IF(C75=Data!#REF!,Data!#REF!,Data!#REF!)))))))))</f>
        <v>#REF!</v>
      </c>
      <c r="P75" s="897"/>
      <c r="Q75" s="898"/>
      <c r="R75" s="630" t="s">
        <v>525</v>
      </c>
      <c r="S75" s="898"/>
      <c r="T75" s="898"/>
      <c r="U75" s="630"/>
      <c r="V75" s="634"/>
      <c r="W75" s="630"/>
      <c r="X75" s="350" t="str">
        <f>IF(E75="","",VLOOKUP(C75,Data!$B$5:$J$508,9,FALSE)*E75)</f>
        <v/>
      </c>
      <c r="Y75" s="704"/>
      <c r="Z75" s="704"/>
      <c r="AA75" s="705"/>
      <c r="AB75" s="705"/>
      <c r="AC75" s="704"/>
      <c r="AD75" s="704"/>
      <c r="AE75" s="704"/>
    </row>
    <row r="76" spans="2:31">
      <c r="B76" s="637"/>
      <c r="C76" s="653"/>
      <c r="D76" s="654"/>
      <c r="E76" s="359">
        <f>SUM(E18:E75)</f>
        <v>6521</v>
      </c>
      <c r="F76" s="359">
        <f>SUM(F18:F75)</f>
        <v>58</v>
      </c>
      <c r="G76" s="455"/>
      <c r="H76" s="361"/>
      <c r="I76" s="493">
        <f>SUM(I18:I75)</f>
        <v>286030.07999999996</v>
      </c>
      <c r="J76" s="361"/>
      <c r="K76" s="361"/>
      <c r="L76" s="361"/>
      <c r="M76" s="655">
        <f>SUM(M18:M75)</f>
        <v>23259.599999999999</v>
      </c>
      <c r="N76" s="655">
        <f>SUM(N18:N75)</f>
        <v>21699.649999999991</v>
      </c>
      <c r="O76" s="351" t="e">
        <f>SUM(O16:O75)</f>
        <v>#REF!</v>
      </c>
      <c r="P76" s="351"/>
      <c r="Q76" s="351">
        <f>SUM(Q16:Q75)</f>
        <v>0</v>
      </c>
      <c r="R76" s="351">
        <f>SUM(R16:R75)</f>
        <v>0</v>
      </c>
      <c r="S76" s="351"/>
      <c r="T76" s="351">
        <f>SUM(T16:T75)</f>
        <v>0</v>
      </c>
      <c r="U76" s="351">
        <f>SUM(U16:U75)</f>
        <v>0</v>
      </c>
      <c r="V76" s="351" t="e">
        <f>SUM(#REF!)</f>
        <v>#REF!</v>
      </c>
      <c r="W76" s="351">
        <f>SUM(W16:W75)</f>
        <v>0</v>
      </c>
      <c r="X76" s="354">
        <f>SUM(X18:X75)</f>
        <v>66.964134000000001</v>
      </c>
    </row>
    <row r="77" spans="2:31" ht="32.5">
      <c r="B77" s="656"/>
      <c r="C77" s="904" t="s">
        <v>1341</v>
      </c>
      <c r="D77" s="641"/>
      <c r="E77" s="441"/>
      <c r="F77" s="658"/>
      <c r="G77" s="406"/>
      <c r="H77" s="177" t="s">
        <v>527</v>
      </c>
      <c r="I77" s="174"/>
      <c r="J77" s="439"/>
      <c r="K77" s="439"/>
      <c r="L77" s="439"/>
      <c r="M77" s="178"/>
      <c r="N77" s="174"/>
      <c r="O77" s="408"/>
      <c r="P77" s="407"/>
      <c r="Q77" s="407"/>
      <c r="R77" s="407"/>
      <c r="S77" s="407"/>
      <c r="T77" s="407"/>
      <c r="U77" s="407"/>
      <c r="V77" s="408"/>
      <c r="W77" s="408"/>
      <c r="X77" s="176"/>
    </row>
    <row r="78" spans="2:31">
      <c r="B78" s="387" t="s">
        <v>523</v>
      </c>
      <c r="C78" s="639"/>
      <c r="D78" s="659"/>
      <c r="E78" s="444" t="s">
        <v>528</v>
      </c>
      <c r="F78" s="444"/>
      <c r="G78" s="401"/>
      <c r="H78" s="80" t="s">
        <v>82</v>
      </c>
      <c r="I78" s="84"/>
      <c r="J78" s="417" t="s">
        <v>83</v>
      </c>
      <c r="K78" s="445"/>
      <c r="L78" s="169" t="s">
        <v>84</v>
      </c>
      <c r="M78" s="169"/>
      <c r="N78" s="1070" t="s">
        <v>85</v>
      </c>
      <c r="O78" s="1071"/>
      <c r="P78" s="1071"/>
      <c r="Q78" s="1071"/>
      <c r="R78" s="1071"/>
      <c r="S78" s="1071"/>
      <c r="T78" s="1071"/>
      <c r="U78" s="1071"/>
      <c r="V78" s="1071"/>
      <c r="W78" s="1071"/>
      <c r="X78" s="1072"/>
    </row>
    <row r="79" spans="2:31" ht="13">
      <c r="B79" s="394" t="s">
        <v>547</v>
      </c>
      <c r="D79" s="660"/>
      <c r="E79" s="381" t="s">
        <v>87</v>
      </c>
      <c r="H79" s="179" t="s">
        <v>1135</v>
      </c>
      <c r="I79" s="180" t="s">
        <v>12</v>
      </c>
      <c r="J79" s="394" t="s">
        <v>88</v>
      </c>
      <c r="K79" s="446"/>
      <c r="L79" s="171" t="s">
        <v>89</v>
      </c>
      <c r="M79" s="171"/>
      <c r="N79" s="167"/>
      <c r="X79" s="172"/>
      <c r="AA79" s="704"/>
      <c r="AB79" s="704"/>
    </row>
    <row r="80" spans="2:31">
      <c r="B80" s="394" t="s">
        <v>561</v>
      </c>
      <c r="D80" s="641"/>
      <c r="H80" s="1073"/>
      <c r="I80" s="1074"/>
      <c r="J80" s="394"/>
      <c r="K80" s="446"/>
      <c r="L80" s="171" t="s">
        <v>93</v>
      </c>
      <c r="M80" s="171"/>
      <c r="N80" s="167"/>
      <c r="X80" s="172"/>
    </row>
    <row r="81" spans="2:28" ht="12.5">
      <c r="B81" s="406"/>
      <c r="C81" s="448"/>
      <c r="D81" s="661"/>
      <c r="E81" s="381" t="s">
        <v>94</v>
      </c>
      <c r="H81" s="179"/>
      <c r="I81" s="180"/>
      <c r="J81" s="394" t="s">
        <v>95</v>
      </c>
      <c r="K81" s="446"/>
      <c r="L81" s="171"/>
      <c r="M81" s="171"/>
      <c r="N81" s="167"/>
      <c r="X81" s="172"/>
      <c r="AA81" s="704"/>
      <c r="AB81" s="704"/>
    </row>
    <row r="82" spans="2:28" ht="13">
      <c r="B82" s="387" t="s">
        <v>96</v>
      </c>
      <c r="C82" s="444"/>
      <c r="D82" s="640"/>
      <c r="E82" s="381" t="s">
        <v>97</v>
      </c>
      <c r="H82" s="88" t="s">
        <v>98</v>
      </c>
      <c r="I82" s="85"/>
      <c r="J82" s="394" t="s">
        <v>88</v>
      </c>
      <c r="K82" s="446"/>
      <c r="L82" s="171" t="s">
        <v>99</v>
      </c>
      <c r="M82" s="171"/>
      <c r="N82" s="167"/>
      <c r="X82" s="172"/>
      <c r="AA82" s="704"/>
      <c r="AB82" s="704"/>
    </row>
    <row r="83" spans="2:28" ht="15.5">
      <c r="B83" s="729" t="s">
        <v>537</v>
      </c>
      <c r="D83" s="641"/>
      <c r="E83" s="381" t="s">
        <v>100</v>
      </c>
      <c r="H83" s="89"/>
      <c r="I83" s="181"/>
      <c r="J83" s="394" t="s">
        <v>101</v>
      </c>
      <c r="K83" s="446"/>
      <c r="L83" s="171" t="s">
        <v>524</v>
      </c>
      <c r="M83" s="171"/>
      <c r="N83" s="1075" t="s">
        <v>103</v>
      </c>
      <c r="O83" s="1076"/>
      <c r="P83" s="1076"/>
      <c r="Q83" s="1076"/>
      <c r="R83" s="1076"/>
      <c r="S83" s="1076"/>
      <c r="T83" s="1076"/>
      <c r="U83" s="1076"/>
      <c r="V83" s="1076"/>
      <c r="W83" s="1076"/>
      <c r="X83" s="1077"/>
      <c r="AA83" s="704"/>
      <c r="AB83" s="704"/>
    </row>
    <row r="84" spans="2:28">
      <c r="B84" s="406"/>
      <c r="C84" s="448"/>
      <c r="D84" s="644"/>
      <c r="E84" s="448"/>
      <c r="F84" s="448"/>
      <c r="G84" s="407"/>
      <c r="H84" s="1061" t="s">
        <v>1334</v>
      </c>
      <c r="I84" s="1078"/>
      <c r="J84" s="1061" t="s">
        <v>1333</v>
      </c>
      <c r="K84" s="1078"/>
      <c r="L84" s="448"/>
      <c r="M84" s="175"/>
      <c r="N84" s="1079" t="s">
        <v>105</v>
      </c>
      <c r="O84" s="1080"/>
      <c r="P84" s="1080"/>
      <c r="Q84" s="1080"/>
      <c r="R84" s="1080"/>
      <c r="S84" s="1080"/>
      <c r="T84" s="1080"/>
      <c r="U84" s="1080"/>
      <c r="V84" s="1080"/>
      <c r="W84" s="1080"/>
      <c r="X84" s="1081"/>
    </row>
    <row r="88" spans="2:28" ht="22.5" customHeight="1">
      <c r="B88" s="456" t="s">
        <v>922</v>
      </c>
      <c r="C88" s="497"/>
      <c r="D88" s="456" t="s">
        <v>580</v>
      </c>
      <c r="E88" s="663"/>
      <c r="F88" s="663"/>
      <c r="G88" s="454"/>
      <c r="H88" s="456" t="s">
        <v>916</v>
      </c>
      <c r="J88" s="456" t="s">
        <v>927</v>
      </c>
    </row>
    <row r="89" spans="2:28" s="163" customFormat="1" ht="22.5" customHeight="1">
      <c r="B89" s="456" t="s">
        <v>923</v>
      </c>
      <c r="C89" s="497"/>
      <c r="D89" s="456" t="s">
        <v>1338</v>
      </c>
      <c r="E89" s="663"/>
      <c r="F89" s="663"/>
      <c r="G89" s="454"/>
      <c r="H89" s="664" t="s">
        <v>917</v>
      </c>
      <c r="I89" s="497"/>
      <c r="J89" s="575" t="s">
        <v>927</v>
      </c>
      <c r="K89" s="704"/>
      <c r="L89" s="704"/>
      <c r="O89" s="704"/>
      <c r="P89" s="704"/>
      <c r="Q89" s="704"/>
      <c r="R89" s="704"/>
      <c r="S89" s="704"/>
      <c r="T89" s="704"/>
      <c r="U89" s="704"/>
      <c r="V89" s="704"/>
      <c r="W89" s="704"/>
      <c r="X89" s="164"/>
      <c r="Y89" s="704"/>
      <c r="Z89" s="704"/>
      <c r="AA89" s="705"/>
      <c r="AB89" s="679"/>
    </row>
    <row r="90" spans="2:28" s="163" customFormat="1" ht="22.5" customHeight="1">
      <c r="B90" s="456" t="s">
        <v>924</v>
      </c>
      <c r="C90" s="497"/>
      <c r="D90" s="664" t="s">
        <v>927</v>
      </c>
      <c r="E90" s="663"/>
      <c r="F90" s="663"/>
      <c r="G90" s="454"/>
      <c r="H90" s="456" t="s">
        <v>918</v>
      </c>
      <c r="J90" s="456" t="s">
        <v>580</v>
      </c>
      <c r="K90" s="704"/>
      <c r="L90" s="704"/>
      <c r="O90" s="704"/>
      <c r="P90" s="704"/>
      <c r="Q90" s="704"/>
      <c r="R90" s="704"/>
      <c r="S90" s="704"/>
      <c r="T90" s="704"/>
      <c r="U90" s="704"/>
      <c r="V90" s="704"/>
      <c r="W90" s="704"/>
      <c r="X90" s="164"/>
      <c r="Y90" s="704"/>
      <c r="Z90" s="704"/>
      <c r="AA90" s="705"/>
      <c r="AB90" s="679"/>
    </row>
    <row r="91" spans="2:28" s="163" customFormat="1" ht="22.5" customHeight="1">
      <c r="B91" s="456" t="s">
        <v>925</v>
      </c>
      <c r="C91" s="497"/>
      <c r="D91" s="456" t="s">
        <v>580</v>
      </c>
      <c r="E91" s="663"/>
      <c r="F91" s="663"/>
      <c r="G91" s="454"/>
      <c r="H91" s="456" t="s">
        <v>919</v>
      </c>
      <c r="J91" s="456" t="s">
        <v>580</v>
      </c>
      <c r="K91" s="704"/>
      <c r="L91" s="704"/>
      <c r="O91" s="704"/>
      <c r="P91" s="704"/>
      <c r="Q91" s="704"/>
      <c r="R91" s="704"/>
      <c r="S91" s="704"/>
      <c r="T91" s="704"/>
      <c r="U91" s="704"/>
      <c r="V91" s="704"/>
      <c r="W91" s="704"/>
      <c r="X91" s="164"/>
      <c r="Y91" s="704"/>
      <c r="Z91" s="704"/>
      <c r="AA91" s="705"/>
      <c r="AB91" s="679"/>
    </row>
    <row r="92" spans="2:28" s="163" customFormat="1" ht="22.5" customHeight="1">
      <c r="B92" s="456" t="s">
        <v>926</v>
      </c>
      <c r="C92" s="497"/>
      <c r="D92" s="456" t="s">
        <v>580</v>
      </c>
      <c r="E92" s="663"/>
      <c r="F92" s="663"/>
      <c r="G92" s="454"/>
      <c r="H92" s="456" t="s">
        <v>921</v>
      </c>
      <c r="J92" s="456" t="s">
        <v>580</v>
      </c>
      <c r="K92" s="704"/>
      <c r="L92" s="704"/>
      <c r="O92" s="704"/>
      <c r="P92" s="704"/>
      <c r="Q92" s="704"/>
      <c r="R92" s="704"/>
      <c r="S92" s="704"/>
      <c r="T92" s="704"/>
      <c r="U92" s="704"/>
      <c r="V92" s="704"/>
      <c r="W92" s="704"/>
      <c r="X92" s="164"/>
      <c r="Y92" s="704"/>
      <c r="Z92" s="704"/>
      <c r="AA92" s="705"/>
      <c r="AB92" s="679"/>
    </row>
    <row r="93" spans="2:28">
      <c r="B93" s="665"/>
      <c r="D93" s="665"/>
      <c r="E93" s="665"/>
      <c r="F93" s="665"/>
      <c r="G93" s="326"/>
      <c r="H93" s="456" t="s">
        <v>920</v>
      </c>
      <c r="J93" s="456" t="s">
        <v>580</v>
      </c>
    </row>
    <row r="94" spans="2:28" s="163" customFormat="1">
      <c r="B94" s="704"/>
      <c r="C94" s="704"/>
      <c r="D94" s="704"/>
      <c r="E94" s="704"/>
      <c r="F94" s="704"/>
      <c r="G94" s="704"/>
      <c r="H94" s="704"/>
      <c r="I94" s="704"/>
      <c r="J94" s="704"/>
      <c r="K94" s="704"/>
      <c r="L94" s="704"/>
      <c r="O94" s="704"/>
      <c r="P94" s="704"/>
      <c r="Q94" s="704"/>
      <c r="R94" s="704"/>
      <c r="S94" s="704"/>
      <c r="T94" s="704"/>
      <c r="U94" s="704"/>
      <c r="V94" s="704"/>
      <c r="W94" s="704"/>
      <c r="X94" s="164"/>
      <c r="Y94" s="704"/>
      <c r="Z94" s="704"/>
      <c r="AA94" s="705"/>
      <c r="AB94" s="679"/>
    </row>
    <row r="95" spans="2:28" s="163" customFormat="1">
      <c r="B95" s="704"/>
      <c r="C95" s="704"/>
      <c r="D95" s="704"/>
      <c r="E95" s="704"/>
      <c r="F95" s="704"/>
      <c r="G95" s="704"/>
      <c r="H95" s="704"/>
      <c r="I95" s="704"/>
      <c r="J95" s="704"/>
      <c r="K95" s="704"/>
      <c r="L95" s="704"/>
      <c r="O95" s="704"/>
      <c r="P95" s="704"/>
      <c r="Q95" s="704"/>
      <c r="R95" s="704"/>
      <c r="S95" s="704"/>
      <c r="T95" s="704"/>
      <c r="U95" s="704"/>
      <c r="V95" s="704"/>
      <c r="W95" s="704"/>
      <c r="X95" s="164"/>
      <c r="Y95" s="704"/>
      <c r="Z95" s="704"/>
      <c r="AA95" s="705"/>
      <c r="AB95" s="679"/>
    </row>
    <row r="96" spans="2:28" s="163" customFormat="1">
      <c r="B96" s="704"/>
      <c r="C96" s="704"/>
      <c r="D96" s="704"/>
      <c r="E96" s="704"/>
      <c r="F96" s="704"/>
      <c r="G96" s="704"/>
      <c r="H96" s="704"/>
      <c r="I96" s="704"/>
      <c r="J96" s="704"/>
      <c r="K96" s="704"/>
      <c r="L96" s="704"/>
      <c r="O96" s="704"/>
      <c r="P96" s="704"/>
      <c r="Q96" s="704"/>
      <c r="R96" s="704"/>
      <c r="S96" s="704"/>
      <c r="T96" s="704"/>
      <c r="U96" s="704"/>
      <c r="V96" s="704"/>
      <c r="W96" s="704"/>
      <c r="X96" s="164"/>
      <c r="Y96" s="704"/>
      <c r="Z96" s="704"/>
      <c r="AA96" s="705"/>
      <c r="AB96" s="679"/>
    </row>
    <row r="97" spans="2:28" s="163" customFormat="1">
      <c r="B97" s="704"/>
      <c r="C97" s="704"/>
      <c r="D97" s="704"/>
      <c r="E97" s="704"/>
      <c r="F97" s="704"/>
      <c r="G97" s="704"/>
      <c r="H97" s="704"/>
      <c r="I97" s="704"/>
      <c r="J97" s="704"/>
      <c r="K97" s="704"/>
      <c r="L97" s="704"/>
      <c r="O97" s="704"/>
      <c r="P97" s="704"/>
      <c r="Q97" s="704"/>
      <c r="R97" s="704"/>
      <c r="S97" s="704"/>
      <c r="T97" s="704"/>
      <c r="U97" s="704"/>
      <c r="V97" s="704"/>
      <c r="W97" s="704"/>
      <c r="X97" s="164"/>
      <c r="Y97" s="704"/>
      <c r="Z97" s="704"/>
      <c r="AA97" s="705"/>
      <c r="AB97" s="679"/>
    </row>
    <row r="98" spans="2:28" s="163" customFormat="1">
      <c r="B98" s="704"/>
      <c r="C98" s="704"/>
      <c r="D98" s="704"/>
      <c r="E98" s="704"/>
      <c r="F98" s="704"/>
      <c r="G98" s="704"/>
      <c r="H98" s="704"/>
      <c r="I98" s="704"/>
      <c r="J98" s="704"/>
      <c r="K98" s="704"/>
      <c r="L98" s="704"/>
      <c r="O98" s="704"/>
      <c r="P98" s="704"/>
      <c r="Q98" s="704"/>
      <c r="R98" s="704"/>
      <c r="S98" s="704"/>
      <c r="T98" s="704"/>
      <c r="U98" s="704"/>
      <c r="V98" s="704"/>
      <c r="W98" s="704"/>
      <c r="X98" s="164"/>
      <c r="Y98" s="704"/>
      <c r="Z98" s="704"/>
      <c r="AA98" s="705"/>
      <c r="AB98" s="679"/>
    </row>
    <row r="99" spans="2:28" s="163" customFormat="1">
      <c r="B99" s="704"/>
      <c r="C99" s="704"/>
      <c r="D99" s="704"/>
      <c r="E99" s="704"/>
      <c r="F99" s="704"/>
      <c r="G99" s="704"/>
      <c r="H99" s="704"/>
      <c r="I99" s="704"/>
      <c r="J99" s="704"/>
      <c r="K99" s="704"/>
      <c r="L99" s="704"/>
      <c r="O99" s="704"/>
      <c r="P99" s="704"/>
      <c r="Q99" s="704"/>
      <c r="R99" s="704"/>
      <c r="S99" s="704"/>
      <c r="T99" s="704"/>
      <c r="U99" s="704"/>
      <c r="V99" s="704"/>
      <c r="W99" s="704"/>
      <c r="X99" s="164"/>
      <c r="Y99" s="704"/>
      <c r="Z99" s="704"/>
      <c r="AA99" s="705"/>
      <c r="AB99" s="679"/>
    </row>
    <row r="100" spans="2:28" s="163" customFormat="1">
      <c r="B100" s="704"/>
      <c r="C100" s="704"/>
      <c r="D100" s="704"/>
      <c r="E100" s="704"/>
      <c r="F100" s="704"/>
      <c r="G100" s="704"/>
      <c r="H100" s="704"/>
      <c r="I100" s="704"/>
      <c r="J100" s="704"/>
      <c r="K100" s="704"/>
      <c r="L100" s="704"/>
      <c r="O100" s="704"/>
      <c r="P100" s="704"/>
      <c r="Q100" s="704"/>
      <c r="R100" s="704"/>
      <c r="S100" s="704"/>
      <c r="T100" s="704"/>
      <c r="U100" s="704"/>
      <c r="V100" s="704"/>
      <c r="W100" s="704"/>
      <c r="X100" s="164"/>
      <c r="Y100" s="704"/>
      <c r="Z100" s="704"/>
      <c r="AA100" s="705"/>
      <c r="AB100" s="679"/>
    </row>
    <row r="101" spans="2:28" s="163" customFormat="1">
      <c r="B101" s="704"/>
      <c r="C101" s="704"/>
      <c r="D101" s="704"/>
      <c r="E101" s="704"/>
      <c r="F101" s="704"/>
      <c r="G101" s="704"/>
      <c r="H101" s="704"/>
      <c r="I101" s="704"/>
      <c r="J101" s="704"/>
      <c r="K101" s="704"/>
      <c r="L101" s="704"/>
      <c r="O101" s="704"/>
      <c r="P101" s="704"/>
      <c r="Q101" s="704"/>
      <c r="R101" s="704"/>
      <c r="S101" s="704"/>
      <c r="T101" s="704"/>
      <c r="U101" s="704"/>
      <c r="V101" s="704"/>
      <c r="W101" s="704"/>
      <c r="X101" s="164"/>
      <c r="Y101" s="704"/>
      <c r="Z101" s="704"/>
      <c r="AA101" s="705"/>
      <c r="AB101" s="679"/>
    </row>
    <row r="102" spans="2:28" s="163" customFormat="1">
      <c r="B102" s="704"/>
      <c r="C102" s="704"/>
      <c r="D102" s="704"/>
      <c r="E102" s="704"/>
      <c r="F102" s="704"/>
      <c r="G102" s="704"/>
      <c r="H102" s="704"/>
      <c r="I102" s="704"/>
      <c r="J102" s="704"/>
      <c r="K102" s="704"/>
      <c r="L102" s="704"/>
      <c r="O102" s="704"/>
      <c r="P102" s="704"/>
      <c r="Q102" s="704"/>
      <c r="R102" s="704"/>
      <c r="S102" s="704"/>
      <c r="T102" s="704"/>
      <c r="U102" s="704"/>
      <c r="V102" s="704"/>
      <c r="W102" s="704"/>
      <c r="X102" s="164"/>
      <c r="Y102" s="704"/>
      <c r="Z102" s="704"/>
      <c r="AA102" s="705"/>
      <c r="AB102" s="679"/>
    </row>
    <row r="103" spans="2:28" s="163" customFormat="1">
      <c r="B103" s="704"/>
      <c r="C103" s="704"/>
      <c r="D103" s="704"/>
      <c r="E103" s="704"/>
      <c r="F103" s="704"/>
      <c r="G103" s="704"/>
      <c r="H103" s="704"/>
      <c r="I103" s="704"/>
      <c r="J103" s="704"/>
      <c r="K103" s="704"/>
      <c r="L103" s="704"/>
      <c r="O103" s="704"/>
      <c r="P103" s="704"/>
      <c r="Q103" s="704"/>
      <c r="R103" s="704"/>
      <c r="S103" s="704"/>
      <c r="T103" s="704"/>
      <c r="U103" s="704"/>
      <c r="V103" s="704"/>
      <c r="W103" s="704"/>
      <c r="X103" s="164"/>
      <c r="Y103" s="704"/>
      <c r="Z103" s="704"/>
      <c r="AA103" s="705"/>
      <c r="AB103" s="679"/>
    </row>
    <row r="104" spans="2:28" s="163" customFormat="1">
      <c r="B104" s="704"/>
      <c r="C104" s="704"/>
      <c r="D104" s="704"/>
      <c r="E104" s="704"/>
      <c r="F104" s="704"/>
      <c r="G104" s="704"/>
      <c r="H104" s="704"/>
      <c r="I104" s="704"/>
      <c r="J104" s="704"/>
      <c r="K104" s="704"/>
      <c r="L104" s="704"/>
      <c r="O104" s="704"/>
      <c r="P104" s="704"/>
      <c r="Q104" s="704"/>
      <c r="R104" s="704"/>
      <c r="S104" s="704"/>
      <c r="T104" s="704"/>
      <c r="U104" s="704"/>
      <c r="V104" s="704"/>
      <c r="W104" s="704"/>
      <c r="X104" s="164"/>
      <c r="Y104" s="704"/>
      <c r="Z104" s="704"/>
      <c r="AA104" s="705"/>
      <c r="AB104" s="679"/>
    </row>
    <row r="105" spans="2:28">
      <c r="C105" s="704"/>
      <c r="D105" s="704"/>
      <c r="E105" s="704"/>
      <c r="F105" s="704"/>
      <c r="H105" s="704"/>
      <c r="I105" s="704"/>
    </row>
    <row r="106" spans="2:28" s="665" customFormat="1">
      <c r="B106" s="704"/>
      <c r="C106" s="704"/>
      <c r="D106" s="704"/>
      <c r="E106" s="704"/>
      <c r="F106" s="704"/>
      <c r="G106" s="704"/>
      <c r="H106" s="704"/>
      <c r="I106" s="704"/>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704"/>
      <c r="D107" s="704"/>
      <c r="E107" s="704"/>
      <c r="F107" s="704"/>
      <c r="G107" s="704"/>
      <c r="H107" s="704"/>
      <c r="I107" s="704"/>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704"/>
      <c r="D108" s="704"/>
      <c r="E108" s="704"/>
      <c r="F108" s="704"/>
      <c r="G108" s="704"/>
      <c r="H108" s="704"/>
      <c r="I108" s="704"/>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704"/>
      <c r="D109" s="704"/>
      <c r="E109" s="704"/>
      <c r="F109" s="704"/>
      <c r="G109" s="704"/>
      <c r="H109" s="704"/>
      <c r="I109" s="704"/>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704"/>
      <c r="D110" s="704"/>
      <c r="E110" s="704"/>
      <c r="F110" s="704"/>
      <c r="G110" s="704"/>
      <c r="H110" s="704"/>
      <c r="I110" s="704"/>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704"/>
      <c r="D111" s="704"/>
      <c r="E111" s="704"/>
      <c r="F111" s="704"/>
      <c r="G111" s="704"/>
      <c r="H111" s="704"/>
      <c r="I111" s="704"/>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704"/>
      <c r="D112" s="704"/>
      <c r="E112" s="704"/>
      <c r="F112" s="704"/>
      <c r="G112" s="704"/>
      <c r="H112" s="704"/>
      <c r="I112" s="704"/>
      <c r="J112" s="704"/>
      <c r="K112" s="704"/>
      <c r="L112" s="704"/>
      <c r="M112" s="163"/>
      <c r="N112" s="163"/>
      <c r="O112" s="704"/>
      <c r="P112" s="704"/>
      <c r="Q112" s="704"/>
      <c r="R112" s="704"/>
      <c r="S112" s="704"/>
      <c r="T112" s="704"/>
      <c r="U112" s="704"/>
      <c r="V112" s="704"/>
      <c r="W112" s="704"/>
      <c r="X112" s="164"/>
      <c r="Y112" s="704"/>
      <c r="Z112" s="704"/>
      <c r="AA112" s="705"/>
      <c r="AB112" s="680"/>
    </row>
    <row r="113" spans="2:28" s="665" customFormat="1">
      <c r="B113" s="704"/>
      <c r="C113" s="704"/>
      <c r="D113" s="704"/>
      <c r="E113" s="704"/>
      <c r="F113" s="704"/>
      <c r="G113" s="704"/>
      <c r="H113" s="704"/>
      <c r="I113" s="704"/>
      <c r="J113" s="704"/>
      <c r="K113" s="704"/>
      <c r="L113" s="704"/>
      <c r="M113" s="163"/>
      <c r="N113" s="163"/>
      <c r="O113" s="704"/>
      <c r="P113" s="704"/>
      <c r="Q113" s="704"/>
      <c r="R113" s="704"/>
      <c r="S113" s="704"/>
      <c r="T113" s="704"/>
      <c r="U113" s="704"/>
      <c r="V113" s="704"/>
      <c r="W113" s="704"/>
      <c r="X113" s="164"/>
      <c r="Y113" s="704"/>
      <c r="Z113" s="704"/>
      <c r="AA113" s="705"/>
      <c r="AB113" s="680"/>
    </row>
    <row r="114" spans="2:28" s="665" customFormat="1">
      <c r="B114" s="704"/>
      <c r="C114" s="704"/>
      <c r="D114" s="704"/>
      <c r="E114" s="704"/>
      <c r="F114" s="704"/>
      <c r="G114" s="704"/>
      <c r="H114" s="704"/>
      <c r="I114" s="704"/>
      <c r="J114" s="704"/>
      <c r="K114" s="704"/>
      <c r="L114" s="704"/>
      <c r="M114" s="163"/>
      <c r="N114" s="163"/>
      <c r="O114" s="704"/>
      <c r="P114" s="704"/>
      <c r="Q114" s="704"/>
      <c r="R114" s="704"/>
      <c r="S114" s="704"/>
      <c r="T114" s="704"/>
      <c r="U114" s="704"/>
      <c r="V114" s="704"/>
      <c r="W114" s="704"/>
      <c r="X114" s="164"/>
      <c r="Y114" s="704"/>
      <c r="Z114" s="704"/>
      <c r="AA114" s="705"/>
      <c r="AB114" s="680"/>
    </row>
    <row r="115" spans="2:28" s="665" customFormat="1">
      <c r="B115" s="704"/>
      <c r="C115" s="704"/>
      <c r="D115" s="704"/>
      <c r="E115" s="704"/>
      <c r="F115" s="704"/>
      <c r="G115" s="704"/>
      <c r="H115" s="704"/>
      <c r="I115" s="704"/>
      <c r="J115" s="704"/>
      <c r="K115" s="704"/>
      <c r="L115" s="704"/>
      <c r="M115" s="163"/>
      <c r="N115" s="163"/>
      <c r="O115" s="704"/>
      <c r="P115" s="704"/>
      <c r="Q115" s="704"/>
      <c r="R115" s="704"/>
      <c r="S115" s="704"/>
      <c r="T115" s="704"/>
      <c r="U115" s="704"/>
      <c r="V115" s="704"/>
      <c r="W115" s="704"/>
      <c r="X115" s="164"/>
      <c r="Y115" s="704"/>
      <c r="Z115" s="704"/>
      <c r="AA115" s="705"/>
      <c r="AB115" s="680"/>
    </row>
    <row r="116" spans="2:28" s="665" customFormat="1">
      <c r="B116" s="704"/>
      <c r="C116" s="704"/>
      <c r="D116" s="704"/>
      <c r="E116" s="704"/>
      <c r="F116" s="704"/>
      <c r="G116" s="704"/>
      <c r="H116" s="704"/>
      <c r="I116" s="704"/>
      <c r="J116" s="704"/>
      <c r="K116" s="704"/>
      <c r="L116" s="704"/>
      <c r="M116" s="163"/>
      <c r="N116" s="163"/>
      <c r="O116" s="704"/>
      <c r="P116" s="704"/>
      <c r="Q116" s="704"/>
      <c r="R116" s="704"/>
      <c r="S116" s="704"/>
      <c r="T116" s="704"/>
      <c r="U116" s="704"/>
      <c r="V116" s="704"/>
      <c r="W116" s="704"/>
      <c r="X116" s="164"/>
      <c r="Y116" s="704"/>
      <c r="Z116" s="704"/>
      <c r="AA116" s="705"/>
      <c r="AB116" s="680"/>
    </row>
    <row r="117" spans="2:28" s="665" customFormat="1">
      <c r="B117" s="704"/>
      <c r="C117" s="704"/>
      <c r="D117" s="704"/>
      <c r="E117" s="704"/>
      <c r="F117" s="704"/>
      <c r="G117" s="704"/>
      <c r="H117" s="704"/>
      <c r="I117" s="704"/>
      <c r="J117" s="704"/>
      <c r="K117" s="704"/>
      <c r="L117" s="704"/>
      <c r="M117" s="163"/>
      <c r="N117" s="163"/>
      <c r="O117" s="704"/>
      <c r="P117" s="704"/>
      <c r="Q117" s="704"/>
      <c r="R117" s="704"/>
      <c r="S117" s="704"/>
      <c r="T117" s="704"/>
      <c r="U117" s="704"/>
      <c r="V117" s="704"/>
      <c r="W117" s="704"/>
      <c r="X117" s="164"/>
      <c r="Y117" s="704"/>
      <c r="Z117" s="704"/>
      <c r="AA117" s="705"/>
      <c r="AB117" s="680"/>
    </row>
    <row r="118" spans="2:28" s="665" customFormat="1">
      <c r="B118" s="704"/>
      <c r="C118" s="704"/>
      <c r="D118" s="704"/>
      <c r="E118" s="704"/>
      <c r="F118" s="704"/>
      <c r="G118" s="704"/>
      <c r="H118" s="704"/>
      <c r="I118" s="704"/>
      <c r="J118" s="704"/>
      <c r="K118" s="704"/>
      <c r="L118" s="704"/>
      <c r="M118" s="163"/>
      <c r="N118" s="163"/>
      <c r="O118" s="704"/>
      <c r="P118" s="704"/>
      <c r="Q118" s="704"/>
      <c r="R118" s="704"/>
      <c r="S118" s="704"/>
      <c r="T118" s="704"/>
      <c r="U118" s="704"/>
      <c r="V118" s="704"/>
      <c r="W118" s="704"/>
      <c r="X118" s="164"/>
      <c r="Y118" s="704"/>
      <c r="Z118" s="704"/>
      <c r="AA118" s="705"/>
      <c r="AB118" s="680"/>
    </row>
    <row r="119" spans="2:28" s="665" customFormat="1">
      <c r="B119" s="704"/>
      <c r="C119" s="704"/>
      <c r="D119" s="704"/>
      <c r="E119" s="704"/>
      <c r="F119" s="704"/>
      <c r="G119" s="704"/>
      <c r="H119" s="704"/>
      <c r="I119" s="704"/>
      <c r="J119" s="704"/>
      <c r="K119" s="704"/>
      <c r="L119" s="704"/>
      <c r="M119" s="163"/>
      <c r="N119" s="163"/>
      <c r="O119" s="704"/>
      <c r="P119" s="704"/>
      <c r="Q119" s="704"/>
      <c r="R119" s="704"/>
      <c r="S119" s="704"/>
      <c r="T119" s="704"/>
      <c r="U119" s="704"/>
      <c r="V119" s="704"/>
      <c r="W119" s="704"/>
      <c r="X119" s="164"/>
      <c r="Y119" s="704"/>
      <c r="Z119" s="704"/>
      <c r="AA119" s="705"/>
      <c r="AB119" s="680"/>
    </row>
    <row r="120" spans="2:28" s="665" customFormat="1">
      <c r="B120" s="704"/>
      <c r="C120" s="704"/>
      <c r="D120" s="704"/>
      <c r="E120" s="704"/>
      <c r="F120" s="704"/>
      <c r="G120" s="704"/>
      <c r="H120" s="704"/>
      <c r="I120" s="704"/>
      <c r="J120" s="704"/>
      <c r="K120" s="704"/>
      <c r="L120" s="704"/>
      <c r="M120" s="163"/>
      <c r="N120" s="163"/>
      <c r="O120" s="704"/>
      <c r="P120" s="704"/>
      <c r="Q120" s="704"/>
      <c r="R120" s="704"/>
      <c r="S120" s="704"/>
      <c r="T120" s="704"/>
      <c r="U120" s="704"/>
      <c r="V120" s="704"/>
      <c r="W120" s="704"/>
      <c r="X120" s="164"/>
      <c r="Y120" s="704"/>
      <c r="Z120" s="704"/>
      <c r="AA120" s="705"/>
      <c r="AB120" s="680"/>
    </row>
    <row r="121" spans="2:28" s="665" customFormat="1">
      <c r="B121" s="704"/>
      <c r="C121" s="704"/>
      <c r="D121" s="704"/>
      <c r="E121" s="704"/>
      <c r="F121" s="704"/>
      <c r="G121" s="704"/>
      <c r="H121" s="704"/>
      <c r="I121" s="704"/>
      <c r="J121" s="704"/>
      <c r="K121" s="704"/>
      <c r="L121" s="704"/>
      <c r="M121" s="163"/>
      <c r="N121" s="163"/>
      <c r="O121" s="704"/>
      <c r="P121" s="704"/>
      <c r="Q121" s="704"/>
      <c r="R121" s="704"/>
      <c r="S121" s="704"/>
      <c r="T121" s="704"/>
      <c r="U121" s="704"/>
      <c r="V121" s="704"/>
      <c r="W121" s="704"/>
      <c r="X121" s="164"/>
      <c r="Y121" s="704"/>
      <c r="Z121" s="704"/>
      <c r="AA121" s="705"/>
      <c r="AB121" s="680"/>
    </row>
    <row r="122" spans="2:28" s="665" customFormat="1">
      <c r="B122" s="704"/>
      <c r="C122" s="704"/>
      <c r="D122" s="704"/>
      <c r="E122" s="704"/>
      <c r="F122" s="704"/>
      <c r="G122" s="704"/>
      <c r="H122" s="704"/>
      <c r="I122" s="704"/>
      <c r="J122" s="704"/>
      <c r="K122" s="704"/>
      <c r="L122" s="704"/>
      <c r="M122" s="163"/>
      <c r="N122" s="163"/>
      <c r="O122" s="704"/>
      <c r="P122" s="704"/>
      <c r="Q122" s="704"/>
      <c r="R122" s="704"/>
      <c r="S122" s="704"/>
      <c r="T122" s="704"/>
      <c r="U122" s="704"/>
      <c r="V122" s="704"/>
      <c r="W122" s="704"/>
      <c r="X122" s="164"/>
      <c r="Y122" s="704"/>
      <c r="Z122" s="704"/>
      <c r="AA122" s="705"/>
      <c r="AB122" s="680"/>
    </row>
    <row r="123" spans="2:28" s="665" customFormat="1">
      <c r="B123" s="704"/>
      <c r="C123" s="704"/>
      <c r="D123" s="704"/>
      <c r="E123" s="704"/>
      <c r="F123" s="704"/>
      <c r="G123" s="704"/>
      <c r="H123" s="704"/>
      <c r="I123" s="704"/>
      <c r="J123" s="704"/>
      <c r="K123" s="704"/>
      <c r="L123" s="704"/>
      <c r="M123" s="163"/>
      <c r="N123" s="163"/>
      <c r="O123" s="704"/>
      <c r="P123" s="704"/>
      <c r="Q123" s="704"/>
      <c r="R123" s="704"/>
      <c r="S123" s="704"/>
      <c r="T123" s="704"/>
      <c r="U123" s="704"/>
      <c r="V123" s="704"/>
      <c r="W123" s="704"/>
      <c r="X123" s="164"/>
      <c r="Y123" s="704"/>
      <c r="Z123" s="704"/>
      <c r="AA123" s="705"/>
      <c r="AB123" s="680"/>
    </row>
    <row r="124" spans="2:28" s="665" customFormat="1">
      <c r="B124" s="704"/>
      <c r="C124" s="704"/>
      <c r="D124" s="704"/>
      <c r="E124" s="704"/>
      <c r="F124" s="704"/>
      <c r="G124" s="704"/>
      <c r="H124" s="704"/>
      <c r="I124" s="704"/>
      <c r="J124" s="704"/>
      <c r="K124" s="704"/>
      <c r="L124" s="704"/>
      <c r="M124" s="163"/>
      <c r="N124" s="163"/>
      <c r="O124" s="704"/>
      <c r="P124" s="704"/>
      <c r="Q124" s="704"/>
      <c r="R124" s="704"/>
      <c r="S124" s="704"/>
      <c r="T124" s="704"/>
      <c r="U124" s="704"/>
      <c r="V124" s="704"/>
      <c r="W124" s="704"/>
      <c r="X124" s="164"/>
      <c r="Y124" s="704"/>
      <c r="Z124" s="704"/>
      <c r="AA124" s="705"/>
      <c r="AB124" s="680"/>
    </row>
    <row r="125" spans="2:28" s="665" customFormat="1">
      <c r="B125" s="704"/>
      <c r="C125" s="704"/>
      <c r="D125" s="704"/>
      <c r="E125" s="704"/>
      <c r="F125" s="704"/>
      <c r="G125" s="704"/>
      <c r="H125" s="704"/>
      <c r="I125" s="704"/>
      <c r="J125" s="704"/>
      <c r="K125" s="704"/>
      <c r="L125" s="704"/>
      <c r="M125" s="163"/>
      <c r="N125" s="163"/>
      <c r="O125" s="704"/>
      <c r="P125" s="704"/>
      <c r="Q125" s="704"/>
      <c r="R125" s="704"/>
      <c r="S125" s="704"/>
      <c r="T125" s="704"/>
      <c r="U125" s="704"/>
      <c r="V125" s="704"/>
      <c r="W125" s="704"/>
      <c r="X125" s="164"/>
      <c r="Y125" s="704"/>
      <c r="Z125" s="704"/>
      <c r="AA125" s="705"/>
      <c r="AB125" s="680"/>
    </row>
    <row r="126" spans="2:28" s="665" customFormat="1">
      <c r="B126" s="704"/>
      <c r="C126" s="704"/>
      <c r="D126" s="704"/>
      <c r="E126" s="704"/>
      <c r="F126" s="704"/>
      <c r="G126" s="704"/>
      <c r="H126" s="704"/>
      <c r="I126" s="704"/>
      <c r="J126" s="704"/>
      <c r="K126" s="704"/>
      <c r="L126" s="704"/>
      <c r="M126" s="163"/>
      <c r="N126" s="163"/>
      <c r="O126" s="704"/>
      <c r="P126" s="704"/>
      <c r="Q126" s="704"/>
      <c r="R126" s="704"/>
      <c r="S126" s="704"/>
      <c r="T126" s="704"/>
      <c r="U126" s="704"/>
      <c r="V126" s="704"/>
      <c r="W126" s="704"/>
      <c r="X126" s="164"/>
      <c r="Y126" s="704"/>
      <c r="Z126" s="704"/>
      <c r="AA126" s="705"/>
      <c r="AB126" s="680"/>
    </row>
    <row r="127" spans="2:28" s="665" customFormat="1">
      <c r="B127" s="704"/>
      <c r="C127" s="704"/>
      <c r="D127" s="704"/>
      <c r="E127" s="704"/>
      <c r="F127" s="704"/>
      <c r="G127" s="704"/>
      <c r="H127" s="704"/>
      <c r="I127" s="704"/>
      <c r="J127" s="704"/>
      <c r="K127" s="704"/>
      <c r="L127" s="704"/>
      <c r="M127" s="163"/>
      <c r="N127" s="163"/>
      <c r="O127" s="704"/>
      <c r="P127" s="704"/>
      <c r="Q127" s="704"/>
      <c r="R127" s="704"/>
      <c r="S127" s="704"/>
      <c r="T127" s="704"/>
      <c r="U127" s="704"/>
      <c r="V127" s="704"/>
      <c r="W127" s="704"/>
      <c r="X127" s="164"/>
      <c r="Y127" s="704"/>
      <c r="Z127" s="704"/>
      <c r="AA127" s="705"/>
      <c r="AB127" s="680"/>
    </row>
    <row r="128" spans="2:28" s="665" customFormat="1">
      <c r="B128" s="704"/>
      <c r="C128" s="704"/>
      <c r="D128" s="704"/>
      <c r="E128" s="704"/>
      <c r="F128" s="704"/>
      <c r="G128" s="704"/>
      <c r="H128" s="704"/>
      <c r="I128" s="704"/>
      <c r="J128" s="704"/>
      <c r="K128" s="704"/>
      <c r="L128" s="704"/>
      <c r="M128" s="163"/>
      <c r="N128" s="163"/>
      <c r="O128" s="704"/>
      <c r="P128" s="704"/>
      <c r="Q128" s="704"/>
      <c r="R128" s="704"/>
      <c r="S128" s="704"/>
      <c r="T128" s="704"/>
      <c r="U128" s="704"/>
      <c r="V128" s="704"/>
      <c r="W128" s="704"/>
      <c r="X128" s="164"/>
      <c r="Y128" s="704"/>
      <c r="Z128" s="704"/>
      <c r="AA128" s="705"/>
      <c r="AB128" s="680"/>
    </row>
    <row r="129" spans="2:28" s="665" customFormat="1">
      <c r="B129" s="704"/>
      <c r="C129" s="704"/>
      <c r="D129" s="704"/>
      <c r="E129" s="704"/>
      <c r="F129" s="704"/>
      <c r="G129" s="704"/>
      <c r="H129" s="704"/>
      <c r="I129" s="704"/>
      <c r="J129" s="704"/>
      <c r="K129" s="704"/>
      <c r="L129" s="704"/>
      <c r="M129" s="163"/>
      <c r="N129" s="163"/>
      <c r="O129" s="704"/>
      <c r="P129" s="704"/>
      <c r="Q129" s="704"/>
      <c r="R129" s="704"/>
      <c r="S129" s="704"/>
      <c r="T129" s="704"/>
      <c r="U129" s="704"/>
      <c r="V129" s="704"/>
      <c r="W129" s="704"/>
      <c r="X129" s="164"/>
      <c r="Y129" s="704"/>
      <c r="Z129" s="704"/>
      <c r="AA129" s="705"/>
      <c r="AB129" s="680"/>
    </row>
    <row r="130" spans="2:28" s="665" customFormat="1">
      <c r="B130" s="704"/>
      <c r="C130" s="704"/>
      <c r="D130" s="704"/>
      <c r="E130" s="704"/>
      <c r="F130" s="704"/>
      <c r="G130" s="704"/>
      <c r="H130" s="704"/>
      <c r="I130" s="704"/>
      <c r="J130" s="704"/>
      <c r="K130" s="704"/>
      <c r="L130" s="704"/>
      <c r="M130" s="163"/>
      <c r="N130" s="163"/>
      <c r="O130" s="704"/>
      <c r="P130" s="704"/>
      <c r="Q130" s="704"/>
      <c r="R130" s="704"/>
      <c r="S130" s="704"/>
      <c r="T130" s="704"/>
      <c r="U130" s="704"/>
      <c r="V130" s="704"/>
      <c r="W130" s="704"/>
      <c r="X130" s="164"/>
      <c r="Y130" s="704"/>
      <c r="Z130" s="704"/>
      <c r="AA130" s="705"/>
      <c r="AB130" s="680"/>
    </row>
    <row r="131" spans="2:28" s="665" customFormat="1">
      <c r="B131" s="704"/>
      <c r="C131" s="704"/>
      <c r="D131" s="704"/>
      <c r="E131" s="704"/>
      <c r="F131" s="704"/>
      <c r="G131" s="704"/>
      <c r="H131" s="704"/>
      <c r="I131" s="704"/>
      <c r="J131" s="704"/>
      <c r="K131" s="704"/>
      <c r="L131" s="704"/>
      <c r="M131" s="163"/>
      <c r="N131" s="163"/>
      <c r="O131" s="704"/>
      <c r="P131" s="704"/>
      <c r="Q131" s="704"/>
      <c r="R131" s="704"/>
      <c r="S131" s="704"/>
      <c r="T131" s="704"/>
      <c r="U131" s="704"/>
      <c r="V131" s="704"/>
      <c r="W131" s="704"/>
      <c r="X131" s="164"/>
      <c r="Y131" s="704"/>
      <c r="Z131" s="704"/>
      <c r="AA131" s="705"/>
      <c r="AB131" s="680"/>
    </row>
    <row r="132" spans="2:28" s="665" customFormat="1">
      <c r="B132" s="704"/>
      <c r="C132" s="704"/>
      <c r="D132" s="704"/>
      <c r="E132" s="704"/>
      <c r="F132" s="704"/>
      <c r="G132" s="704"/>
      <c r="H132" s="704"/>
      <c r="I132" s="704"/>
      <c r="J132" s="704"/>
      <c r="K132" s="704"/>
      <c r="L132" s="704"/>
      <c r="M132" s="163"/>
      <c r="N132" s="163"/>
      <c r="O132" s="704"/>
      <c r="P132" s="704"/>
      <c r="Q132" s="704"/>
      <c r="R132" s="704"/>
      <c r="S132" s="704"/>
      <c r="T132" s="704"/>
      <c r="U132" s="704"/>
      <c r="V132" s="704"/>
      <c r="W132" s="704"/>
      <c r="X132" s="164"/>
      <c r="Y132" s="704"/>
      <c r="Z132" s="704"/>
      <c r="AA132" s="705"/>
      <c r="AB132" s="680"/>
    </row>
    <row r="133" spans="2:28" s="665" customFormat="1">
      <c r="B133" s="704"/>
      <c r="C133" s="704"/>
      <c r="D133" s="704"/>
      <c r="E133" s="704"/>
      <c r="F133" s="704"/>
      <c r="G133" s="704"/>
      <c r="H133" s="704"/>
      <c r="I133" s="704"/>
      <c r="J133" s="704"/>
      <c r="K133" s="704"/>
      <c r="L133" s="704"/>
      <c r="M133" s="163"/>
      <c r="N133" s="163"/>
      <c r="O133" s="704"/>
      <c r="P133" s="704"/>
      <c r="Q133" s="704"/>
      <c r="R133" s="704"/>
      <c r="S133" s="704"/>
      <c r="T133" s="704"/>
      <c r="U133" s="704"/>
      <c r="V133" s="704"/>
      <c r="W133" s="704"/>
      <c r="X133" s="164"/>
      <c r="Y133" s="704"/>
      <c r="Z133" s="704"/>
      <c r="AA133" s="705"/>
      <c r="AB133" s="680"/>
    </row>
    <row r="134" spans="2:28" s="665" customFormat="1">
      <c r="B134" s="704"/>
      <c r="C134" s="704"/>
      <c r="D134" s="704"/>
      <c r="E134" s="704"/>
      <c r="F134" s="704"/>
      <c r="G134" s="704"/>
      <c r="H134" s="704"/>
      <c r="I134" s="704"/>
      <c r="J134" s="704"/>
      <c r="K134" s="704"/>
      <c r="L134" s="704"/>
      <c r="M134" s="163"/>
      <c r="N134" s="163"/>
      <c r="O134" s="704"/>
      <c r="P134" s="704"/>
      <c r="Q134" s="704"/>
      <c r="R134" s="704"/>
      <c r="S134" s="704"/>
      <c r="T134" s="704"/>
      <c r="U134" s="704"/>
      <c r="V134" s="704"/>
      <c r="W134" s="704"/>
      <c r="X134" s="164"/>
      <c r="Y134" s="704"/>
      <c r="Z134" s="704"/>
      <c r="AA134" s="705"/>
      <c r="AB134" s="680"/>
    </row>
    <row r="135" spans="2:28" s="665" customFormat="1">
      <c r="B135" s="704"/>
      <c r="C135" s="704"/>
      <c r="D135" s="704"/>
      <c r="E135" s="704"/>
      <c r="F135" s="704"/>
      <c r="G135" s="704"/>
      <c r="H135" s="704"/>
      <c r="I135" s="704"/>
      <c r="J135" s="704"/>
      <c r="K135" s="704"/>
      <c r="L135" s="704"/>
      <c r="M135" s="163"/>
      <c r="N135" s="163"/>
      <c r="O135" s="704"/>
      <c r="P135" s="704"/>
      <c r="Q135" s="704"/>
      <c r="R135" s="704"/>
      <c r="S135" s="704"/>
      <c r="T135" s="704"/>
      <c r="U135" s="704"/>
      <c r="V135" s="704"/>
      <c r="W135" s="704"/>
      <c r="X135" s="164"/>
      <c r="Y135" s="704"/>
      <c r="Z135" s="704"/>
      <c r="AA135" s="705"/>
      <c r="AB135" s="680"/>
    </row>
    <row r="136" spans="2:28" s="665" customFormat="1">
      <c r="B136" s="704"/>
      <c r="C136" s="704"/>
      <c r="D136" s="704"/>
      <c r="E136" s="704"/>
      <c r="F136" s="704"/>
      <c r="G136" s="704"/>
      <c r="H136" s="704"/>
      <c r="I136" s="704"/>
      <c r="J136" s="704"/>
      <c r="K136" s="704"/>
      <c r="L136" s="704"/>
      <c r="M136" s="163"/>
      <c r="N136" s="163"/>
      <c r="O136" s="704"/>
      <c r="P136" s="704"/>
      <c r="Q136" s="704"/>
      <c r="R136" s="704"/>
      <c r="S136" s="704"/>
      <c r="T136" s="704"/>
      <c r="U136" s="704"/>
      <c r="V136" s="704"/>
      <c r="W136" s="704"/>
      <c r="X136" s="164"/>
      <c r="Y136" s="704"/>
      <c r="Z136" s="704"/>
      <c r="AA136" s="705"/>
      <c r="AB136" s="680"/>
    </row>
    <row r="137" spans="2:28" s="665" customFormat="1">
      <c r="B137" s="704"/>
      <c r="C137" s="704"/>
      <c r="D137" s="704"/>
      <c r="E137" s="704"/>
      <c r="F137" s="704"/>
      <c r="G137" s="704"/>
      <c r="H137" s="704"/>
      <c r="I137" s="704"/>
      <c r="J137" s="704"/>
      <c r="K137" s="704"/>
      <c r="L137" s="704"/>
      <c r="M137" s="163"/>
      <c r="N137" s="163"/>
      <c r="O137" s="704"/>
      <c r="P137" s="704"/>
      <c r="Q137" s="704"/>
      <c r="R137" s="704"/>
      <c r="S137" s="704"/>
      <c r="T137" s="704"/>
      <c r="U137" s="704"/>
      <c r="V137" s="704"/>
      <c r="W137" s="704"/>
      <c r="X137" s="164"/>
      <c r="Y137" s="704"/>
      <c r="Z137" s="704"/>
      <c r="AA137" s="705"/>
      <c r="AB137" s="680"/>
    </row>
    <row r="138" spans="2:28" s="665" customFormat="1">
      <c r="B138" s="704"/>
      <c r="C138" s="704"/>
      <c r="D138" s="704"/>
      <c r="E138" s="704"/>
      <c r="F138" s="704"/>
      <c r="G138" s="704"/>
      <c r="H138" s="704"/>
      <c r="I138" s="704"/>
      <c r="J138" s="704"/>
      <c r="K138" s="704"/>
      <c r="L138" s="704"/>
      <c r="M138" s="163"/>
      <c r="N138" s="163"/>
      <c r="O138" s="704"/>
      <c r="P138" s="704"/>
      <c r="Q138" s="704"/>
      <c r="R138" s="704"/>
      <c r="S138" s="704"/>
      <c r="T138" s="704"/>
      <c r="U138" s="704"/>
      <c r="V138" s="704"/>
      <c r="W138" s="704"/>
      <c r="X138" s="164"/>
      <c r="Y138" s="704"/>
      <c r="Z138" s="704"/>
      <c r="AA138" s="705"/>
      <c r="AB138" s="680"/>
    </row>
    <row r="139" spans="2:28" s="665" customFormat="1">
      <c r="B139" s="704"/>
      <c r="C139" s="704"/>
      <c r="D139" s="704"/>
      <c r="E139" s="704"/>
      <c r="F139" s="704"/>
      <c r="G139" s="704"/>
      <c r="H139" s="704"/>
      <c r="I139" s="704"/>
      <c r="J139" s="704"/>
      <c r="K139" s="704"/>
      <c r="L139" s="704"/>
      <c r="M139" s="163"/>
      <c r="N139" s="163"/>
      <c r="O139" s="704"/>
      <c r="P139" s="704"/>
      <c r="Q139" s="704"/>
      <c r="R139" s="704"/>
      <c r="S139" s="704"/>
      <c r="T139" s="704"/>
      <c r="U139" s="704"/>
      <c r="V139" s="704"/>
      <c r="W139" s="704"/>
      <c r="X139" s="164"/>
      <c r="Y139" s="704"/>
      <c r="Z139" s="704"/>
      <c r="AA139" s="705"/>
      <c r="AB139" s="680"/>
    </row>
    <row r="140" spans="2:28" s="665" customFormat="1">
      <c r="B140" s="704"/>
      <c r="C140" s="704"/>
      <c r="D140" s="704"/>
      <c r="E140" s="704"/>
      <c r="F140" s="704"/>
      <c r="G140" s="704"/>
      <c r="H140" s="704"/>
      <c r="I140" s="704"/>
      <c r="J140" s="704"/>
      <c r="K140" s="704"/>
      <c r="L140" s="704"/>
      <c r="M140" s="163"/>
      <c r="N140" s="163"/>
      <c r="O140" s="704"/>
      <c r="P140" s="704"/>
      <c r="Q140" s="704"/>
      <c r="R140" s="704"/>
      <c r="S140" s="704"/>
      <c r="T140" s="704"/>
      <c r="U140" s="704"/>
      <c r="V140" s="704"/>
      <c r="W140" s="704"/>
      <c r="X140" s="164"/>
      <c r="Y140" s="704"/>
      <c r="Z140" s="704"/>
      <c r="AA140" s="705"/>
      <c r="AB140" s="680"/>
    </row>
    <row r="141" spans="2:28" s="665" customFormat="1">
      <c r="B141" s="704"/>
      <c r="C141" s="704"/>
      <c r="D141" s="704"/>
      <c r="E141" s="704"/>
      <c r="F141" s="704"/>
      <c r="G141" s="704"/>
      <c r="H141" s="704"/>
      <c r="I141" s="704"/>
      <c r="J141" s="704"/>
      <c r="K141" s="704"/>
      <c r="L141" s="704"/>
      <c r="M141" s="163"/>
      <c r="N141" s="163"/>
      <c r="O141" s="704"/>
      <c r="P141" s="704"/>
      <c r="Q141" s="704"/>
      <c r="R141" s="704"/>
      <c r="S141" s="704"/>
      <c r="T141" s="704"/>
      <c r="U141" s="704"/>
      <c r="V141" s="704"/>
      <c r="W141" s="704"/>
      <c r="X141" s="164"/>
      <c r="Y141" s="704"/>
      <c r="Z141" s="704"/>
      <c r="AA141" s="705"/>
      <c r="AB141" s="680"/>
    </row>
    <row r="142" spans="2:28" s="665" customFormat="1">
      <c r="B142" s="704"/>
      <c r="C142" s="704"/>
      <c r="D142" s="704"/>
      <c r="E142" s="704"/>
      <c r="F142" s="704"/>
      <c r="G142" s="704"/>
      <c r="H142" s="704"/>
      <c r="I142" s="704"/>
      <c r="J142" s="704"/>
      <c r="K142" s="704"/>
      <c r="L142" s="704"/>
      <c r="M142" s="163"/>
      <c r="N142" s="163"/>
      <c r="O142" s="704"/>
      <c r="P142" s="704"/>
      <c r="Q142" s="704"/>
      <c r="R142" s="704"/>
      <c r="S142" s="704"/>
      <c r="T142" s="704"/>
      <c r="U142" s="704"/>
      <c r="V142" s="704"/>
      <c r="W142" s="704"/>
      <c r="X142" s="164"/>
      <c r="Y142" s="704"/>
      <c r="Z142" s="704"/>
      <c r="AA142" s="705"/>
      <c r="AB142" s="680"/>
    </row>
    <row r="143" spans="2:28" s="665" customFormat="1">
      <c r="B143" s="704"/>
      <c r="C143" s="704"/>
      <c r="D143" s="704"/>
      <c r="E143" s="704"/>
      <c r="F143" s="704"/>
      <c r="G143" s="704"/>
      <c r="H143" s="704"/>
      <c r="I143" s="704"/>
      <c r="J143" s="704"/>
      <c r="K143" s="704"/>
      <c r="L143" s="704"/>
      <c r="M143" s="163"/>
      <c r="N143" s="163"/>
      <c r="O143" s="704"/>
      <c r="P143" s="704"/>
      <c r="Q143" s="704"/>
      <c r="R143" s="704"/>
      <c r="S143" s="704"/>
      <c r="T143" s="704"/>
      <c r="U143" s="704"/>
      <c r="V143" s="704"/>
      <c r="W143" s="704"/>
      <c r="X143" s="164"/>
      <c r="Y143" s="704"/>
      <c r="Z143" s="704"/>
      <c r="AA143" s="705"/>
      <c r="AB143" s="680"/>
    </row>
    <row r="144" spans="2:28" s="665" customFormat="1">
      <c r="B144" s="704"/>
      <c r="C144" s="704"/>
      <c r="D144" s="704"/>
      <c r="E144" s="704"/>
      <c r="F144" s="704"/>
      <c r="G144" s="704"/>
      <c r="H144" s="704"/>
      <c r="I144" s="704"/>
      <c r="J144" s="704"/>
      <c r="K144" s="704"/>
      <c r="L144" s="704"/>
      <c r="M144" s="163"/>
      <c r="N144" s="163"/>
      <c r="O144" s="704"/>
      <c r="P144" s="704"/>
      <c r="Q144" s="704"/>
      <c r="R144" s="704"/>
      <c r="S144" s="704"/>
      <c r="T144" s="704"/>
      <c r="U144" s="704"/>
      <c r="V144" s="704"/>
      <c r="W144" s="704"/>
      <c r="X144" s="164"/>
      <c r="Y144" s="704"/>
      <c r="Z144" s="704"/>
      <c r="AA144" s="705"/>
      <c r="AB144" s="680"/>
    </row>
    <row r="145" spans="2:37" s="665" customFormat="1">
      <c r="B145" s="704"/>
      <c r="C145" s="704"/>
      <c r="D145" s="704"/>
      <c r="E145" s="704"/>
      <c r="F145" s="704"/>
      <c r="G145" s="704"/>
      <c r="H145" s="704"/>
      <c r="I145" s="704"/>
      <c r="J145" s="704"/>
      <c r="K145" s="704"/>
      <c r="L145" s="704"/>
      <c r="M145" s="163"/>
      <c r="N145" s="163"/>
      <c r="O145" s="704"/>
      <c r="P145" s="704"/>
      <c r="Q145" s="704"/>
      <c r="R145" s="704"/>
      <c r="S145" s="704"/>
      <c r="T145" s="704"/>
      <c r="U145" s="704"/>
      <c r="V145" s="704"/>
      <c r="W145" s="704"/>
      <c r="X145" s="164"/>
      <c r="Y145" s="704"/>
      <c r="Z145" s="704"/>
      <c r="AA145" s="705"/>
      <c r="AB145" s="680"/>
    </row>
    <row r="146" spans="2:37">
      <c r="C146" s="704"/>
      <c r="D146" s="704"/>
      <c r="E146" s="704"/>
      <c r="F146" s="704"/>
      <c r="H146" s="704"/>
      <c r="I146" s="704"/>
    </row>
    <row r="147" spans="2:37" s="381" customFormat="1">
      <c r="B147" s="704"/>
      <c r="C147" s="704"/>
      <c r="D147" s="704"/>
      <c r="E147" s="704"/>
      <c r="F147" s="704"/>
      <c r="G147" s="704"/>
      <c r="H147" s="704"/>
      <c r="I147" s="704"/>
      <c r="J147" s="704"/>
      <c r="K147" s="704"/>
      <c r="L147" s="704"/>
      <c r="M147" s="163"/>
      <c r="N147" s="163"/>
      <c r="O147" s="704"/>
      <c r="P147" s="704"/>
      <c r="Q147" s="704"/>
      <c r="R147" s="704"/>
      <c r="S147" s="704"/>
      <c r="T147" s="704"/>
      <c r="U147" s="704"/>
      <c r="V147" s="704"/>
      <c r="W147" s="704"/>
      <c r="X147" s="164"/>
      <c r="Y147" s="704"/>
      <c r="Z147" s="704"/>
      <c r="AA147" s="705"/>
      <c r="AB147" s="705"/>
    </row>
    <row r="148" spans="2:37" s="381" customFormat="1">
      <c r="B148" s="704"/>
      <c r="C148" s="704"/>
      <c r="D148" s="704"/>
      <c r="E148" s="704"/>
      <c r="F148" s="704"/>
      <c r="G148" s="704"/>
      <c r="H148" s="704"/>
      <c r="I148" s="704"/>
      <c r="J148" s="704"/>
      <c r="K148" s="704"/>
      <c r="L148" s="704"/>
      <c r="M148" s="163"/>
      <c r="N148" s="163"/>
      <c r="O148" s="704"/>
      <c r="P148" s="704"/>
      <c r="Q148" s="704"/>
      <c r="R148" s="704"/>
      <c r="S148" s="704"/>
      <c r="T148" s="704"/>
      <c r="U148" s="704"/>
      <c r="V148" s="704"/>
      <c r="W148" s="704"/>
      <c r="X148" s="164"/>
      <c r="Y148" s="704"/>
      <c r="Z148" s="704"/>
      <c r="AA148" s="705"/>
      <c r="AB148" s="705"/>
    </row>
    <row r="149" spans="2:37" s="381" customFormat="1">
      <c r="B149" s="704"/>
      <c r="C149" s="704"/>
      <c r="D149" s="704"/>
      <c r="E149" s="704"/>
      <c r="F149" s="704"/>
      <c r="G149" s="704"/>
      <c r="H149" s="704"/>
      <c r="I149" s="704"/>
      <c r="J149" s="704"/>
      <c r="K149" s="704"/>
      <c r="L149" s="704"/>
      <c r="M149" s="163"/>
      <c r="N149" s="163"/>
      <c r="O149" s="704"/>
      <c r="P149" s="704"/>
      <c r="Q149" s="704"/>
      <c r="R149" s="704"/>
      <c r="S149" s="704"/>
      <c r="T149" s="704"/>
      <c r="U149" s="704"/>
      <c r="V149" s="704"/>
      <c r="W149" s="704"/>
      <c r="X149" s="164"/>
      <c r="Y149" s="704"/>
      <c r="Z149" s="704"/>
      <c r="AA149" s="705"/>
      <c r="AB149" s="705"/>
      <c r="AC149" s="704"/>
      <c r="AD149" s="704"/>
      <c r="AE149" s="704"/>
      <c r="AF149" s="704"/>
      <c r="AG149" s="704"/>
      <c r="AH149" s="704"/>
      <c r="AI149" s="704"/>
      <c r="AJ149" s="704"/>
      <c r="AK149" s="704"/>
    </row>
    <row r="150" spans="2:37" s="381" customFormat="1">
      <c r="B150" s="704"/>
      <c r="C150" s="704"/>
      <c r="D150" s="704"/>
      <c r="E150" s="704"/>
      <c r="F150" s="704"/>
      <c r="G150" s="704"/>
      <c r="H150" s="704"/>
      <c r="I150" s="704"/>
      <c r="J150" s="704"/>
      <c r="K150" s="704"/>
      <c r="L150" s="704"/>
      <c r="M150" s="163"/>
      <c r="N150" s="163"/>
      <c r="O150" s="704"/>
      <c r="P150" s="704"/>
      <c r="Q150" s="704"/>
      <c r="R150" s="704"/>
      <c r="S150" s="704"/>
      <c r="T150" s="704"/>
      <c r="U150" s="704"/>
      <c r="V150" s="704"/>
      <c r="W150" s="704"/>
      <c r="X150" s="164"/>
      <c r="Y150" s="704"/>
      <c r="Z150" s="704"/>
      <c r="AA150" s="705"/>
      <c r="AB150" s="705"/>
      <c r="AC150" s="704"/>
      <c r="AD150" s="704"/>
      <c r="AE150" s="704"/>
      <c r="AF150" s="704"/>
      <c r="AG150" s="704"/>
      <c r="AH150" s="704"/>
      <c r="AI150" s="704"/>
      <c r="AJ150" s="704"/>
      <c r="AK150" s="704"/>
    </row>
    <row r="151" spans="2:37" s="381" customFormat="1">
      <c r="B151" s="704"/>
      <c r="C151" s="704"/>
      <c r="D151" s="704"/>
      <c r="E151" s="704"/>
      <c r="F151" s="704"/>
      <c r="G151" s="704"/>
      <c r="H151" s="704"/>
      <c r="I151" s="704"/>
      <c r="J151" s="704"/>
      <c r="K151" s="704"/>
      <c r="L151" s="704"/>
      <c r="M151" s="163"/>
      <c r="N151" s="163"/>
      <c r="O151" s="704"/>
      <c r="P151" s="704"/>
      <c r="Q151" s="704"/>
      <c r="R151" s="704"/>
      <c r="S151" s="704"/>
      <c r="T151" s="704"/>
      <c r="U151" s="704"/>
      <c r="V151" s="704"/>
      <c r="W151" s="704"/>
      <c r="X151" s="164"/>
      <c r="Y151" s="704"/>
      <c r="Z151" s="704"/>
      <c r="AA151" s="705"/>
      <c r="AB151" s="705"/>
      <c r="AC151" s="704"/>
      <c r="AD151" s="704"/>
      <c r="AE151" s="704"/>
      <c r="AF151" s="704"/>
      <c r="AG151" s="704"/>
      <c r="AH151" s="704"/>
      <c r="AI151" s="704"/>
      <c r="AJ151" s="704"/>
      <c r="AK151" s="704"/>
    </row>
    <row r="152" spans="2:37" s="381" customFormat="1">
      <c r="B152" s="704"/>
      <c r="C152" s="704"/>
      <c r="D152" s="704"/>
      <c r="E152" s="704"/>
      <c r="F152" s="704"/>
      <c r="G152" s="704"/>
      <c r="H152" s="704"/>
      <c r="I152" s="704"/>
      <c r="J152" s="704"/>
      <c r="K152" s="704"/>
      <c r="L152" s="704"/>
      <c r="M152" s="163"/>
      <c r="N152" s="163"/>
      <c r="O152" s="704"/>
      <c r="P152" s="704"/>
      <c r="Q152" s="704"/>
      <c r="R152" s="704"/>
      <c r="S152" s="704"/>
      <c r="T152" s="704"/>
      <c r="U152" s="704"/>
      <c r="V152" s="704"/>
      <c r="W152" s="704"/>
      <c r="X152" s="164"/>
      <c r="Y152" s="704"/>
      <c r="Z152" s="704"/>
      <c r="AA152" s="705"/>
      <c r="AB152" s="705"/>
      <c r="AC152" s="704"/>
      <c r="AD152" s="704"/>
      <c r="AE152" s="704"/>
      <c r="AF152" s="704"/>
      <c r="AG152" s="704"/>
      <c r="AH152" s="704"/>
      <c r="AI152" s="704"/>
      <c r="AJ152" s="704"/>
      <c r="AK152" s="704"/>
    </row>
    <row r="153" spans="2:37" s="381" customFormat="1">
      <c r="B153" s="704"/>
      <c r="C153" s="704"/>
      <c r="D153" s="704"/>
      <c r="E153" s="704"/>
      <c r="F153" s="704"/>
      <c r="G153" s="704"/>
      <c r="H153" s="704"/>
      <c r="I153" s="704"/>
      <c r="J153" s="704"/>
      <c r="K153" s="704"/>
      <c r="L153" s="704"/>
      <c r="M153" s="163"/>
      <c r="N153" s="163"/>
      <c r="O153" s="704"/>
      <c r="P153" s="704"/>
      <c r="Q153" s="704"/>
      <c r="R153" s="704"/>
      <c r="S153" s="704"/>
      <c r="T153" s="704"/>
      <c r="U153" s="704"/>
      <c r="V153" s="704"/>
      <c r="W153" s="704"/>
      <c r="X153" s="164"/>
      <c r="Y153" s="704"/>
      <c r="Z153" s="704"/>
      <c r="AA153" s="705"/>
      <c r="AB153" s="705"/>
      <c r="AC153" s="704"/>
      <c r="AD153" s="704"/>
      <c r="AE153" s="704"/>
      <c r="AF153" s="704"/>
      <c r="AG153" s="704"/>
      <c r="AH153" s="704"/>
      <c r="AI153" s="704"/>
      <c r="AJ153" s="704"/>
      <c r="AK153" s="704"/>
    </row>
    <row r="154" spans="2:37" s="381" customFormat="1">
      <c r="B154" s="704"/>
      <c r="C154" s="704"/>
      <c r="D154" s="704"/>
      <c r="E154" s="704"/>
      <c r="F154" s="704"/>
      <c r="G154" s="704"/>
      <c r="H154" s="704"/>
      <c r="I154" s="704"/>
      <c r="J154" s="704"/>
      <c r="K154" s="704"/>
      <c r="L154" s="704"/>
      <c r="M154" s="163"/>
      <c r="N154" s="163"/>
      <c r="O154" s="704"/>
      <c r="P154" s="704"/>
      <c r="Q154" s="704"/>
      <c r="R154" s="704"/>
      <c r="S154" s="704"/>
      <c r="T154" s="704"/>
      <c r="U154" s="704"/>
      <c r="V154" s="704"/>
      <c r="W154" s="704"/>
      <c r="X154" s="164"/>
      <c r="Y154" s="704"/>
      <c r="Z154" s="704"/>
      <c r="AA154" s="705"/>
      <c r="AB154" s="705"/>
      <c r="AC154" s="704"/>
      <c r="AD154" s="704"/>
      <c r="AE154" s="704"/>
      <c r="AF154" s="704"/>
      <c r="AG154" s="704"/>
      <c r="AH154" s="704"/>
      <c r="AI154" s="704"/>
      <c r="AJ154" s="704"/>
      <c r="AK154" s="704"/>
    </row>
    <row r="155" spans="2:37" s="381" customFormat="1">
      <c r="B155" s="704"/>
      <c r="C155" s="704"/>
      <c r="D155" s="704"/>
      <c r="E155" s="704"/>
      <c r="F155" s="704"/>
      <c r="G155" s="704"/>
      <c r="H155" s="704"/>
      <c r="I155" s="704"/>
      <c r="J155" s="704"/>
      <c r="K155" s="704"/>
      <c r="L155" s="704"/>
      <c r="M155" s="163"/>
      <c r="N155" s="163"/>
      <c r="O155" s="704"/>
      <c r="P155" s="704"/>
      <c r="Q155" s="704"/>
      <c r="R155" s="704"/>
      <c r="S155" s="704"/>
      <c r="T155" s="704"/>
      <c r="U155" s="704"/>
      <c r="V155" s="704"/>
      <c r="W155" s="704"/>
      <c r="X155" s="164"/>
      <c r="Y155" s="704"/>
      <c r="Z155" s="704"/>
      <c r="AA155" s="705"/>
      <c r="AB155" s="705"/>
      <c r="AC155" s="704"/>
      <c r="AD155" s="704"/>
      <c r="AE155" s="704"/>
      <c r="AF155" s="704"/>
      <c r="AG155" s="704"/>
      <c r="AH155" s="704"/>
      <c r="AI155" s="704"/>
      <c r="AJ155" s="704"/>
      <c r="AK155" s="704"/>
    </row>
    <row r="156" spans="2:37" s="381" customFormat="1">
      <c r="B156" s="704"/>
      <c r="C156" s="704"/>
      <c r="D156" s="704"/>
      <c r="E156" s="704"/>
      <c r="F156" s="704"/>
      <c r="G156" s="704"/>
      <c r="H156" s="704"/>
      <c r="I156" s="704"/>
      <c r="J156" s="704"/>
      <c r="K156" s="704"/>
      <c r="L156" s="704"/>
      <c r="M156" s="163"/>
      <c r="N156" s="163"/>
      <c r="O156" s="704"/>
      <c r="P156" s="704"/>
      <c r="Q156" s="704"/>
      <c r="R156" s="704"/>
      <c r="S156" s="704"/>
      <c r="T156" s="704"/>
      <c r="U156" s="704"/>
      <c r="V156" s="704"/>
      <c r="W156" s="704"/>
      <c r="X156" s="164"/>
      <c r="Y156" s="704"/>
      <c r="Z156" s="704"/>
      <c r="AA156" s="705"/>
      <c r="AB156" s="705"/>
      <c r="AC156" s="704"/>
      <c r="AD156" s="704"/>
      <c r="AE156" s="704"/>
      <c r="AF156" s="704"/>
      <c r="AG156" s="704"/>
      <c r="AH156" s="704"/>
      <c r="AI156" s="704"/>
      <c r="AJ156" s="704"/>
      <c r="AK156" s="704"/>
    </row>
    <row r="157" spans="2:37" s="381" customFormat="1">
      <c r="B157" s="704"/>
      <c r="C157" s="704"/>
      <c r="D157" s="704"/>
      <c r="E157" s="704"/>
      <c r="F157" s="704"/>
      <c r="G157" s="704"/>
      <c r="H157" s="704"/>
      <c r="I157" s="704"/>
      <c r="J157" s="704"/>
      <c r="K157" s="704"/>
      <c r="L157" s="704"/>
      <c r="M157" s="163"/>
      <c r="N157" s="163"/>
      <c r="O157" s="704"/>
      <c r="P157" s="704"/>
      <c r="Q157" s="704"/>
      <c r="R157" s="704"/>
      <c r="S157" s="704"/>
      <c r="T157" s="704"/>
      <c r="U157" s="704"/>
      <c r="V157" s="704"/>
      <c r="W157" s="704"/>
      <c r="X157" s="164"/>
      <c r="Y157" s="704"/>
      <c r="Z157" s="704"/>
      <c r="AA157" s="705"/>
      <c r="AB157" s="705"/>
      <c r="AC157" s="704"/>
      <c r="AD157" s="704"/>
      <c r="AE157" s="704"/>
      <c r="AF157" s="704"/>
      <c r="AG157" s="704"/>
      <c r="AH157" s="704"/>
      <c r="AI157" s="704"/>
      <c r="AJ157" s="704"/>
      <c r="AK157" s="704"/>
    </row>
    <row r="158" spans="2:37" s="381" customFormat="1">
      <c r="B158" s="704"/>
      <c r="C158" s="704"/>
      <c r="D158" s="704"/>
      <c r="E158" s="704"/>
      <c r="F158" s="704"/>
      <c r="G158" s="704"/>
      <c r="H158" s="704"/>
      <c r="I158" s="704"/>
      <c r="J158" s="704"/>
      <c r="K158" s="704"/>
      <c r="L158" s="704"/>
      <c r="M158" s="163"/>
      <c r="N158" s="163"/>
      <c r="O158" s="704"/>
      <c r="P158" s="704"/>
      <c r="Q158" s="704"/>
      <c r="R158" s="704"/>
      <c r="S158" s="704"/>
      <c r="T158" s="704"/>
      <c r="U158" s="704"/>
      <c r="V158" s="704"/>
      <c r="W158" s="704"/>
      <c r="X158" s="164"/>
      <c r="Y158" s="704"/>
      <c r="Z158" s="704"/>
      <c r="AA158" s="705"/>
      <c r="AB158" s="705"/>
      <c r="AC158" s="704"/>
      <c r="AD158" s="704"/>
      <c r="AE158" s="704"/>
      <c r="AF158" s="704"/>
      <c r="AG158" s="704"/>
      <c r="AH158" s="704"/>
      <c r="AI158" s="704"/>
      <c r="AJ158" s="704"/>
      <c r="AK158" s="704"/>
    </row>
    <row r="159" spans="2:37" s="381" customFormat="1">
      <c r="B159" s="704"/>
      <c r="C159" s="704"/>
      <c r="D159" s="704"/>
      <c r="E159" s="704"/>
      <c r="F159" s="704"/>
      <c r="G159" s="704"/>
      <c r="H159" s="704"/>
      <c r="I159" s="704"/>
      <c r="J159" s="704"/>
      <c r="K159" s="704"/>
      <c r="L159" s="704"/>
      <c r="M159" s="163"/>
      <c r="N159" s="163"/>
      <c r="O159" s="704"/>
      <c r="P159" s="704"/>
      <c r="Q159" s="704"/>
      <c r="R159" s="704"/>
      <c r="S159" s="704"/>
      <c r="T159" s="704"/>
      <c r="U159" s="704"/>
      <c r="V159" s="704"/>
      <c r="W159" s="704"/>
      <c r="X159" s="164"/>
      <c r="Y159" s="704"/>
      <c r="Z159" s="704"/>
      <c r="AA159" s="705"/>
      <c r="AB159" s="705"/>
      <c r="AC159" s="704"/>
      <c r="AD159" s="704"/>
      <c r="AE159" s="704"/>
      <c r="AF159" s="704"/>
      <c r="AG159" s="704"/>
      <c r="AH159" s="704"/>
      <c r="AI159" s="704"/>
      <c r="AJ159" s="704"/>
      <c r="AK159" s="704"/>
    </row>
    <row r="160" spans="2:37" s="381" customFormat="1">
      <c r="B160" s="704"/>
      <c r="C160" s="704"/>
      <c r="D160" s="704"/>
      <c r="E160" s="704"/>
      <c r="F160" s="704"/>
      <c r="G160" s="704"/>
      <c r="H160" s="704"/>
      <c r="I160" s="704"/>
      <c r="J160" s="704"/>
      <c r="K160" s="704"/>
      <c r="L160" s="704"/>
      <c r="M160" s="163"/>
      <c r="N160" s="163"/>
      <c r="O160" s="704"/>
      <c r="P160" s="704"/>
      <c r="Q160" s="704"/>
      <c r="R160" s="704"/>
      <c r="S160" s="704"/>
      <c r="T160" s="704"/>
      <c r="U160" s="704"/>
      <c r="V160" s="704"/>
      <c r="W160" s="704"/>
      <c r="X160" s="164"/>
      <c r="Y160" s="704"/>
      <c r="Z160" s="704"/>
      <c r="AA160" s="705"/>
      <c r="AB160" s="705"/>
      <c r="AC160" s="704"/>
      <c r="AD160" s="704"/>
      <c r="AE160" s="704"/>
      <c r="AF160" s="704"/>
      <c r="AG160" s="704"/>
      <c r="AH160" s="704"/>
      <c r="AI160" s="704"/>
      <c r="AJ160" s="704"/>
      <c r="AK160" s="704"/>
    </row>
    <row r="161" spans="2:37" s="381" customFormat="1">
      <c r="B161" s="704"/>
      <c r="C161" s="704"/>
      <c r="D161" s="704"/>
      <c r="E161" s="704"/>
      <c r="F161" s="704"/>
      <c r="G161" s="704"/>
      <c r="H161" s="704"/>
      <c r="I161" s="704"/>
      <c r="J161" s="704"/>
      <c r="K161" s="704"/>
      <c r="L161" s="704"/>
      <c r="M161" s="163"/>
      <c r="N161" s="163"/>
      <c r="O161" s="704"/>
      <c r="P161" s="704"/>
      <c r="Q161" s="704"/>
      <c r="R161" s="704"/>
      <c r="S161" s="704"/>
      <c r="T161" s="704"/>
      <c r="U161" s="704"/>
      <c r="V161" s="704"/>
      <c r="W161" s="704"/>
      <c r="X161" s="164"/>
      <c r="Y161" s="704"/>
      <c r="Z161" s="704"/>
      <c r="AA161" s="705"/>
      <c r="AB161" s="705"/>
      <c r="AC161" s="704"/>
      <c r="AD161" s="704"/>
      <c r="AE161" s="704"/>
      <c r="AF161" s="704"/>
      <c r="AG161" s="704"/>
      <c r="AH161" s="704"/>
      <c r="AI161" s="704"/>
      <c r="AJ161" s="704"/>
      <c r="AK161" s="704"/>
    </row>
    <row r="162" spans="2:37" s="381" customFormat="1">
      <c r="B162" s="704"/>
      <c r="C162" s="704"/>
      <c r="D162" s="704"/>
      <c r="E162" s="704"/>
      <c r="F162" s="704"/>
      <c r="G162" s="704"/>
      <c r="H162" s="704"/>
      <c r="I162" s="704"/>
      <c r="J162" s="704"/>
      <c r="K162" s="704"/>
      <c r="L162" s="704"/>
      <c r="M162" s="163"/>
      <c r="N162" s="163"/>
      <c r="O162" s="704"/>
      <c r="P162" s="704"/>
      <c r="Q162" s="704"/>
      <c r="R162" s="704"/>
      <c r="S162" s="704"/>
      <c r="T162" s="704"/>
      <c r="U162" s="704"/>
      <c r="V162" s="704"/>
      <c r="W162" s="704"/>
      <c r="X162" s="164"/>
      <c r="Y162" s="704"/>
      <c r="Z162" s="704"/>
      <c r="AA162" s="705"/>
      <c r="AB162" s="705"/>
      <c r="AC162" s="704"/>
      <c r="AD162" s="704"/>
      <c r="AE162" s="704"/>
      <c r="AF162" s="704"/>
      <c r="AG162" s="704"/>
      <c r="AH162" s="704"/>
      <c r="AI162" s="704"/>
      <c r="AJ162" s="704"/>
      <c r="AK162" s="704"/>
    </row>
    <row r="163" spans="2:37" s="381" customFormat="1">
      <c r="B163" s="704"/>
      <c r="C163" s="704"/>
      <c r="D163" s="704"/>
      <c r="E163" s="704"/>
      <c r="F163" s="704"/>
      <c r="G163" s="704"/>
      <c r="H163" s="704"/>
      <c r="I163" s="704"/>
      <c r="J163" s="704"/>
      <c r="K163" s="704"/>
      <c r="L163" s="704"/>
      <c r="M163" s="163"/>
      <c r="N163" s="163"/>
      <c r="O163" s="704"/>
      <c r="P163" s="704"/>
      <c r="Q163" s="704"/>
      <c r="R163" s="704"/>
      <c r="S163" s="704"/>
      <c r="T163" s="704"/>
      <c r="U163" s="704"/>
      <c r="V163" s="704"/>
      <c r="W163" s="704"/>
      <c r="X163" s="164"/>
      <c r="Y163" s="704"/>
      <c r="Z163" s="704"/>
      <c r="AA163" s="705"/>
      <c r="AB163" s="705"/>
      <c r="AC163" s="704"/>
      <c r="AD163" s="704"/>
      <c r="AE163" s="704"/>
      <c r="AF163" s="704"/>
      <c r="AG163" s="704"/>
      <c r="AH163" s="704"/>
      <c r="AI163" s="704"/>
      <c r="AJ163" s="704"/>
      <c r="AK163" s="704"/>
    </row>
    <row r="164" spans="2:37">
      <c r="C164" s="704"/>
      <c r="D164" s="704"/>
      <c r="E164" s="704"/>
      <c r="F164" s="704"/>
      <c r="H164" s="704"/>
      <c r="I164" s="704"/>
    </row>
    <row r="165" spans="2:37">
      <c r="C165" s="704"/>
      <c r="D165" s="704"/>
      <c r="E165" s="704"/>
      <c r="F165" s="704"/>
      <c r="H165" s="704"/>
      <c r="I165" s="704"/>
    </row>
    <row r="166" spans="2:37">
      <c r="C166" s="704"/>
      <c r="D166" s="704"/>
      <c r="E166" s="704"/>
      <c r="F166" s="704"/>
      <c r="H166" s="704"/>
      <c r="I166" s="704"/>
    </row>
  </sheetData>
  <autoFilter ref="B18:AK84" xr:uid="{2257D41E-9A11-49BE-BD7C-DAB38D287D3E}"/>
  <mergeCells count="6">
    <mergeCell ref="N78:X78"/>
    <mergeCell ref="H80:I80"/>
    <mergeCell ref="N83:X83"/>
    <mergeCell ref="H84:I84"/>
    <mergeCell ref="J84:K84"/>
    <mergeCell ref="N84:X84"/>
  </mergeCells>
  <printOptions horizontalCentered="1"/>
  <pageMargins left="0.19685039370078741" right="0" top="0.15748031496062992" bottom="0.23622047244094491" header="0.15748031496062992" footer="0.15748031496062992"/>
  <pageSetup paperSize="9" scale="56" firstPageNumber="4294963191" fitToHeight="2" orientation="landscape" r:id="rId1"/>
  <headerFooter alignWithMargins="0">
    <oddHeader>&amp;R&amp;"Calibri"&amp;10&amp;K000000 Confidential&amp;1#_x000D_</oddHead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FCC89-8BB5-4869-8638-23EF3EAAED36}">
  <dimension ref="B1:AK133"/>
  <sheetViews>
    <sheetView showGridLines="0" topLeftCell="A19" zoomScale="70" zoomScaleNormal="70" zoomScaleSheetLayoutView="70" workbookViewId="0">
      <selection activeCell="C31" sqref="C31"/>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9.453125" style="381" hidden="1" customWidth="1"/>
    <col min="7" max="7" width="15.1796875" style="704" customWidth="1"/>
    <col min="8" max="8" width="12.1796875" style="163" customWidth="1"/>
    <col min="9" max="9" width="16.1796875" style="163" customWidth="1"/>
    <col min="10" max="10" width="5.81640625" style="704" customWidth="1"/>
    <col min="11" max="11" width="15" style="704" bestFit="1"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7.36328125" style="704" customWidth="1"/>
    <col min="26" max="26" width="9.36328125" style="704" customWidth="1"/>
    <col min="27" max="27" width="12.26953125" style="705" bestFit="1" customWidth="1"/>
    <col min="28" max="28" width="38.08984375" style="705" bestFit="1" customWidth="1"/>
    <col min="29" max="29" width="9.08984375" style="704" bestFit="1" customWidth="1"/>
    <col min="30"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3"/>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388"/>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397"/>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H8" s="167"/>
      <c r="I8" s="168"/>
      <c r="J8" s="394"/>
      <c r="L8" s="389"/>
      <c r="M8" s="167"/>
      <c r="N8" s="169"/>
      <c r="P8" s="389"/>
      <c r="V8" s="401"/>
      <c r="W8" s="401"/>
      <c r="X8" s="170"/>
      <c r="AA8" s="704"/>
      <c r="AB8" s="704"/>
    </row>
    <row r="9" spans="2:28" ht="12.5">
      <c r="B9" s="394">
        <v>4380192</v>
      </c>
      <c r="D9" s="641"/>
      <c r="E9" s="400" t="s">
        <v>349</v>
      </c>
      <c r="H9" s="167" t="s">
        <v>54</v>
      </c>
      <c r="I9" s="168"/>
      <c r="J9" s="394" t="s">
        <v>55</v>
      </c>
      <c r="L9" s="395"/>
      <c r="M9" s="167" t="s">
        <v>56</v>
      </c>
      <c r="N9" s="171"/>
      <c r="P9" s="395"/>
      <c r="Q9" s="704" t="s">
        <v>57</v>
      </c>
      <c r="X9" s="172"/>
      <c r="AA9" s="704"/>
      <c r="AB9" s="704"/>
    </row>
    <row r="10" spans="2:28" ht="13">
      <c r="B10" s="394" t="s">
        <v>534</v>
      </c>
      <c r="D10" s="643" t="s">
        <v>555</v>
      </c>
      <c r="E10" s="400" t="s">
        <v>58</v>
      </c>
      <c r="H10" s="167"/>
      <c r="I10" s="168"/>
      <c r="J10" s="907"/>
      <c r="K10" s="908"/>
      <c r="L10" s="402"/>
      <c r="M10" s="167"/>
      <c r="N10" s="171"/>
      <c r="P10" s="395"/>
      <c r="X10" s="172"/>
      <c r="AA10" s="704"/>
      <c r="AB10" s="704"/>
    </row>
    <row r="11" spans="2:28" ht="13">
      <c r="B11" s="394"/>
      <c r="D11" s="641"/>
      <c r="E11" s="404"/>
      <c r="F11" s="444"/>
      <c r="G11" s="405"/>
      <c r="H11" s="167" t="s">
        <v>59</v>
      </c>
      <c r="I11" s="168"/>
      <c r="J11" s="394" t="s">
        <v>60</v>
      </c>
      <c r="L11" s="395"/>
      <c r="M11" s="167" t="s">
        <v>501</v>
      </c>
      <c r="N11" s="171"/>
      <c r="P11" s="395"/>
      <c r="Q11" s="704" t="s">
        <v>62</v>
      </c>
      <c r="X11" s="172"/>
      <c r="AA11" s="704"/>
      <c r="AB11" s="704"/>
    </row>
    <row r="12" spans="2:28" ht="12.5">
      <c r="B12" s="406" t="s">
        <v>63</v>
      </c>
      <c r="D12" s="641"/>
      <c r="E12" s="400" t="s">
        <v>64</v>
      </c>
      <c r="H12" s="167"/>
      <c r="I12" s="168"/>
      <c r="J12" s="394"/>
      <c r="L12" s="395"/>
      <c r="M12" s="167"/>
      <c r="N12" s="171"/>
      <c r="P12" s="395"/>
      <c r="X12" s="172"/>
      <c r="AA12" s="704"/>
      <c r="AB12" s="704"/>
    </row>
    <row r="13" spans="2:28" ht="12.5">
      <c r="B13" s="406"/>
      <c r="C13" s="448"/>
      <c r="D13" s="644"/>
      <c r="E13" s="400" t="s">
        <v>65</v>
      </c>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2" t="s">
        <v>505</v>
      </c>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419" t="s">
        <v>517</v>
      </c>
      <c r="H15" s="71" t="s">
        <v>518</v>
      </c>
      <c r="I15" s="71" t="s">
        <v>518</v>
      </c>
      <c r="J15" s="412"/>
      <c r="K15" s="412"/>
      <c r="L15" s="424"/>
      <c r="M15" s="71" t="s">
        <v>519</v>
      </c>
      <c r="N15" s="78" t="s">
        <v>519</v>
      </c>
      <c r="O15" s="420"/>
      <c r="P15" s="421" t="s">
        <v>520</v>
      </c>
      <c r="Q15" s="422"/>
      <c r="R15" s="422"/>
      <c r="S15" s="422"/>
      <c r="T15" s="422"/>
      <c r="U15" s="422"/>
      <c r="V15" s="423"/>
      <c r="W15" s="423"/>
      <c r="X15" s="51" t="s">
        <v>75</v>
      </c>
      <c r="AA15" s="704"/>
      <c r="AB15" s="704"/>
    </row>
    <row r="16" spans="2:28" ht="13.5" customHeight="1">
      <c r="B16" s="424"/>
      <c r="C16" s="647" t="s">
        <v>588</v>
      </c>
      <c r="D16" s="648"/>
      <c r="E16" s="427"/>
      <c r="F16" s="427"/>
      <c r="G16" s="511"/>
      <c r="H16" s="160"/>
      <c r="I16" s="160"/>
      <c r="J16" s="424"/>
      <c r="K16" s="424"/>
      <c r="M16" s="160"/>
      <c r="N16" s="161"/>
      <c r="O16" s="428"/>
      <c r="P16" s="429"/>
      <c r="Q16" s="429"/>
      <c r="R16" s="429"/>
      <c r="S16" s="429"/>
      <c r="T16" s="429"/>
      <c r="U16" s="429"/>
      <c r="V16" s="428"/>
      <c r="W16" s="428"/>
      <c r="X16" s="162"/>
      <c r="AA16" s="704"/>
      <c r="AB16" s="704"/>
    </row>
    <row r="17" spans="2:31" ht="1" customHeight="1">
      <c r="B17" s="424"/>
      <c r="C17" s="647"/>
      <c r="D17" s="648"/>
      <c r="E17" s="427"/>
      <c r="F17" s="427"/>
      <c r="G17" s="649"/>
      <c r="H17" s="160"/>
      <c r="I17" s="160"/>
      <c r="J17" s="424"/>
      <c r="K17" s="424"/>
      <c r="L17" s="424"/>
      <c r="M17" s="160"/>
      <c r="N17" s="161"/>
      <c r="O17" s="428"/>
      <c r="P17" s="429"/>
      <c r="Q17" s="429"/>
      <c r="R17" s="429"/>
      <c r="S17" s="429"/>
      <c r="T17" s="429"/>
      <c r="U17" s="429"/>
      <c r="V17" s="428"/>
      <c r="W17" s="428"/>
      <c r="X17" s="162"/>
      <c r="AA17" s="704"/>
      <c r="AB17" s="704"/>
    </row>
    <row r="18" spans="2:31" s="710" customFormat="1" ht="20" customHeight="1">
      <c r="B18" s="635"/>
      <c r="C18" s="364" t="s">
        <v>1348</v>
      </c>
      <c r="D18" s="346" t="str">
        <f>IF(E18="","",VLOOKUP(C18,Data!$B$5:$L$508,2,FALSE))</f>
        <v/>
      </c>
      <c r="E18" s="715"/>
      <c r="F18" s="709"/>
      <c r="G18" s="363"/>
      <c r="H18" s="346" t="str">
        <f>IF(E18="","",VLOOKUP(C18,Data!$B$5:$L$508,11,FALSE))</f>
        <v/>
      </c>
      <c r="I18" s="616" t="str">
        <f t="shared" ref="I18:I42"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190,Data!G190,(IF(C18=Data!B193,Data!G193,(IF(C18=Data!#REF!,Data!#REF!,(IF(C18=Data!#REF!,Data!#REF!,(IF(C18=Data!#REF!,Data!#REF!,Data!#REF!)))))))))))))))&amp;IF(C18=Data!#REF!,Data!#REF!,(IF(C18=Data!#REF!,Data!#REF!,(IF(C18=Data!#REF!,Data!#REF!,(IF(C18=Data!#REF!,Data!#REF!,(IF(C18=Data!#REF!,Data!#REF!,(IF(C18=Data!#REF!,Data!G885,(IF(C18=Data!#REF!,Data!#REF!,(IF(C18=Data!#REF!,Data!#REF!,Data!#REF!)))))))))))))))&amp;IF(C18=Data!B221,Data!G221,(IF(C18=Data!#REF!,Data!#REF!,(IF(C18=Data!#REF!,Data!#REF!,(IF(C18=Data!#REF!,Data!#REF!,(IF(C18=Data!#REF!,Data!#REF!,Data!#REF!)))))))))</f>
        <v>#REF!</v>
      </c>
      <c r="P18" s="905"/>
      <c r="Q18" s="906"/>
      <c r="R18" s="630" t="s">
        <v>525</v>
      </c>
      <c r="S18" s="906"/>
      <c r="T18" s="906"/>
      <c r="U18" s="630"/>
      <c r="V18" s="634"/>
      <c r="W18" s="630"/>
      <c r="X18" s="350" t="str">
        <f>IF(E18="","",VLOOKUP(C18,Data!$B$5:$J$508,9,FALSE)*E18)</f>
        <v/>
      </c>
      <c r="Y18" s="704"/>
      <c r="Z18" s="704"/>
      <c r="AA18" s="704"/>
      <c r="AB18" s="704"/>
      <c r="AC18" s="704"/>
      <c r="AD18" s="704"/>
      <c r="AE18" s="704"/>
    </row>
    <row r="19" spans="2:31" s="710" customFormat="1" ht="20" customHeight="1">
      <c r="B19" s="635">
        <v>1</v>
      </c>
      <c r="C19" s="357" t="s">
        <v>602</v>
      </c>
      <c r="D19" s="346" t="str">
        <f>IF(E19="","",VLOOKUP(C19,Data!$B$5:$L$508,2,FALSE))</f>
        <v>ZA34840</v>
      </c>
      <c r="E19" s="715">
        <v>50</v>
      </c>
      <c r="F19" s="709"/>
      <c r="G19" s="712" t="s">
        <v>521</v>
      </c>
      <c r="H19" s="346">
        <f>IF(E19="","",VLOOKUP(C19,Data!$B$5:$L$508,11,FALSE))</f>
        <v>35.08</v>
      </c>
      <c r="I19" s="616">
        <f t="shared" si="0"/>
        <v>1754</v>
      </c>
      <c r="J19" s="471" t="str">
        <f>IF(E19="","",VLOOKUP(C19,Data!$B$5:$D$508,3,FALSE))</f>
        <v>C/T</v>
      </c>
      <c r="K19" s="347" t="str">
        <f>IF(E19="","",VLOOKUP(C19,Data!$B$5:$M$508,12,FALSE))</f>
        <v>Indonesia</v>
      </c>
      <c r="L19" s="348"/>
      <c r="M19" s="349">
        <f>IF(E19="","",VLOOKUP(C19,Data!$B$5:$E$508,4,FALSE)*E19)</f>
        <v>56.000000000000007</v>
      </c>
      <c r="N19" s="349">
        <f>IF(E19="","",VLOOKUP(C19,Data!$B$5:$F$508,5,FALSE)*E19)</f>
        <v>55.000000000000007</v>
      </c>
      <c r="O19" s="612" t="e">
        <f>IF(C19=Data!#REF!,Data!#REF!,(IF(C19=Data!#REF!,Data!#REF!,(IF(C19=Data!#REF!,Data!#REF!,(IF(C19=Data!B142,Data!G142,(IF(C19=Data!B145,Data!G145,(IF(C19=Data!#REF!,Data!#REF!,(IF(C19=Data!#REF!,Data!#REF!,(IF(C19=Data!#REF!,Data!#REF!,Data!#REF!)))))))))))))))&amp;IF(C19=Data!#REF!,Data!#REF!,(IF(C19=Data!#REF!,Data!#REF!,(IF(C19=Data!#REF!,Data!#REF!,(IF(C19=Data!#REF!,Data!#REF!,(IF(C19=Data!#REF!,Data!#REF!,(IF(C19=Data!#REF!,Data!G837,(IF(C19=Data!#REF!,Data!#REF!,(IF(C19=Data!#REF!,Data!#REF!,Data!#REF!)))))))))))))))&amp;IF(C19=Data!B173,Data!G173,(IF(C19=Data!#REF!,Data!#REF!,(IF(C19=Data!#REF!,Data!#REF!,(IF(C19=Data!#REF!,Data!#REF!,(IF(C19=Data!#REF!,Data!#REF!,Data!#REF!)))))))))</f>
        <v>#REF!</v>
      </c>
      <c r="P19" s="905"/>
      <c r="Q19" s="906"/>
      <c r="R19" s="630" t="s">
        <v>525</v>
      </c>
      <c r="S19" s="906"/>
      <c r="T19" s="906"/>
      <c r="U19" s="630"/>
      <c r="V19" s="634"/>
      <c r="W19" s="630"/>
      <c r="X19" s="350">
        <f>IF(E19="","",VLOOKUP(C19,Data!$B$5:$J$508,9,FALSE)*E19)</f>
        <v>0.182</v>
      </c>
      <c r="Y19" s="704"/>
      <c r="Z19" s="704" t="b">
        <f>D19=AB19</f>
        <v>1</v>
      </c>
      <c r="AA19" s="704" t="b">
        <f>AC19=E19</f>
        <v>1</v>
      </c>
      <c r="AB19" s="704" t="s">
        <v>20</v>
      </c>
      <c r="AC19" s="704">
        <v>50</v>
      </c>
      <c r="AD19" s="704"/>
      <c r="AE19" s="704"/>
    </row>
    <row r="20" spans="2:31" s="710" customFormat="1" ht="20" customHeight="1">
      <c r="B20" s="635" t="s">
        <v>1005</v>
      </c>
      <c r="C20" s="357" t="s">
        <v>14</v>
      </c>
      <c r="D20" s="346" t="str">
        <f>IF(E20="","",VLOOKUP(C20,Data!$B$5:$L$508,2,FALSE))</f>
        <v>ZA34830</v>
      </c>
      <c r="E20" s="715">
        <v>20</v>
      </c>
      <c r="F20" s="709"/>
      <c r="G20" s="363"/>
      <c r="H20" s="346">
        <f>IF(E20="","",VLOOKUP(C20,Data!$B$5:$L$508,11,FALSE))</f>
        <v>117.38</v>
      </c>
      <c r="I20" s="616">
        <f t="shared" si="0"/>
        <v>2347.6</v>
      </c>
      <c r="J20" s="471" t="str">
        <f>IF(E20="","",VLOOKUP(C20,Data!$B$5:$D$508,3,FALSE))</f>
        <v>C/T</v>
      </c>
      <c r="K20" s="347" t="str">
        <f>IF(E20="","",VLOOKUP(C20,Data!$B$5:$M$508,12,FALSE))</f>
        <v>Indonesia</v>
      </c>
      <c r="L20" s="348"/>
      <c r="M20" s="349">
        <f>IF(E20="","",VLOOKUP(C20,Data!$B$5:$E$508,4,FALSE)*E20)</f>
        <v>102</v>
      </c>
      <c r="N20" s="349">
        <f>IF(E20="","",VLOOKUP(C20,Data!$B$5:$F$508,5,FALSE)*E20)</f>
        <v>90</v>
      </c>
      <c r="O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P20" s="905"/>
      <c r="Q20" s="906"/>
      <c r="R20" s="630" t="s">
        <v>525</v>
      </c>
      <c r="S20" s="906"/>
      <c r="T20" s="906"/>
      <c r="U20" s="630"/>
      <c r="V20" s="634"/>
      <c r="W20" s="630"/>
      <c r="X20" s="350">
        <f>IF(E20="","",VLOOKUP(C20,Data!$B$5:$J$508,9,FALSE)*E20)</f>
        <v>1.1619999999999999</v>
      </c>
      <c r="Y20" s="704"/>
      <c r="Z20" s="704" t="b">
        <f t="shared" ref="Z20:Z27" si="1">D20=AB20</f>
        <v>1</v>
      </c>
      <c r="AA20" s="704" t="b">
        <f t="shared" ref="AA20:AA27" si="2">AC20=E20</f>
        <v>1</v>
      </c>
      <c r="AB20" s="704" t="s">
        <v>571</v>
      </c>
      <c r="AC20" s="704">
        <v>20</v>
      </c>
      <c r="AD20" s="704"/>
      <c r="AE20" s="704"/>
    </row>
    <row r="21" spans="2:31" s="710" customFormat="1" ht="20" customHeight="1">
      <c r="B21" s="635" t="s">
        <v>1344</v>
      </c>
      <c r="C21" s="357" t="s">
        <v>336</v>
      </c>
      <c r="D21" s="346" t="str">
        <f>IF(E21="","",VLOOKUP(C21,Data!$B$5:$L$508,2,FALSE))</f>
        <v>WY71980</v>
      </c>
      <c r="E21" s="715">
        <v>160</v>
      </c>
      <c r="F21" s="709">
        <v>8</v>
      </c>
      <c r="G21" s="712" t="s">
        <v>522</v>
      </c>
      <c r="H21" s="346">
        <f>IF(E21="","",VLOOKUP(C21,Data!$B$5:$L$508,11,FALSE))</f>
        <v>128.6</v>
      </c>
      <c r="I21" s="616">
        <f t="shared" si="0"/>
        <v>20576</v>
      </c>
      <c r="J21" s="471" t="str">
        <f>IF(E21="","",VLOOKUP(C21,Data!$B$5:$D$508,3,FALSE))</f>
        <v>C/T</v>
      </c>
      <c r="K21" s="347" t="str">
        <f>IF(E21="","",VLOOKUP(C21,Data!$B$5:$M$508,12,FALSE))</f>
        <v>Indonesia</v>
      </c>
      <c r="L21" s="348"/>
      <c r="M21" s="349">
        <f>IF(E21="","",VLOOKUP(C21,Data!$B$5:$E$508,4,FALSE)*E21)</f>
        <v>1056</v>
      </c>
      <c r="N21" s="349">
        <f>IF(E21="","",VLOOKUP(C21,Data!$B$5:$F$508,5,FALSE)*E21)</f>
        <v>1040</v>
      </c>
      <c r="O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P21" s="905"/>
      <c r="Q21" s="906"/>
      <c r="R21" s="630" t="s">
        <v>525</v>
      </c>
      <c r="S21" s="906"/>
      <c r="T21" s="906"/>
      <c r="U21" s="630"/>
      <c r="V21" s="634"/>
      <c r="W21" s="630"/>
      <c r="X21" s="350">
        <f>IF(E21="","",VLOOKUP(C21,Data!$B$5:$J$508,9,FALSE)*E21)</f>
        <v>2.1470400000000001</v>
      </c>
      <c r="Y21" s="704"/>
      <c r="Z21" s="704" t="b">
        <f t="shared" si="1"/>
        <v>1</v>
      </c>
      <c r="AA21" s="704" t="b">
        <f t="shared" si="2"/>
        <v>1</v>
      </c>
      <c r="AB21" s="704" t="s">
        <v>569</v>
      </c>
      <c r="AC21" s="704">
        <v>160</v>
      </c>
      <c r="AD21" s="704"/>
      <c r="AE21" s="704"/>
    </row>
    <row r="22" spans="2:31" s="710" customFormat="1" ht="20" customHeight="1">
      <c r="B22" s="635">
        <v>12</v>
      </c>
      <c r="C22" s="357" t="s">
        <v>604</v>
      </c>
      <c r="D22" s="346" t="str">
        <f>IF(E22="","",VLOOKUP(C22,Data!$B$5:$L$508,2,FALSE))</f>
        <v>ZH87930</v>
      </c>
      <c r="E22" s="715">
        <v>10</v>
      </c>
      <c r="F22" s="709"/>
      <c r="G22" s="712"/>
      <c r="H22" s="346">
        <f>IF(E22="","",VLOOKUP(C22,Data!$B$5:$L$508,11,FALSE))</f>
        <v>129.94999999999999</v>
      </c>
      <c r="I22" s="616">
        <f t="shared" si="0"/>
        <v>1299.5</v>
      </c>
      <c r="J22" s="471" t="str">
        <f>IF(E22="","",VLOOKUP(C22,Data!$B$5:$D$508,3,FALSE))</f>
        <v>C/T</v>
      </c>
      <c r="K22" s="347" t="str">
        <f>IF(E22="","",VLOOKUP(C22,Data!$B$5:$M$508,12,FALSE))</f>
        <v>Indonesia</v>
      </c>
      <c r="L22" s="348"/>
      <c r="M22" s="349">
        <f>IF(E22="","",VLOOKUP(C22,Data!$B$5:$E$508,4,FALSE)*E22)</f>
        <v>65</v>
      </c>
      <c r="N22" s="349">
        <f>IF(E22="","",VLOOKUP(C22,Data!$B$5:$F$508,5,FALSE)*E22)</f>
        <v>60</v>
      </c>
      <c r="O22" s="612" t="e">
        <f>IF(C22=Data!#REF!,Data!#REF!,(IF(C22=Data!#REF!,Data!#REF!,(IF(C22=Data!#REF!,Data!#REF!,(IF(C22=Data!B139,Data!G139,(IF(C22=Data!B142,Data!G142,(IF(C22=Data!#REF!,Data!#REF!,(IF(C22=Data!#REF!,Data!#REF!,(IF(C22=Data!#REF!,Data!#REF!,Data!#REF!)))))))))))))))&amp;IF(C22=Data!#REF!,Data!#REF!,(IF(C22=Data!#REF!,Data!#REF!,(IF(C22=Data!#REF!,Data!#REF!,(IF(C22=Data!#REF!,Data!#REF!,(IF(C22=Data!#REF!,Data!#REF!,(IF(C22=Data!#REF!,Data!G834,(IF(C22=Data!#REF!,Data!#REF!,(IF(C22=Data!#REF!,Data!#REF!,Data!#REF!)))))))))))))))&amp;IF(C22=Data!B170,Data!G170,(IF(C22=Data!#REF!,Data!#REF!,(IF(C22=Data!#REF!,Data!#REF!,(IF(C22=Data!#REF!,Data!#REF!,(IF(C22=Data!#REF!,Data!#REF!,Data!#REF!)))))))))</f>
        <v>#REF!</v>
      </c>
      <c r="P22" s="905"/>
      <c r="Q22" s="906"/>
      <c r="R22" s="630" t="s">
        <v>525</v>
      </c>
      <c r="S22" s="906"/>
      <c r="T22" s="906"/>
      <c r="U22" s="630"/>
      <c r="V22" s="634"/>
      <c r="W22" s="630"/>
      <c r="X22" s="350">
        <f>IF(E22="","",VLOOKUP(C22,Data!$B$5:$J$508,9,FALSE)*E22)</f>
        <v>0.36199999999999999</v>
      </c>
      <c r="Y22" s="704"/>
      <c r="Z22" s="704" t="b">
        <f t="shared" si="1"/>
        <v>1</v>
      </c>
      <c r="AA22" s="704" t="b">
        <f t="shared" si="2"/>
        <v>1</v>
      </c>
      <c r="AB22" s="704" t="s">
        <v>605</v>
      </c>
      <c r="AC22" s="704">
        <v>10</v>
      </c>
      <c r="AD22" s="704"/>
      <c r="AE22" s="704"/>
    </row>
    <row r="23" spans="2:31" s="710" customFormat="1" ht="20" customHeight="1">
      <c r="B23" s="635">
        <v>13</v>
      </c>
      <c r="C23" s="357" t="s">
        <v>348</v>
      </c>
      <c r="D23" s="346" t="str">
        <f>IF(E23="","",VLOOKUP(C23,Data!$B$5:$L$508,2,FALSE))</f>
        <v>WY72000</v>
      </c>
      <c r="E23" s="715">
        <v>20</v>
      </c>
      <c r="F23" s="709">
        <v>1</v>
      </c>
      <c r="G23" s="378" t="s">
        <v>526</v>
      </c>
      <c r="H23" s="346">
        <f>IF(E23="","",VLOOKUP(C23,Data!$B$5:$L$508,11,FALSE))</f>
        <v>128.13999999999999</v>
      </c>
      <c r="I23" s="616">
        <f t="shared" ref="I23" si="3">IF(E23&gt;0,E23*H23,"-")</f>
        <v>2562.7999999999997</v>
      </c>
      <c r="J23" s="471" t="str">
        <f>IF(E23="","",VLOOKUP(C23,Data!$B$5:$D$508,3,FALSE))</f>
        <v>C/T</v>
      </c>
      <c r="K23" s="347" t="str">
        <f>IF(E23="","",VLOOKUP(C23,Data!$B$5:$M$508,12,FALSE))</f>
        <v>Indonesia</v>
      </c>
      <c r="L23" s="348"/>
      <c r="M23" s="349">
        <f>IF(E23="","",VLOOKUP(C23,Data!$B$5:$E$508,4,FALSE)*E23)</f>
        <v>132</v>
      </c>
      <c r="N23" s="349">
        <f>IF(E23="","",VLOOKUP(C23,Data!$B$5:$F$508,5,FALSE)*E23)</f>
        <v>130</v>
      </c>
      <c r="O23" s="612" t="e">
        <f>IF(C23=Data!#REF!,Data!#REF!,(IF(C23=Data!#REF!,Data!#REF!,(IF(C23=Data!#REF!,Data!#REF!,(IF(C23=Data!B140,Data!G140,(IF(C23=Data!B143,Data!G143,(IF(C23=Data!#REF!,Data!#REF!,(IF(C23=Data!#REF!,Data!#REF!,(IF(C23=Data!#REF!,Data!#REF!,Data!#REF!)))))))))))))))&amp;IF(C23=Data!#REF!,Data!#REF!,(IF(C23=Data!#REF!,Data!#REF!,(IF(C23=Data!#REF!,Data!#REF!,(IF(C23=Data!#REF!,Data!#REF!,(IF(C23=Data!#REF!,Data!#REF!,(IF(C23=Data!#REF!,Data!G835,(IF(C23=Data!#REF!,Data!#REF!,(IF(C23=Data!#REF!,Data!#REF!,Data!#REF!)))))))))))))))&amp;IF(C23=Data!B171,Data!G171,(IF(C23=Data!#REF!,Data!#REF!,(IF(C23=Data!#REF!,Data!#REF!,(IF(C23=Data!#REF!,Data!#REF!,(IF(C23=Data!#REF!,Data!#REF!,Data!#REF!)))))))))</f>
        <v>#REF!</v>
      </c>
      <c r="P23" s="905"/>
      <c r="Q23" s="906"/>
      <c r="R23" s="630" t="s">
        <v>525</v>
      </c>
      <c r="S23" s="906"/>
      <c r="T23" s="906"/>
      <c r="U23" s="630"/>
      <c r="V23" s="634"/>
      <c r="W23" s="630"/>
      <c r="X23" s="350">
        <f>IF(E23="","",VLOOKUP(C23,Data!$B$5:$J$508,9,FALSE)*E23)</f>
        <v>0.26838000000000001</v>
      </c>
      <c r="Y23" s="704"/>
      <c r="Z23" s="704" t="b">
        <f t="shared" si="1"/>
        <v>1</v>
      </c>
      <c r="AA23" s="704" t="b">
        <f t="shared" si="2"/>
        <v>1</v>
      </c>
      <c r="AB23" s="704" t="s">
        <v>570</v>
      </c>
      <c r="AC23" s="704">
        <v>20</v>
      </c>
      <c r="AD23" s="704"/>
      <c r="AE23" s="704"/>
    </row>
    <row r="24" spans="2:31" s="710" customFormat="1" ht="20" customHeight="1">
      <c r="B24" s="635" t="s">
        <v>1345</v>
      </c>
      <c r="C24" s="357" t="s">
        <v>592</v>
      </c>
      <c r="D24" s="346" t="str">
        <f>IF(E24="","",VLOOKUP(C24,Data!$B$5:$L$508,2,FALSE))</f>
        <v>WW08930</v>
      </c>
      <c r="E24" s="715">
        <v>250</v>
      </c>
      <c r="F24" s="709"/>
      <c r="G24" s="378"/>
      <c r="H24" s="346">
        <f>IF(E24="","",VLOOKUP(C24,Data!$B$5:$L$508,11,FALSE))</f>
        <v>24.7</v>
      </c>
      <c r="I24" s="616">
        <f t="shared" si="0"/>
        <v>6175</v>
      </c>
      <c r="J24" s="471" t="str">
        <f>IF(E24="","",VLOOKUP(C24,Data!$B$5:$D$508,3,FALSE))</f>
        <v>C/T</v>
      </c>
      <c r="K24" s="347" t="str">
        <f>IF(E24="","",VLOOKUP(C24,Data!$B$5:$M$508,12,FALSE))</f>
        <v>Indonesia</v>
      </c>
      <c r="L24" s="348"/>
      <c r="M24" s="349">
        <f>IF(E24="","",VLOOKUP(C24,Data!$B$5:$E$508,4,FALSE)*E24)</f>
        <v>550</v>
      </c>
      <c r="N24" s="349">
        <f>IF(E24="","",VLOOKUP(C24,Data!$B$5:$F$508,5,FALSE)*E24)</f>
        <v>250</v>
      </c>
      <c r="O24" s="612" t="e">
        <f>IF(C24=Data!#REF!,Data!#REF!,(IF(C24=Data!#REF!,Data!#REF!,(IF(C24=Data!#REF!,Data!#REF!,(IF(C24=Data!B141,Data!G141,(IF(C24=Data!B144,Data!G144,(IF(C24=Data!#REF!,Data!#REF!,(IF(C24=Data!#REF!,Data!#REF!,(IF(C24=Data!#REF!,Data!#REF!,Data!#REF!)))))))))))))))&amp;IF(C24=Data!#REF!,Data!#REF!,(IF(C24=Data!#REF!,Data!#REF!,(IF(C24=Data!#REF!,Data!#REF!,(IF(C24=Data!#REF!,Data!#REF!,(IF(C24=Data!#REF!,Data!#REF!,(IF(C24=Data!#REF!,Data!G836,(IF(C24=Data!#REF!,Data!#REF!,(IF(C24=Data!#REF!,Data!#REF!,Data!#REF!)))))))))))))))&amp;IF(C24=Data!B172,Data!G172,(IF(C24=Data!#REF!,Data!#REF!,(IF(C24=Data!#REF!,Data!#REF!,(IF(C24=Data!#REF!,Data!#REF!,(IF(C24=Data!#REF!,Data!#REF!,Data!#REF!)))))))))</f>
        <v>#REF!</v>
      </c>
      <c r="P24" s="905"/>
      <c r="Q24" s="906"/>
      <c r="R24" s="630" t="s">
        <v>525</v>
      </c>
      <c r="S24" s="906"/>
      <c r="T24" s="906"/>
      <c r="U24" s="630"/>
      <c r="V24" s="634"/>
      <c r="W24" s="630"/>
      <c r="X24" s="350">
        <f>IF(E24="","",VLOOKUP(C24,Data!$B$5:$J$508,9,FALSE)*E24)</f>
        <v>0.85000000000000009</v>
      </c>
      <c r="Y24" s="704"/>
      <c r="Z24" s="704" t="b">
        <f t="shared" si="1"/>
        <v>1</v>
      </c>
      <c r="AA24" s="704" t="b">
        <f t="shared" si="2"/>
        <v>1</v>
      </c>
      <c r="AB24" s="704" t="s">
        <v>565</v>
      </c>
      <c r="AC24" s="704">
        <v>250</v>
      </c>
      <c r="AD24" s="704"/>
      <c r="AE24" s="704"/>
    </row>
    <row r="25" spans="2:31" s="710" customFormat="1" ht="20" customHeight="1">
      <c r="B25" s="635"/>
      <c r="C25" s="357" t="s">
        <v>593</v>
      </c>
      <c r="D25" s="346" t="str">
        <f>IF(E25="","",VLOOKUP(C25,Data!$B$5:$L$508,2,FALSE))</f>
        <v>WW08960</v>
      </c>
      <c r="E25" s="715">
        <v>250</v>
      </c>
      <c r="F25" s="709"/>
      <c r="G25" s="378"/>
      <c r="H25" s="346">
        <f>IF(E25="","",VLOOKUP(C25,Data!$B$5:$L$508,11,FALSE))</f>
        <v>24.7</v>
      </c>
      <c r="I25" s="616">
        <f t="shared" si="0"/>
        <v>6175</v>
      </c>
      <c r="J25" s="471" t="str">
        <f>IF(E25="","",VLOOKUP(C25,Data!$B$5:$D$508,3,FALSE))</f>
        <v>C/T</v>
      </c>
      <c r="K25" s="347" t="str">
        <f>IF(E25="","",VLOOKUP(C25,Data!$B$5:$M$508,12,FALSE))</f>
        <v>Indonesia</v>
      </c>
      <c r="L25" s="348"/>
      <c r="M25" s="349">
        <f>IF(E25="","",VLOOKUP(C25,Data!$B$5:$E$508,4,FALSE)*E25)</f>
        <v>0</v>
      </c>
      <c r="N25" s="349">
        <f>IF(E25="","",VLOOKUP(C25,Data!$B$5:$F$508,5,FALSE)*E25)</f>
        <v>250</v>
      </c>
      <c r="O25" s="612" t="e">
        <f>IF(C25=Data!#REF!,Data!#REF!,(IF(C25=Data!#REF!,Data!#REF!,(IF(C25=Data!#REF!,Data!#REF!,(IF(C25=Data!B142,Data!G142,(IF(C25=Data!B145,Data!G145,(IF(C25=Data!#REF!,Data!#REF!,(IF(C25=Data!#REF!,Data!#REF!,(IF(C25=Data!#REF!,Data!#REF!,Data!#REF!)))))))))))))))&amp;IF(C25=Data!#REF!,Data!#REF!,(IF(C25=Data!#REF!,Data!#REF!,(IF(C25=Data!#REF!,Data!#REF!,(IF(C25=Data!#REF!,Data!#REF!,(IF(C25=Data!#REF!,Data!#REF!,(IF(C25=Data!#REF!,Data!G837,(IF(C25=Data!#REF!,Data!#REF!,(IF(C25=Data!#REF!,Data!#REF!,Data!#REF!)))))))))))))))&amp;IF(C25=Data!B173,Data!G173,(IF(C25=Data!#REF!,Data!#REF!,(IF(C25=Data!#REF!,Data!#REF!,(IF(C25=Data!#REF!,Data!#REF!,(IF(C25=Data!#REF!,Data!#REF!,Data!#REF!)))))))))</f>
        <v>#REF!</v>
      </c>
      <c r="P25" s="905"/>
      <c r="Q25" s="906"/>
      <c r="R25" s="630" t="s">
        <v>525</v>
      </c>
      <c r="S25" s="906"/>
      <c r="T25" s="906"/>
      <c r="U25" s="630"/>
      <c r="V25" s="634"/>
      <c r="W25" s="630"/>
      <c r="X25" s="350">
        <f>IF(E25="","",VLOOKUP(C25,Data!$B$5:$J$508,9,FALSE)*E25)</f>
        <v>0.85000000000000009</v>
      </c>
      <c r="Y25" s="704"/>
      <c r="Z25" s="704" t="b">
        <f t="shared" si="1"/>
        <v>1</v>
      </c>
      <c r="AA25" s="704" t="b">
        <f t="shared" si="2"/>
        <v>1</v>
      </c>
      <c r="AB25" s="704" t="s">
        <v>566</v>
      </c>
      <c r="AC25" s="704">
        <v>250</v>
      </c>
      <c r="AD25" s="704"/>
      <c r="AE25" s="704"/>
    </row>
    <row r="26" spans="2:31" s="710" customFormat="1" ht="20" customHeight="1">
      <c r="B26" s="635">
        <v>19</v>
      </c>
      <c r="C26" s="357" t="s">
        <v>11</v>
      </c>
      <c r="D26" s="346" t="str">
        <f>IF(E26="","",VLOOKUP(C26,Data!$B$5:$L$508,2,FALSE))</f>
        <v>ZG74800</v>
      </c>
      <c r="E26" s="715">
        <v>150</v>
      </c>
      <c r="F26" s="709">
        <v>1</v>
      </c>
      <c r="G26" s="363"/>
      <c r="H26" s="346">
        <f>IF(E26="","",VLOOKUP(C26,Data!$B$5:$L$508,11,FALSE))</f>
        <v>13.71</v>
      </c>
      <c r="I26" s="616">
        <f t="shared" si="0"/>
        <v>2056.5</v>
      </c>
      <c r="J26" s="471" t="str">
        <f>IF(E26="","",VLOOKUP(C26,Data!$B$5:$D$508,3,FALSE))</f>
        <v>C/T</v>
      </c>
      <c r="K26" s="347" t="str">
        <f>IF(E26="","",VLOOKUP(C26,Data!$B$5:$M$508,12,FALSE))</f>
        <v>Indonesia</v>
      </c>
      <c r="L26" s="348"/>
      <c r="M26" s="349">
        <f>IF(E26="","",VLOOKUP(C26,Data!$B$5:$E$508,4,FALSE)*E26)</f>
        <v>325</v>
      </c>
      <c r="N26" s="349">
        <f>IF(E26="","",VLOOKUP(C26,Data!$B$5:$F$508,5,FALSE)*E26)</f>
        <v>300</v>
      </c>
      <c r="O26" s="612" t="e">
        <f>IF(C26=Data!#REF!,Data!#REF!,(IF(C26=Data!#REF!,Data!#REF!,(IF(C26=Data!#REF!,Data!#REF!,(IF(C26=Data!B118,Data!G118,(IF(C26=Data!B121,Data!G121,(IF(C26=Data!#REF!,Data!#REF!,(IF(C26=Data!#REF!,Data!#REF!,(IF(C26=Data!#REF!,Data!#REF!,Data!#REF!)))))))))))))))&amp;IF(C26=Data!#REF!,Data!#REF!,(IF(C26=Data!#REF!,Data!#REF!,(IF(C26=Data!#REF!,Data!#REF!,(IF(C26=Data!#REF!,Data!#REF!,(IF(C26=Data!#REF!,Data!#REF!,(IF(C26=Data!#REF!,Data!G813,(IF(C26=Data!#REF!,Data!#REF!,(IF(C26=Data!#REF!,Data!#REF!,Data!#REF!)))))))))))))))&amp;IF(C26=Data!B149,Data!G149,(IF(C26=Data!#REF!,Data!#REF!,(IF(C26=Data!#REF!,Data!#REF!,(IF(C26=Data!#REF!,Data!#REF!,(IF(C26=Data!#REF!,Data!#REF!,Data!#REF!)))))))))</f>
        <v>#REF!</v>
      </c>
      <c r="P26" s="905"/>
      <c r="Q26" s="906"/>
      <c r="R26" s="630" t="s">
        <v>525</v>
      </c>
      <c r="S26" s="906"/>
      <c r="T26" s="906"/>
      <c r="U26" s="630"/>
      <c r="V26" s="634"/>
      <c r="W26" s="630"/>
      <c r="X26" s="350">
        <f>IF(E26="","",VLOOKUP(C26,Data!$B$5:$J$508,9,FALSE)*E26)</f>
        <v>1.2</v>
      </c>
      <c r="Y26" s="704"/>
      <c r="Z26" s="704" t="b">
        <f t="shared" si="1"/>
        <v>1</v>
      </c>
      <c r="AA26" s="704" t="b">
        <f t="shared" si="2"/>
        <v>1</v>
      </c>
      <c r="AB26" s="704" t="s">
        <v>579</v>
      </c>
      <c r="AC26" s="704">
        <v>150</v>
      </c>
      <c r="AD26" s="704"/>
      <c r="AE26" s="704"/>
    </row>
    <row r="27" spans="2:31" s="710" customFormat="1" ht="20" customHeight="1">
      <c r="B27" s="635">
        <v>20</v>
      </c>
      <c r="C27" s="357" t="s">
        <v>550</v>
      </c>
      <c r="D27" s="346" t="str">
        <f>IF(E27="","",VLOOKUP(C27,Data!$B$5:$L$508,2,FALSE))</f>
        <v>ZG74810</v>
      </c>
      <c r="E27" s="715">
        <v>150</v>
      </c>
      <c r="F27" s="709">
        <v>1</v>
      </c>
      <c r="G27" s="363"/>
      <c r="H27" s="346">
        <f>IF(E27="","",VLOOKUP(C27,Data!$B$5:$L$508,11,FALSE))</f>
        <v>13.22</v>
      </c>
      <c r="I27" s="616">
        <f t="shared" si="0"/>
        <v>1983</v>
      </c>
      <c r="J27" s="471" t="str">
        <f>IF(E27="","",VLOOKUP(C27,Data!$B$5:$D$508,3,FALSE))</f>
        <v>C/T</v>
      </c>
      <c r="K27" s="347" t="str">
        <f>IF(E27="","",VLOOKUP(C27,Data!$B$5:$M$508,12,FALSE))</f>
        <v>Indonesia</v>
      </c>
      <c r="L27" s="348"/>
      <c r="M27" s="349">
        <f>IF(E27="","",VLOOKUP(C27,Data!$B$5:$E$508,4,FALSE)*E27)</f>
        <v>325</v>
      </c>
      <c r="N27" s="349">
        <f>IF(E27="","",VLOOKUP(C27,Data!$B$5:$F$508,5,FALSE)*E27)</f>
        <v>300</v>
      </c>
      <c r="O27" s="612" t="e">
        <f>IF(C27=Data!#REF!,Data!#REF!,(IF(C27=Data!#REF!,Data!#REF!,(IF(C27=Data!#REF!,Data!#REF!,(IF(C27=Data!B119,Data!G119,(IF(C27=Data!B122,Data!G122,(IF(C27=Data!#REF!,Data!#REF!,(IF(C27=Data!#REF!,Data!#REF!,(IF(C27=Data!#REF!,Data!#REF!,Data!#REF!)))))))))))))))&amp;IF(C27=Data!#REF!,Data!#REF!,(IF(C27=Data!#REF!,Data!#REF!,(IF(C27=Data!#REF!,Data!#REF!,(IF(C27=Data!#REF!,Data!#REF!,(IF(C27=Data!#REF!,Data!#REF!,(IF(C27=Data!#REF!,Data!G814,(IF(C27=Data!#REF!,Data!#REF!,(IF(C27=Data!#REF!,Data!#REF!,Data!#REF!)))))))))))))))&amp;IF(C27=Data!B150,Data!G150,(IF(C27=Data!#REF!,Data!#REF!,(IF(C27=Data!#REF!,Data!#REF!,(IF(C27=Data!#REF!,Data!#REF!,(IF(C27=Data!#REF!,Data!#REF!,Data!#REF!)))))))))</f>
        <v>#REF!</v>
      </c>
      <c r="P27" s="905"/>
      <c r="Q27" s="906"/>
      <c r="R27" s="630" t="s">
        <v>525</v>
      </c>
      <c r="S27" s="906"/>
      <c r="T27" s="906"/>
      <c r="U27" s="630"/>
      <c r="V27" s="634"/>
      <c r="W27" s="630"/>
      <c r="X27" s="350">
        <f>IF(E27="","",VLOOKUP(C27,Data!$B$5:$J$508,9,FALSE)*E27)</f>
        <v>1.2</v>
      </c>
      <c r="Y27" s="704"/>
      <c r="Z27" s="704" t="b">
        <f t="shared" si="1"/>
        <v>1</v>
      </c>
      <c r="AA27" s="704" t="b">
        <f t="shared" si="2"/>
        <v>1</v>
      </c>
      <c r="AB27" s="704" t="s">
        <v>603</v>
      </c>
      <c r="AC27" s="704">
        <v>150</v>
      </c>
      <c r="AD27" s="704"/>
      <c r="AE27" s="704"/>
    </row>
    <row r="28" spans="2:31" s="710" customFormat="1" ht="20" customHeight="1">
      <c r="B28" s="635" t="s">
        <v>949</v>
      </c>
      <c r="C28" s="357" t="s">
        <v>595</v>
      </c>
      <c r="D28" s="346" t="str">
        <f>IF(E28="","",VLOOKUP(C28,Data!$B$5:$L$508,2,FALSE))</f>
        <v>WW08990</v>
      </c>
      <c r="E28" s="715">
        <v>100</v>
      </c>
      <c r="F28" s="709"/>
      <c r="G28" s="363"/>
      <c r="H28" s="346">
        <f>IF(E28="","",VLOOKUP(C28,Data!$B$5:$L$508,11,FALSE))</f>
        <v>24.65</v>
      </c>
      <c r="I28" s="616">
        <f t="shared" si="0"/>
        <v>2465</v>
      </c>
      <c r="J28" s="471" t="str">
        <f>IF(E28="","",VLOOKUP(C28,Data!$B$5:$D$508,3,FALSE))</f>
        <v>C/T</v>
      </c>
      <c r="K28" s="347" t="str">
        <f>IF(E28="","",VLOOKUP(C28,Data!$B$5:$M$508,12,FALSE))</f>
        <v>Indonesia</v>
      </c>
      <c r="L28" s="348"/>
      <c r="M28" s="349">
        <f>IF(E28="","",VLOOKUP(C28,Data!$B$5:$E$508,4,FALSE)*E28)</f>
        <v>220.00000000000003</v>
      </c>
      <c r="N28" s="349">
        <f>IF(E28="","",VLOOKUP(C28,Data!$B$5:$F$508,5,FALSE)*E28)</f>
        <v>100</v>
      </c>
      <c r="O28" s="612" t="e">
        <f>IF(C28=Data!#REF!,Data!#REF!,(IF(C28=Data!#REF!,Data!#REF!,(IF(C28=Data!#REF!,Data!#REF!,(IF(C28=Data!B120,Data!G120,(IF(C28=Data!B123,Data!G123,(IF(C28=Data!#REF!,Data!#REF!,(IF(C28=Data!#REF!,Data!#REF!,(IF(C28=Data!#REF!,Data!#REF!,Data!#REF!)))))))))))))))&amp;IF(C28=Data!#REF!,Data!#REF!,(IF(C28=Data!#REF!,Data!#REF!,(IF(C28=Data!#REF!,Data!#REF!,(IF(C28=Data!#REF!,Data!#REF!,(IF(C28=Data!#REF!,Data!#REF!,(IF(C28=Data!#REF!,Data!G815,(IF(C28=Data!#REF!,Data!#REF!,(IF(C28=Data!#REF!,Data!#REF!,Data!#REF!)))))))))))))))&amp;IF(C28=Data!B151,Data!G151,(IF(C28=Data!#REF!,Data!#REF!,(IF(C28=Data!#REF!,Data!#REF!,(IF(C28=Data!#REF!,Data!#REF!,(IF(C28=Data!#REF!,Data!#REF!,Data!#REF!)))))))))</f>
        <v>#REF!</v>
      </c>
      <c r="P28" s="905"/>
      <c r="Q28" s="906"/>
      <c r="R28" s="630" t="s">
        <v>525</v>
      </c>
      <c r="S28" s="906"/>
      <c r="T28" s="906"/>
      <c r="U28" s="630"/>
      <c r="V28" s="634"/>
      <c r="W28" s="630"/>
      <c r="X28" s="350">
        <f>IF(E28="","",VLOOKUP(C28,Data!$B$5:$J$508,9,FALSE)*E28)</f>
        <v>0.34</v>
      </c>
      <c r="Y28" s="704"/>
      <c r="Z28" s="704" t="b">
        <f t="shared" ref="Z28:Z39" si="4">D28=AB28</f>
        <v>1</v>
      </c>
      <c r="AA28" s="704" t="b">
        <f t="shared" ref="AA28:AA39" si="5">AC28=E28</f>
        <v>1</v>
      </c>
      <c r="AB28" s="704" t="s">
        <v>19</v>
      </c>
      <c r="AC28" s="704">
        <v>100</v>
      </c>
      <c r="AD28" s="704"/>
      <c r="AE28" s="704"/>
    </row>
    <row r="29" spans="2:31" s="710" customFormat="1" ht="20" customHeight="1">
      <c r="B29" s="635"/>
      <c r="C29" s="357" t="s">
        <v>594</v>
      </c>
      <c r="D29" s="346" t="str">
        <f>IF(E29="","",VLOOKUP(C29,Data!$B$5:$L$508,2,FALSE))</f>
        <v>WW08970</v>
      </c>
      <c r="E29" s="715">
        <v>100</v>
      </c>
      <c r="F29" s="709"/>
      <c r="G29" s="363"/>
      <c r="H29" s="346">
        <f>IF(E29="","",VLOOKUP(C29,Data!$B$5:$L$508,11,FALSE))</f>
        <v>24.65</v>
      </c>
      <c r="I29" s="616">
        <f t="shared" si="0"/>
        <v>2465</v>
      </c>
      <c r="J29" s="471" t="str">
        <f>IF(E29="","",VLOOKUP(C29,Data!$B$5:$D$508,3,FALSE))</f>
        <v>C/T</v>
      </c>
      <c r="K29" s="347" t="str">
        <f>IF(E29="","",VLOOKUP(C29,Data!$B$5:$M$508,12,FALSE))</f>
        <v>Indonesia</v>
      </c>
      <c r="L29" s="348"/>
      <c r="M29" s="349">
        <f>IF(E29="","",VLOOKUP(C29,Data!$B$5:$E$508,4,FALSE)*E29)</f>
        <v>0</v>
      </c>
      <c r="N29" s="349">
        <f>IF(E29="","",VLOOKUP(C29,Data!$B$5:$F$508,5,FALSE)*E29)</f>
        <v>100</v>
      </c>
      <c r="O29" s="612" t="e">
        <f>IF(C29=Data!#REF!,Data!#REF!,(IF(C29=Data!#REF!,Data!#REF!,(IF(C29=Data!#REF!,Data!#REF!,(IF(C29=Data!B121,Data!G121,(IF(C29=Data!B124,Data!G124,(IF(C29=Data!#REF!,Data!#REF!,(IF(C29=Data!#REF!,Data!#REF!,(IF(C29=Data!#REF!,Data!#REF!,Data!#REF!)))))))))))))))&amp;IF(C29=Data!#REF!,Data!#REF!,(IF(C29=Data!#REF!,Data!#REF!,(IF(C29=Data!#REF!,Data!#REF!,(IF(C29=Data!#REF!,Data!#REF!,(IF(C29=Data!#REF!,Data!#REF!,(IF(C29=Data!#REF!,Data!G816,(IF(C29=Data!#REF!,Data!#REF!,(IF(C29=Data!#REF!,Data!#REF!,Data!#REF!)))))))))))))))&amp;IF(C29=Data!B152,Data!G152,(IF(C29=Data!#REF!,Data!#REF!,(IF(C29=Data!#REF!,Data!#REF!,(IF(C29=Data!#REF!,Data!#REF!,(IF(C29=Data!#REF!,Data!#REF!,Data!#REF!)))))))))</f>
        <v>#REF!</v>
      </c>
      <c r="P29" s="905"/>
      <c r="Q29" s="906"/>
      <c r="R29" s="630" t="s">
        <v>525</v>
      </c>
      <c r="S29" s="906"/>
      <c r="T29" s="906"/>
      <c r="U29" s="630"/>
      <c r="V29" s="634"/>
      <c r="W29" s="630"/>
      <c r="X29" s="350">
        <f>IF(E29="","",VLOOKUP(C29,Data!$B$5:$J$508,9,FALSE)*E29)</f>
        <v>0.34</v>
      </c>
      <c r="Y29" s="704"/>
      <c r="Z29" s="704" t="b">
        <f t="shared" si="4"/>
        <v>1</v>
      </c>
      <c r="AA29" s="704" t="b">
        <f t="shared" si="5"/>
        <v>1</v>
      </c>
      <c r="AB29" s="704" t="s">
        <v>18</v>
      </c>
      <c r="AC29" s="704">
        <v>100</v>
      </c>
      <c r="AD29" s="704"/>
      <c r="AE29" s="704"/>
    </row>
    <row r="30" spans="2:31" s="710" customFormat="1" ht="20" customHeight="1">
      <c r="B30" s="635" t="s">
        <v>1045</v>
      </c>
      <c r="C30" s="357" t="s">
        <v>628</v>
      </c>
      <c r="D30" s="346" t="str">
        <f>IF(E30="","",VLOOKUP(C30,Data!$B$5:$L$508,2,FALSE))</f>
        <v>ZX39170</v>
      </c>
      <c r="E30" s="715">
        <v>10</v>
      </c>
      <c r="F30" s="709"/>
      <c r="G30" s="363"/>
      <c r="H30" s="346">
        <f>IF(E30="","",VLOOKUP(C30,Data!$B$5:$L$508,11,FALSE))</f>
        <v>128.04</v>
      </c>
      <c r="I30" s="616">
        <f>IF(E30&gt;0,E30*H30,"-")</f>
        <v>1280.3999999999999</v>
      </c>
      <c r="J30" s="471" t="str">
        <f>IF(E30="","",VLOOKUP(C30,Data!$B$5:$D$508,3,FALSE))</f>
        <v>C/T</v>
      </c>
      <c r="K30" s="347" t="str">
        <f>IF(E30="","",VLOOKUP(C30,Data!$B$5:$M$508,12,FALSE))</f>
        <v>Indonesia</v>
      </c>
      <c r="L30" s="348"/>
      <c r="M30" s="349">
        <f>IF(E30="","",VLOOKUP(C30,Data!$B$5:$E$508,4,FALSE)*E30)</f>
        <v>30</v>
      </c>
      <c r="N30" s="349">
        <f>IF(E30="","",VLOOKUP(C30,Data!$B$5:$F$508,5,FALSE)*E30)</f>
        <v>20</v>
      </c>
      <c r="O30" s="612" t="e">
        <f>IF(C30=Data!#REF!,Data!#REF!,(IF(C30=Data!#REF!,Data!#REF!,(IF(C30=Data!#REF!,Data!#REF!,(IF(C30=Data!B125,Data!G125,(IF(C30=Data!B128,Data!G128,(IF(C30=Data!#REF!,Data!#REF!,(IF(C30=Data!#REF!,Data!#REF!,(IF(C30=Data!#REF!,Data!#REF!,Data!#REF!)))))))))))))))&amp;IF(C30=Data!#REF!,Data!#REF!,(IF(C30=Data!#REF!,Data!#REF!,(IF(C30=Data!#REF!,Data!#REF!,(IF(C30=Data!#REF!,Data!#REF!,(IF(C30=Data!#REF!,Data!#REF!,(IF(C30=Data!#REF!,Data!G820,(IF(C30=Data!#REF!,Data!#REF!,(IF(C30=Data!#REF!,Data!#REF!,Data!#REF!)))))))))))))))&amp;IF(C30=Data!B156,Data!G156,(IF(C30=Data!#REF!,Data!#REF!,(IF(C30=Data!#REF!,Data!#REF!,(IF(C30=Data!#REF!,Data!#REF!,(IF(C30=Data!#REF!,Data!#REF!,Data!#REF!)))))))))</f>
        <v>#REF!</v>
      </c>
      <c r="P30" s="905"/>
      <c r="Q30" s="906"/>
      <c r="R30" s="630" t="s">
        <v>525</v>
      </c>
      <c r="S30" s="906"/>
      <c r="T30" s="906"/>
      <c r="U30" s="630"/>
      <c r="V30" s="634"/>
      <c r="W30" s="630"/>
      <c r="X30" s="350">
        <f>IF(E30="","",VLOOKUP(C30,Data!$B$5:$J$508,9,FALSE)*E30)</f>
        <v>0.31</v>
      </c>
      <c r="Y30" s="704"/>
      <c r="Z30" s="704" t="b">
        <f t="shared" si="4"/>
        <v>1</v>
      </c>
      <c r="AA30" s="704" t="b">
        <f t="shared" si="5"/>
        <v>1</v>
      </c>
      <c r="AB30" s="704" t="s">
        <v>631</v>
      </c>
      <c r="AC30" s="704">
        <v>10</v>
      </c>
      <c r="AD30" s="704"/>
      <c r="AE30" s="704"/>
    </row>
    <row r="31" spans="2:31" s="710" customFormat="1" ht="20" customHeight="1">
      <c r="B31" s="635" t="s">
        <v>954</v>
      </c>
      <c r="C31" s="357" t="s">
        <v>622</v>
      </c>
      <c r="D31" s="346" t="str">
        <f>IF(E31="","",VLOOKUP(C31,Data!$B$5:$L$508,2,FALSE))</f>
        <v>ZV87980</v>
      </c>
      <c r="E31" s="715">
        <v>5</v>
      </c>
      <c r="F31" s="709"/>
      <c r="G31" s="363"/>
      <c r="H31" s="346">
        <f>IF(E31="","",VLOOKUP(C31,Data!$B$5:$L$508,11,FALSE))</f>
        <v>21.12</v>
      </c>
      <c r="I31" s="616">
        <f t="shared" si="0"/>
        <v>105.60000000000001</v>
      </c>
      <c r="J31" s="471" t="str">
        <f>IF(E31="","",VLOOKUP(C31,Data!$B$5:$D$508,3,FALSE))</f>
        <v>C/T</v>
      </c>
      <c r="K31" s="347" t="str">
        <f>IF(E31="","",VLOOKUP(C31,Data!$B$5:$M$508,12,FALSE))</f>
        <v>Indonesia</v>
      </c>
      <c r="L31" s="348"/>
      <c r="M31" s="349">
        <f>IF(E31="","",VLOOKUP(C31,Data!$B$5:$E$508,4,FALSE)*E31)</f>
        <v>51.75</v>
      </c>
      <c r="N31" s="349">
        <f>IF(E31="","",VLOOKUP(C31,Data!$B$5:$F$508,5,FALSE)*E31)</f>
        <v>41</v>
      </c>
      <c r="O31" s="612" t="e">
        <f>IF(C31=Data!#REF!,Data!#REF!,(IF(C31=Data!#REF!,Data!#REF!,(IF(C31=Data!#REF!,Data!#REF!,(IF(C31=Data!B123,Data!G123,(IF(C31=Data!B126,Data!G126,(IF(C31=Data!#REF!,Data!#REF!,(IF(C31=Data!#REF!,Data!#REF!,(IF(C31=Data!#REF!,Data!#REF!,Data!#REF!)))))))))))))))&amp;IF(C31=Data!#REF!,Data!#REF!,(IF(C31=Data!#REF!,Data!#REF!,(IF(C31=Data!#REF!,Data!#REF!,(IF(C31=Data!#REF!,Data!#REF!,(IF(C31=Data!#REF!,Data!#REF!,(IF(C31=Data!#REF!,Data!G818,(IF(C31=Data!#REF!,Data!#REF!,(IF(C31=Data!#REF!,Data!#REF!,Data!#REF!)))))))))))))))&amp;IF(C31=Data!B154,Data!G154,(IF(C31=Data!#REF!,Data!#REF!,(IF(C31=Data!#REF!,Data!#REF!,(IF(C31=Data!#REF!,Data!#REF!,(IF(C31=Data!#REF!,Data!#REF!,Data!#REF!)))))))))</f>
        <v>#REF!</v>
      </c>
      <c r="P31" s="905"/>
      <c r="Q31" s="906"/>
      <c r="R31" s="630" t="s">
        <v>525</v>
      </c>
      <c r="S31" s="906"/>
      <c r="T31" s="906"/>
      <c r="U31" s="630"/>
      <c r="V31" s="634"/>
      <c r="W31" s="630"/>
      <c r="X31" s="350">
        <f>IF(E31="","",VLOOKUP(C31,Data!$B$5:$J$508,9,FALSE)*E31)</f>
        <v>0.13465111111111111</v>
      </c>
      <c r="Y31" s="704"/>
      <c r="Z31" s="704" t="b">
        <f t="shared" si="4"/>
        <v>1</v>
      </c>
      <c r="AA31" s="704" t="b">
        <f t="shared" si="5"/>
        <v>1</v>
      </c>
      <c r="AB31" s="704" t="s">
        <v>167</v>
      </c>
      <c r="AC31" s="704">
        <v>5</v>
      </c>
      <c r="AD31" s="704"/>
      <c r="AE31" s="704"/>
    </row>
    <row r="32" spans="2:31" s="710" customFormat="1" ht="20" customHeight="1">
      <c r="B32" s="635" t="s">
        <v>1162</v>
      </c>
      <c r="C32" s="357" t="s">
        <v>127</v>
      </c>
      <c r="D32" s="346" t="str">
        <f>IF(E32="","",VLOOKUP(C32,Data!$B$5:$L$508,2,FALSE))</f>
        <v>ZV88180</v>
      </c>
      <c r="E32" s="715">
        <v>240</v>
      </c>
      <c r="F32" s="709">
        <v>6</v>
      </c>
      <c r="G32" s="363"/>
      <c r="H32" s="346">
        <f>IF(E32="","",VLOOKUP(C32,Data!$B$5:$L$508,11,FALSE))</f>
        <v>44.63</v>
      </c>
      <c r="I32" s="616">
        <f t="shared" si="0"/>
        <v>10711.2</v>
      </c>
      <c r="J32" s="471" t="str">
        <f>IF(E32="","",VLOOKUP(C32,Data!$B$5:$D$508,3,FALSE))</f>
        <v>C/T</v>
      </c>
      <c r="K32" s="347" t="str">
        <f>IF(E32="","",VLOOKUP(C32,Data!$B$5:$M$508,12,FALSE))</f>
        <v>Indonesia</v>
      </c>
      <c r="L32" s="348"/>
      <c r="M32" s="349">
        <f>IF(E32="","",VLOOKUP(C32,Data!$B$5:$E$508,4,FALSE)*E32)</f>
        <v>2193.6000000000004</v>
      </c>
      <c r="N32" s="349">
        <f>IF(E32="","",VLOOKUP(C32,Data!$B$5:$F$508,5,FALSE)*E32)</f>
        <v>2112</v>
      </c>
      <c r="O32" s="612" t="e">
        <f>IF(C32=Data!#REF!,Data!#REF!,(IF(C32=Data!#REF!,Data!#REF!,(IF(C32=Data!#REF!,Data!#REF!,(IF(C32=Data!B119,Data!G119,(IF(C32=Data!B122,Data!G122,(IF(C32=Data!#REF!,Data!#REF!,(IF(C32=Data!#REF!,Data!#REF!,(IF(C32=Data!#REF!,Data!#REF!,Data!#REF!)))))))))))))))&amp;IF(C32=Data!#REF!,Data!#REF!,(IF(C32=Data!#REF!,Data!#REF!,(IF(C32=Data!#REF!,Data!#REF!,(IF(C32=Data!#REF!,Data!#REF!,(IF(C32=Data!#REF!,Data!#REF!,(IF(C32=Data!#REF!,Data!G814,(IF(C32=Data!#REF!,Data!#REF!,(IF(C32=Data!#REF!,Data!#REF!,Data!#REF!)))))))))))))))&amp;IF(C32=Data!B150,Data!G150,(IF(C32=Data!#REF!,Data!#REF!,(IF(C32=Data!#REF!,Data!#REF!,(IF(C32=Data!#REF!,Data!#REF!,(IF(C32=Data!#REF!,Data!#REF!,Data!#REF!)))))))))</f>
        <v>#REF!</v>
      </c>
      <c r="P32" s="905"/>
      <c r="Q32" s="906"/>
      <c r="R32" s="630" t="s">
        <v>525</v>
      </c>
      <c r="S32" s="906"/>
      <c r="T32" s="906"/>
      <c r="U32" s="630"/>
      <c r="V32" s="634"/>
      <c r="W32" s="630"/>
      <c r="X32" s="350">
        <f>IF(E32="","",VLOOKUP(C32,Data!$B$5:$J$508,9,FALSE)*E32)</f>
        <v>5.1840000000000002</v>
      </c>
      <c r="Y32" s="704"/>
      <c r="Z32" s="704" t="b">
        <f t="shared" si="4"/>
        <v>1</v>
      </c>
      <c r="AA32" s="704" t="b">
        <f t="shared" si="5"/>
        <v>1</v>
      </c>
      <c r="AB32" s="704" t="s">
        <v>142</v>
      </c>
      <c r="AC32" s="704">
        <v>240</v>
      </c>
      <c r="AD32" s="704"/>
      <c r="AE32" s="704"/>
    </row>
    <row r="33" spans="2:31" s="710" customFormat="1" ht="20" customHeight="1">
      <c r="B33" s="635" t="s">
        <v>1349</v>
      </c>
      <c r="C33" s="357" t="s">
        <v>128</v>
      </c>
      <c r="D33" s="346" t="str">
        <f>IF(E33="","",VLOOKUP(C33,Data!$B$5:$L$508,2,FALSE))</f>
        <v>ZV88190</v>
      </c>
      <c r="E33" s="715">
        <v>120</v>
      </c>
      <c r="F33" s="709">
        <v>3</v>
      </c>
      <c r="G33" s="363"/>
      <c r="H33" s="346">
        <f>IF(E33="","",VLOOKUP(C33,Data!$B$5:$L$508,11,FALSE))</f>
        <v>42.63</v>
      </c>
      <c r="I33" s="616">
        <f t="shared" si="0"/>
        <v>5115.6000000000004</v>
      </c>
      <c r="J33" s="471" t="str">
        <f>IF(E33="","",VLOOKUP(C33,Data!$B$5:$D$508,3,FALSE))</f>
        <v>C/T</v>
      </c>
      <c r="K33" s="347" t="str">
        <f>IF(E33="","",VLOOKUP(C33,Data!$B$5:$M$508,12,FALSE))</f>
        <v>Indonesia</v>
      </c>
      <c r="L33" s="348"/>
      <c r="M33" s="349">
        <f>IF(E33="","",VLOOKUP(C33,Data!$B$5:$E$508,4,FALSE)*E33)</f>
        <v>1096.8000000000002</v>
      </c>
      <c r="N33" s="349">
        <f>IF(E33="","",VLOOKUP(C33,Data!$B$5:$F$508,5,FALSE)*E33)</f>
        <v>1032</v>
      </c>
      <c r="O33" s="612" t="e">
        <f>IF(C33=Data!#REF!,Data!#REF!,(IF(C33=Data!#REF!,Data!#REF!,(IF(C33=Data!#REF!,Data!#REF!,(IF(C33=Data!B120,Data!G120,(IF(C33=Data!B123,Data!G123,(IF(C33=Data!#REF!,Data!#REF!,(IF(C33=Data!#REF!,Data!#REF!,(IF(C33=Data!#REF!,Data!#REF!,Data!#REF!)))))))))))))))&amp;IF(C33=Data!#REF!,Data!#REF!,(IF(C33=Data!#REF!,Data!#REF!,(IF(C33=Data!#REF!,Data!#REF!,(IF(C33=Data!#REF!,Data!#REF!,(IF(C33=Data!#REF!,Data!#REF!,(IF(C33=Data!#REF!,Data!G815,(IF(C33=Data!#REF!,Data!#REF!,(IF(C33=Data!#REF!,Data!#REF!,Data!#REF!)))))))))))))))&amp;IF(C33=Data!B151,Data!G151,(IF(C33=Data!#REF!,Data!#REF!,(IF(C33=Data!#REF!,Data!#REF!,(IF(C33=Data!#REF!,Data!#REF!,(IF(C33=Data!#REF!,Data!#REF!,Data!#REF!)))))))))</f>
        <v>#REF!</v>
      </c>
      <c r="P33" s="905"/>
      <c r="Q33" s="906"/>
      <c r="R33" s="630" t="s">
        <v>525</v>
      </c>
      <c r="S33" s="906"/>
      <c r="T33" s="906"/>
      <c r="U33" s="630"/>
      <c r="V33" s="634"/>
      <c r="W33" s="630"/>
      <c r="X33" s="350">
        <f>IF(E33="","",VLOOKUP(C33,Data!$B$5:$J$508,9,FALSE)*E33)</f>
        <v>2.5920000000000001</v>
      </c>
      <c r="Y33" s="704"/>
      <c r="Z33" s="704" t="b">
        <f t="shared" si="4"/>
        <v>1</v>
      </c>
      <c r="AA33" s="704" t="b">
        <f t="shared" si="5"/>
        <v>1</v>
      </c>
      <c r="AB33" s="704" t="s">
        <v>143</v>
      </c>
      <c r="AC33" s="704">
        <v>120</v>
      </c>
      <c r="AD33" s="704"/>
      <c r="AE33" s="704"/>
    </row>
    <row r="34" spans="2:31" s="710" customFormat="1" ht="20" customHeight="1">
      <c r="B34" s="635">
        <v>36</v>
      </c>
      <c r="C34" s="357" t="s">
        <v>129</v>
      </c>
      <c r="D34" s="346" t="str">
        <f>IF(E34="","",VLOOKUP(C34,Data!$B$5:$L$508,2,FALSE))</f>
        <v>ZV88200</v>
      </c>
      <c r="E34" s="715">
        <v>3</v>
      </c>
      <c r="F34" s="709"/>
      <c r="G34" s="363"/>
      <c r="H34" s="346">
        <f>IF(E34="","",VLOOKUP(C34,Data!$B$5:$L$508,11,FALSE))</f>
        <v>16.37</v>
      </c>
      <c r="I34" s="616">
        <f t="shared" ref="I34" si="6">IF(E34&gt;0,E34*H34,"-")</f>
        <v>49.11</v>
      </c>
      <c r="J34" s="471" t="str">
        <f>IF(E34="","",VLOOKUP(C34,Data!$B$5:$D$508,3,FALSE))</f>
        <v>C/T</v>
      </c>
      <c r="K34" s="347" t="str">
        <f>IF(E34="","",VLOOKUP(C34,Data!$B$5:$M$508,12,FALSE))</f>
        <v>Indonesia</v>
      </c>
      <c r="L34" s="348"/>
      <c r="M34" s="349">
        <f>IF(E34="","",VLOOKUP(C34,Data!$B$5:$E$508,4,FALSE)*E34)</f>
        <v>6.0690000000000008</v>
      </c>
      <c r="N34" s="349">
        <f>IF(E34="","",VLOOKUP(C34,Data!$B$5:$F$508,5,FALSE)*E34)</f>
        <v>2.0699999999999998</v>
      </c>
      <c r="O34" s="612" t="e">
        <f>IF(C34=Data!#REF!,Data!#REF!,(IF(C34=Data!#REF!,Data!#REF!,(IF(C34=Data!#REF!,Data!#REF!,(IF(C34=Data!B124,Data!G124,(IF(C34=Data!B127,Data!G127,(IF(C34=Data!#REF!,Data!#REF!,(IF(C34=Data!#REF!,Data!#REF!,(IF(C34=Data!#REF!,Data!#REF!,Data!#REF!)))))))))))))))&amp;IF(C34=Data!#REF!,Data!#REF!,(IF(C34=Data!#REF!,Data!#REF!,(IF(C34=Data!#REF!,Data!#REF!,(IF(C34=Data!#REF!,Data!#REF!,(IF(C34=Data!#REF!,Data!#REF!,(IF(C34=Data!#REF!,Data!G819,(IF(C34=Data!#REF!,Data!#REF!,(IF(C34=Data!#REF!,Data!#REF!,Data!#REF!)))))))))))))))&amp;IF(C34=Data!B155,Data!G155,(IF(C34=Data!#REF!,Data!#REF!,(IF(C34=Data!#REF!,Data!#REF!,(IF(C34=Data!#REF!,Data!#REF!,(IF(C34=Data!#REF!,Data!#REF!,Data!#REF!)))))))))</f>
        <v>#REF!</v>
      </c>
      <c r="P34" s="905"/>
      <c r="Q34" s="906"/>
      <c r="R34" s="630" t="s">
        <v>525</v>
      </c>
      <c r="S34" s="906"/>
      <c r="T34" s="906"/>
      <c r="U34" s="630"/>
      <c r="V34" s="634"/>
      <c r="W34" s="630"/>
      <c r="X34" s="350">
        <f>IF(E34="","",VLOOKUP(C34,Data!$B$5:$J$508,9,FALSE)*E34)</f>
        <v>3.6299999999999995E-3</v>
      </c>
      <c r="Y34" s="704"/>
      <c r="Z34" s="704" t="b">
        <f t="shared" si="4"/>
        <v>1</v>
      </c>
      <c r="AA34" s="704" t="b">
        <f t="shared" si="5"/>
        <v>1</v>
      </c>
      <c r="AB34" s="704" t="s">
        <v>144</v>
      </c>
      <c r="AC34" s="704">
        <v>3</v>
      </c>
      <c r="AD34" s="704"/>
      <c r="AE34" s="704"/>
    </row>
    <row r="35" spans="2:31" s="710" customFormat="1" ht="20" customHeight="1">
      <c r="B35" s="635" t="s">
        <v>1350</v>
      </c>
      <c r="C35" s="357" t="s">
        <v>130</v>
      </c>
      <c r="D35" s="346" t="str">
        <f>IF(E35="","",VLOOKUP(C35,Data!$B$5:$L$508,2,FALSE))</f>
        <v>ZV88210</v>
      </c>
      <c r="E35" s="715">
        <v>240</v>
      </c>
      <c r="F35" s="709">
        <v>4</v>
      </c>
      <c r="G35" s="363"/>
      <c r="H35" s="346">
        <f>IF(E35="","",VLOOKUP(C35,Data!$B$5:$L$508,11,FALSE))</f>
        <v>44.02</v>
      </c>
      <c r="I35" s="616">
        <f t="shared" si="0"/>
        <v>10564.800000000001</v>
      </c>
      <c r="J35" s="471" t="str">
        <f>IF(E35="","",VLOOKUP(C35,Data!$B$5:$D$508,3,FALSE))</f>
        <v>C/T</v>
      </c>
      <c r="K35" s="347" t="str">
        <f>IF(E35="","",VLOOKUP(C35,Data!$B$5:$M$508,12,FALSE))</f>
        <v>Indonesia</v>
      </c>
      <c r="L35" s="348"/>
      <c r="M35" s="349">
        <f>IF(E35="","",VLOOKUP(C35,Data!$B$5:$E$508,4,FALSE)*E35)</f>
        <v>1716</v>
      </c>
      <c r="N35" s="349">
        <f>IF(E35="","",VLOOKUP(C35,Data!$B$5:$F$508,5,FALSE)*E35)</f>
        <v>1632</v>
      </c>
      <c r="O35" s="612" t="e">
        <f>IF(C35=Data!#REF!,Data!#REF!,(IF(C35=Data!#REF!,Data!#REF!,(IF(C35=Data!#REF!,Data!#REF!,(IF(C35=Data!B121,Data!G121,(IF(C35=Data!B124,Data!G124,(IF(C35=Data!#REF!,Data!#REF!,(IF(C35=Data!#REF!,Data!#REF!,(IF(C35=Data!#REF!,Data!#REF!,Data!#REF!)))))))))))))))&amp;IF(C35=Data!#REF!,Data!#REF!,(IF(C35=Data!#REF!,Data!#REF!,(IF(C35=Data!#REF!,Data!#REF!,(IF(C35=Data!#REF!,Data!#REF!,(IF(C35=Data!#REF!,Data!#REF!,(IF(C35=Data!#REF!,Data!G816,(IF(C35=Data!#REF!,Data!#REF!,(IF(C35=Data!#REF!,Data!#REF!,Data!#REF!)))))))))))))))&amp;IF(C35=Data!B152,Data!G152,(IF(C35=Data!#REF!,Data!#REF!,(IF(C35=Data!#REF!,Data!#REF!,(IF(C35=Data!#REF!,Data!#REF!,(IF(C35=Data!#REF!,Data!#REF!,Data!#REF!)))))))))</f>
        <v>#REF!</v>
      </c>
      <c r="P35" s="905"/>
      <c r="Q35" s="906"/>
      <c r="R35" s="630" t="s">
        <v>525</v>
      </c>
      <c r="S35" s="906"/>
      <c r="T35" s="906"/>
      <c r="U35" s="630"/>
      <c r="V35" s="634"/>
      <c r="W35" s="630"/>
      <c r="X35" s="350">
        <f>IF(E35="","",VLOOKUP(C35,Data!$B$5:$J$508,9,FALSE)*E35)</f>
        <v>5.1840000000000002</v>
      </c>
      <c r="Y35" s="704"/>
      <c r="Z35" s="704" t="b">
        <f t="shared" si="4"/>
        <v>1</v>
      </c>
      <c r="AA35" s="704" t="b">
        <f t="shared" si="5"/>
        <v>1</v>
      </c>
      <c r="AB35" s="704" t="s">
        <v>145</v>
      </c>
      <c r="AC35" s="704">
        <v>240</v>
      </c>
      <c r="AD35" s="704"/>
      <c r="AE35" s="704"/>
    </row>
    <row r="36" spans="2:31" s="710" customFormat="1" ht="20" customHeight="1">
      <c r="B36" s="635" t="s">
        <v>1351</v>
      </c>
      <c r="C36" s="357" t="s">
        <v>131</v>
      </c>
      <c r="D36" s="346" t="str">
        <f>IF(E36="","",VLOOKUP(C36,Data!$B$5:$L$508,2,FALSE))</f>
        <v>ZV88230</v>
      </c>
      <c r="E36" s="715">
        <v>126</v>
      </c>
      <c r="F36" s="709"/>
      <c r="G36" s="363"/>
      <c r="H36" s="346">
        <f>IF(E36="","",VLOOKUP(C36,Data!$B$5:$L$508,11,FALSE))</f>
        <v>38.19</v>
      </c>
      <c r="I36" s="616">
        <f t="shared" si="0"/>
        <v>4811.9399999999996</v>
      </c>
      <c r="J36" s="471" t="str">
        <f>IF(E36="","",VLOOKUP(C36,Data!$B$5:$D$508,3,FALSE))</f>
        <v>C/T</v>
      </c>
      <c r="K36" s="347" t="str">
        <f>IF(E36="","",VLOOKUP(C36,Data!$B$5:$M$508,12,FALSE))</f>
        <v>Indonesia</v>
      </c>
      <c r="L36" s="348"/>
      <c r="M36" s="349">
        <f>IF(E36="","",VLOOKUP(C36,Data!$B$5:$E$508,4,FALSE)*E36)</f>
        <v>606.05999999999995</v>
      </c>
      <c r="N36" s="349">
        <f>IF(E36="","",VLOOKUP(C36,Data!$B$5:$F$508,5,FALSE)*E36)</f>
        <v>554.40000000000009</v>
      </c>
      <c r="O36" s="612" t="e">
        <f>IF(C36=Data!#REF!,Data!#REF!,(IF(C36=Data!#REF!,Data!#REF!,(IF(C36=Data!#REF!,Data!#REF!,(IF(C36=Data!B122,Data!G122,(IF(C36=Data!B125,Data!G125,(IF(C36=Data!#REF!,Data!#REF!,(IF(C36=Data!#REF!,Data!#REF!,(IF(C36=Data!#REF!,Data!#REF!,Data!#REF!)))))))))))))))&amp;IF(C36=Data!#REF!,Data!#REF!,(IF(C36=Data!#REF!,Data!#REF!,(IF(C36=Data!#REF!,Data!#REF!,(IF(C36=Data!#REF!,Data!#REF!,(IF(C36=Data!#REF!,Data!#REF!,(IF(C36=Data!#REF!,Data!G817,(IF(C36=Data!#REF!,Data!#REF!,(IF(C36=Data!#REF!,Data!#REF!,Data!#REF!)))))))))))))))&amp;IF(C36=Data!B153,Data!G153,(IF(C36=Data!#REF!,Data!#REF!,(IF(C36=Data!#REF!,Data!#REF!,(IF(C36=Data!#REF!,Data!#REF!,(IF(C36=Data!#REF!,Data!#REF!,Data!#REF!)))))))))</f>
        <v>#REF!</v>
      </c>
      <c r="P36" s="905"/>
      <c r="Q36" s="906"/>
      <c r="R36" s="630" t="s">
        <v>525</v>
      </c>
      <c r="S36" s="906"/>
      <c r="T36" s="906"/>
      <c r="U36" s="630"/>
      <c r="V36" s="634"/>
      <c r="W36" s="630"/>
      <c r="X36" s="350">
        <f>IF(E36="","",VLOOKUP(C36,Data!$B$5:$J$508,9,FALSE)*E36)</f>
        <v>1.4742</v>
      </c>
      <c r="Y36" s="704"/>
      <c r="Z36" s="704" t="b">
        <f t="shared" si="4"/>
        <v>1</v>
      </c>
      <c r="AA36" s="704" t="b">
        <f t="shared" si="5"/>
        <v>1</v>
      </c>
      <c r="AB36" s="704" t="s">
        <v>146</v>
      </c>
      <c r="AC36" s="704">
        <v>126</v>
      </c>
      <c r="AD36" s="704"/>
      <c r="AE36" s="704"/>
    </row>
    <row r="37" spans="2:31" s="710" customFormat="1" ht="20" customHeight="1">
      <c r="B37" s="635" t="s">
        <v>1048</v>
      </c>
      <c r="C37" s="357" t="s">
        <v>133</v>
      </c>
      <c r="D37" s="346" t="str">
        <f>IF(E37="","",VLOOKUP(C37,Data!$B$5:$L$508,2,FALSE))</f>
        <v>ZV88250</v>
      </c>
      <c r="E37" s="715">
        <v>128</v>
      </c>
      <c r="F37" s="709">
        <v>2</v>
      </c>
      <c r="G37" s="363"/>
      <c r="H37" s="346">
        <f>IF(E37="","",VLOOKUP(C37,Data!$B$5:$L$508,11,FALSE))</f>
        <v>96.46</v>
      </c>
      <c r="I37" s="616">
        <f t="shared" si="0"/>
        <v>12346.88</v>
      </c>
      <c r="J37" s="471" t="str">
        <f>IF(E37="","",VLOOKUP(C37,Data!$B$5:$D$508,3,FALSE))</f>
        <v>C/T</v>
      </c>
      <c r="K37" s="347" t="str">
        <f>IF(E37="","",VLOOKUP(C37,Data!$B$5:$M$508,12,FALSE))</f>
        <v>Indonesia</v>
      </c>
      <c r="L37" s="348"/>
      <c r="M37" s="349">
        <f>IF(E37="","",VLOOKUP(C37,Data!$B$5:$E$508,4,FALSE)*E37)</f>
        <v>581.12</v>
      </c>
      <c r="N37" s="349">
        <f>IF(E37="","",VLOOKUP(C37,Data!$B$5:$F$508,5,FALSE)*E37)</f>
        <v>537.6</v>
      </c>
      <c r="O37" s="612" t="e">
        <f>IF(C37=Data!#REF!,Data!#REF!,(IF(C37=Data!#REF!,Data!#REF!,(IF(C37=Data!#REF!,Data!#REF!,(IF(C37=Data!B124,Data!G124,(IF(C37=Data!B127,Data!G127,(IF(C37=Data!#REF!,Data!#REF!,(IF(C37=Data!#REF!,Data!#REF!,(IF(C37=Data!#REF!,Data!#REF!,Data!#REF!)))))))))))))))&amp;IF(C37=Data!#REF!,Data!#REF!,(IF(C37=Data!#REF!,Data!#REF!,(IF(C37=Data!#REF!,Data!#REF!,(IF(C37=Data!#REF!,Data!#REF!,(IF(C37=Data!#REF!,Data!#REF!,(IF(C37=Data!#REF!,Data!G819,(IF(C37=Data!#REF!,Data!#REF!,(IF(C37=Data!#REF!,Data!#REF!,Data!#REF!)))))))))))))))&amp;IF(C37=Data!B155,Data!G155,(IF(C37=Data!#REF!,Data!#REF!,(IF(C37=Data!#REF!,Data!#REF!,(IF(C37=Data!#REF!,Data!#REF!,(IF(C37=Data!#REF!,Data!#REF!,Data!#REF!)))))))))</f>
        <v>#REF!</v>
      </c>
      <c r="P37" s="905"/>
      <c r="Q37" s="906"/>
      <c r="R37" s="630" t="s">
        <v>525</v>
      </c>
      <c r="S37" s="906"/>
      <c r="T37" s="906"/>
      <c r="U37" s="630"/>
      <c r="V37" s="634"/>
      <c r="W37" s="630"/>
      <c r="X37" s="350">
        <f>IF(E37="","",VLOOKUP(C37,Data!$B$5:$J$508,9,FALSE)*E37)</f>
        <v>1.6639999999999999</v>
      </c>
      <c r="Y37" s="704"/>
      <c r="Z37" s="704" t="b">
        <f t="shared" si="4"/>
        <v>1</v>
      </c>
      <c r="AA37" s="704" t="b">
        <f t="shared" si="5"/>
        <v>1</v>
      </c>
      <c r="AB37" s="704" t="s">
        <v>148</v>
      </c>
      <c r="AC37" s="704">
        <v>128</v>
      </c>
      <c r="AD37" s="704"/>
      <c r="AE37" s="704"/>
    </row>
    <row r="38" spans="2:31" s="710" customFormat="1" ht="20" customHeight="1">
      <c r="B38" s="635">
        <v>49</v>
      </c>
      <c r="C38" s="357" t="s">
        <v>137</v>
      </c>
      <c r="D38" s="346" t="str">
        <f>IF(E38="","",VLOOKUP(C38,Data!$B$5:$L$508,2,FALSE))</f>
        <v>ZV88290</v>
      </c>
      <c r="E38" s="715">
        <v>64</v>
      </c>
      <c r="F38" s="709">
        <v>1</v>
      </c>
      <c r="G38" s="363"/>
      <c r="H38" s="346">
        <f>IF(E38="","",VLOOKUP(C38,Data!$B$5:$L$508,11,FALSE))</f>
        <v>96.87</v>
      </c>
      <c r="I38" s="616">
        <f t="shared" si="0"/>
        <v>6199.68</v>
      </c>
      <c r="J38" s="471" t="str">
        <f>IF(E38="","",VLOOKUP(C38,Data!$B$5:$D$508,3,FALSE))</f>
        <v>C/T</v>
      </c>
      <c r="K38" s="347" t="str">
        <f>IF(E38="","",VLOOKUP(C38,Data!$B$5:$M$508,12,FALSE))</f>
        <v>Indonesia</v>
      </c>
      <c r="L38" s="348"/>
      <c r="M38" s="349">
        <f>IF(E38="","",VLOOKUP(C38,Data!$B$5:$E$508,4,FALSE)*E38)</f>
        <v>290.56</v>
      </c>
      <c r="N38" s="349">
        <f>IF(E38="","",VLOOKUP(C38,Data!$B$5:$F$508,5,FALSE)*E38)</f>
        <v>268.8</v>
      </c>
      <c r="O38" s="612" t="e">
        <f>IF(C38=Data!#REF!,Data!#REF!,(IF(C38=Data!#REF!,Data!#REF!,(IF(C38=Data!#REF!,Data!#REF!,(IF(C38=Data!B124,Data!G124,(IF(C38=Data!B127,Data!G127,(IF(C38=Data!#REF!,Data!#REF!,(IF(C38=Data!#REF!,Data!#REF!,(IF(C38=Data!#REF!,Data!#REF!,Data!#REF!)))))))))))))))&amp;IF(C38=Data!#REF!,Data!#REF!,(IF(C38=Data!#REF!,Data!#REF!,(IF(C38=Data!#REF!,Data!#REF!,(IF(C38=Data!#REF!,Data!#REF!,(IF(C38=Data!#REF!,Data!#REF!,(IF(C38=Data!#REF!,Data!G819,(IF(C38=Data!#REF!,Data!#REF!,(IF(C38=Data!#REF!,Data!#REF!,Data!#REF!)))))))))))))))&amp;IF(C38=Data!B155,Data!G155,(IF(C38=Data!#REF!,Data!#REF!,(IF(C38=Data!#REF!,Data!#REF!,(IF(C38=Data!#REF!,Data!#REF!,(IF(C38=Data!#REF!,Data!#REF!,Data!#REF!)))))))))</f>
        <v>#REF!</v>
      </c>
      <c r="P38" s="905"/>
      <c r="Q38" s="906"/>
      <c r="R38" s="630" t="s">
        <v>525</v>
      </c>
      <c r="S38" s="906"/>
      <c r="T38" s="906"/>
      <c r="U38" s="630"/>
      <c r="V38" s="634"/>
      <c r="W38" s="630"/>
      <c r="X38" s="350">
        <f>IF(E38="","",VLOOKUP(C38,Data!$B$5:$J$508,9,FALSE)*E38)</f>
        <v>0.83199999999999996</v>
      </c>
      <c r="Y38" s="704"/>
      <c r="Z38" s="704" t="b">
        <f t="shared" si="4"/>
        <v>1</v>
      </c>
      <c r="AA38" s="704" t="b">
        <f t="shared" si="5"/>
        <v>1</v>
      </c>
      <c r="AB38" s="710" t="s">
        <v>152</v>
      </c>
      <c r="AC38" s="710">
        <v>64</v>
      </c>
      <c r="AD38" s="704"/>
      <c r="AE38" s="704"/>
    </row>
    <row r="39" spans="2:31" s="710" customFormat="1" ht="20" customHeight="1">
      <c r="B39" s="635">
        <v>50</v>
      </c>
      <c r="C39" s="357" t="s">
        <v>138</v>
      </c>
      <c r="D39" s="346" t="str">
        <f>IF(E39="","",VLOOKUP(C39,Data!$B$5:$L$508,2,FALSE))</f>
        <v>ZV88300</v>
      </c>
      <c r="E39" s="715">
        <v>64</v>
      </c>
      <c r="F39" s="709">
        <v>1</v>
      </c>
      <c r="G39" s="363"/>
      <c r="H39" s="346">
        <f>IF(E39="","",VLOOKUP(C39,Data!$B$5:$L$508,11,FALSE))</f>
        <v>96.87</v>
      </c>
      <c r="I39" s="616">
        <f t="shared" si="0"/>
        <v>6199.68</v>
      </c>
      <c r="J39" s="471" t="str">
        <f>IF(E39="","",VLOOKUP(C39,Data!$B$5:$D$508,3,FALSE))</f>
        <v>C/T</v>
      </c>
      <c r="K39" s="347" t="str">
        <f>IF(E39="","",VLOOKUP(C39,Data!$B$5:$M$508,12,FALSE))</f>
        <v>Indonesia</v>
      </c>
      <c r="L39" s="348"/>
      <c r="M39" s="349">
        <f>IF(E39="","",VLOOKUP(C39,Data!$B$5:$E$508,4,FALSE)*E39)</f>
        <v>290.56</v>
      </c>
      <c r="N39" s="349">
        <f>IF(E39="","",VLOOKUP(C39,Data!$B$5:$F$508,5,FALSE)*E39)</f>
        <v>268.8</v>
      </c>
      <c r="O39" s="612" t="e">
        <f>IF(C39=Data!#REF!,Data!#REF!,(IF(C39=Data!#REF!,Data!#REF!,(IF(C39=Data!#REF!,Data!#REF!,(IF(C39=Data!B125,Data!G125,(IF(C39=Data!B128,Data!G128,(IF(C39=Data!#REF!,Data!#REF!,(IF(C39=Data!#REF!,Data!#REF!,(IF(C39=Data!#REF!,Data!#REF!,Data!#REF!)))))))))))))))&amp;IF(C39=Data!#REF!,Data!#REF!,(IF(C39=Data!#REF!,Data!#REF!,(IF(C39=Data!#REF!,Data!#REF!,(IF(C39=Data!#REF!,Data!#REF!,(IF(C39=Data!#REF!,Data!#REF!,(IF(C39=Data!#REF!,Data!G820,(IF(C39=Data!#REF!,Data!#REF!,(IF(C39=Data!#REF!,Data!#REF!,Data!#REF!)))))))))))))))&amp;IF(C39=Data!B156,Data!G156,(IF(C39=Data!#REF!,Data!#REF!,(IF(C39=Data!#REF!,Data!#REF!,(IF(C39=Data!#REF!,Data!#REF!,(IF(C39=Data!#REF!,Data!#REF!,Data!#REF!)))))))))</f>
        <v>#REF!</v>
      </c>
      <c r="P39" s="905"/>
      <c r="Q39" s="906"/>
      <c r="R39" s="630" t="s">
        <v>525</v>
      </c>
      <c r="S39" s="906"/>
      <c r="T39" s="906"/>
      <c r="U39" s="630"/>
      <c r="V39" s="634"/>
      <c r="W39" s="630"/>
      <c r="X39" s="350">
        <f>IF(E39="","",VLOOKUP(C39,Data!$B$5:$J$508,9,FALSE)*E39)</f>
        <v>0.83199999999999996</v>
      </c>
      <c r="Y39" s="704"/>
      <c r="Z39" s="704" t="b">
        <f t="shared" si="4"/>
        <v>1</v>
      </c>
      <c r="AA39" s="704" t="b">
        <f t="shared" si="5"/>
        <v>1</v>
      </c>
      <c r="AB39" s="710" t="s">
        <v>153</v>
      </c>
      <c r="AC39" s="710">
        <v>64</v>
      </c>
      <c r="AD39" s="704"/>
      <c r="AE39" s="704"/>
    </row>
    <row r="40" spans="2:31" s="710" customFormat="1" ht="20" customHeight="1">
      <c r="B40" s="635"/>
      <c r="C40" s="357"/>
      <c r="D40" s="346" t="str">
        <f>IF(E40="","",VLOOKUP(C40,Data!$B$5:$L$508,2,FALSE))</f>
        <v/>
      </c>
      <c r="E40" s="715"/>
      <c r="F40" s="709"/>
      <c r="G40" s="363"/>
      <c r="H40" s="346" t="str">
        <f>IF(E40="","",VLOOKUP(C40,Data!$B$5:$L$508,11,FALSE))</f>
        <v/>
      </c>
      <c r="I40" s="616" t="str">
        <f t="shared" si="0"/>
        <v>-</v>
      </c>
      <c r="J40" s="471" t="str">
        <f>IF(E40="","",VLOOKUP(C40,Data!$B$5:$D$508,3,FALSE))</f>
        <v/>
      </c>
      <c r="K40" s="347" t="str">
        <f>IF(E40="","",VLOOKUP(C40,Data!$B$5:$M$508,12,FALSE))</f>
        <v/>
      </c>
      <c r="L40" s="348"/>
      <c r="M40" s="349" t="str">
        <f>IF(E40="","",VLOOKUP(C40,Data!$B$5:$E$508,4,FALSE)*E40)</f>
        <v/>
      </c>
      <c r="N40" s="349" t="str">
        <f>IF(E40="","",VLOOKUP(C40,Data!$B$5:$F$508,5,FALSE)*E40)</f>
        <v/>
      </c>
      <c r="O40" s="612" t="e">
        <f>IF(C40=Data!#REF!,Data!#REF!,(IF(C40=Data!#REF!,Data!#REF!,(IF(C40=Data!#REF!,Data!#REF!,(IF(C40=Data!B126,Data!G126,(IF(C40=Data!B129,Data!G129,(IF(C40=Data!#REF!,Data!#REF!,(IF(C40=Data!#REF!,Data!#REF!,(IF(C40=Data!#REF!,Data!#REF!,Data!#REF!)))))))))))))))&amp;IF(C40=Data!#REF!,Data!#REF!,(IF(C40=Data!#REF!,Data!#REF!,(IF(C40=Data!#REF!,Data!#REF!,(IF(C40=Data!#REF!,Data!#REF!,(IF(C40=Data!#REF!,Data!#REF!,(IF(C40=Data!#REF!,Data!G821,(IF(C40=Data!#REF!,Data!#REF!,(IF(C40=Data!#REF!,Data!#REF!,Data!#REF!)))))))))))))))&amp;IF(C40=Data!B157,Data!G157,(IF(C40=Data!#REF!,Data!#REF!,(IF(C40=Data!#REF!,Data!#REF!,(IF(C40=Data!#REF!,Data!#REF!,(IF(C40=Data!#REF!,Data!#REF!,Data!#REF!)))))))))</f>
        <v>#REF!</v>
      </c>
      <c r="P40" s="905"/>
      <c r="Q40" s="906"/>
      <c r="R40" s="630" t="s">
        <v>525</v>
      </c>
      <c r="S40" s="906"/>
      <c r="T40" s="906"/>
      <c r="U40" s="630"/>
      <c r="V40" s="634"/>
      <c r="W40" s="630"/>
      <c r="X40" s="350" t="str">
        <f>IF(E40="","",VLOOKUP(C40,Data!$B$5:$J$508,9,FALSE)*E40)</f>
        <v/>
      </c>
      <c r="Y40" s="704"/>
      <c r="AD40" s="704"/>
      <c r="AE40" s="704"/>
    </row>
    <row r="41" spans="2:31" s="710" customFormat="1" ht="20" customHeight="1">
      <c r="B41" s="635"/>
      <c r="C41" s="357"/>
      <c r="D41" s="346" t="str">
        <f>IF(E41="","",VLOOKUP(C41,Data!$B$5:$L$508,2,FALSE))</f>
        <v/>
      </c>
      <c r="E41" s="715"/>
      <c r="F41" s="709"/>
      <c r="G41" s="363"/>
      <c r="H41" s="346" t="str">
        <f>IF(E41="","",VLOOKUP(C41,Data!$B$5:$L$508,11,FALSE))</f>
        <v/>
      </c>
      <c r="I41" s="616" t="str">
        <f t="shared" si="0"/>
        <v>-</v>
      </c>
      <c r="J41" s="471" t="str">
        <f>IF(E41="","",VLOOKUP(C41,Data!$B$5:$D$508,3,FALSE))</f>
        <v/>
      </c>
      <c r="K41" s="347" t="str">
        <f>IF(E41="","",VLOOKUP(C41,Data!$B$5:$M$508,12,FALSE))</f>
        <v/>
      </c>
      <c r="L41" s="348"/>
      <c r="M41" s="349" t="str">
        <f>IF(E41="","",VLOOKUP(C41,Data!$B$5:$E$508,4,FALSE)*E41)</f>
        <v/>
      </c>
      <c r="N41" s="349" t="str">
        <f>IF(E41="","",VLOOKUP(C41,Data!$B$5:$F$508,5,FALSE)*E41)</f>
        <v/>
      </c>
      <c r="O41" s="612" t="e">
        <f>IF(C41=Data!#REF!,Data!#REF!,(IF(C41=Data!#REF!,Data!#REF!,(IF(C41=Data!#REF!,Data!#REF!,(IF(C41=Data!B127,Data!G127,(IF(C41=Data!B130,Data!G130,(IF(C41=Data!#REF!,Data!#REF!,(IF(C41=Data!#REF!,Data!#REF!,(IF(C41=Data!#REF!,Data!#REF!,Data!#REF!)))))))))))))))&amp;IF(C41=Data!#REF!,Data!#REF!,(IF(C41=Data!#REF!,Data!#REF!,(IF(C41=Data!#REF!,Data!#REF!,(IF(C41=Data!#REF!,Data!#REF!,(IF(C41=Data!#REF!,Data!#REF!,(IF(C41=Data!#REF!,Data!G822,(IF(C41=Data!#REF!,Data!#REF!,(IF(C41=Data!#REF!,Data!#REF!,Data!#REF!)))))))))))))))&amp;IF(C41=Data!B158,Data!G158,(IF(C41=Data!#REF!,Data!#REF!,(IF(C41=Data!#REF!,Data!#REF!,(IF(C41=Data!#REF!,Data!#REF!,(IF(C41=Data!#REF!,Data!#REF!,Data!#REF!)))))))))</f>
        <v>#REF!</v>
      </c>
      <c r="P41" s="905"/>
      <c r="Q41" s="906"/>
      <c r="R41" s="630" t="s">
        <v>525</v>
      </c>
      <c r="S41" s="906"/>
      <c r="T41" s="906"/>
      <c r="U41" s="630"/>
      <c r="V41" s="634"/>
      <c r="W41" s="630"/>
      <c r="X41" s="350" t="str">
        <f>IF(E41="","",VLOOKUP(C41,Data!$B$5:$J$508,9,FALSE)*E41)</f>
        <v/>
      </c>
      <c r="Y41" s="704"/>
      <c r="Z41" s="704"/>
      <c r="AA41" s="704"/>
      <c r="AB41" s="704"/>
      <c r="AC41" s="704"/>
      <c r="AD41" s="704"/>
      <c r="AE41" s="704"/>
    </row>
    <row r="42" spans="2:31" s="710" customFormat="1" ht="22" customHeight="1">
      <c r="B42" s="637"/>
      <c r="C42" s="653"/>
      <c r="D42" s="346" t="str">
        <f>IF(E42="","",VLOOKUP(C42,Data!$B$5:$L$508,2,FALSE))</f>
        <v/>
      </c>
      <c r="E42" s="715"/>
      <c r="F42" s="709"/>
      <c r="G42" s="712"/>
      <c r="H42" s="346" t="str">
        <f>IF(E42="","",VLOOKUP(C42,Data!$B$5:$L$508,11,FALSE))</f>
        <v/>
      </c>
      <c r="I42" s="616" t="str">
        <f t="shared" si="0"/>
        <v>-</v>
      </c>
      <c r="J42" s="471" t="str">
        <f>IF(E42="","",VLOOKUP(C42,Data!$B$5:$D$508,3,FALSE))</f>
        <v/>
      </c>
      <c r="K42" s="347" t="str">
        <f>IF(E42="","",VLOOKUP(C42,Data!$B$5:$M$508,12,FALSE))</f>
        <v/>
      </c>
      <c r="L42" s="348"/>
      <c r="M42" s="349" t="str">
        <f>IF(E42="","",VLOOKUP(C42,Data!$B$5:$E$508,4,FALSE)*E42)</f>
        <v/>
      </c>
      <c r="N42" s="349" t="str">
        <f>IF(E42="","",VLOOKUP(C42,Data!$B$5:$F$508,5,FALSE)*E42)</f>
        <v/>
      </c>
      <c r="O42" s="612" t="e">
        <f>IF(C42=Data!#REF!,Data!#REF!,(IF(C42=Data!#REF!,Data!#REF!,(IF(C42=Data!#REF!,Data!#REF!,(IF(C42=Data!B148,Data!G148,(IF(C42=Data!B151,Data!G151,(IF(C42=Data!#REF!,Data!#REF!,(IF(C42=Data!#REF!,Data!#REF!,(IF(C42=Data!#REF!,Data!#REF!,Data!#REF!)))))))))))))))&amp;IF(C42=Data!#REF!,Data!#REF!,(IF(C42=Data!#REF!,Data!#REF!,(IF(C42=Data!#REF!,Data!#REF!,(IF(C42=Data!#REF!,Data!#REF!,(IF(C42=Data!#REF!,Data!#REF!,(IF(C42=Data!#REF!,Data!G843,(IF(C42=Data!#REF!,Data!#REF!,(IF(C42=Data!#REF!,Data!#REF!,Data!#REF!)))))))))))))))&amp;IF(C42=Data!B179,Data!G179,(IF(C42=Data!#REF!,Data!#REF!,(IF(C42=Data!#REF!,Data!#REF!,(IF(C42=Data!#REF!,Data!#REF!,(IF(C42=Data!#REF!,Data!#REF!,Data!#REF!)))))))))</f>
        <v>#REF!</v>
      </c>
      <c r="P42" s="905"/>
      <c r="Q42" s="906"/>
      <c r="R42" s="630" t="s">
        <v>525</v>
      </c>
      <c r="S42" s="906"/>
      <c r="T42" s="906"/>
      <c r="U42" s="630"/>
      <c r="V42" s="634"/>
      <c r="W42" s="630"/>
      <c r="X42" s="350" t="str">
        <f>IF(E42="","",VLOOKUP(C42,Data!$B$5:$J$508,9,FALSE)*E42)</f>
        <v/>
      </c>
      <c r="Y42" s="704"/>
      <c r="Z42" s="704"/>
      <c r="AA42" s="704"/>
      <c r="AB42" s="704"/>
      <c r="AC42" s="704"/>
      <c r="AD42" s="704"/>
      <c r="AE42" s="704"/>
    </row>
    <row r="43" spans="2:31" ht="18">
      <c r="B43" s="637"/>
      <c r="C43" s="653"/>
      <c r="D43" s="654"/>
      <c r="E43" s="359">
        <f>SUM(E18:E42)</f>
        <v>2260</v>
      </c>
      <c r="F43" s="359">
        <f>SUM(F18:F42)</f>
        <v>28</v>
      </c>
      <c r="G43" s="455"/>
      <c r="H43" s="361"/>
      <c r="I43" s="493">
        <f>SUM(I18:I42)</f>
        <v>107244.29000000001</v>
      </c>
      <c r="J43" s="361"/>
      <c r="K43" s="361"/>
      <c r="L43" s="361"/>
      <c r="M43" s="655">
        <f>SUM(M18:M42)</f>
        <v>9693.5190000000002</v>
      </c>
      <c r="N43" s="655">
        <f>SUM(N18:N42)</f>
        <v>9143.6699999999983</v>
      </c>
      <c r="O43" s="351" t="e">
        <f>SUM(O16:O42)</f>
        <v>#REF!</v>
      </c>
      <c r="P43" s="351"/>
      <c r="Q43" s="351">
        <f>SUM(Q16:Q42)</f>
        <v>0</v>
      </c>
      <c r="R43" s="351">
        <f>SUM(R16:R42)</f>
        <v>0</v>
      </c>
      <c r="S43" s="351"/>
      <c r="T43" s="351">
        <f>SUM(T16:T42)</f>
        <v>0</v>
      </c>
      <c r="U43" s="351">
        <f>SUM(U16:U42)</f>
        <v>0</v>
      </c>
      <c r="V43" s="351" t="e">
        <f>SUM(#REF!)</f>
        <v>#REF!</v>
      </c>
      <c r="W43" s="351">
        <f>SUM(W16:W42)</f>
        <v>0</v>
      </c>
      <c r="X43" s="354">
        <f>SUM(X18:X42)</f>
        <v>27.111901111111116</v>
      </c>
      <c r="AA43" s="704"/>
      <c r="AB43" s="704"/>
    </row>
    <row r="44" spans="2:31" ht="32.5">
      <c r="B44" s="656"/>
      <c r="C44" s="904"/>
      <c r="D44" s="641"/>
      <c r="E44" s="441"/>
      <c r="F44" s="658"/>
      <c r="G44" s="406"/>
      <c r="H44" s="177" t="s">
        <v>527</v>
      </c>
      <c r="I44" s="174"/>
      <c r="J44" s="439"/>
      <c r="K44" s="439"/>
      <c r="L44" s="439"/>
      <c r="M44" s="178"/>
      <c r="N44" s="174"/>
      <c r="O44" s="408"/>
      <c r="P44" s="407"/>
      <c r="Q44" s="407"/>
      <c r="R44" s="407"/>
      <c r="S44" s="407"/>
      <c r="T44" s="407"/>
      <c r="U44" s="407"/>
      <c r="V44" s="408"/>
      <c r="W44" s="408"/>
      <c r="X44" s="176"/>
    </row>
    <row r="45" spans="2:31">
      <c r="B45" s="387" t="s">
        <v>523</v>
      </c>
      <c r="C45" s="639"/>
      <c r="D45" s="659"/>
      <c r="E45" s="444" t="s">
        <v>528</v>
      </c>
      <c r="F45" s="444"/>
      <c r="G45" s="401"/>
      <c r="H45" s="80" t="s">
        <v>82</v>
      </c>
      <c r="I45" s="84"/>
      <c r="J45" s="417" t="s">
        <v>83</v>
      </c>
      <c r="K45" s="445"/>
      <c r="L45" s="169" t="s">
        <v>84</v>
      </c>
      <c r="M45" s="169"/>
      <c r="N45" s="1070" t="s">
        <v>85</v>
      </c>
      <c r="O45" s="1071"/>
      <c r="P45" s="1071"/>
      <c r="Q45" s="1071"/>
      <c r="R45" s="1071"/>
      <c r="S45" s="1071"/>
      <c r="T45" s="1071"/>
      <c r="U45" s="1071"/>
      <c r="V45" s="1071"/>
      <c r="W45" s="1071"/>
      <c r="X45" s="1072"/>
    </row>
    <row r="46" spans="2:31" ht="13">
      <c r="B46" s="394" t="s">
        <v>547</v>
      </c>
      <c r="D46" s="660"/>
      <c r="E46" s="381" t="s">
        <v>87</v>
      </c>
      <c r="H46" s="179" t="s">
        <v>1135</v>
      </c>
      <c r="I46" s="180" t="s">
        <v>12</v>
      </c>
      <c r="J46" s="394" t="s">
        <v>88</v>
      </c>
      <c r="K46" s="446"/>
      <c r="L46" s="171" t="s">
        <v>89</v>
      </c>
      <c r="M46" s="171"/>
      <c r="N46" s="167"/>
      <c r="X46" s="172"/>
      <c r="AA46" s="704"/>
      <c r="AB46" s="704"/>
    </row>
    <row r="47" spans="2:31">
      <c r="B47" s="394" t="s">
        <v>561</v>
      </c>
      <c r="D47" s="641"/>
      <c r="H47" s="1073"/>
      <c r="I47" s="1074"/>
      <c r="J47" s="394"/>
      <c r="K47" s="446"/>
      <c r="L47" s="171" t="s">
        <v>93</v>
      </c>
      <c r="M47" s="171"/>
      <c r="N47" s="167"/>
      <c r="X47" s="172"/>
    </row>
    <row r="48" spans="2:31" ht="12.5">
      <c r="B48" s="406"/>
      <c r="C48" s="448"/>
      <c r="D48" s="661"/>
      <c r="E48" s="381" t="s">
        <v>94</v>
      </c>
      <c r="H48" s="179"/>
      <c r="I48" s="180"/>
      <c r="J48" s="394" t="s">
        <v>95</v>
      </c>
      <c r="K48" s="446"/>
      <c r="L48" s="171"/>
      <c r="M48" s="171"/>
      <c r="N48" s="167"/>
      <c r="X48" s="172"/>
      <c r="AA48" s="704"/>
      <c r="AB48" s="704"/>
    </row>
    <row r="49" spans="2:28" ht="13">
      <c r="B49" s="387" t="s">
        <v>96</v>
      </c>
      <c r="C49" s="444"/>
      <c r="D49" s="640"/>
      <c r="E49" s="381" t="s">
        <v>97</v>
      </c>
      <c r="H49" s="88" t="s">
        <v>98</v>
      </c>
      <c r="I49" s="85"/>
      <c r="J49" s="394" t="s">
        <v>88</v>
      </c>
      <c r="K49" s="446"/>
      <c r="L49" s="171" t="s">
        <v>99</v>
      </c>
      <c r="M49" s="171"/>
      <c r="N49" s="167"/>
      <c r="X49" s="172"/>
      <c r="AA49" s="704"/>
      <c r="AB49" s="704"/>
    </row>
    <row r="50" spans="2:28" ht="15.5">
      <c r="B50" s="729" t="s">
        <v>537</v>
      </c>
      <c r="D50" s="641"/>
      <c r="E50" s="381" t="s">
        <v>100</v>
      </c>
      <c r="H50" s="89"/>
      <c r="I50" s="181"/>
      <c r="J50" s="394" t="s">
        <v>101</v>
      </c>
      <c r="K50" s="446"/>
      <c r="L50" s="171" t="s">
        <v>524</v>
      </c>
      <c r="M50" s="171"/>
      <c r="N50" s="1075" t="s">
        <v>103</v>
      </c>
      <c r="O50" s="1076"/>
      <c r="P50" s="1076"/>
      <c r="Q50" s="1076"/>
      <c r="R50" s="1076"/>
      <c r="S50" s="1076"/>
      <c r="T50" s="1076"/>
      <c r="U50" s="1076"/>
      <c r="V50" s="1076"/>
      <c r="W50" s="1076"/>
      <c r="X50" s="1077"/>
      <c r="AA50" s="704"/>
      <c r="AB50" s="704"/>
    </row>
    <row r="51" spans="2:28">
      <c r="B51" s="406"/>
      <c r="C51" s="448"/>
      <c r="D51" s="644"/>
      <c r="E51" s="448"/>
      <c r="F51" s="448"/>
      <c r="G51" s="407"/>
      <c r="H51" s="1061" t="s">
        <v>1347</v>
      </c>
      <c r="I51" s="1078"/>
      <c r="J51" s="1061" t="s">
        <v>1346</v>
      </c>
      <c r="K51" s="1078"/>
      <c r="L51" s="448"/>
      <c r="M51" s="175"/>
      <c r="N51" s="1079" t="s">
        <v>105</v>
      </c>
      <c r="O51" s="1080"/>
      <c r="P51" s="1080"/>
      <c r="Q51" s="1080"/>
      <c r="R51" s="1080"/>
      <c r="S51" s="1080"/>
      <c r="T51" s="1080"/>
      <c r="U51" s="1080"/>
      <c r="V51" s="1080"/>
      <c r="W51" s="1080"/>
      <c r="X51" s="1081"/>
    </row>
    <row r="55" spans="2:28" ht="22.5" customHeight="1">
      <c r="B55" s="456" t="s">
        <v>922</v>
      </c>
      <c r="C55" s="497"/>
      <c r="D55" s="456" t="s">
        <v>580</v>
      </c>
      <c r="E55" s="663"/>
      <c r="F55" s="663"/>
      <c r="G55" s="454"/>
      <c r="H55" s="456" t="s">
        <v>916</v>
      </c>
      <c r="J55" s="456" t="s">
        <v>927</v>
      </c>
    </row>
    <row r="56" spans="2:28" s="163" customFormat="1" ht="22.5" customHeight="1">
      <c r="B56" s="456" t="s">
        <v>923</v>
      </c>
      <c r="C56" s="497"/>
      <c r="D56" s="456" t="s">
        <v>927</v>
      </c>
      <c r="E56" s="663"/>
      <c r="F56" s="663"/>
      <c r="G56" s="454"/>
      <c r="H56" s="664" t="s">
        <v>917</v>
      </c>
      <c r="I56" s="497"/>
      <c r="J56" s="575" t="s">
        <v>927</v>
      </c>
      <c r="K56" s="704"/>
      <c r="L56" s="704"/>
      <c r="O56" s="704"/>
      <c r="P56" s="704"/>
      <c r="Q56" s="704"/>
      <c r="R56" s="704"/>
      <c r="S56" s="704"/>
      <c r="T56" s="704"/>
      <c r="U56" s="704"/>
      <c r="V56" s="704"/>
      <c r="W56" s="704"/>
      <c r="X56" s="164"/>
      <c r="Y56" s="704"/>
      <c r="Z56" s="704"/>
      <c r="AA56" s="705"/>
      <c r="AB56" s="679"/>
    </row>
    <row r="57" spans="2:28" s="163" customFormat="1" ht="22.5" customHeight="1">
      <c r="B57" s="456" t="s">
        <v>924</v>
      </c>
      <c r="C57" s="497"/>
      <c r="D57" s="664" t="s">
        <v>927</v>
      </c>
      <c r="E57" s="663"/>
      <c r="F57" s="663"/>
      <c r="G57" s="454"/>
      <c r="H57" s="456" t="s">
        <v>918</v>
      </c>
      <c r="J57" s="456" t="s">
        <v>580</v>
      </c>
      <c r="K57" s="704"/>
      <c r="L57" s="704"/>
      <c r="O57" s="704"/>
      <c r="P57" s="704"/>
      <c r="Q57" s="704"/>
      <c r="R57" s="704"/>
      <c r="S57" s="704"/>
      <c r="T57" s="704"/>
      <c r="U57" s="704"/>
      <c r="V57" s="704"/>
      <c r="W57" s="704"/>
      <c r="X57" s="164"/>
      <c r="Y57" s="704"/>
      <c r="Z57" s="704"/>
      <c r="AA57" s="705"/>
      <c r="AB57" s="679"/>
    </row>
    <row r="58" spans="2:28" s="163" customFormat="1" ht="22.5" customHeight="1">
      <c r="B58" s="456" t="s">
        <v>925</v>
      </c>
      <c r="C58" s="497"/>
      <c r="D58" s="456" t="s">
        <v>580</v>
      </c>
      <c r="E58" s="663"/>
      <c r="F58" s="663"/>
      <c r="G58" s="454"/>
      <c r="H58" s="456" t="s">
        <v>919</v>
      </c>
      <c r="J58" s="456" t="s">
        <v>580</v>
      </c>
      <c r="K58" s="704"/>
      <c r="L58" s="704"/>
      <c r="O58" s="704"/>
      <c r="P58" s="704"/>
      <c r="Q58" s="704"/>
      <c r="R58" s="704"/>
      <c r="S58" s="704"/>
      <c r="T58" s="704"/>
      <c r="U58" s="704"/>
      <c r="V58" s="704"/>
      <c r="W58" s="704"/>
      <c r="X58" s="164"/>
      <c r="Y58" s="704"/>
      <c r="Z58" s="704"/>
      <c r="AA58" s="705"/>
      <c r="AB58" s="679"/>
    </row>
    <row r="59" spans="2:28" s="163" customFormat="1" ht="22.5" customHeight="1">
      <c r="B59" s="456" t="s">
        <v>926</v>
      </c>
      <c r="C59" s="497"/>
      <c r="D59" s="456" t="s">
        <v>580</v>
      </c>
      <c r="E59" s="663"/>
      <c r="F59" s="663"/>
      <c r="G59" s="454"/>
      <c r="H59" s="456" t="s">
        <v>921</v>
      </c>
      <c r="J59" s="456" t="s">
        <v>580</v>
      </c>
      <c r="K59" s="704"/>
      <c r="L59" s="704"/>
      <c r="O59" s="704"/>
      <c r="P59" s="704"/>
      <c r="Q59" s="704"/>
      <c r="R59" s="704"/>
      <c r="S59" s="704"/>
      <c r="T59" s="704"/>
      <c r="U59" s="704"/>
      <c r="V59" s="704"/>
      <c r="W59" s="704"/>
      <c r="X59" s="164"/>
      <c r="Y59" s="704"/>
      <c r="Z59" s="704"/>
      <c r="AA59" s="705"/>
      <c r="AB59" s="679"/>
    </row>
    <row r="60" spans="2:28">
      <c r="B60" s="665"/>
      <c r="D60" s="665"/>
      <c r="E60" s="665"/>
      <c r="F60" s="665"/>
      <c r="G60" s="326"/>
      <c r="H60" s="456" t="s">
        <v>920</v>
      </c>
      <c r="J60" s="456" t="s">
        <v>580</v>
      </c>
    </row>
    <row r="61" spans="2:28" s="163" customFormat="1">
      <c r="B61" s="704"/>
      <c r="C61" s="704"/>
      <c r="D61" s="704"/>
      <c r="E61" s="704"/>
      <c r="F61" s="704"/>
      <c r="G61" s="704"/>
      <c r="H61" s="704"/>
      <c r="I61" s="704"/>
      <c r="J61" s="704"/>
      <c r="K61" s="704"/>
      <c r="L61" s="704"/>
      <c r="O61" s="704"/>
      <c r="P61" s="704"/>
      <c r="Q61" s="704"/>
      <c r="R61" s="704"/>
      <c r="S61" s="704"/>
      <c r="T61" s="704"/>
      <c r="U61" s="704"/>
      <c r="V61" s="704"/>
      <c r="W61" s="704"/>
      <c r="X61" s="164"/>
      <c r="Y61" s="704"/>
      <c r="Z61" s="704"/>
      <c r="AA61" s="705"/>
      <c r="AB61" s="679"/>
    </row>
    <row r="62" spans="2:28" s="163" customFormat="1">
      <c r="B62" s="704"/>
      <c r="C62" s="704"/>
      <c r="D62" s="704"/>
      <c r="E62" s="704"/>
      <c r="F62" s="704"/>
      <c r="G62" s="704"/>
      <c r="H62" s="704"/>
      <c r="I62" s="704"/>
      <c r="J62" s="704"/>
      <c r="K62" s="704"/>
      <c r="L62" s="704"/>
      <c r="O62" s="704"/>
      <c r="P62" s="704"/>
      <c r="Q62" s="704"/>
      <c r="R62" s="704"/>
      <c r="S62" s="704"/>
      <c r="T62" s="704"/>
      <c r="U62" s="704"/>
      <c r="V62" s="704"/>
      <c r="W62" s="704"/>
      <c r="X62" s="164"/>
      <c r="Y62" s="704"/>
      <c r="Z62" s="704"/>
      <c r="AA62" s="705"/>
      <c r="AB62" s="679"/>
    </row>
    <row r="63" spans="2:28" s="163" customFormat="1">
      <c r="B63" s="704"/>
      <c r="C63" s="704"/>
      <c r="D63" s="704"/>
      <c r="E63" s="704"/>
      <c r="F63" s="704"/>
      <c r="G63" s="704"/>
      <c r="H63" s="704"/>
      <c r="I63" s="704"/>
      <c r="J63" s="704"/>
      <c r="K63" s="704"/>
      <c r="L63" s="704"/>
      <c r="O63" s="704"/>
      <c r="P63" s="704"/>
      <c r="Q63" s="704"/>
      <c r="R63" s="704"/>
      <c r="S63" s="704"/>
      <c r="T63" s="704"/>
      <c r="U63" s="704"/>
      <c r="V63" s="704"/>
      <c r="W63" s="704"/>
      <c r="X63" s="164"/>
      <c r="Y63" s="704"/>
      <c r="Z63" s="704"/>
      <c r="AA63" s="705"/>
      <c r="AB63" s="679"/>
    </row>
    <row r="64" spans="2:28" s="163" customFormat="1">
      <c r="B64" s="704"/>
      <c r="C64" s="704"/>
      <c r="D64" s="704"/>
      <c r="E64" s="704"/>
      <c r="F64" s="704"/>
      <c r="G64" s="704"/>
      <c r="H64" s="704"/>
      <c r="I64" s="704"/>
      <c r="J64" s="704"/>
      <c r="K64" s="704"/>
      <c r="L64" s="704"/>
      <c r="O64" s="704"/>
      <c r="P64" s="704"/>
      <c r="Q64" s="704"/>
      <c r="R64" s="704"/>
      <c r="S64" s="704"/>
      <c r="T64" s="704"/>
      <c r="U64" s="704"/>
      <c r="V64" s="704"/>
      <c r="W64" s="704"/>
      <c r="X64" s="164"/>
      <c r="Y64" s="704"/>
      <c r="Z64" s="704"/>
      <c r="AA64" s="705"/>
      <c r="AB64" s="679"/>
    </row>
    <row r="65" spans="2:28" s="163" customFormat="1">
      <c r="B65" s="704"/>
      <c r="C65" s="704"/>
      <c r="D65" s="704"/>
      <c r="E65" s="704"/>
      <c r="F65" s="704"/>
      <c r="G65" s="704"/>
      <c r="H65" s="704"/>
      <c r="I65" s="704"/>
      <c r="J65" s="704"/>
      <c r="K65" s="704"/>
      <c r="L65" s="704"/>
      <c r="O65" s="704"/>
      <c r="P65" s="704"/>
      <c r="Q65" s="704"/>
      <c r="R65" s="704"/>
      <c r="S65" s="704"/>
      <c r="T65" s="704"/>
      <c r="U65" s="704"/>
      <c r="V65" s="704"/>
      <c r="W65" s="704"/>
      <c r="X65" s="164"/>
      <c r="Y65" s="704"/>
      <c r="Z65" s="704"/>
      <c r="AA65" s="705"/>
      <c r="AB65" s="679"/>
    </row>
    <row r="66" spans="2:28" s="163" customFormat="1">
      <c r="B66" s="704"/>
      <c r="C66" s="704"/>
      <c r="D66" s="704"/>
      <c r="E66" s="704"/>
      <c r="F66" s="704"/>
      <c r="G66" s="704"/>
      <c r="H66" s="704"/>
      <c r="I66" s="704"/>
      <c r="J66" s="704"/>
      <c r="K66" s="704"/>
      <c r="L66" s="704"/>
      <c r="O66" s="704"/>
      <c r="P66" s="704"/>
      <c r="Q66" s="704"/>
      <c r="R66" s="704"/>
      <c r="S66" s="704"/>
      <c r="T66" s="704"/>
      <c r="U66" s="704"/>
      <c r="V66" s="704"/>
      <c r="W66" s="704"/>
      <c r="X66" s="164"/>
      <c r="Y66" s="704"/>
      <c r="Z66" s="704"/>
      <c r="AA66" s="705"/>
      <c r="AB66" s="679"/>
    </row>
    <row r="67" spans="2:28" s="163" customFormat="1">
      <c r="B67" s="704"/>
      <c r="C67" s="704"/>
      <c r="D67" s="704"/>
      <c r="E67" s="704"/>
      <c r="F67" s="704"/>
      <c r="G67" s="704"/>
      <c r="H67" s="704"/>
      <c r="I67" s="704"/>
      <c r="J67" s="704"/>
      <c r="K67" s="704"/>
      <c r="L67" s="704"/>
      <c r="O67" s="704"/>
      <c r="P67" s="704"/>
      <c r="Q67" s="704"/>
      <c r="R67" s="704"/>
      <c r="S67" s="704"/>
      <c r="T67" s="704"/>
      <c r="U67" s="704"/>
      <c r="V67" s="704"/>
      <c r="W67" s="704"/>
      <c r="X67" s="164"/>
      <c r="Y67" s="704"/>
      <c r="Z67" s="704"/>
      <c r="AA67" s="705"/>
      <c r="AB67" s="679"/>
    </row>
    <row r="68" spans="2:28" s="163" customFormat="1">
      <c r="B68" s="704"/>
      <c r="C68" s="704"/>
      <c r="D68" s="704"/>
      <c r="E68" s="704"/>
      <c r="F68" s="704"/>
      <c r="G68" s="704"/>
      <c r="H68" s="704"/>
      <c r="I68" s="704"/>
      <c r="J68" s="704"/>
      <c r="K68" s="704"/>
      <c r="L68" s="704"/>
      <c r="O68" s="704"/>
      <c r="P68" s="704"/>
      <c r="Q68" s="704"/>
      <c r="R68" s="704"/>
      <c r="S68" s="704"/>
      <c r="T68" s="704"/>
      <c r="U68" s="704"/>
      <c r="V68" s="704"/>
      <c r="W68" s="704"/>
      <c r="X68" s="164"/>
      <c r="Y68" s="704"/>
      <c r="Z68" s="704"/>
      <c r="AA68" s="705"/>
      <c r="AB68" s="679"/>
    </row>
    <row r="69" spans="2:28" s="163" customFormat="1">
      <c r="B69" s="704"/>
      <c r="C69" s="704"/>
      <c r="D69" s="704"/>
      <c r="E69" s="704"/>
      <c r="F69" s="704"/>
      <c r="G69" s="704"/>
      <c r="H69" s="704"/>
      <c r="I69" s="704"/>
      <c r="J69" s="704"/>
      <c r="K69" s="704"/>
      <c r="L69" s="704"/>
      <c r="O69" s="704"/>
      <c r="P69" s="704"/>
      <c r="Q69" s="704"/>
      <c r="R69" s="704"/>
      <c r="S69" s="704"/>
      <c r="T69" s="704"/>
      <c r="U69" s="704"/>
      <c r="V69" s="704"/>
      <c r="W69" s="704"/>
      <c r="X69" s="164"/>
      <c r="Y69" s="704"/>
      <c r="Z69" s="704"/>
      <c r="AA69" s="705"/>
      <c r="AB69" s="679"/>
    </row>
    <row r="70" spans="2:28" s="163" customFormat="1">
      <c r="B70" s="704"/>
      <c r="C70" s="704"/>
      <c r="D70" s="704"/>
      <c r="E70" s="704"/>
      <c r="F70" s="704"/>
      <c r="G70" s="704"/>
      <c r="H70" s="704"/>
      <c r="I70" s="704"/>
      <c r="J70" s="704"/>
      <c r="K70" s="704"/>
      <c r="L70" s="704"/>
      <c r="O70" s="704"/>
      <c r="P70" s="704"/>
      <c r="Q70" s="704"/>
      <c r="R70" s="704"/>
      <c r="S70" s="704"/>
      <c r="T70" s="704"/>
      <c r="U70" s="704"/>
      <c r="V70" s="704"/>
      <c r="W70" s="704"/>
      <c r="X70" s="164"/>
      <c r="Y70" s="704"/>
      <c r="Z70" s="704"/>
      <c r="AA70" s="705"/>
      <c r="AB70" s="679"/>
    </row>
    <row r="71" spans="2:28" s="163" customFormat="1">
      <c r="B71" s="704"/>
      <c r="C71" s="704"/>
      <c r="D71" s="704"/>
      <c r="E71" s="704"/>
      <c r="F71" s="704"/>
      <c r="G71" s="704"/>
      <c r="H71" s="704"/>
      <c r="I71" s="704"/>
      <c r="J71" s="704"/>
      <c r="K71" s="704"/>
      <c r="L71" s="704"/>
      <c r="O71" s="704"/>
      <c r="P71" s="704"/>
      <c r="Q71" s="704"/>
      <c r="R71" s="704"/>
      <c r="S71" s="704"/>
      <c r="T71" s="704"/>
      <c r="U71" s="704"/>
      <c r="V71" s="704"/>
      <c r="W71" s="704"/>
      <c r="X71" s="164"/>
      <c r="Y71" s="704"/>
      <c r="Z71" s="704"/>
      <c r="AA71" s="705"/>
      <c r="AB71" s="679"/>
    </row>
    <row r="72" spans="2:28">
      <c r="C72" s="704"/>
      <c r="D72" s="704"/>
      <c r="E72" s="704"/>
      <c r="F72" s="704"/>
      <c r="H72" s="704"/>
      <c r="I72" s="704"/>
    </row>
    <row r="73" spans="2:28" s="665" customFormat="1">
      <c r="B73" s="704"/>
      <c r="C73" s="704"/>
      <c r="D73" s="704"/>
      <c r="E73" s="704"/>
      <c r="F73" s="704"/>
      <c r="G73" s="704"/>
      <c r="H73" s="704"/>
      <c r="I73" s="704"/>
      <c r="J73" s="704"/>
      <c r="K73" s="704"/>
      <c r="L73" s="704"/>
      <c r="M73" s="163"/>
      <c r="N73" s="163"/>
      <c r="O73" s="704"/>
      <c r="P73" s="704"/>
      <c r="Q73" s="704"/>
      <c r="R73" s="704"/>
      <c r="S73" s="704"/>
      <c r="T73" s="704"/>
      <c r="U73" s="704"/>
      <c r="V73" s="704"/>
      <c r="W73" s="704"/>
      <c r="X73" s="164"/>
      <c r="Y73" s="704"/>
      <c r="Z73" s="704"/>
      <c r="AA73" s="705"/>
      <c r="AB73" s="680"/>
    </row>
    <row r="74" spans="2:28" s="665" customFormat="1">
      <c r="B74" s="704"/>
      <c r="C74" s="704"/>
      <c r="D74" s="704"/>
      <c r="E74" s="704"/>
      <c r="F74" s="704"/>
      <c r="G74" s="704"/>
      <c r="H74" s="704"/>
      <c r="I74" s="704"/>
      <c r="J74" s="704"/>
      <c r="K74" s="704"/>
      <c r="L74" s="704"/>
      <c r="M74" s="163"/>
      <c r="N74" s="163"/>
      <c r="O74" s="704"/>
      <c r="P74" s="704"/>
      <c r="Q74" s="704"/>
      <c r="R74" s="704"/>
      <c r="S74" s="704"/>
      <c r="T74" s="704"/>
      <c r="U74" s="704"/>
      <c r="V74" s="704"/>
      <c r="W74" s="704"/>
      <c r="X74" s="164"/>
      <c r="Y74" s="704"/>
      <c r="Z74" s="704"/>
      <c r="AA74" s="705"/>
      <c r="AB74" s="680"/>
    </row>
    <row r="75" spans="2:28" s="665" customFormat="1">
      <c r="B75" s="704"/>
      <c r="C75" s="704"/>
      <c r="D75" s="704"/>
      <c r="E75" s="704"/>
      <c r="F75" s="704"/>
      <c r="G75" s="704"/>
      <c r="H75" s="704"/>
      <c r="I75" s="704"/>
      <c r="J75" s="704"/>
      <c r="K75" s="704"/>
      <c r="L75" s="704"/>
      <c r="M75" s="163"/>
      <c r="N75" s="163"/>
      <c r="O75" s="704"/>
      <c r="P75" s="704"/>
      <c r="Q75" s="704"/>
      <c r="R75" s="704"/>
      <c r="S75" s="704"/>
      <c r="T75" s="704"/>
      <c r="U75" s="704"/>
      <c r="V75" s="704"/>
      <c r="W75" s="704"/>
      <c r="X75" s="164"/>
      <c r="Y75" s="704"/>
      <c r="Z75" s="704"/>
      <c r="AA75" s="705"/>
      <c r="AB75" s="680"/>
    </row>
    <row r="76" spans="2:28" s="665" customFormat="1">
      <c r="B76" s="704"/>
      <c r="C76" s="704"/>
      <c r="D76" s="704"/>
      <c r="E76" s="704"/>
      <c r="F76" s="704"/>
      <c r="G76" s="704"/>
      <c r="H76" s="704"/>
      <c r="I76" s="704"/>
      <c r="J76" s="704"/>
      <c r="K76" s="704"/>
      <c r="L76" s="704"/>
      <c r="M76" s="163"/>
      <c r="N76" s="163"/>
      <c r="O76" s="704"/>
      <c r="P76" s="704"/>
      <c r="Q76" s="704"/>
      <c r="R76" s="704"/>
      <c r="S76" s="704"/>
      <c r="T76" s="704"/>
      <c r="U76" s="704"/>
      <c r="V76" s="704"/>
      <c r="W76" s="704"/>
      <c r="X76" s="164"/>
      <c r="Y76" s="704"/>
      <c r="Z76" s="704"/>
      <c r="AA76" s="705"/>
      <c r="AB76" s="680"/>
    </row>
    <row r="77" spans="2:28" s="665" customFormat="1">
      <c r="B77" s="704"/>
      <c r="C77" s="704"/>
      <c r="D77" s="704"/>
      <c r="E77" s="704"/>
      <c r="F77" s="704"/>
      <c r="G77" s="704"/>
      <c r="H77" s="704"/>
      <c r="I77" s="704"/>
      <c r="J77" s="704"/>
      <c r="K77" s="704"/>
      <c r="L77" s="704"/>
      <c r="M77" s="163"/>
      <c r="N77" s="163"/>
      <c r="O77" s="704"/>
      <c r="P77" s="704"/>
      <c r="Q77" s="704"/>
      <c r="R77" s="704"/>
      <c r="S77" s="704"/>
      <c r="T77" s="704"/>
      <c r="U77" s="704"/>
      <c r="V77" s="704"/>
      <c r="W77" s="704"/>
      <c r="X77" s="164"/>
      <c r="Y77" s="704"/>
      <c r="Z77" s="704"/>
      <c r="AA77" s="705"/>
      <c r="AB77" s="680"/>
    </row>
    <row r="78" spans="2:28" s="665" customFormat="1">
      <c r="B78" s="704"/>
      <c r="C78" s="704"/>
      <c r="D78" s="704"/>
      <c r="E78" s="704"/>
      <c r="F78" s="704"/>
      <c r="G78" s="704"/>
      <c r="H78" s="704"/>
      <c r="I78" s="704"/>
      <c r="J78" s="704"/>
      <c r="K78" s="704"/>
      <c r="L78" s="704"/>
      <c r="M78" s="163"/>
      <c r="N78" s="163"/>
      <c r="O78" s="704"/>
      <c r="P78" s="704"/>
      <c r="Q78" s="704"/>
      <c r="R78" s="704"/>
      <c r="S78" s="704"/>
      <c r="T78" s="704"/>
      <c r="U78" s="704"/>
      <c r="V78" s="704"/>
      <c r="W78" s="704"/>
      <c r="X78" s="164"/>
      <c r="Y78" s="704"/>
      <c r="Z78" s="704"/>
      <c r="AA78" s="705"/>
      <c r="AB78" s="680"/>
    </row>
    <row r="79" spans="2:28" s="665" customFormat="1">
      <c r="B79" s="704"/>
      <c r="C79" s="704"/>
      <c r="D79" s="704"/>
      <c r="E79" s="704"/>
      <c r="F79" s="704"/>
      <c r="G79" s="704"/>
      <c r="H79" s="704"/>
      <c r="I79" s="704"/>
      <c r="J79" s="704"/>
      <c r="K79" s="704"/>
      <c r="L79" s="704"/>
      <c r="M79" s="163"/>
      <c r="N79" s="163"/>
      <c r="O79" s="704"/>
      <c r="P79" s="704"/>
      <c r="Q79" s="704"/>
      <c r="R79" s="704"/>
      <c r="S79" s="704"/>
      <c r="T79" s="704"/>
      <c r="U79" s="704"/>
      <c r="V79" s="704"/>
      <c r="W79" s="704"/>
      <c r="X79" s="164"/>
      <c r="Y79" s="704"/>
      <c r="Z79" s="704"/>
      <c r="AA79" s="705"/>
      <c r="AB79" s="680"/>
    </row>
    <row r="80" spans="2:28" s="665" customFormat="1">
      <c r="B80" s="704"/>
      <c r="C80" s="704"/>
      <c r="D80" s="704"/>
      <c r="E80" s="704"/>
      <c r="F80" s="704"/>
      <c r="G80" s="704"/>
      <c r="H80" s="704"/>
      <c r="I80" s="704"/>
      <c r="J80" s="704"/>
      <c r="K80" s="704"/>
      <c r="L80" s="704"/>
      <c r="M80" s="163"/>
      <c r="N80" s="163"/>
      <c r="O80" s="704"/>
      <c r="P80" s="704"/>
      <c r="Q80" s="704"/>
      <c r="R80" s="704"/>
      <c r="S80" s="704"/>
      <c r="T80" s="704"/>
      <c r="U80" s="704"/>
      <c r="V80" s="704"/>
      <c r="W80" s="704"/>
      <c r="X80" s="164"/>
      <c r="Y80" s="704"/>
      <c r="Z80" s="704"/>
      <c r="AA80" s="705"/>
      <c r="AB80" s="680"/>
    </row>
    <row r="81" spans="2:28" s="665" customFormat="1">
      <c r="B81" s="704"/>
      <c r="C81" s="704"/>
      <c r="D81" s="704"/>
      <c r="E81" s="704"/>
      <c r="F81" s="704"/>
      <c r="G81" s="704"/>
      <c r="H81" s="704"/>
      <c r="I81" s="704"/>
      <c r="J81" s="704"/>
      <c r="K81" s="704"/>
      <c r="L81" s="704"/>
      <c r="M81" s="163"/>
      <c r="N81" s="163"/>
      <c r="O81" s="704"/>
      <c r="P81" s="704"/>
      <c r="Q81" s="704"/>
      <c r="R81" s="704"/>
      <c r="S81" s="704"/>
      <c r="T81" s="704"/>
      <c r="U81" s="704"/>
      <c r="V81" s="704"/>
      <c r="W81" s="704"/>
      <c r="X81" s="164"/>
      <c r="Y81" s="704"/>
      <c r="Z81" s="704"/>
      <c r="AA81" s="705"/>
      <c r="AB81" s="680"/>
    </row>
    <row r="82" spans="2:28" s="665" customFormat="1">
      <c r="B82" s="704"/>
      <c r="C82" s="704"/>
      <c r="D82" s="704"/>
      <c r="E82" s="704"/>
      <c r="F82" s="704"/>
      <c r="G82" s="704"/>
      <c r="H82" s="704"/>
      <c r="I82" s="704"/>
      <c r="J82" s="704"/>
      <c r="K82" s="704"/>
      <c r="L82" s="704"/>
      <c r="M82" s="163"/>
      <c r="N82" s="163"/>
      <c r="O82" s="704"/>
      <c r="P82" s="704"/>
      <c r="Q82" s="704"/>
      <c r="R82" s="704"/>
      <c r="S82" s="704"/>
      <c r="T82" s="704"/>
      <c r="U82" s="704"/>
      <c r="V82" s="704"/>
      <c r="W82" s="704"/>
      <c r="X82" s="164"/>
      <c r="Y82" s="704"/>
      <c r="Z82" s="704"/>
      <c r="AA82" s="705"/>
      <c r="AB82" s="680"/>
    </row>
    <row r="83" spans="2:28" s="665" customFormat="1">
      <c r="B83" s="704"/>
      <c r="C83" s="704"/>
      <c r="D83" s="704"/>
      <c r="E83" s="704"/>
      <c r="F83" s="704"/>
      <c r="G83" s="704"/>
      <c r="H83" s="704"/>
      <c r="I83" s="704"/>
      <c r="J83" s="704"/>
      <c r="K83" s="704"/>
      <c r="L83" s="704"/>
      <c r="M83" s="163"/>
      <c r="N83" s="163"/>
      <c r="O83" s="704"/>
      <c r="P83" s="704"/>
      <c r="Q83" s="704"/>
      <c r="R83" s="704"/>
      <c r="S83" s="704"/>
      <c r="T83" s="704"/>
      <c r="U83" s="704"/>
      <c r="V83" s="704"/>
      <c r="W83" s="704"/>
      <c r="X83" s="164"/>
      <c r="Y83" s="704"/>
      <c r="Z83" s="704"/>
      <c r="AA83" s="705"/>
      <c r="AB83" s="680"/>
    </row>
    <row r="84" spans="2:28" s="665" customFormat="1">
      <c r="B84" s="704"/>
      <c r="C84" s="704"/>
      <c r="D84" s="704"/>
      <c r="E84" s="704"/>
      <c r="F84" s="704"/>
      <c r="G84" s="704"/>
      <c r="H84" s="704"/>
      <c r="I84" s="704"/>
      <c r="J84" s="704"/>
      <c r="K84" s="704"/>
      <c r="L84" s="704"/>
      <c r="M84" s="163"/>
      <c r="N84" s="163"/>
      <c r="O84" s="704"/>
      <c r="P84" s="704"/>
      <c r="Q84" s="704"/>
      <c r="R84" s="704"/>
      <c r="S84" s="704"/>
      <c r="T84" s="704"/>
      <c r="U84" s="704"/>
      <c r="V84" s="704"/>
      <c r="W84" s="704"/>
      <c r="X84" s="164"/>
      <c r="Y84" s="704"/>
      <c r="Z84" s="704"/>
      <c r="AA84" s="705"/>
      <c r="AB84" s="680"/>
    </row>
    <row r="85" spans="2:28" s="665" customFormat="1">
      <c r="B85" s="704"/>
      <c r="C85" s="704"/>
      <c r="D85" s="704"/>
      <c r="E85" s="704"/>
      <c r="F85" s="704"/>
      <c r="G85" s="704"/>
      <c r="H85" s="704"/>
      <c r="I85" s="704"/>
      <c r="J85" s="704"/>
      <c r="K85" s="704"/>
      <c r="L85" s="704"/>
      <c r="M85" s="163"/>
      <c r="N85" s="163"/>
      <c r="O85" s="704"/>
      <c r="P85" s="704"/>
      <c r="Q85" s="704"/>
      <c r="R85" s="704"/>
      <c r="S85" s="704"/>
      <c r="T85" s="704"/>
      <c r="U85" s="704"/>
      <c r="V85" s="704"/>
      <c r="W85" s="704"/>
      <c r="X85" s="164"/>
      <c r="Y85" s="704"/>
      <c r="Z85" s="704"/>
      <c r="AA85" s="705"/>
      <c r="AB85" s="680"/>
    </row>
    <row r="86" spans="2:28" s="665" customFormat="1">
      <c r="B86" s="704"/>
      <c r="C86" s="704"/>
      <c r="D86" s="704"/>
      <c r="E86" s="704"/>
      <c r="F86" s="704"/>
      <c r="G86" s="704"/>
      <c r="H86" s="704"/>
      <c r="I86" s="704"/>
      <c r="J86" s="704"/>
      <c r="K86" s="704"/>
      <c r="L86" s="704"/>
      <c r="M86" s="163"/>
      <c r="N86" s="163"/>
      <c r="O86" s="704"/>
      <c r="P86" s="704"/>
      <c r="Q86" s="704"/>
      <c r="R86" s="704"/>
      <c r="S86" s="704"/>
      <c r="T86" s="704"/>
      <c r="U86" s="704"/>
      <c r="V86" s="704"/>
      <c r="W86" s="704"/>
      <c r="X86" s="164"/>
      <c r="Y86" s="704"/>
      <c r="Z86" s="704"/>
      <c r="AA86" s="705"/>
      <c r="AB86" s="680"/>
    </row>
    <row r="87" spans="2:28" s="665" customFormat="1">
      <c r="B87" s="704"/>
      <c r="C87" s="704"/>
      <c r="D87" s="704"/>
      <c r="E87" s="704"/>
      <c r="F87" s="704"/>
      <c r="G87" s="704"/>
      <c r="H87" s="704"/>
      <c r="I87" s="704"/>
      <c r="J87" s="704"/>
      <c r="K87" s="704"/>
      <c r="L87" s="704"/>
      <c r="M87" s="163"/>
      <c r="N87" s="163"/>
      <c r="O87" s="704"/>
      <c r="P87" s="704"/>
      <c r="Q87" s="704"/>
      <c r="R87" s="704"/>
      <c r="S87" s="704"/>
      <c r="T87" s="704"/>
      <c r="U87" s="704"/>
      <c r="V87" s="704"/>
      <c r="W87" s="704"/>
      <c r="X87" s="164"/>
      <c r="Y87" s="704"/>
      <c r="Z87" s="704"/>
      <c r="AA87" s="705"/>
      <c r="AB87" s="680"/>
    </row>
    <row r="88" spans="2:28" s="665" customFormat="1">
      <c r="B88" s="704"/>
      <c r="C88" s="704"/>
      <c r="D88" s="704"/>
      <c r="E88" s="704"/>
      <c r="F88" s="704"/>
      <c r="G88" s="704"/>
      <c r="H88" s="704"/>
      <c r="I88" s="704"/>
      <c r="J88" s="704"/>
      <c r="K88" s="704"/>
      <c r="L88" s="704"/>
      <c r="M88" s="163"/>
      <c r="N88" s="163"/>
      <c r="O88" s="704"/>
      <c r="P88" s="704"/>
      <c r="Q88" s="704"/>
      <c r="R88" s="704"/>
      <c r="S88" s="704"/>
      <c r="T88" s="704"/>
      <c r="U88" s="704"/>
      <c r="V88" s="704"/>
      <c r="W88" s="704"/>
      <c r="X88" s="164"/>
      <c r="Y88" s="704"/>
      <c r="Z88" s="704"/>
      <c r="AA88" s="705"/>
      <c r="AB88" s="680"/>
    </row>
    <row r="89" spans="2:28" s="665" customFormat="1">
      <c r="B89" s="704"/>
      <c r="C89" s="704"/>
      <c r="D89" s="704"/>
      <c r="E89" s="704"/>
      <c r="F89" s="704"/>
      <c r="G89" s="704"/>
      <c r="H89" s="704"/>
      <c r="I89" s="704"/>
      <c r="J89" s="704"/>
      <c r="K89" s="704"/>
      <c r="L89" s="704"/>
      <c r="M89" s="163"/>
      <c r="N89" s="163"/>
      <c r="O89" s="704"/>
      <c r="P89" s="704"/>
      <c r="Q89" s="704"/>
      <c r="R89" s="704"/>
      <c r="S89" s="704"/>
      <c r="T89" s="704"/>
      <c r="U89" s="704"/>
      <c r="V89" s="704"/>
      <c r="W89" s="704"/>
      <c r="X89" s="164"/>
      <c r="Y89" s="704"/>
      <c r="Z89" s="704"/>
      <c r="AA89" s="705"/>
      <c r="AB89" s="680"/>
    </row>
    <row r="90" spans="2:28" s="665" customFormat="1">
      <c r="B90" s="704"/>
      <c r="C90" s="704"/>
      <c r="D90" s="704"/>
      <c r="E90" s="704"/>
      <c r="F90" s="704"/>
      <c r="G90" s="704"/>
      <c r="H90" s="704"/>
      <c r="I90" s="704"/>
      <c r="J90" s="704"/>
      <c r="K90" s="704"/>
      <c r="L90" s="704"/>
      <c r="M90" s="163"/>
      <c r="N90" s="163"/>
      <c r="O90" s="704"/>
      <c r="P90" s="704"/>
      <c r="Q90" s="704"/>
      <c r="R90" s="704"/>
      <c r="S90" s="704"/>
      <c r="T90" s="704"/>
      <c r="U90" s="704"/>
      <c r="V90" s="704"/>
      <c r="W90" s="704"/>
      <c r="X90" s="164"/>
      <c r="Y90" s="704"/>
      <c r="Z90" s="704"/>
      <c r="AA90" s="705"/>
      <c r="AB90" s="680"/>
    </row>
    <row r="91" spans="2:28" s="665" customFormat="1">
      <c r="B91" s="704"/>
      <c r="C91" s="704"/>
      <c r="D91" s="704"/>
      <c r="E91" s="704"/>
      <c r="F91" s="704"/>
      <c r="G91" s="704"/>
      <c r="H91" s="704"/>
      <c r="I91" s="704"/>
      <c r="J91" s="704"/>
      <c r="K91" s="704"/>
      <c r="L91" s="704"/>
      <c r="M91" s="163"/>
      <c r="N91" s="163"/>
      <c r="O91" s="704"/>
      <c r="P91" s="704"/>
      <c r="Q91" s="704"/>
      <c r="R91" s="704"/>
      <c r="S91" s="704"/>
      <c r="T91" s="704"/>
      <c r="U91" s="704"/>
      <c r="V91" s="704"/>
      <c r="W91" s="704"/>
      <c r="X91" s="164"/>
      <c r="Y91" s="704"/>
      <c r="Z91" s="704"/>
      <c r="AA91" s="705"/>
      <c r="AB91" s="680"/>
    </row>
    <row r="92" spans="2:28" s="665" customFormat="1">
      <c r="B92" s="704"/>
      <c r="C92" s="704"/>
      <c r="D92" s="704"/>
      <c r="E92" s="704"/>
      <c r="F92" s="704"/>
      <c r="G92" s="704"/>
      <c r="H92" s="704"/>
      <c r="I92" s="704"/>
      <c r="J92" s="704"/>
      <c r="K92" s="704"/>
      <c r="L92" s="704"/>
      <c r="M92" s="163"/>
      <c r="N92" s="163"/>
      <c r="O92" s="704"/>
      <c r="P92" s="704"/>
      <c r="Q92" s="704"/>
      <c r="R92" s="704"/>
      <c r="S92" s="704"/>
      <c r="T92" s="704"/>
      <c r="U92" s="704"/>
      <c r="V92" s="704"/>
      <c r="W92" s="704"/>
      <c r="X92" s="164"/>
      <c r="Y92" s="704"/>
      <c r="Z92" s="704"/>
      <c r="AA92" s="705"/>
      <c r="AB92" s="680"/>
    </row>
    <row r="93" spans="2:28" s="665" customFormat="1">
      <c r="B93" s="704"/>
      <c r="C93" s="704"/>
      <c r="D93" s="704"/>
      <c r="E93" s="704"/>
      <c r="F93" s="704"/>
      <c r="G93" s="704"/>
      <c r="H93" s="704"/>
      <c r="I93" s="704"/>
      <c r="J93" s="704"/>
      <c r="K93" s="704"/>
      <c r="L93" s="704"/>
      <c r="M93" s="163"/>
      <c r="N93" s="163"/>
      <c r="O93" s="704"/>
      <c r="P93" s="704"/>
      <c r="Q93" s="704"/>
      <c r="R93" s="704"/>
      <c r="S93" s="704"/>
      <c r="T93" s="704"/>
      <c r="U93" s="704"/>
      <c r="V93" s="704"/>
      <c r="W93" s="704"/>
      <c r="X93" s="164"/>
      <c r="Y93" s="704"/>
      <c r="Z93" s="704"/>
      <c r="AA93" s="705"/>
      <c r="AB93" s="680"/>
    </row>
    <row r="94" spans="2:28" s="665" customFormat="1">
      <c r="B94" s="704"/>
      <c r="C94" s="704"/>
      <c r="D94" s="704"/>
      <c r="E94" s="704"/>
      <c r="F94" s="704"/>
      <c r="G94" s="704"/>
      <c r="H94" s="704"/>
      <c r="I94" s="704"/>
      <c r="J94" s="704"/>
      <c r="K94" s="704"/>
      <c r="L94" s="704"/>
      <c r="M94" s="163"/>
      <c r="N94" s="163"/>
      <c r="O94" s="704"/>
      <c r="P94" s="704"/>
      <c r="Q94" s="704"/>
      <c r="R94" s="704"/>
      <c r="S94" s="704"/>
      <c r="T94" s="704"/>
      <c r="U94" s="704"/>
      <c r="V94" s="704"/>
      <c r="W94" s="704"/>
      <c r="X94" s="164"/>
      <c r="Y94" s="704"/>
      <c r="Z94" s="704"/>
      <c r="AA94" s="705"/>
      <c r="AB94" s="680"/>
    </row>
    <row r="95" spans="2:28" s="665" customFormat="1">
      <c r="B95" s="704"/>
      <c r="C95" s="704"/>
      <c r="D95" s="704"/>
      <c r="E95" s="704"/>
      <c r="F95" s="704"/>
      <c r="G95" s="704"/>
      <c r="H95" s="704"/>
      <c r="I95" s="704"/>
      <c r="J95" s="704"/>
      <c r="K95" s="704"/>
      <c r="L95" s="704"/>
      <c r="M95" s="163"/>
      <c r="N95" s="163"/>
      <c r="O95" s="704"/>
      <c r="P95" s="704"/>
      <c r="Q95" s="704"/>
      <c r="R95" s="704"/>
      <c r="S95" s="704"/>
      <c r="T95" s="704"/>
      <c r="U95" s="704"/>
      <c r="V95" s="704"/>
      <c r="W95" s="704"/>
      <c r="X95" s="164"/>
      <c r="Y95" s="704"/>
      <c r="Z95" s="704"/>
      <c r="AA95" s="705"/>
      <c r="AB95" s="680"/>
    </row>
    <row r="96" spans="2:28" s="665" customFormat="1">
      <c r="B96" s="704"/>
      <c r="C96" s="704"/>
      <c r="D96" s="704"/>
      <c r="E96" s="704"/>
      <c r="F96" s="704"/>
      <c r="G96" s="704"/>
      <c r="H96" s="704"/>
      <c r="I96" s="704"/>
      <c r="J96" s="704"/>
      <c r="K96" s="704"/>
      <c r="L96" s="704"/>
      <c r="M96" s="163"/>
      <c r="N96" s="163"/>
      <c r="O96" s="704"/>
      <c r="P96" s="704"/>
      <c r="Q96" s="704"/>
      <c r="R96" s="704"/>
      <c r="S96" s="704"/>
      <c r="T96" s="704"/>
      <c r="U96" s="704"/>
      <c r="V96" s="704"/>
      <c r="W96" s="704"/>
      <c r="X96" s="164"/>
      <c r="Y96" s="704"/>
      <c r="Z96" s="704"/>
      <c r="AA96" s="705"/>
      <c r="AB96" s="680"/>
    </row>
    <row r="97" spans="2:28" s="665" customFormat="1">
      <c r="B97" s="704"/>
      <c r="C97" s="704"/>
      <c r="D97" s="704"/>
      <c r="E97" s="704"/>
      <c r="F97" s="704"/>
      <c r="G97" s="704"/>
      <c r="H97" s="704"/>
      <c r="I97" s="704"/>
      <c r="J97" s="704"/>
      <c r="K97" s="704"/>
      <c r="L97" s="704"/>
      <c r="M97" s="163"/>
      <c r="N97" s="163"/>
      <c r="O97" s="704"/>
      <c r="P97" s="704"/>
      <c r="Q97" s="704"/>
      <c r="R97" s="704"/>
      <c r="S97" s="704"/>
      <c r="T97" s="704"/>
      <c r="U97" s="704"/>
      <c r="V97" s="704"/>
      <c r="W97" s="704"/>
      <c r="X97" s="164"/>
      <c r="Y97" s="704"/>
      <c r="Z97" s="704"/>
      <c r="AA97" s="705"/>
      <c r="AB97" s="680"/>
    </row>
    <row r="98" spans="2:28" s="665" customFormat="1">
      <c r="B98" s="704"/>
      <c r="C98" s="704"/>
      <c r="D98" s="704"/>
      <c r="E98" s="704"/>
      <c r="F98" s="704"/>
      <c r="G98" s="704"/>
      <c r="H98" s="704"/>
      <c r="I98" s="704"/>
      <c r="J98" s="704"/>
      <c r="K98" s="704"/>
      <c r="L98" s="704"/>
      <c r="M98" s="163"/>
      <c r="N98" s="163"/>
      <c r="O98" s="704"/>
      <c r="P98" s="704"/>
      <c r="Q98" s="704"/>
      <c r="R98" s="704"/>
      <c r="S98" s="704"/>
      <c r="T98" s="704"/>
      <c r="U98" s="704"/>
      <c r="V98" s="704"/>
      <c r="W98" s="704"/>
      <c r="X98" s="164"/>
      <c r="Y98" s="704"/>
      <c r="Z98" s="704"/>
      <c r="AA98" s="705"/>
      <c r="AB98" s="680"/>
    </row>
    <row r="99" spans="2:28" s="665" customFormat="1">
      <c r="B99" s="704"/>
      <c r="C99" s="704"/>
      <c r="D99" s="704"/>
      <c r="E99" s="704"/>
      <c r="F99" s="704"/>
      <c r="G99" s="704"/>
      <c r="H99" s="704"/>
      <c r="I99" s="704"/>
      <c r="J99" s="704"/>
      <c r="K99" s="704"/>
      <c r="L99" s="704"/>
      <c r="M99" s="163"/>
      <c r="N99" s="163"/>
      <c r="O99" s="704"/>
      <c r="P99" s="704"/>
      <c r="Q99" s="704"/>
      <c r="R99" s="704"/>
      <c r="S99" s="704"/>
      <c r="T99" s="704"/>
      <c r="U99" s="704"/>
      <c r="V99" s="704"/>
      <c r="W99" s="704"/>
      <c r="X99" s="164"/>
      <c r="Y99" s="704"/>
      <c r="Z99" s="704"/>
      <c r="AA99" s="705"/>
      <c r="AB99" s="680"/>
    </row>
    <row r="100" spans="2:28" s="665" customFormat="1">
      <c r="B100" s="704"/>
      <c r="C100" s="704"/>
      <c r="D100" s="704"/>
      <c r="E100" s="704"/>
      <c r="F100" s="704"/>
      <c r="G100" s="704"/>
      <c r="H100" s="704"/>
      <c r="I100" s="704"/>
      <c r="J100" s="704"/>
      <c r="K100" s="704"/>
      <c r="L100" s="704"/>
      <c r="M100" s="163"/>
      <c r="N100" s="163"/>
      <c r="O100" s="704"/>
      <c r="P100" s="704"/>
      <c r="Q100" s="704"/>
      <c r="R100" s="704"/>
      <c r="S100" s="704"/>
      <c r="T100" s="704"/>
      <c r="U100" s="704"/>
      <c r="V100" s="704"/>
      <c r="W100" s="704"/>
      <c r="X100" s="164"/>
      <c r="Y100" s="704"/>
      <c r="Z100" s="704"/>
      <c r="AA100" s="705"/>
      <c r="AB100" s="680"/>
    </row>
    <row r="101" spans="2:28" s="665" customFormat="1">
      <c r="B101" s="704"/>
      <c r="C101" s="704"/>
      <c r="D101" s="704"/>
      <c r="E101" s="704"/>
      <c r="F101" s="704"/>
      <c r="G101" s="704"/>
      <c r="H101" s="704"/>
      <c r="I101" s="704"/>
      <c r="J101" s="704"/>
      <c r="K101" s="704"/>
      <c r="L101" s="704"/>
      <c r="M101" s="163"/>
      <c r="N101" s="163"/>
      <c r="O101" s="704"/>
      <c r="P101" s="704"/>
      <c r="Q101" s="704"/>
      <c r="R101" s="704"/>
      <c r="S101" s="704"/>
      <c r="T101" s="704"/>
      <c r="U101" s="704"/>
      <c r="V101" s="704"/>
      <c r="W101" s="704"/>
      <c r="X101" s="164"/>
      <c r="Y101" s="704"/>
      <c r="Z101" s="704"/>
      <c r="AA101" s="705"/>
      <c r="AB101" s="680"/>
    </row>
    <row r="102" spans="2:28" s="665" customFormat="1">
      <c r="B102" s="704"/>
      <c r="C102" s="704"/>
      <c r="D102" s="704"/>
      <c r="E102" s="704"/>
      <c r="F102" s="704"/>
      <c r="G102" s="704"/>
      <c r="H102" s="704"/>
      <c r="I102" s="704"/>
      <c r="J102" s="704"/>
      <c r="K102" s="704"/>
      <c r="L102" s="704"/>
      <c r="M102" s="163"/>
      <c r="N102" s="163"/>
      <c r="O102" s="704"/>
      <c r="P102" s="704"/>
      <c r="Q102" s="704"/>
      <c r="R102" s="704"/>
      <c r="S102" s="704"/>
      <c r="T102" s="704"/>
      <c r="U102" s="704"/>
      <c r="V102" s="704"/>
      <c r="W102" s="704"/>
      <c r="X102" s="164"/>
      <c r="Y102" s="704"/>
      <c r="Z102" s="704"/>
      <c r="AA102" s="705"/>
      <c r="AB102" s="680"/>
    </row>
    <row r="103" spans="2:28" s="665" customFormat="1">
      <c r="B103" s="704"/>
      <c r="C103" s="704"/>
      <c r="D103" s="704"/>
      <c r="E103" s="704"/>
      <c r="F103" s="704"/>
      <c r="G103" s="704"/>
      <c r="H103" s="704"/>
      <c r="I103" s="704"/>
      <c r="J103" s="704"/>
      <c r="K103" s="704"/>
      <c r="L103" s="704"/>
      <c r="M103" s="163"/>
      <c r="N103" s="163"/>
      <c r="O103" s="704"/>
      <c r="P103" s="704"/>
      <c r="Q103" s="704"/>
      <c r="R103" s="704"/>
      <c r="S103" s="704"/>
      <c r="T103" s="704"/>
      <c r="U103" s="704"/>
      <c r="V103" s="704"/>
      <c r="W103" s="704"/>
      <c r="X103" s="164"/>
      <c r="Y103" s="704"/>
      <c r="Z103" s="704"/>
      <c r="AA103" s="705"/>
      <c r="AB103" s="680"/>
    </row>
    <row r="104" spans="2:28" s="665" customFormat="1">
      <c r="B104" s="704"/>
      <c r="C104" s="704"/>
      <c r="D104" s="704"/>
      <c r="E104" s="704"/>
      <c r="F104" s="704"/>
      <c r="G104" s="704"/>
      <c r="H104" s="704"/>
      <c r="I104" s="704"/>
      <c r="J104" s="704"/>
      <c r="K104" s="704"/>
      <c r="L104" s="704"/>
      <c r="M104" s="163"/>
      <c r="N104" s="163"/>
      <c r="O104" s="704"/>
      <c r="P104" s="704"/>
      <c r="Q104" s="704"/>
      <c r="R104" s="704"/>
      <c r="S104" s="704"/>
      <c r="T104" s="704"/>
      <c r="U104" s="704"/>
      <c r="V104" s="704"/>
      <c r="W104" s="704"/>
      <c r="X104" s="164"/>
      <c r="Y104" s="704"/>
      <c r="Z104" s="704"/>
      <c r="AA104" s="705"/>
      <c r="AB104" s="680"/>
    </row>
    <row r="105" spans="2:28" s="665" customFormat="1">
      <c r="B105" s="704"/>
      <c r="C105" s="704"/>
      <c r="D105" s="704"/>
      <c r="E105" s="704"/>
      <c r="F105" s="704"/>
      <c r="G105" s="704"/>
      <c r="H105" s="704"/>
      <c r="I105" s="704"/>
      <c r="J105" s="704"/>
      <c r="K105" s="704"/>
      <c r="L105" s="704"/>
      <c r="M105" s="163"/>
      <c r="N105" s="163"/>
      <c r="O105" s="704"/>
      <c r="P105" s="704"/>
      <c r="Q105" s="704"/>
      <c r="R105" s="704"/>
      <c r="S105" s="704"/>
      <c r="T105" s="704"/>
      <c r="U105" s="704"/>
      <c r="V105" s="704"/>
      <c r="W105" s="704"/>
      <c r="X105" s="164"/>
      <c r="Y105" s="704"/>
      <c r="Z105" s="704"/>
      <c r="AA105" s="705"/>
      <c r="AB105" s="680"/>
    </row>
    <row r="106" spans="2:28" s="665" customFormat="1">
      <c r="B106" s="704"/>
      <c r="C106" s="704"/>
      <c r="D106" s="704"/>
      <c r="E106" s="704"/>
      <c r="F106" s="704"/>
      <c r="G106" s="704"/>
      <c r="H106" s="704"/>
      <c r="I106" s="704"/>
      <c r="J106" s="704"/>
      <c r="K106" s="704"/>
      <c r="L106" s="704"/>
      <c r="M106" s="163"/>
      <c r="N106" s="163"/>
      <c r="O106" s="704"/>
      <c r="P106" s="704"/>
      <c r="Q106" s="704"/>
      <c r="R106" s="704"/>
      <c r="S106" s="704"/>
      <c r="T106" s="704"/>
      <c r="U106" s="704"/>
      <c r="V106" s="704"/>
      <c r="W106" s="704"/>
      <c r="X106" s="164"/>
      <c r="Y106" s="704"/>
      <c r="Z106" s="704"/>
      <c r="AA106" s="705"/>
      <c r="AB106" s="680"/>
    </row>
    <row r="107" spans="2:28" s="665" customFormat="1">
      <c r="B107" s="704"/>
      <c r="C107" s="704"/>
      <c r="D107" s="704"/>
      <c r="E107" s="704"/>
      <c r="F107" s="704"/>
      <c r="G107" s="704"/>
      <c r="H107" s="704"/>
      <c r="I107" s="704"/>
      <c r="J107" s="704"/>
      <c r="K107" s="704"/>
      <c r="L107" s="704"/>
      <c r="M107" s="163"/>
      <c r="N107" s="163"/>
      <c r="O107" s="704"/>
      <c r="P107" s="704"/>
      <c r="Q107" s="704"/>
      <c r="R107" s="704"/>
      <c r="S107" s="704"/>
      <c r="T107" s="704"/>
      <c r="U107" s="704"/>
      <c r="V107" s="704"/>
      <c r="W107" s="704"/>
      <c r="X107" s="164"/>
      <c r="Y107" s="704"/>
      <c r="Z107" s="704"/>
      <c r="AA107" s="705"/>
      <c r="AB107" s="680"/>
    </row>
    <row r="108" spans="2:28" s="665" customFormat="1">
      <c r="B108" s="704"/>
      <c r="C108" s="704"/>
      <c r="D108" s="704"/>
      <c r="E108" s="704"/>
      <c r="F108" s="704"/>
      <c r="G108" s="704"/>
      <c r="H108" s="704"/>
      <c r="I108" s="704"/>
      <c r="J108" s="704"/>
      <c r="K108" s="704"/>
      <c r="L108" s="704"/>
      <c r="M108" s="163"/>
      <c r="N108" s="163"/>
      <c r="O108" s="704"/>
      <c r="P108" s="704"/>
      <c r="Q108" s="704"/>
      <c r="R108" s="704"/>
      <c r="S108" s="704"/>
      <c r="T108" s="704"/>
      <c r="U108" s="704"/>
      <c r="V108" s="704"/>
      <c r="W108" s="704"/>
      <c r="X108" s="164"/>
      <c r="Y108" s="704"/>
      <c r="Z108" s="704"/>
      <c r="AA108" s="705"/>
      <c r="AB108" s="680"/>
    </row>
    <row r="109" spans="2:28" s="665" customFormat="1">
      <c r="B109" s="704"/>
      <c r="C109" s="704"/>
      <c r="D109" s="704"/>
      <c r="E109" s="704"/>
      <c r="F109" s="704"/>
      <c r="G109" s="704"/>
      <c r="H109" s="704"/>
      <c r="I109" s="704"/>
      <c r="J109" s="704"/>
      <c r="K109" s="704"/>
      <c r="L109" s="704"/>
      <c r="M109" s="163"/>
      <c r="N109" s="163"/>
      <c r="O109" s="704"/>
      <c r="P109" s="704"/>
      <c r="Q109" s="704"/>
      <c r="R109" s="704"/>
      <c r="S109" s="704"/>
      <c r="T109" s="704"/>
      <c r="U109" s="704"/>
      <c r="V109" s="704"/>
      <c r="W109" s="704"/>
      <c r="X109" s="164"/>
      <c r="Y109" s="704"/>
      <c r="Z109" s="704"/>
      <c r="AA109" s="705"/>
      <c r="AB109" s="680"/>
    </row>
    <row r="110" spans="2:28" s="665" customFormat="1">
      <c r="B110" s="704"/>
      <c r="C110" s="704"/>
      <c r="D110" s="704"/>
      <c r="E110" s="704"/>
      <c r="F110" s="704"/>
      <c r="G110" s="704"/>
      <c r="H110" s="704"/>
      <c r="I110" s="704"/>
      <c r="J110" s="704"/>
      <c r="K110" s="704"/>
      <c r="L110" s="704"/>
      <c r="M110" s="163"/>
      <c r="N110" s="163"/>
      <c r="O110" s="704"/>
      <c r="P110" s="704"/>
      <c r="Q110" s="704"/>
      <c r="R110" s="704"/>
      <c r="S110" s="704"/>
      <c r="T110" s="704"/>
      <c r="U110" s="704"/>
      <c r="V110" s="704"/>
      <c r="W110" s="704"/>
      <c r="X110" s="164"/>
      <c r="Y110" s="704"/>
      <c r="Z110" s="704"/>
      <c r="AA110" s="705"/>
      <c r="AB110" s="680"/>
    </row>
    <row r="111" spans="2:28" s="665" customFormat="1">
      <c r="B111" s="704"/>
      <c r="C111" s="704"/>
      <c r="D111" s="704"/>
      <c r="E111" s="704"/>
      <c r="F111" s="704"/>
      <c r="G111" s="704"/>
      <c r="H111" s="704"/>
      <c r="I111" s="704"/>
      <c r="J111" s="704"/>
      <c r="K111" s="704"/>
      <c r="L111" s="704"/>
      <c r="M111" s="163"/>
      <c r="N111" s="163"/>
      <c r="O111" s="704"/>
      <c r="P111" s="704"/>
      <c r="Q111" s="704"/>
      <c r="R111" s="704"/>
      <c r="S111" s="704"/>
      <c r="T111" s="704"/>
      <c r="U111" s="704"/>
      <c r="V111" s="704"/>
      <c r="W111" s="704"/>
      <c r="X111" s="164"/>
      <c r="Y111" s="704"/>
      <c r="Z111" s="704"/>
      <c r="AA111" s="705"/>
      <c r="AB111" s="680"/>
    </row>
    <row r="112" spans="2:28" s="665" customFormat="1">
      <c r="B112" s="704"/>
      <c r="C112" s="704"/>
      <c r="D112" s="704"/>
      <c r="E112" s="704"/>
      <c r="F112" s="704"/>
      <c r="G112" s="704"/>
      <c r="H112" s="704"/>
      <c r="I112" s="704"/>
      <c r="J112" s="704"/>
      <c r="K112" s="704"/>
      <c r="L112" s="704"/>
      <c r="M112" s="163"/>
      <c r="N112" s="163"/>
      <c r="O112" s="704"/>
      <c r="P112" s="704"/>
      <c r="Q112" s="704"/>
      <c r="R112" s="704"/>
      <c r="S112" s="704"/>
      <c r="T112" s="704"/>
      <c r="U112" s="704"/>
      <c r="V112" s="704"/>
      <c r="W112" s="704"/>
      <c r="X112" s="164"/>
      <c r="Y112" s="704"/>
      <c r="Z112" s="704"/>
      <c r="AA112" s="705"/>
      <c r="AB112" s="680"/>
    </row>
    <row r="113" spans="2:37">
      <c r="C113" s="704"/>
      <c r="D113" s="704"/>
      <c r="E113" s="704"/>
      <c r="F113" s="704"/>
      <c r="H113" s="704"/>
      <c r="I113" s="704"/>
    </row>
    <row r="114" spans="2:37" s="381" customFormat="1">
      <c r="B114" s="704"/>
      <c r="C114" s="704"/>
      <c r="D114" s="704"/>
      <c r="E114" s="704"/>
      <c r="F114" s="704"/>
      <c r="G114" s="704"/>
      <c r="H114" s="704"/>
      <c r="I114" s="704"/>
      <c r="J114" s="704"/>
      <c r="K114" s="704"/>
      <c r="L114" s="704"/>
      <c r="M114" s="163"/>
      <c r="N114" s="163"/>
      <c r="O114" s="704"/>
      <c r="P114" s="704"/>
      <c r="Q114" s="704"/>
      <c r="R114" s="704"/>
      <c r="S114" s="704"/>
      <c r="T114" s="704"/>
      <c r="U114" s="704"/>
      <c r="V114" s="704"/>
      <c r="W114" s="704"/>
      <c r="X114" s="164"/>
      <c r="Y114" s="704"/>
      <c r="Z114" s="704"/>
      <c r="AA114" s="705"/>
      <c r="AB114" s="705"/>
    </row>
    <row r="115" spans="2:37" s="381" customFormat="1">
      <c r="B115" s="704"/>
      <c r="C115" s="704"/>
      <c r="D115" s="704"/>
      <c r="E115" s="704"/>
      <c r="F115" s="704"/>
      <c r="G115" s="704"/>
      <c r="H115" s="704"/>
      <c r="I115" s="704"/>
      <c r="J115" s="704"/>
      <c r="K115" s="704"/>
      <c r="L115" s="704"/>
      <c r="M115" s="163"/>
      <c r="N115" s="163"/>
      <c r="O115" s="704"/>
      <c r="P115" s="704"/>
      <c r="Q115" s="704"/>
      <c r="R115" s="704"/>
      <c r="S115" s="704"/>
      <c r="T115" s="704"/>
      <c r="U115" s="704"/>
      <c r="V115" s="704"/>
      <c r="W115" s="704"/>
      <c r="X115" s="164"/>
      <c r="Y115" s="704"/>
      <c r="Z115" s="704"/>
      <c r="AA115" s="705"/>
      <c r="AB115" s="705"/>
    </row>
    <row r="116" spans="2:37" s="381" customFormat="1">
      <c r="B116" s="704"/>
      <c r="C116" s="704"/>
      <c r="D116" s="704"/>
      <c r="E116" s="704"/>
      <c r="F116" s="704"/>
      <c r="G116" s="704"/>
      <c r="H116" s="704"/>
      <c r="I116" s="704"/>
      <c r="J116" s="704"/>
      <c r="K116" s="704"/>
      <c r="L116" s="704"/>
      <c r="M116" s="163"/>
      <c r="N116" s="163"/>
      <c r="O116" s="704"/>
      <c r="P116" s="704"/>
      <c r="Q116" s="704"/>
      <c r="R116" s="704"/>
      <c r="S116" s="704"/>
      <c r="T116" s="704"/>
      <c r="U116" s="704"/>
      <c r="V116" s="704"/>
      <c r="W116" s="704"/>
      <c r="X116" s="164"/>
      <c r="Y116" s="704"/>
      <c r="Z116" s="704"/>
      <c r="AA116" s="705"/>
      <c r="AB116" s="705"/>
      <c r="AC116" s="704"/>
      <c r="AD116" s="704"/>
      <c r="AE116" s="704"/>
      <c r="AF116" s="704"/>
      <c r="AG116" s="704"/>
      <c r="AH116" s="704"/>
      <c r="AI116" s="704"/>
      <c r="AJ116" s="704"/>
      <c r="AK116" s="704"/>
    </row>
    <row r="117" spans="2:37" s="381" customFormat="1">
      <c r="B117" s="704"/>
      <c r="C117" s="704"/>
      <c r="D117" s="704"/>
      <c r="E117" s="704"/>
      <c r="F117" s="704"/>
      <c r="G117" s="704"/>
      <c r="H117" s="704"/>
      <c r="I117" s="704"/>
      <c r="J117" s="704"/>
      <c r="K117" s="704"/>
      <c r="L117" s="704"/>
      <c r="M117" s="163"/>
      <c r="N117" s="163"/>
      <c r="O117" s="704"/>
      <c r="P117" s="704"/>
      <c r="Q117" s="704"/>
      <c r="R117" s="704"/>
      <c r="S117" s="704"/>
      <c r="T117" s="704"/>
      <c r="U117" s="704"/>
      <c r="V117" s="704"/>
      <c r="W117" s="704"/>
      <c r="X117" s="164"/>
      <c r="Y117" s="704"/>
      <c r="Z117" s="704"/>
      <c r="AA117" s="705"/>
      <c r="AB117" s="705"/>
      <c r="AC117" s="704"/>
      <c r="AD117" s="704"/>
      <c r="AE117" s="704"/>
      <c r="AF117" s="704"/>
      <c r="AG117" s="704"/>
      <c r="AH117" s="704"/>
      <c r="AI117" s="704"/>
      <c r="AJ117" s="704"/>
      <c r="AK117" s="704"/>
    </row>
    <row r="118" spans="2:37" s="381" customFormat="1">
      <c r="B118" s="704"/>
      <c r="C118" s="704"/>
      <c r="D118" s="704"/>
      <c r="E118" s="704"/>
      <c r="F118" s="704"/>
      <c r="G118" s="704"/>
      <c r="H118" s="704"/>
      <c r="I118" s="704"/>
      <c r="J118" s="704"/>
      <c r="K118" s="704"/>
      <c r="L118" s="704"/>
      <c r="M118" s="163"/>
      <c r="N118" s="163"/>
      <c r="O118" s="704"/>
      <c r="P118" s="704"/>
      <c r="Q118" s="704"/>
      <c r="R118" s="704"/>
      <c r="S118" s="704"/>
      <c r="T118" s="704"/>
      <c r="U118" s="704"/>
      <c r="V118" s="704"/>
      <c r="W118" s="704"/>
      <c r="X118" s="164"/>
      <c r="Y118" s="704"/>
      <c r="Z118" s="704"/>
      <c r="AA118" s="705"/>
      <c r="AB118" s="705"/>
      <c r="AC118" s="704"/>
      <c r="AD118" s="704"/>
      <c r="AE118" s="704"/>
      <c r="AF118" s="704"/>
      <c r="AG118" s="704"/>
      <c r="AH118" s="704"/>
      <c r="AI118" s="704"/>
      <c r="AJ118" s="704"/>
      <c r="AK118" s="704"/>
    </row>
    <row r="119" spans="2:37" s="381" customFormat="1">
      <c r="B119" s="704"/>
      <c r="C119" s="704"/>
      <c r="D119" s="704"/>
      <c r="E119" s="704"/>
      <c r="F119" s="704"/>
      <c r="G119" s="704"/>
      <c r="H119" s="704"/>
      <c r="I119" s="704"/>
      <c r="J119" s="704"/>
      <c r="K119" s="704"/>
      <c r="L119" s="704"/>
      <c r="M119" s="163"/>
      <c r="N119" s="163"/>
      <c r="O119" s="704"/>
      <c r="P119" s="704"/>
      <c r="Q119" s="704"/>
      <c r="R119" s="704"/>
      <c r="S119" s="704"/>
      <c r="T119" s="704"/>
      <c r="U119" s="704"/>
      <c r="V119" s="704"/>
      <c r="W119" s="704"/>
      <c r="X119" s="164"/>
      <c r="Y119" s="704"/>
      <c r="Z119" s="704"/>
      <c r="AA119" s="705"/>
      <c r="AB119" s="705"/>
      <c r="AC119" s="704"/>
      <c r="AD119" s="704"/>
      <c r="AE119" s="704"/>
      <c r="AF119" s="704"/>
      <c r="AG119" s="704"/>
      <c r="AH119" s="704"/>
      <c r="AI119" s="704"/>
      <c r="AJ119" s="704"/>
      <c r="AK119" s="704"/>
    </row>
    <row r="120" spans="2:37" s="381" customFormat="1">
      <c r="B120" s="704"/>
      <c r="C120" s="704"/>
      <c r="D120" s="704"/>
      <c r="E120" s="704"/>
      <c r="F120" s="704"/>
      <c r="G120" s="704"/>
      <c r="H120" s="704"/>
      <c r="I120" s="704"/>
      <c r="J120" s="704"/>
      <c r="K120" s="704"/>
      <c r="L120" s="704"/>
      <c r="M120" s="163"/>
      <c r="N120" s="163"/>
      <c r="O120" s="704"/>
      <c r="P120" s="704"/>
      <c r="Q120" s="704"/>
      <c r="R120" s="704"/>
      <c r="S120" s="704"/>
      <c r="T120" s="704"/>
      <c r="U120" s="704"/>
      <c r="V120" s="704"/>
      <c r="W120" s="704"/>
      <c r="X120" s="164"/>
      <c r="Y120" s="704"/>
      <c r="Z120" s="704"/>
      <c r="AA120" s="705"/>
      <c r="AB120" s="705"/>
      <c r="AC120" s="704"/>
      <c r="AD120" s="704"/>
      <c r="AE120" s="704"/>
      <c r="AF120" s="704"/>
      <c r="AG120" s="704"/>
      <c r="AH120" s="704"/>
      <c r="AI120" s="704"/>
      <c r="AJ120" s="704"/>
      <c r="AK120" s="704"/>
    </row>
    <row r="121" spans="2:37" s="381" customFormat="1">
      <c r="B121" s="704"/>
      <c r="C121" s="704"/>
      <c r="D121" s="704"/>
      <c r="E121" s="704"/>
      <c r="F121" s="704"/>
      <c r="G121" s="704"/>
      <c r="H121" s="704"/>
      <c r="I121" s="704"/>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704"/>
      <c r="D122" s="704"/>
      <c r="E122" s="704"/>
      <c r="F122" s="704"/>
      <c r="G122" s="704"/>
      <c r="H122" s="704"/>
      <c r="I122" s="704"/>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704"/>
      <c r="D123" s="704"/>
      <c r="E123" s="704"/>
      <c r="F123" s="704"/>
      <c r="G123" s="704"/>
      <c r="H123" s="704"/>
      <c r="I123" s="704"/>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704"/>
      <c r="D124" s="704"/>
      <c r="E124" s="704"/>
      <c r="F124" s="704"/>
      <c r="G124" s="704"/>
      <c r="H124" s="704"/>
      <c r="I124" s="704"/>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704"/>
      <c r="D125" s="704"/>
      <c r="E125" s="704"/>
      <c r="F125" s="704"/>
      <c r="G125" s="704"/>
      <c r="H125" s="704"/>
      <c r="I125" s="704"/>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704"/>
      <c r="D126" s="704"/>
      <c r="E126" s="704"/>
      <c r="F126" s="704"/>
      <c r="G126" s="704"/>
      <c r="H126" s="704"/>
      <c r="I126" s="704"/>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704"/>
      <c r="D127" s="704"/>
      <c r="E127" s="704"/>
      <c r="F127" s="704"/>
      <c r="G127" s="704"/>
      <c r="H127" s="704"/>
      <c r="I127" s="704"/>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704"/>
      <c r="D128" s="704"/>
      <c r="E128" s="704"/>
      <c r="F128" s="704"/>
      <c r="G128" s="704"/>
      <c r="H128" s="704"/>
      <c r="I128" s="704"/>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704"/>
      <c r="D129" s="704"/>
      <c r="E129" s="704"/>
      <c r="F129" s="704"/>
      <c r="G129" s="704"/>
      <c r="H129" s="704"/>
      <c r="I129" s="704"/>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704"/>
      <c r="D130" s="704"/>
      <c r="E130" s="704"/>
      <c r="F130" s="704"/>
      <c r="G130" s="704"/>
      <c r="H130" s="704"/>
      <c r="I130" s="704"/>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c r="C131" s="704"/>
      <c r="D131" s="704"/>
      <c r="E131" s="704"/>
      <c r="F131" s="704"/>
      <c r="H131" s="704"/>
      <c r="I131" s="704"/>
    </row>
    <row r="132" spans="2:37">
      <c r="C132" s="704"/>
      <c r="D132" s="704"/>
      <c r="E132" s="704"/>
      <c r="F132" s="704"/>
      <c r="H132" s="704"/>
      <c r="I132" s="704"/>
    </row>
    <row r="133" spans="2:37">
      <c r="C133" s="704"/>
      <c r="D133" s="704"/>
      <c r="E133" s="704"/>
      <c r="F133" s="704"/>
      <c r="H133" s="704"/>
      <c r="I133" s="704"/>
    </row>
  </sheetData>
  <mergeCells count="6">
    <mergeCell ref="N45:X45"/>
    <mergeCell ref="H47:I47"/>
    <mergeCell ref="N50:X50"/>
    <mergeCell ref="H51:I51"/>
    <mergeCell ref="J51:K51"/>
    <mergeCell ref="N51:X51"/>
  </mergeCells>
  <printOptions horizontalCentered="1"/>
  <pageMargins left="0.19685039370078741" right="0" top="0.15748031496062992" bottom="0.23622047244094491" header="0.15748031496062992" footer="0.15748031496062992"/>
  <pageSetup paperSize="9" scale="56" firstPageNumber="4294963191" fitToHeight="2" orientation="landscape" r:id="rId1"/>
  <headerFooter alignWithMargins="0">
    <oddHeader>&amp;R&amp;"Calibri"&amp;10&amp;K000000 Confidential&amp;1#_x000D_</oddHead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AB653-064F-4534-8495-70835662A6FA}">
  <sheetPr>
    <pageSetUpPr fitToPage="1"/>
  </sheetPr>
  <dimension ref="A1:AJ112"/>
  <sheetViews>
    <sheetView showGridLines="0" topLeftCell="B1" zoomScale="70" zoomScaleNormal="70" zoomScaleSheetLayoutView="70" workbookViewId="0">
      <selection activeCell="F19" sqref="F19:F24"/>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926"/>
      <c r="J10" s="927"/>
      <c r="K10" s="928"/>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923" t="s">
        <v>520</v>
      </c>
      <c r="P15" s="924"/>
      <c r="Q15" s="924"/>
      <c r="R15" s="924"/>
      <c r="S15" s="924"/>
      <c r="T15" s="924"/>
      <c r="U15" s="925"/>
      <c r="V15" s="925"/>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707"/>
      <c r="C18" s="364" t="s">
        <v>1348</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929"/>
      <c r="P18" s="930"/>
      <c r="Q18" s="630" t="s">
        <v>525</v>
      </c>
      <c r="R18" s="930"/>
      <c r="S18" s="930"/>
      <c r="T18" s="630"/>
      <c r="U18" s="634"/>
      <c r="V18" s="630"/>
      <c r="W18" s="350" t="str">
        <f>IF(E18="","",VLOOKUP(C18,Data!$B$5:$J$508,9,FALSE)*E18)</f>
        <v/>
      </c>
    </row>
    <row r="19" spans="1:35" s="465" customFormat="1" ht="20" customHeight="1">
      <c r="A19" s="456"/>
      <c r="B19" s="550" t="s">
        <v>1354</v>
      </c>
      <c r="C19" s="551" t="s">
        <v>189</v>
      </c>
      <c r="D19" s="335" t="str">
        <f>IF(E19="","",VLOOKUP(C19,Data!$B$5:$L$508,2,FALSE))</f>
        <v>ZW26710</v>
      </c>
      <c r="E19" s="552">
        <v>252</v>
      </c>
      <c r="F19" s="712" t="s">
        <v>521</v>
      </c>
      <c r="G19" s="335">
        <f>IF(E19="","",VLOOKUP(C19,Data!$B$5:$L$508,11,FALSE))</f>
        <v>124.63</v>
      </c>
      <c r="H19" s="336">
        <f t="shared" si="0"/>
        <v>31406.76</v>
      </c>
      <c r="I19" s="375" t="str">
        <f>IF(E19="","",VLOOKUP(C19,Data!$B$5:$D$508,3,FALSE))</f>
        <v>C/T</v>
      </c>
      <c r="J19" s="375" t="str">
        <f>IF(E19="","",VLOOKUP(C19,Data!$B$5:$M$508,12,FALSE))</f>
        <v>Indonesia</v>
      </c>
      <c r="K19" s="337"/>
      <c r="L19" s="338">
        <f>IF(E19="","",VLOOKUP(C19,Data!$B$5:$E$508,4,FALSE)*E19)</f>
        <v>2016</v>
      </c>
      <c r="M19" s="338">
        <f>IF(E19="","",VLOOKUP(C19,Data!$B$5:$F$508,5,FALSE)*E19)</f>
        <v>1915.1999999999998</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11.34</v>
      </c>
    </row>
    <row r="20" spans="1:35" ht="20" customHeight="1">
      <c r="A20" s="382"/>
      <c r="B20" s="553"/>
      <c r="C20" s="364"/>
      <c r="D20" s="319" t="str">
        <f>IF(E20="","",VLOOKUP(C20,Data!$B$5:$L$508,2,FALSE))</f>
        <v/>
      </c>
      <c r="E20" s="555"/>
      <c r="F20" s="363"/>
      <c r="G20" s="319" t="str">
        <f>IF(E20="","",VLOOKUP(C20,Data!$B$5:$L$508,11,FALSE))</f>
        <v/>
      </c>
      <c r="H20" s="921"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922" t="s">
        <v>525</v>
      </c>
      <c r="R20" s="474"/>
      <c r="S20" s="474"/>
      <c r="T20" s="922"/>
      <c r="U20" s="475"/>
      <c r="V20" s="922"/>
      <c r="W20" s="322" t="str">
        <f>IF(E20="","",VLOOKUP(C20,Data!$B$5:$J$508,9,FALSE)*E20)</f>
        <v/>
      </c>
    </row>
    <row r="21" spans="1:35" s="465" customFormat="1" ht="20" customHeight="1">
      <c r="A21" s="456"/>
      <c r="B21" s="550"/>
      <c r="C21" s="551"/>
      <c r="D21" s="335" t="str">
        <f>IF(E21="","",VLOOKUP(C21,Data!$B$5:$L$508,2,FALSE))</f>
        <v/>
      </c>
      <c r="E21" s="552"/>
      <c r="F21" s="712" t="s">
        <v>522</v>
      </c>
      <c r="G21" s="335" t="str">
        <f>IF(E21="","",VLOOKUP(C21,Data!$B$5:$L$508,11,FALSE))</f>
        <v/>
      </c>
      <c r="H21" s="336" t="str">
        <f t="shared" si="0"/>
        <v>-</v>
      </c>
      <c r="I21" s="375" t="str">
        <f>IF(E21="","",VLOOKUP(C21,Data!$B$5:$D$508,3,FALSE))</f>
        <v/>
      </c>
      <c r="J21" s="375" t="str">
        <f>IF(E21="","",VLOOKUP(C21,Data!$B$5:$M$508,12,FALSE))</f>
        <v/>
      </c>
      <c r="K21" s="337"/>
      <c r="L21" s="338" t="str">
        <f>IF(E21="","",VLOOKUP(C21,Data!$B$5:$E$508,4,FALSE)*E21)</f>
        <v/>
      </c>
      <c r="M21" s="338" t="str">
        <f>IF(E21="","",VLOOKUP(C21,Data!$B$5:$F$508,5,FALSE)*E21)</f>
        <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t="str">
        <f>IF(E21="","",VLOOKUP(C21,Data!$B$5:$J$508,9,FALSE)*E21)</f>
        <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378" t="s">
        <v>1114</v>
      </c>
      <c r="G23" s="319" t="str">
        <f>IF(E23="","",VLOOKUP(C23,Data!$B$5:$L$508,11,FALSE))</f>
        <v/>
      </c>
      <c r="H23" s="921"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922"/>
      <c r="W23" s="322" t="str">
        <f>IF(E23="","",VLOOKUP(C23,Data!$B$5:$J$508,9,FALSE)*E23)</f>
        <v/>
      </c>
    </row>
    <row r="24" spans="1:35" ht="20" customHeight="1">
      <c r="A24" s="382"/>
      <c r="B24" s="553"/>
      <c r="C24" s="557"/>
      <c r="D24" s="319" t="str">
        <f>IF(E24="","",VLOOKUP(C24,Data!$B$5:$L$508,2,FALSE))</f>
        <v/>
      </c>
      <c r="E24" s="555"/>
      <c r="F24" s="712"/>
      <c r="G24" s="319" t="str">
        <f>IF(E24="","",VLOOKUP(C24,Data!$B$5:$L$508,11,FALSE))</f>
        <v/>
      </c>
      <c r="H24" s="921"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922"/>
      <c r="W24" s="322" t="str">
        <f>IF(E24="","",VLOOKUP(C24,Data!$B$5:$J$508,9,FALSE)*E24)</f>
        <v/>
      </c>
    </row>
    <row r="25" spans="1:35" ht="20" customHeight="1">
      <c r="A25" s="382"/>
      <c r="B25" s="553"/>
      <c r="C25" s="557"/>
      <c r="D25" s="319" t="str">
        <f>IF(E25="","",VLOOKUP(C25,Data!$B$5:$L$508,2,FALSE))</f>
        <v/>
      </c>
      <c r="E25" s="555"/>
      <c r="F25" s="366"/>
      <c r="G25" s="319" t="str">
        <f>IF(E25="","",VLOOKUP(C25,Data!$B$5:$L$508,11,FALSE))</f>
        <v/>
      </c>
      <c r="H25" s="921"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922"/>
      <c r="R25" s="474"/>
      <c r="S25" s="474"/>
      <c r="T25" s="922"/>
      <c r="U25" s="475"/>
      <c r="V25" s="922"/>
      <c r="W25" s="322" t="str">
        <f>IF(E25="","",VLOOKUP(C25,Data!$B$5:$J$508,9,FALSE)*E25)</f>
        <v/>
      </c>
    </row>
    <row r="26" spans="1:35" ht="20" customHeight="1">
      <c r="A26" s="382"/>
      <c r="B26" s="553"/>
      <c r="C26" s="554"/>
      <c r="D26" s="319" t="str">
        <f>IF(E26="","",VLOOKUP(C26,Data!$B$5:$L$508,2,FALSE))</f>
        <v/>
      </c>
      <c r="E26" s="555"/>
      <c r="F26" s="366"/>
      <c r="G26" s="319" t="str">
        <f>IF(E26="","",VLOOKUP(C26,Data!$B$5:$L$508,11,FALSE))</f>
        <v/>
      </c>
      <c r="H26" s="921"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922"/>
      <c r="R26" s="474"/>
      <c r="S26" s="474"/>
      <c r="T26" s="922"/>
      <c r="U26" s="475"/>
      <c r="V26" s="922"/>
      <c r="W26" s="322" t="str">
        <f>IF(E26="","",VLOOKUP(C26,Data!$B$5:$J$508,9,FALSE)*E26)</f>
        <v/>
      </c>
    </row>
    <row r="27" spans="1:35" ht="32.5">
      <c r="A27" s="382"/>
      <c r="B27" s="553"/>
      <c r="C27" s="904"/>
      <c r="D27" s="319" t="str">
        <f>IF(E27="","",VLOOKUP(C27,Data!$B$5:$L$508,2,FALSE))</f>
        <v/>
      </c>
      <c r="E27" s="555"/>
      <c r="F27" s="366"/>
      <c r="G27" s="319" t="str">
        <f>IF(E27="","",VLOOKUP(C27,Data!$B$5:$L$508,11,FALSE))</f>
        <v/>
      </c>
      <c r="H27" s="921"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922"/>
      <c r="W27" s="322" t="str">
        <f>IF(E27="","",VLOOKUP(C27,Data!$B$5:$J$508,9,FALSE)*E27)</f>
        <v/>
      </c>
    </row>
    <row r="28" spans="1:35" s="465" customFormat="1" ht="20.25" customHeight="1">
      <c r="B28" s="559"/>
      <c r="C28" s="675"/>
      <c r="D28" s="674"/>
      <c r="E28" s="340">
        <f>SUM(E18:E27)</f>
        <v>252</v>
      </c>
      <c r="F28" s="340"/>
      <c r="G28" s="341"/>
      <c r="H28" s="341">
        <f>SUM(H18:H27)</f>
        <v>31406.76</v>
      </c>
      <c r="I28" s="562"/>
      <c r="J28" s="562"/>
      <c r="K28" s="562"/>
      <c r="L28" s="563">
        <f>SUM(L18:L27)</f>
        <v>2016</v>
      </c>
      <c r="M28" s="563">
        <f>SUM(M18:M27)</f>
        <v>1915.1999999999998</v>
      </c>
      <c r="N28" s="341" t="e">
        <f>SUM(N16:N27)</f>
        <v>#REF!</v>
      </c>
      <c r="O28" s="341"/>
      <c r="P28" s="341">
        <f>SUM(P16:P27)</f>
        <v>0</v>
      </c>
      <c r="Q28" s="341">
        <f>SUM(Q16:Q27)</f>
        <v>0</v>
      </c>
      <c r="R28" s="341"/>
      <c r="S28" s="341">
        <f>SUM(S16:S27)</f>
        <v>0</v>
      </c>
      <c r="T28" s="341">
        <f>SUM(T16:T27)</f>
        <v>0</v>
      </c>
      <c r="U28" s="341" t="e">
        <f>SUM(#REF!)</f>
        <v>#REF!</v>
      </c>
      <c r="V28" s="341">
        <f>SUM(V16:V27)</f>
        <v>0</v>
      </c>
      <c r="W28" s="342">
        <f>SUM(W18:W27)</f>
        <v>11.34</v>
      </c>
      <c r="Z28" s="429"/>
      <c r="AA28" s="429"/>
      <c r="AB28" s="429"/>
      <c r="AC28" s="429"/>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row>
    <row r="32" spans="1:35">
      <c r="B32" s="394" t="s">
        <v>561</v>
      </c>
      <c r="C32" s="381"/>
      <c r="D32" s="641"/>
      <c r="E32" s="381"/>
      <c r="G32" s="1056"/>
      <c r="H32" s="1057"/>
      <c r="I32" s="430"/>
      <c r="J32" s="572"/>
      <c r="K32" s="307" t="s">
        <v>93</v>
      </c>
      <c r="L32" s="307"/>
      <c r="M32" s="304"/>
      <c r="W32" s="308"/>
    </row>
    <row r="33" spans="2:29">
      <c r="B33" s="406"/>
      <c r="C33" s="448"/>
      <c r="D33" s="661"/>
      <c r="E33" s="381" t="s">
        <v>94</v>
      </c>
      <c r="G33" s="507"/>
      <c r="H33" s="508"/>
      <c r="I33" s="430" t="s">
        <v>95</v>
      </c>
      <c r="J33" s="572"/>
      <c r="K33" s="307"/>
      <c r="L33" s="307"/>
      <c r="M33" s="304"/>
      <c r="W33" s="308"/>
    </row>
    <row r="34" spans="2:29">
      <c r="B34" s="387" t="s">
        <v>96</v>
      </c>
      <c r="C34" s="444"/>
      <c r="D34" s="640"/>
      <c r="E34" s="381" t="s">
        <v>97</v>
      </c>
      <c r="G34" s="317" t="s">
        <v>98</v>
      </c>
      <c r="H34" s="509"/>
      <c r="I34" s="430" t="s">
        <v>88</v>
      </c>
      <c r="J34" s="572"/>
      <c r="K34" s="307" t="s">
        <v>99</v>
      </c>
      <c r="L34" s="307"/>
      <c r="M34" s="304"/>
      <c r="W34" s="308"/>
    </row>
    <row r="35" spans="2:29">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9">
      <c r="B36" s="406"/>
      <c r="C36" s="448"/>
      <c r="D36" s="644"/>
      <c r="E36" s="448"/>
      <c r="F36" s="535"/>
      <c r="G36" s="1061" t="s">
        <v>1353</v>
      </c>
      <c r="H36" s="1078"/>
      <c r="I36" s="1061" t="s">
        <v>1352</v>
      </c>
      <c r="J36" s="1078"/>
      <c r="K36" s="574"/>
      <c r="L36" s="311"/>
      <c r="M36" s="1064" t="s">
        <v>105</v>
      </c>
      <c r="N36" s="1065"/>
      <c r="O36" s="1065"/>
      <c r="P36" s="1065"/>
      <c r="Q36" s="1065"/>
      <c r="R36" s="1065"/>
      <c r="S36" s="1065"/>
      <c r="T36" s="1065"/>
      <c r="U36" s="1065"/>
      <c r="V36" s="1065"/>
      <c r="W36" s="1066"/>
    </row>
    <row r="37" spans="2:29">
      <c r="B37" s="704"/>
      <c r="C37" s="381"/>
      <c r="D37" s="381"/>
      <c r="E37" s="381"/>
    </row>
    <row r="38" spans="2:29">
      <c r="B38" s="704"/>
      <c r="C38" s="381"/>
      <c r="D38" s="381"/>
      <c r="E38" s="381"/>
    </row>
    <row r="39" spans="2:29" ht="27.75" customHeight="1">
      <c r="B39" s="704"/>
      <c r="C39" s="381"/>
      <c r="D39" s="381"/>
      <c r="E39" s="381"/>
    </row>
    <row r="40" spans="2:29" s="578" customFormat="1" ht="22.5" customHeight="1">
      <c r="B40" s="456" t="s">
        <v>1155</v>
      </c>
      <c r="C40" s="381"/>
      <c r="D40" s="664" t="s">
        <v>580</v>
      </c>
      <c r="E40" s="381"/>
      <c r="H40" s="510" t="s">
        <v>916</v>
      </c>
      <c r="I40" s="575"/>
      <c r="J40" s="575" t="s">
        <v>927</v>
      </c>
      <c r="L40" s="289"/>
      <c r="M40" s="289"/>
      <c r="W40" s="376"/>
      <c r="Z40" s="429"/>
      <c r="AA40" s="429"/>
      <c r="AB40" s="429"/>
      <c r="AC40" s="429"/>
    </row>
    <row r="41" spans="2:29" s="289" customFormat="1" ht="22.5" customHeight="1">
      <c r="B41" s="456" t="s">
        <v>1156</v>
      </c>
      <c r="C41" s="497"/>
      <c r="D41" s="664" t="s">
        <v>927</v>
      </c>
      <c r="E41" s="663"/>
      <c r="F41" s="578"/>
      <c r="G41" s="578"/>
      <c r="H41" s="510" t="s">
        <v>917</v>
      </c>
      <c r="I41" s="575"/>
      <c r="J41" s="575" t="s">
        <v>927</v>
      </c>
      <c r="K41" s="578"/>
      <c r="N41" s="578"/>
      <c r="O41" s="578"/>
      <c r="P41" s="578"/>
      <c r="Q41" s="578"/>
      <c r="R41" s="578"/>
      <c r="S41" s="578"/>
      <c r="T41" s="578"/>
      <c r="U41" s="578"/>
      <c r="V41" s="578"/>
      <c r="W41" s="376"/>
      <c r="X41" s="578"/>
      <c r="Y41" s="578"/>
      <c r="Z41" s="429"/>
      <c r="AA41" s="429"/>
      <c r="AB41" s="429"/>
      <c r="AC41" s="429"/>
    </row>
    <row r="42" spans="2:29" s="289" customFormat="1" ht="22.5" customHeight="1">
      <c r="B42" s="456" t="s">
        <v>1157</v>
      </c>
      <c r="C42" s="497"/>
      <c r="D42" s="664" t="s">
        <v>927</v>
      </c>
      <c r="E42" s="663"/>
      <c r="F42" s="578"/>
      <c r="H42" s="510" t="s">
        <v>918</v>
      </c>
      <c r="I42" s="575"/>
      <c r="J42" s="575" t="s">
        <v>580</v>
      </c>
      <c r="K42" s="578"/>
      <c r="N42" s="578"/>
      <c r="O42" s="578"/>
      <c r="P42" s="578"/>
      <c r="Q42" s="578"/>
      <c r="R42" s="578"/>
      <c r="S42" s="578"/>
      <c r="T42" s="578"/>
      <c r="U42" s="578"/>
      <c r="V42" s="578"/>
      <c r="W42" s="376"/>
      <c r="X42" s="578"/>
      <c r="Y42" s="578"/>
      <c r="Z42" s="429"/>
      <c r="AA42" s="429"/>
      <c r="AB42" s="429"/>
      <c r="AC42" s="429"/>
    </row>
    <row r="43" spans="2:29" s="289" customFormat="1" ht="22.5" customHeight="1">
      <c r="B43" s="456" t="s">
        <v>925</v>
      </c>
      <c r="C43" s="497"/>
      <c r="D43" s="664" t="s">
        <v>580</v>
      </c>
      <c r="E43" s="663"/>
      <c r="F43" s="578"/>
      <c r="H43" s="510" t="s">
        <v>919</v>
      </c>
      <c r="I43" s="575"/>
      <c r="J43" s="575" t="s">
        <v>580</v>
      </c>
      <c r="K43" s="578"/>
      <c r="N43" s="578"/>
      <c r="O43" s="578"/>
      <c r="P43" s="578"/>
      <c r="Q43" s="578"/>
      <c r="R43" s="578"/>
      <c r="S43" s="578"/>
      <c r="T43" s="578"/>
      <c r="U43" s="578"/>
      <c r="V43" s="578"/>
      <c r="W43" s="376"/>
      <c r="X43" s="578"/>
      <c r="Y43" s="578"/>
      <c r="Z43" s="578"/>
    </row>
    <row r="44" spans="2:29" s="289" customFormat="1" ht="22.5" customHeight="1">
      <c r="B44" s="456" t="s">
        <v>1158</v>
      </c>
      <c r="C44" s="497"/>
      <c r="D44" s="664" t="s">
        <v>580</v>
      </c>
      <c r="E44" s="663"/>
      <c r="F44" s="578"/>
      <c r="H44" s="510" t="s">
        <v>921</v>
      </c>
      <c r="I44" s="575"/>
      <c r="J44" s="575" t="s">
        <v>580</v>
      </c>
      <c r="K44" s="578"/>
      <c r="N44" s="578"/>
      <c r="O44" s="578"/>
      <c r="P44" s="578"/>
      <c r="Q44" s="578"/>
      <c r="R44" s="578"/>
      <c r="S44" s="578"/>
      <c r="T44" s="578"/>
      <c r="U44" s="578"/>
      <c r="V44" s="578"/>
      <c r="W44" s="376"/>
      <c r="X44" s="578"/>
      <c r="Y44" s="578"/>
      <c r="Z44" s="578"/>
    </row>
    <row r="45" spans="2:29" ht="25">
      <c r="B45" s="456"/>
      <c r="C45" s="497"/>
      <c r="D45" s="456"/>
      <c r="E45" s="663"/>
      <c r="H45" s="510" t="s">
        <v>920</v>
      </c>
      <c r="I45" s="382"/>
      <c r="J45" s="575" t="s">
        <v>580</v>
      </c>
    </row>
    <row r="46" spans="2:29"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9"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9"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O27:U27"/>
    <mergeCell ref="O19:U19"/>
    <mergeCell ref="O21:U21"/>
    <mergeCell ref="O22:T22"/>
    <mergeCell ref="O23:T23"/>
    <mergeCell ref="O24:T24"/>
    <mergeCell ref="M30:W30"/>
    <mergeCell ref="G32:H32"/>
    <mergeCell ref="M35:W35"/>
    <mergeCell ref="G36:H36"/>
    <mergeCell ref="I36:J36"/>
    <mergeCell ref="M36:W36"/>
  </mergeCells>
  <printOptions horizontalCentered="1"/>
  <pageMargins left="0.2" right="0" top="0.15748031496062992" bottom="0.15748031496062992"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2D647-4400-4AB1-82BD-5830F5DD5652}">
  <sheetPr>
    <pageSetUpPr fitToPage="1"/>
  </sheetPr>
  <dimension ref="B1:AJ137"/>
  <sheetViews>
    <sheetView showGridLines="0" topLeftCell="A23" zoomScale="70" zoomScaleNormal="70" zoomScaleSheetLayoutView="70" workbookViewId="0">
      <selection activeCell="E31" sqref="E31"/>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2.08984375" style="381" customWidth="1"/>
    <col min="7" max="7" width="12.1796875" style="163" customWidth="1"/>
    <col min="8" max="8" width="16.1796875" style="163" customWidth="1"/>
    <col min="9" max="9" width="5.81640625" style="704" customWidth="1"/>
    <col min="10" max="10" width="15" style="704" bestFit="1" customWidth="1"/>
    <col min="11" max="11" width="9.1796875" style="704" customWidth="1"/>
    <col min="12" max="12" width="16.1796875" style="163" customWidth="1"/>
    <col min="13" max="13" width="15.453125" style="163" customWidth="1"/>
    <col min="14" max="14" width="0.1796875" style="704" customWidth="1"/>
    <col min="15" max="15" width="4.54296875" style="704" customWidth="1"/>
    <col min="16" max="16" width="2.54296875" style="704" customWidth="1"/>
    <col min="17" max="17" width="4.81640625" style="704" customWidth="1"/>
    <col min="18" max="18" width="5.453125" style="704" customWidth="1"/>
    <col min="19" max="19" width="1.54296875" style="704" customWidth="1"/>
    <col min="20" max="20" width="4.1796875" style="704" customWidth="1"/>
    <col min="21" max="21" width="1.81640625" style="704" customWidth="1"/>
    <col min="22" max="22" width="6" style="704" customWidth="1"/>
    <col min="23" max="23" width="13.54296875" style="164" customWidth="1"/>
    <col min="24" max="24" width="7.36328125" style="704" customWidth="1"/>
    <col min="25" max="25" width="9.36328125" style="704" customWidth="1"/>
    <col min="26" max="26" width="12.26953125" style="705" bestFit="1" customWidth="1"/>
    <col min="27" max="27" width="38.08984375" style="705" bestFit="1" customWidth="1"/>
    <col min="28" max="28" width="9.08984375" style="704" bestFit="1" customWidth="1"/>
    <col min="29" max="32" width="9.1796875" style="704" customWidth="1"/>
    <col min="33" max="33" width="43.54296875" style="704" bestFit="1" customWidth="1"/>
    <col min="34" max="34" width="13.1796875" style="704" bestFit="1" customWidth="1"/>
    <col min="35" max="35" width="9.1796875" style="704" customWidth="1"/>
    <col min="36" max="16384" width="9.1796875" style="704"/>
  </cols>
  <sheetData>
    <row r="1" spans="2:27">
      <c r="B1" s="379"/>
      <c r="C1" s="638"/>
    </row>
    <row r="2" spans="2:27" ht="12.5">
      <c r="B2" s="379"/>
      <c r="C2" s="638"/>
      <c r="Z2" s="704"/>
      <c r="AA2" s="704"/>
    </row>
    <row r="3" spans="2:27" ht="20">
      <c r="B3" s="383" t="s">
        <v>41</v>
      </c>
      <c r="C3" s="384"/>
      <c r="D3" s="384"/>
      <c r="E3" s="384"/>
      <c r="F3" s="384"/>
      <c r="G3" s="66"/>
      <c r="H3" s="66"/>
      <c r="I3" s="383"/>
      <c r="J3" s="383"/>
      <c r="K3" s="383"/>
      <c r="L3" s="66"/>
      <c r="M3" s="66"/>
      <c r="N3" s="383"/>
      <c r="O3" s="383"/>
      <c r="P3" s="383"/>
      <c r="Q3" s="383"/>
      <c r="R3" s="383"/>
      <c r="S3" s="383"/>
      <c r="T3" s="383"/>
      <c r="U3" s="383"/>
      <c r="V3" s="383"/>
      <c r="W3" s="7"/>
      <c r="Z3" s="704"/>
      <c r="AA3" s="704"/>
    </row>
    <row r="4" spans="2:27" ht="3.75" customHeight="1">
      <c r="Z4" s="704"/>
      <c r="AA4" s="704"/>
    </row>
    <row r="5" spans="2:27" ht="12.5">
      <c r="B5" s="704" t="s">
        <v>500</v>
      </c>
      <c r="I5" s="385" t="s">
        <v>43</v>
      </c>
      <c r="J5" s="386">
        <f ca="1">TODAY()</f>
        <v>44826</v>
      </c>
      <c r="K5" s="386"/>
      <c r="L5" s="165"/>
      <c r="M5" s="166"/>
      <c r="N5" s="385"/>
      <c r="O5" s="385"/>
      <c r="P5" s="385"/>
      <c r="Q5" s="385"/>
      <c r="R5" s="385"/>
      <c r="S5" s="385"/>
      <c r="T5" s="385"/>
      <c r="U5" s="385"/>
      <c r="V5" s="385"/>
      <c r="Z5" s="704"/>
      <c r="AA5" s="704"/>
    </row>
    <row r="6" spans="2:27" ht="13">
      <c r="B6" s="387" t="s">
        <v>44</v>
      </c>
      <c r="C6" s="639"/>
      <c r="D6" s="640"/>
      <c r="E6" s="390"/>
      <c r="F6" s="639"/>
      <c r="G6" s="80" t="s">
        <v>45</v>
      </c>
      <c r="H6" s="73"/>
      <c r="I6" s="391" t="s">
        <v>46</v>
      </c>
      <c r="J6" s="392"/>
      <c r="K6" s="393"/>
      <c r="L6" s="80" t="s">
        <v>47</v>
      </c>
      <c r="M6" s="73"/>
      <c r="N6" s="393"/>
      <c r="O6" s="393"/>
      <c r="P6" s="387"/>
      <c r="Q6" s="393"/>
      <c r="R6" s="393"/>
      <c r="S6" s="393"/>
      <c r="T6" s="393"/>
      <c r="U6" s="388"/>
      <c r="V6" s="388"/>
      <c r="W6" s="159"/>
      <c r="Z6" s="704"/>
      <c r="AA6" s="704"/>
    </row>
    <row r="7" spans="2:27" ht="13">
      <c r="B7" s="394" t="s">
        <v>614</v>
      </c>
      <c r="D7" s="641"/>
      <c r="E7" s="396" t="s">
        <v>48</v>
      </c>
      <c r="F7" s="642"/>
      <c r="G7" s="81" t="s">
        <v>49</v>
      </c>
      <c r="H7" s="67"/>
      <c r="I7" s="398" t="s">
        <v>50</v>
      </c>
      <c r="J7" s="399"/>
      <c r="K7" s="397"/>
      <c r="L7" s="81" t="s">
        <v>51</v>
      </c>
      <c r="M7" s="67"/>
      <c r="N7" s="397"/>
      <c r="O7" s="397"/>
      <c r="P7" s="398" t="s">
        <v>52</v>
      </c>
      <c r="Q7" s="397"/>
      <c r="R7" s="397"/>
      <c r="S7" s="397"/>
      <c r="T7" s="397"/>
      <c r="U7" s="397"/>
      <c r="V7" s="397"/>
      <c r="W7" s="25"/>
      <c r="Z7" s="704"/>
      <c r="AA7" s="704"/>
    </row>
    <row r="8" spans="2:27" ht="12.5">
      <c r="B8" s="394" t="s">
        <v>394</v>
      </c>
      <c r="D8" s="641"/>
      <c r="E8" s="400"/>
      <c r="G8" s="167"/>
      <c r="H8" s="168"/>
      <c r="I8" s="394"/>
      <c r="K8" s="389"/>
      <c r="L8" s="167"/>
      <c r="M8" s="169"/>
      <c r="O8" s="389"/>
      <c r="U8" s="401"/>
      <c r="V8" s="401"/>
      <c r="W8" s="170"/>
      <c r="Z8" s="704"/>
      <c r="AA8" s="704"/>
    </row>
    <row r="9" spans="2:27" ht="12.5">
      <c r="B9" s="394">
        <v>4380192</v>
      </c>
      <c r="D9" s="641"/>
      <c r="E9" s="400" t="s">
        <v>349</v>
      </c>
      <c r="G9" s="167" t="s">
        <v>54</v>
      </c>
      <c r="H9" s="168"/>
      <c r="I9" s="394" t="s">
        <v>55</v>
      </c>
      <c r="K9" s="395"/>
      <c r="L9" s="167" t="s">
        <v>56</v>
      </c>
      <c r="M9" s="171"/>
      <c r="O9" s="395"/>
      <c r="P9" s="704" t="s">
        <v>57</v>
      </c>
      <c r="W9" s="172"/>
      <c r="Z9" s="704"/>
      <c r="AA9" s="704"/>
    </row>
    <row r="10" spans="2:27" ht="13">
      <c r="B10" s="394" t="s">
        <v>534</v>
      </c>
      <c r="D10" s="643" t="s">
        <v>555</v>
      </c>
      <c r="E10" s="400" t="s">
        <v>58</v>
      </c>
      <c r="G10" s="167"/>
      <c r="H10" s="168"/>
      <c r="I10" s="933"/>
      <c r="J10" s="934"/>
      <c r="K10" s="402"/>
      <c r="L10" s="167"/>
      <c r="M10" s="171"/>
      <c r="O10" s="395"/>
      <c r="W10" s="172"/>
      <c r="Z10" s="704"/>
      <c r="AA10" s="704"/>
    </row>
    <row r="11" spans="2:27" ht="13">
      <c r="B11" s="394"/>
      <c r="D11" s="641"/>
      <c r="E11" s="404"/>
      <c r="F11" s="444"/>
      <c r="G11" s="167" t="s">
        <v>59</v>
      </c>
      <c r="H11" s="168"/>
      <c r="I11" s="394" t="s">
        <v>60</v>
      </c>
      <c r="K11" s="395"/>
      <c r="L11" s="167" t="s">
        <v>501</v>
      </c>
      <c r="M11" s="171"/>
      <c r="O11" s="395"/>
      <c r="P11" s="704" t="s">
        <v>62</v>
      </c>
      <c r="W11" s="172"/>
      <c r="Z11" s="704"/>
      <c r="AA11" s="704"/>
    </row>
    <row r="12" spans="2:27" ht="12.5">
      <c r="B12" s="406" t="s">
        <v>63</v>
      </c>
      <c r="D12" s="641"/>
      <c r="E12" s="400" t="s">
        <v>64</v>
      </c>
      <c r="G12" s="167"/>
      <c r="H12" s="168"/>
      <c r="I12" s="394"/>
      <c r="K12" s="395"/>
      <c r="L12" s="167"/>
      <c r="M12" s="171"/>
      <c r="O12" s="395"/>
      <c r="W12" s="172"/>
      <c r="Z12" s="704"/>
      <c r="AA12" s="704"/>
    </row>
    <row r="13" spans="2:27" ht="12.5">
      <c r="B13" s="406"/>
      <c r="C13" s="448"/>
      <c r="D13" s="644"/>
      <c r="E13" s="400" t="s">
        <v>65</v>
      </c>
      <c r="G13" s="173"/>
      <c r="H13" s="174"/>
      <c r="I13" s="406"/>
      <c r="J13" s="407"/>
      <c r="K13" s="408"/>
      <c r="L13" s="173"/>
      <c r="M13" s="175"/>
      <c r="N13" s="407"/>
      <c r="O13" s="408"/>
      <c r="P13" s="407"/>
      <c r="Q13" s="407"/>
      <c r="R13" s="407"/>
      <c r="S13" s="407"/>
      <c r="T13" s="407"/>
      <c r="U13" s="407"/>
      <c r="V13" s="407"/>
      <c r="W13" s="176"/>
      <c r="Z13" s="704"/>
      <c r="AA13" s="704"/>
    </row>
    <row r="14" spans="2:27" ht="12.5">
      <c r="B14" s="409" t="s">
        <v>502</v>
      </c>
      <c r="C14" s="645" t="s">
        <v>503</v>
      </c>
      <c r="D14" s="645"/>
      <c r="E14" s="411" t="s">
        <v>504</v>
      </c>
      <c r="F14" s="418"/>
      <c r="G14" s="70" t="s">
        <v>506</v>
      </c>
      <c r="H14" s="70" t="s">
        <v>71</v>
      </c>
      <c r="I14" s="413" t="s">
        <v>507</v>
      </c>
      <c r="J14" s="413" t="s">
        <v>508</v>
      </c>
      <c r="K14" s="414" t="s">
        <v>509</v>
      </c>
      <c r="L14" s="77" t="s">
        <v>510</v>
      </c>
      <c r="M14" s="77" t="s">
        <v>511</v>
      </c>
      <c r="N14" s="415"/>
      <c r="O14" s="415" t="s">
        <v>512</v>
      </c>
      <c r="P14" s="409"/>
      <c r="Q14" s="409"/>
      <c r="R14" s="409"/>
      <c r="S14" s="409"/>
      <c r="T14" s="409"/>
      <c r="U14" s="409"/>
      <c r="V14" s="409"/>
      <c r="W14" s="43" t="s">
        <v>513</v>
      </c>
      <c r="Z14" s="704"/>
      <c r="AA14" s="704"/>
    </row>
    <row r="15" spans="2:27" ht="12.75" customHeight="1">
      <c r="B15" s="416"/>
      <c r="C15" s="404"/>
      <c r="D15" s="640"/>
      <c r="E15" s="418" t="s">
        <v>514</v>
      </c>
      <c r="F15" s="646"/>
      <c r="G15" s="71" t="s">
        <v>518</v>
      </c>
      <c r="H15" s="71" t="s">
        <v>518</v>
      </c>
      <c r="I15" s="412"/>
      <c r="J15" s="412"/>
      <c r="K15" s="424"/>
      <c r="L15" s="71" t="s">
        <v>519</v>
      </c>
      <c r="M15" s="78" t="s">
        <v>519</v>
      </c>
      <c r="N15" s="420"/>
      <c r="O15" s="421" t="s">
        <v>520</v>
      </c>
      <c r="P15" s="422"/>
      <c r="Q15" s="422"/>
      <c r="R15" s="422"/>
      <c r="S15" s="422"/>
      <c r="T15" s="422"/>
      <c r="U15" s="423"/>
      <c r="V15" s="423"/>
      <c r="W15" s="51" t="s">
        <v>75</v>
      </c>
      <c r="Z15" s="704"/>
      <c r="AA15" s="704"/>
    </row>
    <row r="16" spans="2:27" ht="13.5" customHeight="1">
      <c r="B16" s="424"/>
      <c r="C16" s="647" t="s">
        <v>588</v>
      </c>
      <c r="D16" s="648"/>
      <c r="E16" s="427"/>
      <c r="F16" s="427"/>
      <c r="G16" s="160"/>
      <c r="H16" s="160"/>
      <c r="I16" s="424"/>
      <c r="J16" s="424"/>
      <c r="L16" s="160"/>
      <c r="M16" s="161"/>
      <c r="N16" s="428"/>
      <c r="O16" s="429"/>
      <c r="P16" s="429"/>
      <c r="Q16" s="429"/>
      <c r="R16" s="429"/>
      <c r="S16" s="429"/>
      <c r="T16" s="429"/>
      <c r="U16" s="428"/>
      <c r="V16" s="428"/>
      <c r="W16" s="162"/>
      <c r="Z16" s="704"/>
      <c r="AA16" s="704"/>
    </row>
    <row r="17" spans="2:30" ht="1" customHeight="1">
      <c r="B17" s="424"/>
      <c r="C17" s="647"/>
      <c r="D17" s="648"/>
      <c r="E17" s="427"/>
      <c r="F17" s="427"/>
      <c r="G17" s="160"/>
      <c r="H17" s="160"/>
      <c r="I17" s="424"/>
      <c r="J17" s="424"/>
      <c r="K17" s="424"/>
      <c r="L17" s="160"/>
      <c r="M17" s="161"/>
      <c r="N17" s="428"/>
      <c r="O17" s="429"/>
      <c r="P17" s="429"/>
      <c r="Q17" s="429"/>
      <c r="R17" s="429"/>
      <c r="S17" s="429"/>
      <c r="T17" s="429"/>
      <c r="U17" s="428"/>
      <c r="V17" s="428"/>
      <c r="W17" s="162"/>
      <c r="Z17" s="704"/>
      <c r="AA17" s="704"/>
    </row>
    <row r="18" spans="2:30" s="710" customFormat="1" ht="20" customHeight="1">
      <c r="B18" s="635"/>
      <c r="C18" s="364" t="s">
        <v>1355</v>
      </c>
      <c r="D18" s="346" t="str">
        <f>IF(E18="","",VLOOKUP(C18,Data!$B$5:$L$508,2,FALSE))</f>
        <v/>
      </c>
      <c r="E18" s="715"/>
      <c r="F18" s="709"/>
      <c r="G18" s="346" t="str">
        <f>IF(E18="","",VLOOKUP(C18,Data!$B$5:$L$508,11,FALSE))</f>
        <v/>
      </c>
      <c r="H18" s="616" t="str">
        <f t="shared" ref="H18:H46" si="0">IF(E18&gt;0,E18*G18,"-")</f>
        <v>-</v>
      </c>
      <c r="I18" s="471"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190,Data!G190,(IF(C18=Data!B193,Data!G193,(IF(C18=Data!#REF!,Data!#REF!,(IF(C18=Data!#REF!,Data!#REF!,(IF(C18=Data!#REF!,Data!#REF!,Data!#REF!)))))))))))))))&amp;IF(C18=Data!#REF!,Data!#REF!,(IF(C18=Data!#REF!,Data!#REF!,(IF(C18=Data!#REF!,Data!#REF!,(IF(C18=Data!#REF!,Data!#REF!,(IF(C18=Data!#REF!,Data!#REF!,(IF(C18=Data!#REF!,Data!G885,(IF(C18=Data!#REF!,Data!#REF!,(IF(C18=Data!#REF!,Data!#REF!,Data!#REF!)))))))))))))))&amp;IF(C18=Data!B221,Data!G221,(IF(C18=Data!#REF!,Data!#REF!,(IF(C18=Data!#REF!,Data!#REF!,(IF(C18=Data!#REF!,Data!#REF!,(IF(C18=Data!#REF!,Data!#REF!,Data!#REF!)))))))))</f>
        <v>#REF!</v>
      </c>
      <c r="O18" s="931"/>
      <c r="P18" s="932"/>
      <c r="Q18" s="630" t="s">
        <v>525</v>
      </c>
      <c r="R18" s="932"/>
      <c r="S18" s="932"/>
      <c r="T18" s="630"/>
      <c r="U18" s="634"/>
      <c r="V18" s="630"/>
      <c r="W18" s="350" t="str">
        <f>IF(E18="","",VLOOKUP(C18,Data!$B$5:$J$508,9,FALSE)*E18)</f>
        <v/>
      </c>
      <c r="X18" s="704"/>
      <c r="Y18" s="704"/>
      <c r="Z18" s="901" t="s">
        <v>1202</v>
      </c>
      <c r="AA18" s="901" t="s">
        <v>1203</v>
      </c>
      <c r="AB18" s="901" t="s">
        <v>1204</v>
      </c>
      <c r="AC18" s="704"/>
      <c r="AD18" s="704"/>
    </row>
    <row r="19" spans="2:30" s="710" customFormat="1" ht="20" customHeight="1">
      <c r="B19" s="635" t="s">
        <v>952</v>
      </c>
      <c r="C19" s="357" t="s">
        <v>14</v>
      </c>
      <c r="D19" s="346" t="str">
        <f>IF(E19="","",VLOOKUP(C19,Data!$B$5:$L$508,2,FALSE))</f>
        <v>ZA34830</v>
      </c>
      <c r="E19" s="715">
        <v>20</v>
      </c>
      <c r="F19" s="709"/>
      <c r="G19" s="346">
        <f>IF(E19="","",VLOOKUP(C19,Data!$B$5:$L$508,11,FALSE))</f>
        <v>117.38</v>
      </c>
      <c r="H19" s="616">
        <f t="shared" si="0"/>
        <v>2347.6</v>
      </c>
      <c r="I19" s="471" t="str">
        <f>IF(E19="","",VLOOKUP(C19,Data!$B$5:$D$508,3,FALSE))</f>
        <v>C/T</v>
      </c>
      <c r="J19" s="347" t="str">
        <f>IF(E19="","",VLOOKUP(C19,Data!$B$5:$M$508,12,FALSE))</f>
        <v>Indonesia</v>
      </c>
      <c r="K19" s="348"/>
      <c r="L19" s="349">
        <f>IF(E19="","",VLOOKUP(C19,Data!$B$5:$E$508,4,FALSE)*E19)</f>
        <v>102</v>
      </c>
      <c r="M19" s="349">
        <f>IF(E19="","",VLOOKUP(C19,Data!$B$5:$F$508,5,FALSE)*E19)</f>
        <v>90</v>
      </c>
      <c r="N19" s="612" t="e">
        <f>IF(C19=Data!#REF!,Data!#REF!,(IF(C19=Data!#REF!,Data!#REF!,(IF(C19=Data!#REF!,Data!#REF!,(IF(C19=Data!B142,Data!G142,(IF(C19=Data!B145,Data!G145,(IF(C19=Data!#REF!,Data!#REF!,(IF(C19=Data!#REF!,Data!#REF!,(IF(C19=Data!#REF!,Data!#REF!,Data!#REF!)))))))))))))))&amp;IF(C19=Data!#REF!,Data!#REF!,(IF(C19=Data!#REF!,Data!#REF!,(IF(C19=Data!#REF!,Data!#REF!,(IF(C19=Data!#REF!,Data!#REF!,(IF(C19=Data!#REF!,Data!#REF!,(IF(C19=Data!#REF!,Data!G837,(IF(C19=Data!#REF!,Data!#REF!,(IF(C19=Data!#REF!,Data!#REF!,Data!#REF!)))))))))))))))&amp;IF(C19=Data!B173,Data!G173,(IF(C19=Data!#REF!,Data!#REF!,(IF(C19=Data!#REF!,Data!#REF!,(IF(C19=Data!#REF!,Data!#REF!,(IF(C19=Data!#REF!,Data!#REF!,Data!#REF!)))))))))</f>
        <v>#REF!</v>
      </c>
      <c r="O19" s="931"/>
      <c r="P19" s="932"/>
      <c r="Q19" s="630" t="s">
        <v>525</v>
      </c>
      <c r="R19" s="932"/>
      <c r="S19" s="932"/>
      <c r="T19" s="630"/>
      <c r="U19" s="634"/>
      <c r="V19" s="630"/>
      <c r="W19" s="350">
        <f>IF(E19="","",VLOOKUP(C19,Data!$B$5:$J$508,9,FALSE)*E19)</f>
        <v>1.1619999999999999</v>
      </c>
      <c r="X19" s="704" t="b">
        <f t="shared" ref="X19:X43" si="1">D19=Z19</f>
        <v>1</v>
      </c>
      <c r="Y19" s="704" t="b">
        <f t="shared" ref="Y19:Y43" si="2">E19=AB19</f>
        <v>1</v>
      </c>
      <c r="Z19" s="935" t="s">
        <v>571</v>
      </c>
      <c r="AA19" s="935" t="s">
        <v>1182</v>
      </c>
      <c r="AB19" s="936">
        <v>20</v>
      </c>
      <c r="AC19" s="704"/>
      <c r="AD19" s="704"/>
    </row>
    <row r="20" spans="2:30" s="710" customFormat="1" ht="20" customHeight="1">
      <c r="B20" s="635" t="s">
        <v>1043</v>
      </c>
      <c r="C20" s="357" t="s">
        <v>336</v>
      </c>
      <c r="D20" s="346" t="str">
        <f>IF(E20="","",VLOOKUP(C20,Data!$B$5:$L$508,2,FALSE))</f>
        <v>WY71980</v>
      </c>
      <c r="E20" s="715">
        <v>160</v>
      </c>
      <c r="F20" s="371"/>
      <c r="G20" s="346">
        <f>IF(E20="","",VLOOKUP(C20,Data!$B$5:$L$508,11,FALSE))</f>
        <v>128.6</v>
      </c>
      <c r="H20" s="616">
        <f t="shared" si="0"/>
        <v>20576</v>
      </c>
      <c r="I20" s="471" t="str">
        <f>IF(E20="","",VLOOKUP(C20,Data!$B$5:$D$508,3,FALSE))</f>
        <v>C/T</v>
      </c>
      <c r="J20" s="347" t="str">
        <f>IF(E20="","",VLOOKUP(C20,Data!$B$5:$M$508,12,FALSE))</f>
        <v>Indonesia</v>
      </c>
      <c r="K20" s="348"/>
      <c r="L20" s="349">
        <f>IF(E20="","",VLOOKUP(C20,Data!$B$5:$E$508,4,FALSE)*E20)</f>
        <v>1056</v>
      </c>
      <c r="M20" s="349">
        <f>IF(E20="","",VLOOKUP(C20,Data!$B$5:$F$508,5,FALSE)*E20)</f>
        <v>1040</v>
      </c>
      <c r="N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O20" s="931"/>
      <c r="P20" s="932"/>
      <c r="Q20" s="630" t="s">
        <v>525</v>
      </c>
      <c r="R20" s="932"/>
      <c r="S20" s="932"/>
      <c r="T20" s="630"/>
      <c r="U20" s="634"/>
      <c r="V20" s="630"/>
      <c r="W20" s="350">
        <f>IF(E20="","",VLOOKUP(C20,Data!$B$5:$J$508,9,FALSE)*E20)</f>
        <v>2.1470400000000001</v>
      </c>
      <c r="X20" s="704" t="b">
        <f t="shared" si="1"/>
        <v>1</v>
      </c>
      <c r="Y20" s="704" t="b">
        <f t="shared" si="2"/>
        <v>0</v>
      </c>
      <c r="Z20" s="902" t="s">
        <v>569</v>
      </c>
      <c r="AA20" s="902" t="s">
        <v>1183</v>
      </c>
      <c r="AB20" s="903">
        <v>180</v>
      </c>
      <c r="AC20" s="704"/>
      <c r="AD20" s="704"/>
    </row>
    <row r="21" spans="2:30" s="710" customFormat="1" ht="20" customHeight="1">
      <c r="B21" s="635" t="s">
        <v>948</v>
      </c>
      <c r="C21" s="357" t="s">
        <v>592</v>
      </c>
      <c r="D21" s="346" t="str">
        <f>IF(E21="","",VLOOKUP(C21,Data!$B$5:$L$508,2,FALSE))</f>
        <v>WW08930</v>
      </c>
      <c r="E21" s="715">
        <v>250</v>
      </c>
      <c r="F21" s="709"/>
      <c r="G21" s="346">
        <f>IF(E21="","",VLOOKUP(C21,Data!$B$5:$L$508,11,FALSE))</f>
        <v>24.7</v>
      </c>
      <c r="H21" s="616">
        <f t="shared" si="0"/>
        <v>6175</v>
      </c>
      <c r="I21" s="471" t="str">
        <f>IF(E21="","",VLOOKUP(C21,Data!$B$5:$D$508,3,FALSE))</f>
        <v>C/T</v>
      </c>
      <c r="J21" s="347" t="str">
        <f>IF(E21="","",VLOOKUP(C21,Data!$B$5:$M$508,12,FALSE))</f>
        <v>Indonesia</v>
      </c>
      <c r="K21" s="348"/>
      <c r="L21" s="349">
        <f>IF(E21="","",VLOOKUP(C21,Data!$B$5:$E$508,4,FALSE)*E21)</f>
        <v>550</v>
      </c>
      <c r="M21" s="349">
        <f>IF(E21="","",VLOOKUP(C21,Data!$B$5:$F$508,5,FALSE)*E21)</f>
        <v>250</v>
      </c>
      <c r="N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O21" s="931"/>
      <c r="P21" s="932"/>
      <c r="Q21" s="630" t="s">
        <v>525</v>
      </c>
      <c r="R21" s="932"/>
      <c r="S21" s="932"/>
      <c r="T21" s="630"/>
      <c r="U21" s="634"/>
      <c r="V21" s="630"/>
      <c r="W21" s="350">
        <f>IF(E21="","",VLOOKUP(C21,Data!$B$5:$J$508,9,FALSE)*E21)</f>
        <v>0.85000000000000009</v>
      </c>
      <c r="X21" s="704" t="b">
        <f t="shared" si="1"/>
        <v>1</v>
      </c>
      <c r="Y21" s="704" t="b">
        <f t="shared" si="2"/>
        <v>1</v>
      </c>
      <c r="Z21" s="902" t="s">
        <v>565</v>
      </c>
      <c r="AA21" s="902" t="s">
        <v>1184</v>
      </c>
      <c r="AB21" s="903">
        <v>250</v>
      </c>
      <c r="AC21" s="704"/>
      <c r="AD21" s="704"/>
    </row>
    <row r="22" spans="2:30" s="710" customFormat="1" ht="20" customHeight="1">
      <c r="B22" s="635"/>
      <c r="C22" s="357" t="s">
        <v>593</v>
      </c>
      <c r="D22" s="346" t="str">
        <f>IF(E22="","",VLOOKUP(C22,Data!$B$5:$L$508,2,FALSE))</f>
        <v>WW08960</v>
      </c>
      <c r="E22" s="715">
        <v>250</v>
      </c>
      <c r="F22" s="709"/>
      <c r="G22" s="346">
        <f>IF(E22="","",VLOOKUP(C22,Data!$B$5:$L$508,11,FALSE))</f>
        <v>24.7</v>
      </c>
      <c r="H22" s="616">
        <f t="shared" si="0"/>
        <v>6175</v>
      </c>
      <c r="I22" s="471" t="str">
        <f>IF(E22="","",VLOOKUP(C22,Data!$B$5:$D$508,3,FALSE))</f>
        <v>C/T</v>
      </c>
      <c r="J22" s="347" t="str">
        <f>IF(E22="","",VLOOKUP(C22,Data!$B$5:$M$508,12,FALSE))</f>
        <v>Indonesia</v>
      </c>
      <c r="K22" s="348"/>
      <c r="L22" s="349">
        <f>IF(E22="","",VLOOKUP(C22,Data!$B$5:$E$508,4,FALSE)*E22)</f>
        <v>0</v>
      </c>
      <c r="M22" s="349">
        <f>IF(E22="","",VLOOKUP(C22,Data!$B$5:$F$508,5,FALSE)*E22)</f>
        <v>250</v>
      </c>
      <c r="N22" s="612" t="e">
        <f>IF(C22=Data!#REF!,Data!#REF!,(IF(C22=Data!#REF!,Data!#REF!,(IF(C22=Data!#REF!,Data!#REF!,(IF(C22=Data!B141,Data!G141,(IF(C22=Data!B144,Data!G144,(IF(C22=Data!#REF!,Data!#REF!,(IF(C22=Data!#REF!,Data!#REF!,(IF(C22=Data!#REF!,Data!#REF!,Data!#REF!)))))))))))))))&amp;IF(C22=Data!#REF!,Data!#REF!,(IF(C22=Data!#REF!,Data!#REF!,(IF(C22=Data!#REF!,Data!#REF!,(IF(C22=Data!#REF!,Data!#REF!,(IF(C22=Data!#REF!,Data!#REF!,(IF(C22=Data!#REF!,Data!G836,(IF(C22=Data!#REF!,Data!#REF!,(IF(C22=Data!#REF!,Data!#REF!,Data!#REF!)))))))))))))))&amp;IF(C22=Data!B172,Data!G172,(IF(C22=Data!#REF!,Data!#REF!,(IF(C22=Data!#REF!,Data!#REF!,(IF(C22=Data!#REF!,Data!#REF!,(IF(C22=Data!#REF!,Data!#REF!,Data!#REF!)))))))))</f>
        <v>#REF!</v>
      </c>
      <c r="O22" s="931"/>
      <c r="P22" s="932"/>
      <c r="Q22" s="630" t="s">
        <v>525</v>
      </c>
      <c r="R22" s="932"/>
      <c r="S22" s="932"/>
      <c r="T22" s="630"/>
      <c r="U22" s="634"/>
      <c r="V22" s="630"/>
      <c r="W22" s="350">
        <f>IF(E22="","",VLOOKUP(C22,Data!$B$5:$J$508,9,FALSE)*E22)</f>
        <v>0.85000000000000009</v>
      </c>
      <c r="X22" s="704" t="b">
        <f t="shared" si="1"/>
        <v>1</v>
      </c>
      <c r="Y22" s="704" t="b">
        <f t="shared" si="2"/>
        <v>1</v>
      </c>
      <c r="Z22" s="902" t="s">
        <v>566</v>
      </c>
      <c r="AA22" s="902" t="s">
        <v>1185</v>
      </c>
      <c r="AB22" s="903">
        <v>250</v>
      </c>
      <c r="AC22" s="704"/>
      <c r="AD22" s="704"/>
    </row>
    <row r="23" spans="2:30" s="710" customFormat="1" ht="20" customHeight="1">
      <c r="B23" s="635" t="s">
        <v>1277</v>
      </c>
      <c r="C23" s="357" t="s">
        <v>596</v>
      </c>
      <c r="D23" s="346" t="str">
        <f>IF(E23="","",VLOOKUP(C23,Data!$B$5:$L$508,2,FALSE))</f>
        <v>WW09120</v>
      </c>
      <c r="E23" s="715">
        <v>250</v>
      </c>
      <c r="F23" s="709"/>
      <c r="G23" s="346">
        <f>IF(E23="","",VLOOKUP(C23,Data!$B$5:$L$508,11,FALSE))</f>
        <v>25.11</v>
      </c>
      <c r="H23" s="616">
        <f t="shared" si="0"/>
        <v>6277.5</v>
      </c>
      <c r="I23" s="471" t="str">
        <f>IF(E23="","",VLOOKUP(C23,Data!$B$5:$D$508,3,FALSE))</f>
        <v>C/T</v>
      </c>
      <c r="J23" s="347" t="str">
        <f>IF(E23="","",VLOOKUP(C23,Data!$B$5:$M$508,12,FALSE))</f>
        <v>Indonesia</v>
      </c>
      <c r="K23" s="348"/>
      <c r="L23" s="349">
        <f>IF(E23="","",VLOOKUP(C23,Data!$B$5:$E$508,4,FALSE)*E23)</f>
        <v>375</v>
      </c>
      <c r="M23" s="349">
        <f>IF(E23="","",VLOOKUP(C23,Data!$B$5:$F$508,5,FALSE)*E23)</f>
        <v>162.5</v>
      </c>
      <c r="N23" s="612" t="e">
        <f>IF(C23=Data!#REF!,Data!#REF!,(IF(C23=Data!#REF!,Data!#REF!,(IF(C23=Data!#REF!,Data!#REF!,(IF(C23=Data!B127,Data!G127,(IF(C23=Data!B130,Data!G130,(IF(C23=Data!#REF!,Data!#REF!,(IF(C23=Data!#REF!,Data!#REF!,(IF(C23=Data!#REF!,Data!#REF!,Data!#REF!)))))))))))))))&amp;IF(C23=Data!#REF!,Data!#REF!,(IF(C23=Data!#REF!,Data!#REF!,(IF(C23=Data!#REF!,Data!#REF!,(IF(C23=Data!#REF!,Data!#REF!,(IF(C23=Data!#REF!,Data!#REF!,(IF(C23=Data!#REF!,Data!G822,(IF(C23=Data!#REF!,Data!#REF!,(IF(C23=Data!#REF!,Data!#REF!,Data!#REF!)))))))))))))))&amp;IF(C23=Data!B158,Data!G158,(IF(C23=Data!#REF!,Data!#REF!,(IF(C23=Data!#REF!,Data!#REF!,(IF(C23=Data!#REF!,Data!#REF!,(IF(C23=Data!#REF!,Data!#REF!,Data!#REF!)))))))))</f>
        <v>#REF!</v>
      </c>
      <c r="O23" s="931"/>
      <c r="P23" s="932"/>
      <c r="Q23" s="630" t="s">
        <v>525</v>
      </c>
      <c r="R23" s="932"/>
      <c r="S23" s="932"/>
      <c r="T23" s="630"/>
      <c r="U23" s="634"/>
      <c r="V23" s="630"/>
      <c r="W23" s="350">
        <f>IF(E23="","",VLOOKUP(C23,Data!$B$5:$J$508,9,FALSE)*E23)</f>
        <v>0.98499999999999999</v>
      </c>
      <c r="X23" s="704" t="b">
        <f t="shared" si="1"/>
        <v>1</v>
      </c>
      <c r="Y23" s="704" t="b">
        <f t="shared" si="2"/>
        <v>1</v>
      </c>
      <c r="Z23" s="902" t="s">
        <v>567</v>
      </c>
      <c r="AA23" s="902" t="s">
        <v>1186</v>
      </c>
      <c r="AB23" s="903">
        <v>250</v>
      </c>
      <c r="AC23" s="704"/>
      <c r="AD23" s="704"/>
    </row>
    <row r="24" spans="2:30" s="710" customFormat="1" ht="20" customHeight="1">
      <c r="B24" s="635"/>
      <c r="C24" s="357" t="s">
        <v>597</v>
      </c>
      <c r="D24" s="346" t="str">
        <f>IF(E24="","",VLOOKUP(C24,Data!$B$5:$L$508,2,FALSE))</f>
        <v>WW09130</v>
      </c>
      <c r="E24" s="715">
        <v>250</v>
      </c>
      <c r="F24" s="709"/>
      <c r="G24" s="346">
        <f>IF(E24="","",VLOOKUP(C24,Data!$B$5:$L$508,11,FALSE))</f>
        <v>25.11</v>
      </c>
      <c r="H24" s="616">
        <f t="shared" si="0"/>
        <v>6277.5</v>
      </c>
      <c r="I24" s="471" t="str">
        <f>IF(E24="","",VLOOKUP(C24,Data!$B$5:$D$508,3,FALSE))</f>
        <v>C/T</v>
      </c>
      <c r="J24" s="347" t="str">
        <f>IF(E24="","",VLOOKUP(C24,Data!$B$5:$M$508,12,FALSE))</f>
        <v>Indonesia</v>
      </c>
      <c r="K24" s="348"/>
      <c r="L24" s="349">
        <f>IF(E24="","",VLOOKUP(C24,Data!$B$5:$E$508,4,FALSE)*E24)</f>
        <v>0</v>
      </c>
      <c r="M24" s="349">
        <f>IF(E24="","",VLOOKUP(C24,Data!$B$5:$F$508,5,FALSE)*E24)</f>
        <v>162.5</v>
      </c>
      <c r="N24" s="612" t="e">
        <f>IF(C24=Data!#REF!,Data!#REF!,(IF(C24=Data!#REF!,Data!#REF!,(IF(C24=Data!#REF!,Data!#REF!,(IF(C24=Data!B128,Data!G128,(IF(C24=Data!B131,Data!G131,(IF(C24=Data!#REF!,Data!#REF!,(IF(C24=Data!#REF!,Data!#REF!,(IF(C24=Data!#REF!,Data!#REF!,Data!#REF!)))))))))))))))&amp;IF(C24=Data!#REF!,Data!#REF!,(IF(C24=Data!#REF!,Data!#REF!,(IF(C24=Data!#REF!,Data!#REF!,(IF(C24=Data!#REF!,Data!#REF!,(IF(C24=Data!#REF!,Data!#REF!,(IF(C24=Data!#REF!,Data!G823,(IF(C24=Data!#REF!,Data!#REF!,(IF(C24=Data!#REF!,Data!#REF!,Data!#REF!)))))))))))))))&amp;IF(C24=Data!B159,Data!G159,(IF(C24=Data!#REF!,Data!#REF!,(IF(C24=Data!#REF!,Data!#REF!,(IF(C24=Data!#REF!,Data!#REF!,(IF(C24=Data!#REF!,Data!#REF!,Data!#REF!)))))))))</f>
        <v>#REF!</v>
      </c>
      <c r="O24" s="931"/>
      <c r="P24" s="932"/>
      <c r="Q24" s="630" t="s">
        <v>525</v>
      </c>
      <c r="R24" s="932"/>
      <c r="S24" s="932"/>
      <c r="T24" s="630"/>
      <c r="U24" s="634"/>
      <c r="V24" s="630"/>
      <c r="W24" s="350">
        <f>IF(E24="","",VLOOKUP(C24,Data!$B$5:$J$508,9,FALSE)*E24)</f>
        <v>0.98499999999999999</v>
      </c>
      <c r="X24" s="704" t="b">
        <f t="shared" si="1"/>
        <v>1</v>
      </c>
      <c r="Y24" s="704" t="b">
        <f t="shared" si="2"/>
        <v>1</v>
      </c>
      <c r="Z24" s="902" t="s">
        <v>568</v>
      </c>
      <c r="AA24" s="902" t="s">
        <v>1187</v>
      </c>
      <c r="AB24" s="903">
        <v>250</v>
      </c>
      <c r="AC24" s="704"/>
      <c r="AD24" s="704"/>
    </row>
    <row r="25" spans="2:30" s="710" customFormat="1" ht="20" customHeight="1">
      <c r="B25" s="635">
        <v>21</v>
      </c>
      <c r="C25" s="357" t="s">
        <v>11</v>
      </c>
      <c r="D25" s="346" t="str">
        <f>IF(E25="","",VLOOKUP(C25,Data!$B$5:$L$508,2,FALSE))</f>
        <v>ZG74800</v>
      </c>
      <c r="E25" s="715">
        <v>150</v>
      </c>
      <c r="F25" s="709"/>
      <c r="G25" s="346">
        <f>IF(E25="","",VLOOKUP(C25,Data!$B$5:$L$508,11,FALSE))</f>
        <v>13.71</v>
      </c>
      <c r="H25" s="616">
        <f t="shared" si="0"/>
        <v>2056.5</v>
      </c>
      <c r="I25" s="471" t="str">
        <f>IF(E25="","",VLOOKUP(C25,Data!$B$5:$D$508,3,FALSE))</f>
        <v>C/T</v>
      </c>
      <c r="J25" s="347" t="str">
        <f>IF(E25="","",VLOOKUP(C25,Data!$B$5:$M$508,12,FALSE))</f>
        <v>Indonesia</v>
      </c>
      <c r="K25" s="348"/>
      <c r="L25" s="349">
        <f>IF(E25="","",VLOOKUP(C25,Data!$B$5:$E$508,4,FALSE)*E25)</f>
        <v>325</v>
      </c>
      <c r="M25" s="349">
        <f>IF(E25="","",VLOOKUP(C25,Data!$B$5:$F$508,5,FALSE)*E25)</f>
        <v>300</v>
      </c>
      <c r="N25" s="612" t="e">
        <f>IF(C25=Data!#REF!,Data!#REF!,(IF(C25=Data!#REF!,Data!#REF!,(IF(C25=Data!#REF!,Data!#REF!,(IF(C25=Data!B129,Data!G129,(IF(C25=Data!B132,Data!G132,(IF(C25=Data!#REF!,Data!#REF!,(IF(C25=Data!#REF!,Data!#REF!,(IF(C25=Data!#REF!,Data!#REF!,Data!#REF!)))))))))))))))&amp;IF(C25=Data!#REF!,Data!#REF!,(IF(C25=Data!#REF!,Data!#REF!,(IF(C25=Data!#REF!,Data!#REF!,(IF(C25=Data!#REF!,Data!#REF!,(IF(C25=Data!#REF!,Data!#REF!,(IF(C25=Data!#REF!,Data!G824,(IF(C25=Data!#REF!,Data!#REF!,(IF(C25=Data!#REF!,Data!#REF!,Data!#REF!)))))))))))))))&amp;IF(C25=Data!B160,Data!G160,(IF(C25=Data!#REF!,Data!#REF!,(IF(C25=Data!#REF!,Data!#REF!,(IF(C25=Data!#REF!,Data!#REF!,(IF(C25=Data!#REF!,Data!#REF!,Data!#REF!)))))))))</f>
        <v>#REF!</v>
      </c>
      <c r="O25" s="931"/>
      <c r="P25" s="932"/>
      <c r="Q25" s="630" t="s">
        <v>525</v>
      </c>
      <c r="R25" s="932"/>
      <c r="S25" s="932"/>
      <c r="T25" s="630"/>
      <c r="U25" s="634"/>
      <c r="V25" s="630"/>
      <c r="W25" s="350">
        <f>IF(E25="","",VLOOKUP(C25,Data!$B$5:$J$508,9,FALSE)*E25)</f>
        <v>1.2</v>
      </c>
      <c r="X25" s="704" t="b">
        <f t="shared" si="1"/>
        <v>1</v>
      </c>
      <c r="Y25" s="704" t="b">
        <f t="shared" si="2"/>
        <v>1</v>
      </c>
      <c r="Z25" s="902" t="s">
        <v>579</v>
      </c>
      <c r="AA25" s="902" t="s">
        <v>1188</v>
      </c>
      <c r="AB25" s="903">
        <v>150</v>
      </c>
      <c r="AC25" s="704"/>
      <c r="AD25" s="704"/>
    </row>
    <row r="26" spans="2:30" s="710" customFormat="1" ht="20" customHeight="1">
      <c r="B26" s="635">
        <v>22</v>
      </c>
      <c r="C26" s="357" t="s">
        <v>550</v>
      </c>
      <c r="D26" s="346" t="str">
        <f>IF(E26="","",VLOOKUP(C26,Data!$B$5:$L$508,2,FALSE))</f>
        <v>ZG74810</v>
      </c>
      <c r="E26" s="715">
        <v>150</v>
      </c>
      <c r="F26" s="709"/>
      <c r="G26" s="346">
        <f>IF(E26="","",VLOOKUP(C26,Data!$B$5:$L$508,11,FALSE))</f>
        <v>13.22</v>
      </c>
      <c r="H26" s="616">
        <f t="shared" si="0"/>
        <v>1983</v>
      </c>
      <c r="I26" s="471" t="str">
        <f>IF(E26="","",VLOOKUP(C26,Data!$B$5:$D$508,3,FALSE))</f>
        <v>C/T</v>
      </c>
      <c r="J26" s="347" t="str">
        <f>IF(E26="","",VLOOKUP(C26,Data!$B$5:$M$508,12,FALSE))</f>
        <v>Indonesia</v>
      </c>
      <c r="K26" s="348"/>
      <c r="L26" s="349">
        <f>IF(E26="","",VLOOKUP(C26,Data!$B$5:$E$508,4,FALSE)*E26)</f>
        <v>325</v>
      </c>
      <c r="M26" s="349">
        <f>IF(E26="","",VLOOKUP(C26,Data!$B$5:$F$508,5,FALSE)*E26)</f>
        <v>300</v>
      </c>
      <c r="N26" s="612" t="e">
        <f>IF(C26=Data!#REF!,Data!#REF!,(IF(C26=Data!#REF!,Data!#REF!,(IF(C26=Data!#REF!,Data!#REF!,(IF(C26=Data!B130,Data!G130,(IF(C26=Data!B133,Data!G133,(IF(C26=Data!#REF!,Data!#REF!,(IF(C26=Data!#REF!,Data!#REF!,(IF(C26=Data!#REF!,Data!#REF!,Data!#REF!)))))))))))))))&amp;IF(C26=Data!#REF!,Data!#REF!,(IF(C26=Data!#REF!,Data!#REF!,(IF(C26=Data!#REF!,Data!#REF!,(IF(C26=Data!#REF!,Data!#REF!,(IF(C26=Data!#REF!,Data!#REF!,(IF(C26=Data!#REF!,Data!G825,(IF(C26=Data!#REF!,Data!#REF!,(IF(C26=Data!#REF!,Data!#REF!,Data!#REF!)))))))))))))))&amp;IF(C26=Data!B161,Data!G161,(IF(C26=Data!#REF!,Data!#REF!,(IF(C26=Data!#REF!,Data!#REF!,(IF(C26=Data!#REF!,Data!#REF!,(IF(C26=Data!#REF!,Data!#REF!,Data!#REF!)))))))))</f>
        <v>#REF!</v>
      </c>
      <c r="O26" s="931"/>
      <c r="P26" s="932"/>
      <c r="Q26" s="630" t="s">
        <v>525</v>
      </c>
      <c r="R26" s="932"/>
      <c r="S26" s="932"/>
      <c r="T26" s="630"/>
      <c r="U26" s="634"/>
      <c r="V26" s="630"/>
      <c r="W26" s="350">
        <f>IF(E26="","",VLOOKUP(C26,Data!$B$5:$J$508,9,FALSE)*E26)</f>
        <v>1.2</v>
      </c>
      <c r="X26" s="704" t="b">
        <f t="shared" si="1"/>
        <v>1</v>
      </c>
      <c r="Y26" s="704" t="b">
        <f t="shared" si="2"/>
        <v>1</v>
      </c>
      <c r="Z26" s="902" t="s">
        <v>603</v>
      </c>
      <c r="AA26" s="902" t="s">
        <v>1189</v>
      </c>
      <c r="AB26" s="903">
        <v>150</v>
      </c>
      <c r="AC26" s="704"/>
      <c r="AD26" s="704"/>
    </row>
    <row r="27" spans="2:30" s="710" customFormat="1" ht="20" customHeight="1">
      <c r="B27" s="635" t="s">
        <v>1045</v>
      </c>
      <c r="C27" s="357" t="s">
        <v>595</v>
      </c>
      <c r="D27" s="346" t="str">
        <f>IF(E27="","",VLOOKUP(C27,Data!$B$5:$L$508,2,FALSE))</f>
        <v>WW08990</v>
      </c>
      <c r="E27" s="715">
        <v>100</v>
      </c>
      <c r="F27" s="709"/>
      <c r="G27" s="346">
        <f>IF(E27="","",VLOOKUP(C27,Data!$B$5:$L$508,11,FALSE))</f>
        <v>24.65</v>
      </c>
      <c r="H27" s="616">
        <f t="shared" si="0"/>
        <v>2465</v>
      </c>
      <c r="I27" s="471" t="str">
        <f>IF(E27="","",VLOOKUP(C27,Data!$B$5:$D$508,3,FALSE))</f>
        <v>C/T</v>
      </c>
      <c r="J27" s="347" t="str">
        <f>IF(E27="","",VLOOKUP(C27,Data!$B$5:$M$508,12,FALSE))</f>
        <v>Indonesia</v>
      </c>
      <c r="K27" s="348"/>
      <c r="L27" s="349">
        <f>IF(E27="","",VLOOKUP(C27,Data!$B$5:$E$508,4,FALSE)*E27)</f>
        <v>220.00000000000003</v>
      </c>
      <c r="M27" s="349">
        <f>IF(E27="","",VLOOKUP(C27,Data!$B$5:$F$508,5,FALSE)*E27)</f>
        <v>100</v>
      </c>
      <c r="N27" s="612" t="e">
        <f>IF(C27=Data!#REF!,Data!#REF!,(IF(C27=Data!#REF!,Data!#REF!,(IF(C27=Data!#REF!,Data!#REF!,(IF(C27=Data!B131,Data!G131,(IF(C27=Data!B134,Data!G134,(IF(C27=Data!#REF!,Data!#REF!,(IF(C27=Data!#REF!,Data!#REF!,(IF(C27=Data!#REF!,Data!#REF!,Data!#REF!)))))))))))))))&amp;IF(C27=Data!#REF!,Data!#REF!,(IF(C27=Data!#REF!,Data!#REF!,(IF(C27=Data!#REF!,Data!#REF!,(IF(C27=Data!#REF!,Data!#REF!,(IF(C27=Data!#REF!,Data!#REF!,(IF(C27=Data!#REF!,Data!G826,(IF(C27=Data!#REF!,Data!#REF!,(IF(C27=Data!#REF!,Data!#REF!,Data!#REF!)))))))))))))))&amp;IF(C27=Data!B162,Data!G162,(IF(C27=Data!#REF!,Data!#REF!,(IF(C27=Data!#REF!,Data!#REF!,(IF(C27=Data!#REF!,Data!#REF!,(IF(C27=Data!#REF!,Data!#REF!,Data!#REF!)))))))))</f>
        <v>#REF!</v>
      </c>
      <c r="O27" s="931"/>
      <c r="P27" s="932"/>
      <c r="Q27" s="630" t="s">
        <v>525</v>
      </c>
      <c r="R27" s="932"/>
      <c r="S27" s="932"/>
      <c r="T27" s="630"/>
      <c r="U27" s="634"/>
      <c r="V27" s="630"/>
      <c r="W27" s="350">
        <f>IF(E27="","",VLOOKUP(C27,Data!$B$5:$J$508,9,FALSE)*E27)</f>
        <v>0.34</v>
      </c>
      <c r="X27" s="704" t="b">
        <f t="shared" si="1"/>
        <v>1</v>
      </c>
      <c r="Y27" s="704" t="b">
        <f t="shared" si="2"/>
        <v>1</v>
      </c>
      <c r="Z27" s="902" t="s">
        <v>19</v>
      </c>
      <c r="AA27" s="902" t="s">
        <v>1190</v>
      </c>
      <c r="AB27" s="903">
        <v>100</v>
      </c>
      <c r="AC27" s="704"/>
      <c r="AD27" s="704"/>
    </row>
    <row r="28" spans="2:30" s="710" customFormat="1" ht="20" customHeight="1">
      <c r="B28" s="635"/>
      <c r="C28" s="357" t="s">
        <v>594</v>
      </c>
      <c r="D28" s="346" t="str">
        <f>IF(E28="","",VLOOKUP(C28,Data!$B$5:$L$508,2,FALSE))</f>
        <v>WW08970</v>
      </c>
      <c r="E28" s="715">
        <v>100</v>
      </c>
      <c r="F28" s="709"/>
      <c r="G28" s="346">
        <f>IF(E28="","",VLOOKUP(C28,Data!$B$5:$L$508,11,FALSE))</f>
        <v>24.65</v>
      </c>
      <c r="H28" s="616">
        <f t="shared" si="0"/>
        <v>2465</v>
      </c>
      <c r="I28" s="471" t="str">
        <f>IF(E28="","",VLOOKUP(C28,Data!$B$5:$D$508,3,FALSE))</f>
        <v>C/T</v>
      </c>
      <c r="J28" s="347" t="str">
        <f>IF(E28="","",VLOOKUP(C28,Data!$B$5:$M$508,12,FALSE))</f>
        <v>Indonesia</v>
      </c>
      <c r="K28" s="348"/>
      <c r="L28" s="349">
        <f>IF(E28="","",VLOOKUP(C28,Data!$B$5:$E$508,4,FALSE)*E28)</f>
        <v>0</v>
      </c>
      <c r="M28" s="349">
        <f>IF(E28="","",VLOOKUP(C28,Data!$B$5:$F$508,5,FALSE)*E28)</f>
        <v>100</v>
      </c>
      <c r="N28" s="612" t="e">
        <f>IF(C28=Data!#REF!,Data!#REF!,(IF(C28=Data!#REF!,Data!#REF!,(IF(C28=Data!#REF!,Data!#REF!,(IF(C28=Data!B132,Data!G132,(IF(C28=Data!B135,Data!G135,(IF(C28=Data!#REF!,Data!#REF!,(IF(C28=Data!#REF!,Data!#REF!,(IF(C28=Data!#REF!,Data!#REF!,Data!#REF!)))))))))))))))&amp;IF(C28=Data!#REF!,Data!#REF!,(IF(C28=Data!#REF!,Data!#REF!,(IF(C28=Data!#REF!,Data!#REF!,(IF(C28=Data!#REF!,Data!#REF!,(IF(C28=Data!#REF!,Data!#REF!,(IF(C28=Data!#REF!,Data!G827,(IF(C28=Data!#REF!,Data!#REF!,(IF(C28=Data!#REF!,Data!#REF!,Data!#REF!)))))))))))))))&amp;IF(C28=Data!B163,Data!G163,(IF(C28=Data!#REF!,Data!#REF!,(IF(C28=Data!#REF!,Data!#REF!,(IF(C28=Data!#REF!,Data!#REF!,(IF(C28=Data!#REF!,Data!#REF!,Data!#REF!)))))))))</f>
        <v>#REF!</v>
      </c>
      <c r="O28" s="931"/>
      <c r="P28" s="932"/>
      <c r="Q28" s="630" t="s">
        <v>525</v>
      </c>
      <c r="R28" s="932"/>
      <c r="S28" s="932"/>
      <c r="T28" s="630"/>
      <c r="U28" s="634"/>
      <c r="V28" s="630"/>
      <c r="W28" s="350">
        <f>IF(E28="","",VLOOKUP(C28,Data!$B$5:$J$508,9,FALSE)*E28)</f>
        <v>0.34</v>
      </c>
      <c r="X28" s="704" t="b">
        <f t="shared" si="1"/>
        <v>1</v>
      </c>
      <c r="Y28" s="704" t="b">
        <f t="shared" si="2"/>
        <v>1</v>
      </c>
      <c r="Z28" s="902" t="s">
        <v>18</v>
      </c>
      <c r="AA28" s="902" t="s">
        <v>1191</v>
      </c>
      <c r="AB28" s="903">
        <v>100</v>
      </c>
      <c r="AC28" s="704"/>
      <c r="AD28" s="704"/>
    </row>
    <row r="29" spans="2:30" s="710" customFormat="1" ht="20" customHeight="1">
      <c r="B29" s="635" t="s">
        <v>954</v>
      </c>
      <c r="C29" s="357" t="s">
        <v>626</v>
      </c>
      <c r="D29" s="346" t="str">
        <f>IF(E29="","",VLOOKUP(C29,Data!$B$5:$L$508,2,FALSE))</f>
        <v>ZX16710</v>
      </c>
      <c r="E29" s="715">
        <v>10</v>
      </c>
      <c r="F29" s="709"/>
      <c r="G29" s="346">
        <f>IF(E29="","",VLOOKUP(C29,Data!$B$5:$L$508,11,FALSE))</f>
        <v>128.37</v>
      </c>
      <c r="H29" s="616">
        <f t="shared" si="0"/>
        <v>1283.7</v>
      </c>
      <c r="I29" s="471" t="str">
        <f>IF(E29="","",VLOOKUP(C29,Data!$B$5:$D$508,3,FALSE))</f>
        <v>C/T</v>
      </c>
      <c r="J29" s="347" t="str">
        <f>IF(E29="","",VLOOKUP(C29,Data!$B$5:$M$508,12,FALSE))</f>
        <v>Indonesia</v>
      </c>
      <c r="K29" s="348"/>
      <c r="L29" s="349">
        <f>IF(E29="","",VLOOKUP(C29,Data!$B$5:$E$508,4,FALSE)*E29)</f>
        <v>30</v>
      </c>
      <c r="M29" s="349">
        <f>IF(E29="","",VLOOKUP(C29,Data!$B$5:$F$508,5,FALSE)*E29)</f>
        <v>20</v>
      </c>
      <c r="N29" s="612" t="e">
        <f>IF(C29=Data!#REF!,Data!#REF!,(IF(C29=Data!#REF!,Data!#REF!,(IF(C29=Data!#REF!,Data!#REF!,(IF(C29=Data!B133,Data!G133,(IF(C29=Data!B136,Data!G136,(IF(C29=Data!#REF!,Data!#REF!,(IF(C29=Data!#REF!,Data!#REF!,(IF(C29=Data!#REF!,Data!#REF!,Data!#REF!)))))))))))))))&amp;IF(C29=Data!#REF!,Data!#REF!,(IF(C29=Data!#REF!,Data!#REF!,(IF(C29=Data!#REF!,Data!#REF!,(IF(C29=Data!#REF!,Data!#REF!,(IF(C29=Data!#REF!,Data!#REF!,(IF(C29=Data!#REF!,Data!G828,(IF(C29=Data!#REF!,Data!#REF!,(IF(C29=Data!#REF!,Data!#REF!,Data!#REF!)))))))))))))))&amp;IF(C29=Data!B164,Data!G164,(IF(C29=Data!#REF!,Data!#REF!,(IF(C29=Data!#REF!,Data!#REF!,(IF(C29=Data!#REF!,Data!#REF!,(IF(C29=Data!#REF!,Data!#REF!,Data!#REF!)))))))))</f>
        <v>#REF!</v>
      </c>
      <c r="O29" s="931"/>
      <c r="P29" s="932"/>
      <c r="Q29" s="630" t="s">
        <v>525</v>
      </c>
      <c r="R29" s="932"/>
      <c r="S29" s="932"/>
      <c r="T29" s="630"/>
      <c r="U29" s="634"/>
      <c r="V29" s="630"/>
      <c r="W29" s="350">
        <f>IF(E29="","",VLOOKUP(C29,Data!$B$5:$J$508,9,FALSE)*E29)</f>
        <v>0.31</v>
      </c>
      <c r="X29" s="704" t="b">
        <f t="shared" si="1"/>
        <v>1</v>
      </c>
      <c r="Y29" s="704" t="b">
        <f t="shared" si="2"/>
        <v>1</v>
      </c>
      <c r="Z29" s="902" t="s">
        <v>629</v>
      </c>
      <c r="AA29" s="902" t="s">
        <v>1290</v>
      </c>
      <c r="AB29" s="903">
        <v>10</v>
      </c>
      <c r="AC29" s="704"/>
      <c r="AD29" s="704"/>
    </row>
    <row r="30" spans="2:30" s="710" customFormat="1" ht="20" customHeight="1">
      <c r="B30" s="635" t="s">
        <v>1128</v>
      </c>
      <c r="C30" s="357" t="s">
        <v>628</v>
      </c>
      <c r="D30" s="346" t="str">
        <f>IF(E30="","",VLOOKUP(C30,Data!$B$5:$L$508,2,FALSE))</f>
        <v>ZX39170</v>
      </c>
      <c r="E30" s="715">
        <v>10</v>
      </c>
      <c r="F30" s="709"/>
      <c r="G30" s="346">
        <f>IF(E30="","",VLOOKUP(C30,Data!$B$5:$L$508,11,FALSE))</f>
        <v>128.04</v>
      </c>
      <c r="H30" s="616">
        <f t="shared" si="0"/>
        <v>1280.3999999999999</v>
      </c>
      <c r="I30" s="471" t="str">
        <f>IF(E30="","",VLOOKUP(C30,Data!$B$5:$D$508,3,FALSE))</f>
        <v>C/T</v>
      </c>
      <c r="J30" s="347" t="str">
        <f>IF(E30="","",VLOOKUP(C30,Data!$B$5:$M$508,12,FALSE))</f>
        <v>Indonesia</v>
      </c>
      <c r="K30" s="348"/>
      <c r="L30" s="349">
        <f>IF(E30="","",VLOOKUP(C30,Data!$B$5:$E$508,4,FALSE)*E30)</f>
        <v>30</v>
      </c>
      <c r="M30" s="349">
        <f>IF(E30="","",VLOOKUP(C30,Data!$B$5:$F$508,5,FALSE)*E30)</f>
        <v>20</v>
      </c>
      <c r="N30" s="612" t="e">
        <f>IF(C30=Data!#REF!,Data!#REF!,(IF(C30=Data!#REF!,Data!#REF!,(IF(C30=Data!#REF!,Data!#REF!,(IF(C30=Data!B134,Data!G134,(IF(C30=Data!B137,Data!G137,(IF(C30=Data!#REF!,Data!#REF!,(IF(C30=Data!#REF!,Data!#REF!,(IF(C30=Data!#REF!,Data!#REF!,Data!#REF!)))))))))))))))&amp;IF(C30=Data!#REF!,Data!#REF!,(IF(C30=Data!#REF!,Data!#REF!,(IF(C30=Data!#REF!,Data!#REF!,(IF(C30=Data!#REF!,Data!#REF!,(IF(C30=Data!#REF!,Data!#REF!,(IF(C30=Data!#REF!,Data!G829,(IF(C30=Data!#REF!,Data!#REF!,(IF(C30=Data!#REF!,Data!#REF!,Data!#REF!)))))))))))))))&amp;IF(C30=Data!B165,Data!G165,(IF(C30=Data!#REF!,Data!#REF!,(IF(C30=Data!#REF!,Data!#REF!,(IF(C30=Data!#REF!,Data!#REF!,(IF(C30=Data!#REF!,Data!#REF!,Data!#REF!)))))))))</f>
        <v>#REF!</v>
      </c>
      <c r="O30" s="931"/>
      <c r="P30" s="932"/>
      <c r="Q30" s="630" t="s">
        <v>525</v>
      </c>
      <c r="R30" s="932"/>
      <c r="S30" s="932"/>
      <c r="T30" s="630"/>
      <c r="U30" s="634"/>
      <c r="V30" s="630"/>
      <c r="W30" s="350">
        <f>IF(E30="","",VLOOKUP(C30,Data!$B$5:$J$508,9,FALSE)*E30)</f>
        <v>0.31</v>
      </c>
      <c r="X30" s="704" t="b">
        <f t="shared" si="1"/>
        <v>1</v>
      </c>
      <c r="Y30" s="704" t="b">
        <f t="shared" si="2"/>
        <v>1</v>
      </c>
      <c r="Z30" s="902" t="s">
        <v>631</v>
      </c>
      <c r="AA30" s="902" t="s">
        <v>1306</v>
      </c>
      <c r="AB30" s="903">
        <v>10</v>
      </c>
      <c r="AC30" s="704"/>
      <c r="AD30" s="704"/>
    </row>
    <row r="31" spans="2:30" s="710" customFormat="1" ht="20" customHeight="1">
      <c r="B31" s="635" t="s">
        <v>1012</v>
      </c>
      <c r="C31" s="357" t="s">
        <v>125</v>
      </c>
      <c r="D31" s="941" t="str">
        <f>IF(E31="","",VLOOKUP(C31,Data!$B$5:$L$508,2,FALSE))</f>
        <v>ZV88160</v>
      </c>
      <c r="E31" s="942">
        <v>5</v>
      </c>
      <c r="F31" s="709"/>
      <c r="G31" s="346">
        <f>IF(E31="","",VLOOKUP(C31,Data!$B$5:$L$508,11,FALSE))</f>
        <v>57.4</v>
      </c>
      <c r="H31" s="616">
        <f t="shared" si="0"/>
        <v>287</v>
      </c>
      <c r="I31" s="471" t="str">
        <f>IF(E31="","",VLOOKUP(C31,Data!$B$5:$D$508,3,FALSE))</f>
        <v>C/T</v>
      </c>
      <c r="J31" s="347" t="str">
        <f>IF(E31="","",VLOOKUP(C31,Data!$B$5:$M$508,12,FALSE))</f>
        <v>Indonesia</v>
      </c>
      <c r="K31" s="348"/>
      <c r="L31" s="349">
        <f>IF(E31="","",VLOOKUP(C31,Data!$B$5:$E$508,4,FALSE)*E31)</f>
        <v>37.299999999999997</v>
      </c>
      <c r="M31" s="349">
        <f>IF(E31="","",VLOOKUP(C31,Data!$B$5:$F$508,5,FALSE)*E31)</f>
        <v>23</v>
      </c>
      <c r="N31" s="612" t="e">
        <f>IF(C31=Data!#REF!,Data!#REF!,(IF(C31=Data!#REF!,Data!#REF!,(IF(C31=Data!#REF!,Data!#REF!,(IF(C31=Data!B140,Data!G140,(IF(C31=Data!B143,Data!G143,(IF(C31=Data!#REF!,Data!#REF!,(IF(C31=Data!#REF!,Data!#REF!,(IF(C31=Data!#REF!,Data!#REF!,Data!#REF!)))))))))))))))&amp;IF(C31=Data!#REF!,Data!#REF!,(IF(C31=Data!#REF!,Data!#REF!,(IF(C31=Data!#REF!,Data!#REF!,(IF(C31=Data!#REF!,Data!#REF!,(IF(C31=Data!#REF!,Data!#REF!,(IF(C31=Data!#REF!,Data!G835,(IF(C31=Data!#REF!,Data!#REF!,(IF(C31=Data!#REF!,Data!#REF!,Data!#REF!)))))))))))))))&amp;IF(C31=Data!B171,Data!G171,(IF(C31=Data!#REF!,Data!#REF!,(IF(C31=Data!#REF!,Data!#REF!,(IF(C31=Data!#REF!,Data!#REF!,(IF(C31=Data!#REF!,Data!#REF!,Data!#REF!)))))))))</f>
        <v>#REF!</v>
      </c>
      <c r="O31" s="931"/>
      <c r="P31" s="932"/>
      <c r="Q31" s="630" t="s">
        <v>525</v>
      </c>
      <c r="R31" s="932"/>
      <c r="S31" s="932"/>
      <c r="T31" s="630"/>
      <c r="U31" s="634"/>
      <c r="V31" s="630"/>
      <c r="W31" s="350">
        <f>IF(E31="","",VLOOKUP(C31,Data!$B$5:$J$508,9,FALSE)*E31)</f>
        <v>5.8500000000000003E-2</v>
      </c>
      <c r="X31" s="704" t="b">
        <f t="shared" si="1"/>
        <v>1</v>
      </c>
      <c r="Y31" s="704" t="b">
        <f t="shared" si="2"/>
        <v>1</v>
      </c>
      <c r="Z31" s="902" t="s">
        <v>140</v>
      </c>
      <c r="AA31" s="902" t="s">
        <v>1313</v>
      </c>
      <c r="AB31" s="903">
        <v>5</v>
      </c>
      <c r="AC31" s="704"/>
      <c r="AD31" s="704"/>
    </row>
    <row r="32" spans="2:30" s="710" customFormat="1" ht="20" customHeight="1">
      <c r="B32" s="635" t="s">
        <v>1210</v>
      </c>
      <c r="C32" s="357" t="s">
        <v>127</v>
      </c>
      <c r="D32" s="346" t="str">
        <f>IF(E32="","",VLOOKUP(C32,Data!$B$5:$L$508,2,FALSE))</f>
        <v>ZV88180</v>
      </c>
      <c r="E32" s="715">
        <v>280</v>
      </c>
      <c r="F32" s="709"/>
      <c r="G32" s="346">
        <f>IF(E32="","",VLOOKUP(C32,Data!$B$5:$L$508,11,FALSE))</f>
        <v>44.63</v>
      </c>
      <c r="H32" s="616">
        <f t="shared" si="0"/>
        <v>12496.400000000001</v>
      </c>
      <c r="I32" s="471" t="str">
        <f>IF(E32="","",VLOOKUP(C32,Data!$B$5:$D$508,3,FALSE))</f>
        <v>C/T</v>
      </c>
      <c r="J32" s="347" t="str">
        <f>IF(E32="","",VLOOKUP(C32,Data!$B$5:$M$508,12,FALSE))</f>
        <v>Indonesia</v>
      </c>
      <c r="K32" s="348"/>
      <c r="L32" s="349">
        <f>IF(E32="","",VLOOKUP(C32,Data!$B$5:$E$508,4,FALSE)*E32)</f>
        <v>2559.2000000000003</v>
      </c>
      <c r="M32" s="349">
        <f>IF(E32="","",VLOOKUP(C32,Data!$B$5:$F$508,5,FALSE)*E32)</f>
        <v>2464</v>
      </c>
      <c r="N32" s="612" t="e">
        <f>IF(C32=Data!#REF!,Data!#REF!,(IF(C32=Data!#REF!,Data!#REF!,(IF(C32=Data!#REF!,Data!#REF!,(IF(C32=Data!B141,Data!G141,(IF(C32=Data!B144,Data!G144,(IF(C32=Data!#REF!,Data!#REF!,(IF(C32=Data!#REF!,Data!#REF!,(IF(C32=Data!#REF!,Data!#REF!,Data!#REF!)))))))))))))))&amp;IF(C32=Data!#REF!,Data!#REF!,(IF(C32=Data!#REF!,Data!#REF!,(IF(C32=Data!#REF!,Data!#REF!,(IF(C32=Data!#REF!,Data!#REF!,(IF(C32=Data!#REF!,Data!#REF!,(IF(C32=Data!#REF!,Data!G836,(IF(C32=Data!#REF!,Data!#REF!,(IF(C32=Data!#REF!,Data!#REF!,Data!#REF!)))))))))))))))&amp;IF(C32=Data!B172,Data!G172,(IF(C32=Data!#REF!,Data!#REF!,(IF(C32=Data!#REF!,Data!#REF!,(IF(C32=Data!#REF!,Data!#REF!,(IF(C32=Data!#REF!,Data!#REF!,Data!#REF!)))))))))</f>
        <v>#REF!</v>
      </c>
      <c r="O32" s="931"/>
      <c r="P32" s="932"/>
      <c r="Q32" s="630" t="s">
        <v>525</v>
      </c>
      <c r="R32" s="932"/>
      <c r="S32" s="932"/>
      <c r="T32" s="630"/>
      <c r="U32" s="634"/>
      <c r="V32" s="630"/>
      <c r="W32" s="350">
        <f>IF(E32="","",VLOOKUP(C32,Data!$B$5:$J$508,9,FALSE)*E32)</f>
        <v>6.048</v>
      </c>
      <c r="X32" s="704" t="b">
        <f t="shared" si="1"/>
        <v>1</v>
      </c>
      <c r="Y32" s="704" t="b">
        <f t="shared" si="2"/>
        <v>1</v>
      </c>
      <c r="Z32" s="902" t="s">
        <v>142</v>
      </c>
      <c r="AA32" s="902" t="s">
        <v>1193</v>
      </c>
      <c r="AB32" s="903">
        <v>280</v>
      </c>
      <c r="AC32" s="704"/>
      <c r="AD32" s="704"/>
    </row>
    <row r="33" spans="2:32" s="710" customFormat="1" ht="20" customHeight="1">
      <c r="B33" s="635" t="s">
        <v>1359</v>
      </c>
      <c r="C33" s="357" t="s">
        <v>128</v>
      </c>
      <c r="D33" s="346" t="str">
        <f>IF(E33="","",VLOOKUP(C33,Data!$B$5:$L$508,2,FALSE))</f>
        <v>ZV88190</v>
      </c>
      <c r="E33" s="715">
        <v>120</v>
      </c>
      <c r="F33" s="709"/>
      <c r="G33" s="346">
        <f>IF(E33="","",VLOOKUP(C33,Data!$B$5:$L$508,11,FALSE))</f>
        <v>42.63</v>
      </c>
      <c r="H33" s="616">
        <f t="shared" si="0"/>
        <v>5115.6000000000004</v>
      </c>
      <c r="I33" s="471" t="str">
        <f>IF(E33="","",VLOOKUP(C33,Data!$B$5:$D$508,3,FALSE))</f>
        <v>C/T</v>
      </c>
      <c r="J33" s="347" t="str">
        <f>IF(E33="","",VLOOKUP(C33,Data!$B$5:$M$508,12,FALSE))</f>
        <v>Indonesia</v>
      </c>
      <c r="K33" s="348"/>
      <c r="L33" s="349">
        <f>IF(E33="","",VLOOKUP(C33,Data!$B$5:$E$508,4,FALSE)*E33)</f>
        <v>1096.8000000000002</v>
      </c>
      <c r="M33" s="349">
        <f>IF(E33="","",VLOOKUP(C33,Data!$B$5:$F$508,5,FALSE)*E33)</f>
        <v>1032</v>
      </c>
      <c r="N33" s="612" t="e">
        <f>IF(C33=Data!#REF!,Data!#REF!,(IF(C33=Data!#REF!,Data!#REF!,(IF(C33=Data!#REF!,Data!#REF!,(IF(C33=Data!B142,Data!G142,(IF(C33=Data!B145,Data!G145,(IF(C33=Data!#REF!,Data!#REF!,(IF(C33=Data!#REF!,Data!#REF!,(IF(C33=Data!#REF!,Data!#REF!,Data!#REF!)))))))))))))))&amp;IF(C33=Data!#REF!,Data!#REF!,(IF(C33=Data!#REF!,Data!#REF!,(IF(C33=Data!#REF!,Data!#REF!,(IF(C33=Data!#REF!,Data!#REF!,(IF(C33=Data!#REF!,Data!#REF!,(IF(C33=Data!#REF!,Data!G837,(IF(C33=Data!#REF!,Data!#REF!,(IF(C33=Data!#REF!,Data!#REF!,Data!#REF!)))))))))))))))&amp;IF(C33=Data!B173,Data!G173,(IF(C33=Data!#REF!,Data!#REF!,(IF(C33=Data!#REF!,Data!#REF!,(IF(C33=Data!#REF!,Data!#REF!,(IF(C33=Data!#REF!,Data!#REF!,Data!#REF!)))))))))</f>
        <v>#REF!</v>
      </c>
      <c r="O33" s="931"/>
      <c r="P33" s="932"/>
      <c r="Q33" s="630" t="s">
        <v>525</v>
      </c>
      <c r="R33" s="932"/>
      <c r="S33" s="932"/>
      <c r="T33" s="630"/>
      <c r="U33" s="634"/>
      <c r="V33" s="630"/>
      <c r="W33" s="350">
        <f>IF(E33="","",VLOOKUP(C33,Data!$B$5:$J$508,9,FALSE)*E33)</f>
        <v>2.5920000000000001</v>
      </c>
      <c r="X33" s="704" t="b">
        <f t="shared" si="1"/>
        <v>1</v>
      </c>
      <c r="Y33" s="704" t="b">
        <f t="shared" si="2"/>
        <v>1</v>
      </c>
      <c r="Z33" s="902" t="s">
        <v>143</v>
      </c>
      <c r="AA33" s="902" t="s">
        <v>1310</v>
      </c>
      <c r="AB33" s="903">
        <v>120</v>
      </c>
      <c r="AC33" s="704"/>
      <c r="AD33" s="704"/>
    </row>
    <row r="34" spans="2:32" s="710" customFormat="1" ht="20" customHeight="1">
      <c r="B34" s="635" t="s">
        <v>1360</v>
      </c>
      <c r="C34" s="357" t="s">
        <v>131</v>
      </c>
      <c r="D34" s="941" t="str">
        <f>IF(E34="","",VLOOKUP(C34,Data!$B$5:$L$508,2,FALSE))</f>
        <v>ZV88230</v>
      </c>
      <c r="E34" s="942">
        <v>147</v>
      </c>
      <c r="F34" s="709"/>
      <c r="G34" s="346">
        <f>IF(E34="","",VLOOKUP(C34,Data!$B$5:$L$508,11,FALSE))</f>
        <v>38.19</v>
      </c>
      <c r="H34" s="616">
        <f t="shared" si="0"/>
        <v>5613.9299999999994</v>
      </c>
      <c r="I34" s="471" t="str">
        <f>IF(E34="","",VLOOKUP(C34,Data!$B$5:$D$508,3,FALSE))</f>
        <v>C/T</v>
      </c>
      <c r="J34" s="347" t="str">
        <f>IF(E34="","",VLOOKUP(C34,Data!$B$5:$M$508,12,FALSE))</f>
        <v>Indonesia</v>
      </c>
      <c r="K34" s="348"/>
      <c r="L34" s="349">
        <f>IF(E34="","",VLOOKUP(C34,Data!$B$5:$E$508,4,FALSE)*E34)</f>
        <v>707.06999999999994</v>
      </c>
      <c r="M34" s="349">
        <f>IF(E34="","",VLOOKUP(C34,Data!$B$5:$F$508,5,FALSE)*E34)</f>
        <v>646.80000000000007</v>
      </c>
      <c r="N34" s="612" t="e">
        <f>IF(C34=Data!#REF!,Data!#REF!,(IF(C34=Data!#REF!,Data!#REF!,(IF(C34=Data!#REF!,Data!#REF!,(IF(C34=Data!B116,Data!G116,(IF(C34=Data!B119,Data!G119,(IF(C34=Data!#REF!,Data!#REF!,(IF(C34=Data!#REF!,Data!#REF!,(IF(C34=Data!#REF!,Data!#REF!,Data!#REF!)))))))))))))))&amp;IF(C34=Data!#REF!,Data!#REF!,(IF(C34=Data!#REF!,Data!#REF!,(IF(C34=Data!#REF!,Data!#REF!,(IF(C34=Data!#REF!,Data!#REF!,(IF(C34=Data!#REF!,Data!#REF!,(IF(C34=Data!#REF!,Data!G811,(IF(C34=Data!#REF!,Data!#REF!,(IF(C34=Data!#REF!,Data!#REF!,Data!#REF!)))))))))))))))&amp;IF(C34=Data!B147,Data!G147,(IF(C34=Data!#REF!,Data!#REF!,(IF(C34=Data!#REF!,Data!#REF!,(IF(C34=Data!#REF!,Data!#REF!,(IF(C34=Data!#REF!,Data!#REF!,Data!#REF!)))))))))</f>
        <v>#REF!</v>
      </c>
      <c r="O34" s="931"/>
      <c r="P34" s="932"/>
      <c r="Q34" s="630" t="s">
        <v>525</v>
      </c>
      <c r="R34" s="932"/>
      <c r="S34" s="932"/>
      <c r="T34" s="630"/>
      <c r="U34" s="634"/>
      <c r="V34" s="630"/>
      <c r="W34" s="350">
        <f>IF(E34="","",VLOOKUP(C34,Data!$B$5:$J$508,9,FALSE)*E34)</f>
        <v>1.7199</v>
      </c>
      <c r="X34" s="704" t="b">
        <f t="shared" si="1"/>
        <v>1</v>
      </c>
      <c r="Y34" s="704" t="b">
        <f t="shared" si="2"/>
        <v>1</v>
      </c>
      <c r="Z34" s="902" t="s">
        <v>146</v>
      </c>
      <c r="AA34" s="902" t="s">
        <v>1195</v>
      </c>
      <c r="AB34" s="903">
        <v>147</v>
      </c>
      <c r="AC34" s="704"/>
      <c r="AD34" s="704"/>
    </row>
    <row r="35" spans="2:32" s="710" customFormat="1" ht="20" customHeight="1">
      <c r="B35" s="635" t="s">
        <v>1361</v>
      </c>
      <c r="C35" s="357" t="s">
        <v>132</v>
      </c>
      <c r="D35" s="941" t="str">
        <f>IF(E35="","",VLOOKUP(C35,Data!$B$5:$L$508,2,FALSE))</f>
        <v>ZV88240</v>
      </c>
      <c r="E35" s="942">
        <v>273</v>
      </c>
      <c r="F35" s="709"/>
      <c r="G35" s="346">
        <f>IF(E35="","",VLOOKUP(C35,Data!$B$5:$L$508,11,FALSE))</f>
        <v>31.06</v>
      </c>
      <c r="H35" s="616">
        <f t="shared" si="0"/>
        <v>8479.3799999999992</v>
      </c>
      <c r="I35" s="471" t="str">
        <f>IF(E35="","",VLOOKUP(C35,Data!$B$5:$D$508,3,FALSE))</f>
        <v>C/T</v>
      </c>
      <c r="J35" s="347" t="str">
        <f>IF(E35="","",VLOOKUP(C35,Data!$B$5:$M$508,12,FALSE))</f>
        <v>Indonesia</v>
      </c>
      <c r="K35" s="348"/>
      <c r="L35" s="349">
        <f>IF(E35="","",VLOOKUP(C35,Data!$B$5:$E$508,4,FALSE)*E35)</f>
        <v>1365</v>
      </c>
      <c r="M35" s="349">
        <f>IF(E35="","",VLOOKUP(C35,Data!$B$5:$F$508,5,FALSE)*E35)</f>
        <v>1255.8</v>
      </c>
      <c r="N35" s="612" t="e">
        <f>IF(C35=Data!#REF!,Data!#REF!,(IF(C35=Data!#REF!,Data!#REF!,(IF(C35=Data!#REF!,Data!#REF!,(IF(C35=Data!B117,Data!G117,(IF(C35=Data!B120,Data!G120,(IF(C35=Data!#REF!,Data!#REF!,(IF(C35=Data!#REF!,Data!#REF!,(IF(C35=Data!#REF!,Data!#REF!,Data!#REF!)))))))))))))))&amp;IF(C35=Data!#REF!,Data!#REF!,(IF(C35=Data!#REF!,Data!#REF!,(IF(C35=Data!#REF!,Data!#REF!,(IF(C35=Data!#REF!,Data!#REF!,(IF(C35=Data!#REF!,Data!#REF!,(IF(C35=Data!#REF!,Data!G812,(IF(C35=Data!#REF!,Data!#REF!,(IF(C35=Data!#REF!,Data!#REF!,Data!#REF!)))))))))))))))&amp;IF(C35=Data!B148,Data!G148,(IF(C35=Data!#REF!,Data!#REF!,(IF(C35=Data!#REF!,Data!#REF!,(IF(C35=Data!#REF!,Data!#REF!,(IF(C35=Data!#REF!,Data!#REF!,Data!#REF!)))))))))</f>
        <v>#REF!</v>
      </c>
      <c r="O35" s="931"/>
      <c r="P35" s="932"/>
      <c r="Q35" s="630" t="s">
        <v>525</v>
      </c>
      <c r="R35" s="932"/>
      <c r="S35" s="932"/>
      <c r="T35" s="630"/>
      <c r="U35" s="634"/>
      <c r="V35" s="630"/>
      <c r="W35" s="350">
        <f>IF(E35="","",VLOOKUP(C35,Data!$B$5:$J$508,9,FALSE)*E35)</f>
        <v>3.1395</v>
      </c>
      <c r="X35" s="704" t="b">
        <f t="shared" si="1"/>
        <v>1</v>
      </c>
      <c r="Y35" s="704" t="b">
        <f t="shared" si="2"/>
        <v>1</v>
      </c>
      <c r="Z35" s="902" t="s">
        <v>147</v>
      </c>
      <c r="AA35" s="902" t="s">
        <v>1196</v>
      </c>
      <c r="AB35" s="903">
        <v>273</v>
      </c>
      <c r="AC35" s="704"/>
      <c r="AD35" s="704"/>
    </row>
    <row r="36" spans="2:32" s="710" customFormat="1" ht="20" customHeight="1">
      <c r="B36" s="635" t="s">
        <v>1362</v>
      </c>
      <c r="C36" s="357" t="s">
        <v>133</v>
      </c>
      <c r="D36" s="346" t="str">
        <f>IF(E36="","",VLOOKUP(C36,Data!$B$5:$L$508,2,FALSE))</f>
        <v>ZV88250</v>
      </c>
      <c r="E36" s="715">
        <v>128</v>
      </c>
      <c r="F36" s="709"/>
      <c r="G36" s="346">
        <f>IF(E36="","",VLOOKUP(C36,Data!$B$5:$L$508,11,FALSE))</f>
        <v>96.46</v>
      </c>
      <c r="H36" s="616">
        <f t="shared" si="0"/>
        <v>12346.88</v>
      </c>
      <c r="I36" s="471" t="str">
        <f>IF(E36="","",VLOOKUP(C36,Data!$B$5:$D$508,3,FALSE))</f>
        <v>C/T</v>
      </c>
      <c r="J36" s="347" t="str">
        <f>IF(E36="","",VLOOKUP(C36,Data!$B$5:$M$508,12,FALSE))</f>
        <v>Indonesia</v>
      </c>
      <c r="K36" s="348"/>
      <c r="L36" s="349">
        <f>IF(E36="","",VLOOKUP(C36,Data!$B$5:$E$508,4,FALSE)*E36)</f>
        <v>581.12</v>
      </c>
      <c r="M36" s="349">
        <f>IF(E36="","",VLOOKUP(C36,Data!$B$5:$F$508,5,FALSE)*E36)</f>
        <v>537.6</v>
      </c>
      <c r="N36" s="612" t="e">
        <f>IF(C36=Data!#REF!,Data!#REF!,(IF(C36=Data!#REF!,Data!#REF!,(IF(C36=Data!#REF!,Data!#REF!,(IF(C36=Data!B118,Data!G118,(IF(C36=Data!B121,Data!G121,(IF(C36=Data!#REF!,Data!#REF!,(IF(C36=Data!#REF!,Data!#REF!,(IF(C36=Data!#REF!,Data!#REF!,Data!#REF!)))))))))))))))&amp;IF(C36=Data!#REF!,Data!#REF!,(IF(C36=Data!#REF!,Data!#REF!,(IF(C36=Data!#REF!,Data!#REF!,(IF(C36=Data!#REF!,Data!#REF!,(IF(C36=Data!#REF!,Data!#REF!,(IF(C36=Data!#REF!,Data!G813,(IF(C36=Data!#REF!,Data!#REF!,(IF(C36=Data!#REF!,Data!#REF!,Data!#REF!)))))))))))))))&amp;IF(C36=Data!B149,Data!G149,(IF(C36=Data!#REF!,Data!#REF!,(IF(C36=Data!#REF!,Data!#REF!,(IF(C36=Data!#REF!,Data!#REF!,(IF(C36=Data!#REF!,Data!#REF!,Data!#REF!)))))))))</f>
        <v>#REF!</v>
      </c>
      <c r="O36" s="931"/>
      <c r="P36" s="932"/>
      <c r="Q36" s="630" t="s">
        <v>525</v>
      </c>
      <c r="R36" s="932"/>
      <c r="S36" s="932"/>
      <c r="T36" s="630"/>
      <c r="U36" s="634"/>
      <c r="V36" s="630"/>
      <c r="W36" s="350">
        <f>IF(E36="","",VLOOKUP(C36,Data!$B$5:$J$508,9,FALSE)*E36)</f>
        <v>1.6639999999999999</v>
      </c>
      <c r="X36" s="704" t="b">
        <f t="shared" si="1"/>
        <v>1</v>
      </c>
      <c r="Y36" s="704" t="b">
        <f t="shared" si="2"/>
        <v>1</v>
      </c>
      <c r="Z36" s="902" t="s">
        <v>148</v>
      </c>
      <c r="AA36" s="902" t="s">
        <v>1197</v>
      </c>
      <c r="AB36" s="903">
        <v>128</v>
      </c>
      <c r="AC36" s="704"/>
      <c r="AD36" s="704"/>
    </row>
    <row r="37" spans="2:32" s="710" customFormat="1" ht="20" customHeight="1">
      <c r="B37" s="635">
        <v>63</v>
      </c>
      <c r="C37" s="357" t="s">
        <v>134</v>
      </c>
      <c r="D37" s="346" t="str">
        <f>IF(E37="","",VLOOKUP(C37,Data!$B$5:$L$508,2,FALSE))</f>
        <v>ZV88260</v>
      </c>
      <c r="E37" s="715">
        <v>64</v>
      </c>
      <c r="F37" s="709"/>
      <c r="G37" s="346">
        <f>IF(E37="","",VLOOKUP(C37,Data!$B$5:$L$508,11,FALSE))</f>
        <v>94.14</v>
      </c>
      <c r="H37" s="616">
        <f t="shared" si="0"/>
        <v>6024.96</v>
      </c>
      <c r="I37" s="471" t="str">
        <f>IF(E37="","",VLOOKUP(C37,Data!$B$5:$D$508,3,FALSE))</f>
        <v>C/T</v>
      </c>
      <c r="J37" s="347" t="str">
        <f>IF(E37="","",VLOOKUP(C37,Data!$B$5:$M$508,12,FALSE))</f>
        <v>Indonesia</v>
      </c>
      <c r="K37" s="348"/>
      <c r="L37" s="349">
        <f>IF(E37="","",VLOOKUP(C37,Data!$B$5:$E$508,4,FALSE)*E37)</f>
        <v>290.56</v>
      </c>
      <c r="M37" s="349">
        <f>IF(E37="","",VLOOKUP(C37,Data!$B$5:$F$508,5,FALSE)*E37)</f>
        <v>268.8</v>
      </c>
      <c r="N37" s="612" t="e">
        <f>IF(C37=Data!#REF!,Data!#REF!,(IF(C37=Data!#REF!,Data!#REF!,(IF(C37=Data!#REF!,Data!#REF!,(IF(C37=Data!B119,Data!G119,(IF(C37=Data!B122,Data!G122,(IF(C37=Data!#REF!,Data!#REF!,(IF(C37=Data!#REF!,Data!#REF!,(IF(C37=Data!#REF!,Data!#REF!,Data!#REF!)))))))))))))))&amp;IF(C37=Data!#REF!,Data!#REF!,(IF(C37=Data!#REF!,Data!#REF!,(IF(C37=Data!#REF!,Data!#REF!,(IF(C37=Data!#REF!,Data!#REF!,(IF(C37=Data!#REF!,Data!#REF!,(IF(C37=Data!#REF!,Data!G814,(IF(C37=Data!#REF!,Data!#REF!,(IF(C37=Data!#REF!,Data!#REF!,Data!#REF!)))))))))))))))&amp;IF(C37=Data!B150,Data!G150,(IF(C37=Data!#REF!,Data!#REF!,(IF(C37=Data!#REF!,Data!#REF!,(IF(C37=Data!#REF!,Data!#REF!,(IF(C37=Data!#REF!,Data!#REF!,Data!#REF!)))))))))</f>
        <v>#REF!</v>
      </c>
      <c r="O37" s="931"/>
      <c r="P37" s="932"/>
      <c r="Q37" s="630" t="s">
        <v>525</v>
      </c>
      <c r="R37" s="932"/>
      <c r="S37" s="932"/>
      <c r="T37" s="630"/>
      <c r="U37" s="634"/>
      <c r="V37" s="630"/>
      <c r="W37" s="350">
        <f>IF(E37="","",VLOOKUP(C37,Data!$B$5:$J$508,9,FALSE)*E37)</f>
        <v>0.83199999999999996</v>
      </c>
      <c r="X37" s="704" t="b">
        <f t="shared" si="1"/>
        <v>1</v>
      </c>
      <c r="Y37" s="704" t="b">
        <f t="shared" si="2"/>
        <v>1</v>
      </c>
      <c r="Z37" s="902" t="s">
        <v>149</v>
      </c>
      <c r="AA37" s="902" t="s">
        <v>1205</v>
      </c>
      <c r="AB37" s="903">
        <v>64</v>
      </c>
      <c r="AC37" s="704"/>
      <c r="AD37" s="704"/>
    </row>
    <row r="38" spans="2:32" s="710" customFormat="1" ht="20" customHeight="1">
      <c r="B38" s="635">
        <v>64</v>
      </c>
      <c r="C38" s="357" t="s">
        <v>135</v>
      </c>
      <c r="D38" s="346" t="str">
        <f>IF(E38="","",VLOOKUP(C38,Data!$B$5:$L$508,2,FALSE))</f>
        <v>ZV88270</v>
      </c>
      <c r="E38" s="715">
        <v>64</v>
      </c>
      <c r="F38" s="709"/>
      <c r="G38" s="346">
        <f>IF(E38="","",VLOOKUP(C38,Data!$B$5:$L$508,11,FALSE))</f>
        <v>97.38</v>
      </c>
      <c r="H38" s="616">
        <f t="shared" si="0"/>
        <v>6232.32</v>
      </c>
      <c r="I38" s="471" t="str">
        <f>IF(E38="","",VLOOKUP(C38,Data!$B$5:$D$508,3,FALSE))</f>
        <v>C/T</v>
      </c>
      <c r="J38" s="347" t="str">
        <f>IF(E38="","",VLOOKUP(C38,Data!$B$5:$M$508,12,FALSE))</f>
        <v>Indonesia</v>
      </c>
      <c r="K38" s="348"/>
      <c r="L38" s="349">
        <f>IF(E38="","",VLOOKUP(C38,Data!$B$5:$E$508,4,FALSE)*E38)</f>
        <v>290.56</v>
      </c>
      <c r="M38" s="349">
        <f>IF(E38="","",VLOOKUP(C38,Data!$B$5:$F$508,5,FALSE)*E38)</f>
        <v>268.8</v>
      </c>
      <c r="N38" s="612" t="e">
        <f>IF(C38=Data!#REF!,Data!#REF!,(IF(C38=Data!#REF!,Data!#REF!,(IF(C38=Data!#REF!,Data!#REF!,(IF(C38=Data!B120,Data!G120,(IF(C38=Data!B123,Data!G123,(IF(C38=Data!#REF!,Data!#REF!,(IF(C38=Data!#REF!,Data!#REF!,(IF(C38=Data!#REF!,Data!#REF!,Data!#REF!)))))))))))))))&amp;IF(C38=Data!#REF!,Data!#REF!,(IF(C38=Data!#REF!,Data!#REF!,(IF(C38=Data!#REF!,Data!#REF!,(IF(C38=Data!#REF!,Data!#REF!,(IF(C38=Data!#REF!,Data!#REF!,(IF(C38=Data!#REF!,Data!G815,(IF(C38=Data!#REF!,Data!#REF!,(IF(C38=Data!#REF!,Data!#REF!,Data!#REF!)))))))))))))))&amp;IF(C38=Data!B151,Data!G151,(IF(C38=Data!#REF!,Data!#REF!,(IF(C38=Data!#REF!,Data!#REF!,(IF(C38=Data!#REF!,Data!#REF!,(IF(C38=Data!#REF!,Data!#REF!,Data!#REF!)))))))))</f>
        <v>#REF!</v>
      </c>
      <c r="O38" s="931"/>
      <c r="P38" s="932"/>
      <c r="Q38" s="630" t="s">
        <v>525</v>
      </c>
      <c r="R38" s="932"/>
      <c r="S38" s="932"/>
      <c r="T38" s="630"/>
      <c r="U38" s="634"/>
      <c r="V38" s="630"/>
      <c r="W38" s="350">
        <f>IF(E38="","",VLOOKUP(C38,Data!$B$5:$J$508,9,FALSE)*E38)</f>
        <v>0.83199999999999996</v>
      </c>
      <c r="X38" s="704" t="b">
        <f t="shared" si="1"/>
        <v>1</v>
      </c>
      <c r="Y38" s="704" t="b">
        <f t="shared" si="2"/>
        <v>1</v>
      </c>
      <c r="Z38" s="902" t="s">
        <v>150</v>
      </c>
      <c r="AA38" s="902" t="s">
        <v>1261</v>
      </c>
      <c r="AB38" s="903">
        <v>64</v>
      </c>
      <c r="AC38" s="704"/>
      <c r="AD38" s="704"/>
    </row>
    <row r="39" spans="2:32" s="710" customFormat="1" ht="20" customHeight="1">
      <c r="B39" s="635">
        <v>65</v>
      </c>
      <c r="C39" s="357" t="s">
        <v>138</v>
      </c>
      <c r="D39" s="346" t="str">
        <f>IF(E39="","",VLOOKUP(C39,Data!$B$5:$L$508,2,FALSE))</f>
        <v>ZV88300</v>
      </c>
      <c r="E39" s="715">
        <v>64</v>
      </c>
      <c r="F39" s="709"/>
      <c r="G39" s="346">
        <f>IF(E39="","",VLOOKUP(C39,Data!$B$5:$L$508,11,FALSE))</f>
        <v>96.87</v>
      </c>
      <c r="H39" s="616">
        <f t="shared" si="0"/>
        <v>6199.68</v>
      </c>
      <c r="I39" s="471" t="str">
        <f>IF(E39="","",VLOOKUP(C39,Data!$B$5:$D$508,3,FALSE))</f>
        <v>C/T</v>
      </c>
      <c r="J39" s="347" t="str">
        <f>IF(E39="","",VLOOKUP(C39,Data!$B$5:$M$508,12,FALSE))</f>
        <v>Indonesia</v>
      </c>
      <c r="K39" s="348"/>
      <c r="L39" s="349">
        <f>IF(E39="","",VLOOKUP(C39,Data!$B$5:$E$508,4,FALSE)*E39)</f>
        <v>290.56</v>
      </c>
      <c r="M39" s="349">
        <f>IF(E39="","",VLOOKUP(C39,Data!$B$5:$F$508,5,FALSE)*E39)</f>
        <v>268.8</v>
      </c>
      <c r="N39" s="612" t="e">
        <f>IF(C39=Data!#REF!,Data!#REF!,(IF(C39=Data!#REF!,Data!#REF!,(IF(C39=Data!#REF!,Data!#REF!,(IF(C39=Data!B121,Data!G121,(IF(C39=Data!B124,Data!G124,(IF(C39=Data!#REF!,Data!#REF!,(IF(C39=Data!#REF!,Data!#REF!,(IF(C39=Data!#REF!,Data!#REF!,Data!#REF!)))))))))))))))&amp;IF(C39=Data!#REF!,Data!#REF!,(IF(C39=Data!#REF!,Data!#REF!,(IF(C39=Data!#REF!,Data!#REF!,(IF(C39=Data!#REF!,Data!#REF!,(IF(C39=Data!#REF!,Data!#REF!,(IF(C39=Data!#REF!,Data!G816,(IF(C39=Data!#REF!,Data!#REF!,(IF(C39=Data!#REF!,Data!#REF!,Data!#REF!)))))))))))))))&amp;IF(C39=Data!B152,Data!G152,(IF(C39=Data!#REF!,Data!#REF!,(IF(C39=Data!#REF!,Data!#REF!,(IF(C39=Data!#REF!,Data!#REF!,(IF(C39=Data!#REF!,Data!#REF!,Data!#REF!)))))))))</f>
        <v>#REF!</v>
      </c>
      <c r="O39" s="931"/>
      <c r="P39" s="932"/>
      <c r="Q39" s="630" t="s">
        <v>525</v>
      </c>
      <c r="R39" s="932"/>
      <c r="S39" s="932"/>
      <c r="T39" s="630"/>
      <c r="U39" s="634"/>
      <c r="V39" s="630"/>
      <c r="W39" s="350">
        <f>IF(E39="","",VLOOKUP(C39,Data!$B$5:$J$508,9,FALSE)*E39)</f>
        <v>0.83199999999999996</v>
      </c>
      <c r="X39" s="704" t="b">
        <f t="shared" si="1"/>
        <v>1</v>
      </c>
      <c r="Y39" s="704" t="b">
        <f t="shared" si="2"/>
        <v>0</v>
      </c>
      <c r="Z39" s="902" t="s">
        <v>153</v>
      </c>
      <c r="AA39" s="902" t="s">
        <v>1262</v>
      </c>
      <c r="AB39" s="903">
        <v>128</v>
      </c>
      <c r="AC39" s="704"/>
      <c r="AD39" s="704"/>
    </row>
    <row r="40" spans="2:32" s="710" customFormat="1" ht="20" customHeight="1">
      <c r="B40" s="635">
        <v>66</v>
      </c>
      <c r="C40" s="357" t="s">
        <v>139</v>
      </c>
      <c r="D40" s="941" t="str">
        <f>IF(E40="","",VLOOKUP(C40,Data!$B$5:$L$508,2,FALSE))</f>
        <v>ZV88310</v>
      </c>
      <c r="E40" s="942">
        <v>3</v>
      </c>
      <c r="F40" s="709"/>
      <c r="G40" s="346">
        <f>IF(E40="","",VLOOKUP(C40,Data!$B$5:$L$508,11,FALSE))</f>
        <v>98.33</v>
      </c>
      <c r="H40" s="616">
        <f t="shared" si="0"/>
        <v>294.99</v>
      </c>
      <c r="I40" s="471" t="str">
        <f>IF(E40="","",VLOOKUP(C40,Data!$B$5:$D$508,3,FALSE))</f>
        <v>C/T</v>
      </c>
      <c r="J40" s="347" t="str">
        <f>IF(E40="","",VLOOKUP(C40,Data!$B$5:$M$508,12,FALSE))</f>
        <v>Indonesia</v>
      </c>
      <c r="K40" s="348"/>
      <c r="L40" s="349">
        <f>IF(E40="","",VLOOKUP(C40,Data!$B$5:$E$508,4,FALSE)*E40)</f>
        <v>13.620000000000001</v>
      </c>
      <c r="M40" s="349">
        <f>IF(E40="","",VLOOKUP(C40,Data!$B$5:$F$508,5,FALSE)*E40)</f>
        <v>12.600000000000001</v>
      </c>
      <c r="N40" s="612" t="e">
        <f>IF(C40=Data!#REF!,Data!#REF!,(IF(C40=Data!#REF!,Data!#REF!,(IF(C40=Data!#REF!,Data!#REF!,(IF(C40=Data!B125,Data!G125,(IF(C40=Data!B128,Data!G128,(IF(C40=Data!#REF!,Data!#REF!,(IF(C40=Data!#REF!,Data!#REF!,(IF(C40=Data!#REF!,Data!#REF!,Data!#REF!)))))))))))))))&amp;IF(C40=Data!#REF!,Data!#REF!,(IF(C40=Data!#REF!,Data!#REF!,(IF(C40=Data!#REF!,Data!#REF!,(IF(C40=Data!#REF!,Data!#REF!,(IF(C40=Data!#REF!,Data!#REF!,(IF(C40=Data!#REF!,Data!G820,(IF(C40=Data!#REF!,Data!#REF!,(IF(C40=Data!#REF!,Data!#REF!,Data!#REF!)))))))))))))))&amp;IF(C40=Data!B156,Data!G156,(IF(C40=Data!#REF!,Data!#REF!,(IF(C40=Data!#REF!,Data!#REF!,(IF(C40=Data!#REF!,Data!#REF!,(IF(C40=Data!#REF!,Data!#REF!,Data!#REF!)))))))))</f>
        <v>#REF!</v>
      </c>
      <c r="O40" s="931"/>
      <c r="P40" s="932"/>
      <c r="Q40" s="630" t="s">
        <v>525</v>
      </c>
      <c r="R40" s="932"/>
      <c r="S40" s="932"/>
      <c r="T40" s="630"/>
      <c r="U40" s="634"/>
      <c r="V40" s="630"/>
      <c r="W40" s="350">
        <f>IF(E40="","",VLOOKUP(C40,Data!$B$5:$J$508,9,FALSE)*E40)</f>
        <v>3.9E-2</v>
      </c>
      <c r="X40" s="704" t="b">
        <f t="shared" si="1"/>
        <v>1</v>
      </c>
      <c r="Y40" s="704" t="b">
        <f t="shared" si="2"/>
        <v>1</v>
      </c>
      <c r="Z40" s="902" t="s">
        <v>154</v>
      </c>
      <c r="AA40" s="902" t="s">
        <v>1312</v>
      </c>
      <c r="AB40" s="903">
        <v>3</v>
      </c>
      <c r="AC40" s="704"/>
      <c r="AD40" s="704"/>
    </row>
    <row r="41" spans="2:32" s="710" customFormat="1" ht="20" customHeight="1">
      <c r="B41" s="635" t="s">
        <v>1363</v>
      </c>
      <c r="C41" s="357" t="s">
        <v>562</v>
      </c>
      <c r="D41" s="941" t="str">
        <f>IF(E41="","",VLOOKUP(C41,Data!$B$5:$L$508,2,FALSE))</f>
        <v>ZU47130</v>
      </c>
      <c r="E41" s="942">
        <v>840</v>
      </c>
      <c r="F41" s="709"/>
      <c r="G41" s="346">
        <f>IF(E41="","",VLOOKUP(C41,Data!$B$5:$L$508,11,FALSE))</f>
        <v>10.77</v>
      </c>
      <c r="H41" s="616">
        <f t="shared" si="0"/>
        <v>9046.7999999999993</v>
      </c>
      <c r="I41" s="471" t="str">
        <f>IF(E41="","",VLOOKUP(C41,Data!$B$5:$D$508,3,FALSE))</f>
        <v>C/T</v>
      </c>
      <c r="J41" s="347" t="str">
        <f>IF(E41="","",VLOOKUP(C41,Data!$B$5:$M$508,12,FALSE))</f>
        <v>Indonesia</v>
      </c>
      <c r="K41" s="348"/>
      <c r="L41" s="349">
        <f>IF(E41="","",VLOOKUP(C41,Data!$B$5:$E$508,4,FALSE)*E41)</f>
        <v>509.99999999999994</v>
      </c>
      <c r="M41" s="349">
        <f>IF(E41="","",VLOOKUP(C41,Data!$B$5:$F$508,5,FALSE)*E41)</f>
        <v>480</v>
      </c>
      <c r="N41" s="612" t="e">
        <f>IF(C41=Data!#REF!,Data!#REF!,(IF(C41=Data!#REF!,Data!#REF!,(IF(C41=Data!#REF!,Data!#REF!,(IF(C41=Data!B126,Data!G126,(IF(C41=Data!B129,Data!G129,(IF(C41=Data!#REF!,Data!#REF!,(IF(C41=Data!#REF!,Data!#REF!,(IF(C41=Data!#REF!,Data!#REF!,Data!#REF!)))))))))))))))&amp;IF(C41=Data!#REF!,Data!#REF!,(IF(C41=Data!#REF!,Data!#REF!,(IF(C41=Data!#REF!,Data!#REF!,(IF(C41=Data!#REF!,Data!#REF!,(IF(C41=Data!#REF!,Data!#REF!,(IF(C41=Data!#REF!,Data!G821,(IF(C41=Data!#REF!,Data!#REF!,(IF(C41=Data!#REF!,Data!#REF!,Data!#REF!)))))))))))))))&amp;IF(C41=Data!B157,Data!G157,(IF(C41=Data!#REF!,Data!#REF!,(IF(C41=Data!#REF!,Data!#REF!,(IF(C41=Data!#REF!,Data!#REF!,(IF(C41=Data!#REF!,Data!#REF!,Data!#REF!)))))))))</f>
        <v>#REF!</v>
      </c>
      <c r="O41" s="931"/>
      <c r="P41" s="932"/>
      <c r="Q41" s="630" t="s">
        <v>525</v>
      </c>
      <c r="R41" s="932"/>
      <c r="S41" s="932"/>
      <c r="T41" s="630"/>
      <c r="U41" s="634"/>
      <c r="V41" s="630"/>
      <c r="W41" s="350">
        <f>IF(E41="","",VLOOKUP(C41,Data!$B$5:$J$508,9,FALSE)*E41)</f>
        <v>2.52</v>
      </c>
      <c r="X41" s="704" t="b">
        <f t="shared" si="1"/>
        <v>1</v>
      </c>
      <c r="Y41" s="704" t="b">
        <f t="shared" si="2"/>
        <v>1</v>
      </c>
      <c r="Z41" s="902" t="s">
        <v>586</v>
      </c>
      <c r="AA41" s="902" t="s">
        <v>1356</v>
      </c>
      <c r="AB41" s="903">
        <v>840</v>
      </c>
      <c r="AC41" s="704"/>
      <c r="AD41" s="902" t="s">
        <v>15</v>
      </c>
      <c r="AE41" s="902" t="s">
        <v>1305</v>
      </c>
      <c r="AF41" s="903">
        <v>210</v>
      </c>
    </row>
    <row r="42" spans="2:32" s="710" customFormat="1" ht="20" customHeight="1">
      <c r="B42" s="635" t="s">
        <v>1168</v>
      </c>
      <c r="C42" s="357" t="s">
        <v>1343</v>
      </c>
      <c r="D42" s="941" t="str">
        <f>IF(E42="","",VLOOKUP(C42,Data!$B$5:$L$508,2,FALSE))</f>
        <v>VFK670Z</v>
      </c>
      <c r="E42" s="942">
        <v>20</v>
      </c>
      <c r="F42" s="709"/>
      <c r="G42" s="346">
        <f>IF(E42="","",VLOOKUP(C42,Data!$B$5:$L$508,11,FALSE))</f>
        <v>2.82</v>
      </c>
      <c r="H42" s="616">
        <f t="shared" si="0"/>
        <v>56.4</v>
      </c>
      <c r="I42" s="471" t="str">
        <f>IF(E42="","",VLOOKUP(C42,Data!$B$5:$D$508,3,FALSE))</f>
        <v>C/T</v>
      </c>
      <c r="J42" s="347" t="str">
        <f>IF(E42="","",VLOOKUP(C42,Data!$B$5:$M$508,12,FALSE))</f>
        <v>Indonesia</v>
      </c>
      <c r="K42" s="348"/>
      <c r="L42" s="349">
        <f>IF(E42="","",VLOOKUP(C42,Data!$B$5:$E$508,4,FALSE)*E42)</f>
        <v>4</v>
      </c>
      <c r="M42" s="349">
        <f>IF(E42="","",VLOOKUP(C42,Data!$B$5:$F$508,5,FALSE)*E42)</f>
        <v>1</v>
      </c>
      <c r="N42" s="612" t="e">
        <f>IF(C42=Data!#REF!,Data!#REF!,(IF(C42=Data!#REF!,Data!#REF!,(IF(C42=Data!#REF!,Data!#REF!,(IF(C42=Data!B127,Data!G127,(IF(C42=Data!B130,Data!G130,(IF(C42=Data!#REF!,Data!#REF!,(IF(C42=Data!#REF!,Data!#REF!,(IF(C42=Data!#REF!,Data!#REF!,Data!#REF!)))))))))))))))&amp;IF(C42=Data!#REF!,Data!#REF!,(IF(C42=Data!#REF!,Data!#REF!,(IF(C42=Data!#REF!,Data!#REF!,(IF(C42=Data!#REF!,Data!#REF!,(IF(C42=Data!#REF!,Data!#REF!,(IF(C42=Data!#REF!,Data!G822,(IF(C42=Data!#REF!,Data!#REF!,(IF(C42=Data!#REF!,Data!#REF!,Data!#REF!)))))))))))))))&amp;IF(C42=Data!B158,Data!G158,(IF(C42=Data!#REF!,Data!#REF!,(IF(C42=Data!#REF!,Data!#REF!,(IF(C42=Data!#REF!,Data!#REF!,(IF(C42=Data!#REF!,Data!#REF!,Data!#REF!)))))))))</f>
        <v>#REF!</v>
      </c>
      <c r="O42" s="931"/>
      <c r="P42" s="932"/>
      <c r="Q42" s="630" t="s">
        <v>525</v>
      </c>
      <c r="R42" s="932"/>
      <c r="S42" s="932"/>
      <c r="T42" s="630"/>
      <c r="U42" s="634"/>
      <c r="V42" s="630"/>
      <c r="W42" s="350">
        <f>IF(E42="","",VLOOKUP(C42,Data!$B$5:$J$508,9,FALSE)*E42)</f>
        <v>0.18</v>
      </c>
      <c r="X42" s="704" t="b">
        <f t="shared" si="1"/>
        <v>1</v>
      </c>
      <c r="Y42" s="704" t="b">
        <f t="shared" si="2"/>
        <v>1</v>
      </c>
      <c r="Z42" s="902" t="s">
        <v>1342</v>
      </c>
      <c r="AA42" s="902" t="s">
        <v>1357</v>
      </c>
      <c r="AB42" s="903">
        <v>20</v>
      </c>
      <c r="AC42" s="704"/>
      <c r="AD42" s="704"/>
    </row>
    <row r="43" spans="2:32" s="710" customFormat="1" ht="20" customHeight="1">
      <c r="B43" s="635" t="s">
        <v>1364</v>
      </c>
      <c r="C43" s="357" t="s">
        <v>158</v>
      </c>
      <c r="D43" s="941" t="str">
        <f>IF(E43="","",VLOOKUP(C43,Data!$B$5:$L$508,2,FALSE))</f>
        <v>ZV88080</v>
      </c>
      <c r="E43" s="942">
        <v>10</v>
      </c>
      <c r="F43" s="709"/>
      <c r="G43" s="346">
        <f>IF(E43="","",VLOOKUP(C43,Data!$B$5:$L$508,11,FALSE))</f>
        <v>39.72</v>
      </c>
      <c r="H43" s="616">
        <f t="shared" si="0"/>
        <v>397.2</v>
      </c>
      <c r="I43" s="471" t="str">
        <f>IF(E43="","",VLOOKUP(C43,Data!$B$5:$D$508,3,FALSE))</f>
        <v>C/T</v>
      </c>
      <c r="J43" s="347" t="str">
        <f>IF(E43="","",VLOOKUP(C43,Data!$B$5:$M$508,12,FALSE))</f>
        <v>Indonesia</v>
      </c>
      <c r="K43" s="348"/>
      <c r="L43" s="349">
        <f>IF(E43="","",VLOOKUP(C43,Data!$B$5:$E$508,4,FALSE)*E43)</f>
        <v>50.5</v>
      </c>
      <c r="M43" s="349">
        <f>IF(E43="","",VLOOKUP(C43,Data!$B$5:$F$508,5,FALSE)*E43)</f>
        <v>38</v>
      </c>
      <c r="N43" s="612" t="e">
        <f>IF(C43=Data!#REF!,Data!#REF!,(IF(C43=Data!#REF!,Data!#REF!,(IF(C43=Data!#REF!,Data!#REF!,(IF(C43=Data!B128,Data!G128,(IF(C43=Data!B131,Data!G131,(IF(C43=Data!#REF!,Data!#REF!,(IF(C43=Data!#REF!,Data!#REF!,(IF(C43=Data!#REF!,Data!#REF!,Data!#REF!)))))))))))))))&amp;IF(C43=Data!#REF!,Data!#REF!,(IF(C43=Data!#REF!,Data!#REF!,(IF(C43=Data!#REF!,Data!#REF!,(IF(C43=Data!#REF!,Data!#REF!,(IF(C43=Data!#REF!,Data!#REF!,(IF(C43=Data!#REF!,Data!G823,(IF(C43=Data!#REF!,Data!#REF!,(IF(C43=Data!#REF!,Data!#REF!,Data!#REF!)))))))))))))))&amp;IF(C43=Data!B159,Data!G159,(IF(C43=Data!#REF!,Data!#REF!,(IF(C43=Data!#REF!,Data!#REF!,(IF(C43=Data!#REF!,Data!#REF!,(IF(C43=Data!#REF!,Data!#REF!,Data!#REF!)))))))))</f>
        <v>#REF!</v>
      </c>
      <c r="O43" s="931"/>
      <c r="P43" s="932"/>
      <c r="Q43" s="630" t="s">
        <v>525</v>
      </c>
      <c r="R43" s="932"/>
      <c r="S43" s="932"/>
      <c r="T43" s="630"/>
      <c r="U43" s="634"/>
      <c r="V43" s="630"/>
      <c r="W43" s="350">
        <f>IF(E43="","",VLOOKUP(C43,Data!$B$5:$J$508,9,FALSE)*E43)</f>
        <v>0.25438</v>
      </c>
      <c r="X43" s="704" t="b">
        <f t="shared" si="1"/>
        <v>1</v>
      </c>
      <c r="Y43" s="704" t="b">
        <f t="shared" si="2"/>
        <v>1</v>
      </c>
      <c r="Z43" s="902" t="s">
        <v>173</v>
      </c>
      <c r="AA43" s="902" t="s">
        <v>1274</v>
      </c>
      <c r="AB43" s="903">
        <v>10</v>
      </c>
      <c r="AC43" s="704"/>
      <c r="AD43" s="704"/>
    </row>
    <row r="44" spans="2:32" s="710" customFormat="1" ht="22" customHeight="1">
      <c r="B44" s="637"/>
      <c r="C44" s="653"/>
      <c r="D44" s="346" t="str">
        <f>IF(E44="","",VLOOKUP(C44,Data!$B$5:$L$508,2,FALSE))</f>
        <v/>
      </c>
      <c r="E44" s="715"/>
      <c r="F44" s="709"/>
      <c r="G44" s="346" t="str">
        <f>IF(E44="","",VLOOKUP(C44,Data!$B$5:$L$508,11,FALSE))</f>
        <v/>
      </c>
      <c r="H44" s="616" t="str">
        <f t="shared" si="0"/>
        <v>-</v>
      </c>
      <c r="I44" s="471" t="str">
        <f>IF(E44="","",VLOOKUP(C44,Data!$B$5:$D$508,3,FALSE))</f>
        <v/>
      </c>
      <c r="J44" s="347" t="str">
        <f>IF(E44="","",VLOOKUP(C44,Data!$B$5:$M$508,12,FALSE))</f>
        <v/>
      </c>
      <c r="K44" s="348"/>
      <c r="L44" s="349" t="str">
        <f>IF(E44="","",VLOOKUP(C44,Data!$B$5:$E$508,4,FALSE)*E44)</f>
        <v/>
      </c>
      <c r="M44" s="349" t="str">
        <f>IF(E44="","",VLOOKUP(C44,Data!$B$5:$F$508,5,FALSE)*E44)</f>
        <v/>
      </c>
      <c r="N44" s="612" t="e">
        <f>IF(C44=Data!#REF!,Data!#REF!,(IF(C44=Data!#REF!,Data!#REF!,(IF(C44=Data!#REF!,Data!#REF!,(IF(C44=Data!B146,Data!G146,(IF(C44=Data!B149,Data!G149,(IF(C44=Data!#REF!,Data!#REF!,(IF(C44=Data!#REF!,Data!#REF!,(IF(C44=Data!#REF!,Data!#REF!,Data!#REF!)))))))))))))))&amp;IF(C44=Data!#REF!,Data!#REF!,(IF(C44=Data!#REF!,Data!#REF!,(IF(C44=Data!#REF!,Data!#REF!,(IF(C44=Data!#REF!,Data!#REF!,(IF(C44=Data!#REF!,Data!#REF!,(IF(C44=Data!#REF!,Data!G841,(IF(C44=Data!#REF!,Data!#REF!,(IF(C44=Data!#REF!,Data!#REF!,Data!#REF!)))))))))))))))&amp;IF(C44=Data!B177,Data!G177,(IF(C44=Data!#REF!,Data!#REF!,(IF(C44=Data!#REF!,Data!#REF!,(IF(C44=Data!#REF!,Data!#REF!,(IF(C44=Data!#REF!,Data!#REF!,Data!#REF!)))))))))</f>
        <v>#REF!</v>
      </c>
      <c r="O44" s="931"/>
      <c r="P44" s="932"/>
      <c r="Q44" s="630" t="s">
        <v>525</v>
      </c>
      <c r="R44" s="932"/>
      <c r="S44" s="932"/>
      <c r="T44" s="630"/>
      <c r="U44" s="634"/>
      <c r="V44" s="630"/>
      <c r="W44" s="350" t="str">
        <f>IF(E44="","",VLOOKUP(C44,Data!$B$5:$J$508,9,FALSE)*E44)</f>
        <v/>
      </c>
      <c r="X44" s="704"/>
      <c r="Y44" s="704"/>
      <c r="Z44" s="705"/>
      <c r="AA44" s="705"/>
      <c r="AB44" s="704"/>
      <c r="AC44" s="704"/>
      <c r="AD44" s="704"/>
    </row>
    <row r="45" spans="2:32" s="710" customFormat="1" ht="22" customHeight="1">
      <c r="B45" s="637"/>
      <c r="C45" s="653" t="s">
        <v>889</v>
      </c>
      <c r="D45" s="346" t="str">
        <f>IF(E45="","",VLOOKUP(C45,Data!$B$5:$L$508,2,FALSE))</f>
        <v/>
      </c>
      <c r="E45" s="715"/>
      <c r="F45" s="709"/>
      <c r="G45" s="346" t="str">
        <f>IF(E45="","",VLOOKUP(C45,Data!$B$5:$L$508,11,FALSE))</f>
        <v/>
      </c>
      <c r="H45" s="616" t="str">
        <f t="shared" si="0"/>
        <v>-</v>
      </c>
      <c r="I45" s="471" t="str">
        <f>IF(E45="","",VLOOKUP(C45,Data!$B$5:$D$508,3,FALSE))</f>
        <v/>
      </c>
      <c r="J45" s="347" t="str">
        <f>IF(E45="","",VLOOKUP(C45,Data!$B$5:$M$508,12,FALSE))</f>
        <v/>
      </c>
      <c r="K45" s="348"/>
      <c r="L45" s="349" t="str">
        <f>IF(E45="","",VLOOKUP(C45,Data!$B$5:$E$508,4,FALSE)*E45)</f>
        <v/>
      </c>
      <c r="M45" s="349" t="str">
        <f>IF(E45="","",VLOOKUP(C45,Data!$B$5:$F$508,5,FALSE)*E45)</f>
        <v/>
      </c>
      <c r="N45" s="612" t="e">
        <f>IF(C45=Data!#REF!,Data!#REF!,(IF(C45=Data!#REF!,Data!#REF!,(IF(C45=Data!#REF!,Data!#REF!,(IF(C45=Data!B147,Data!G147,(IF(C45=Data!B150,Data!G150,(IF(C45=Data!#REF!,Data!#REF!,(IF(C45=Data!#REF!,Data!#REF!,(IF(C45=Data!#REF!,Data!#REF!,Data!#REF!)))))))))))))))&amp;IF(C45=Data!#REF!,Data!#REF!,(IF(C45=Data!#REF!,Data!#REF!,(IF(C45=Data!#REF!,Data!#REF!,(IF(C45=Data!#REF!,Data!#REF!,(IF(C45=Data!#REF!,Data!#REF!,(IF(C45=Data!#REF!,Data!G842,(IF(C45=Data!#REF!,Data!#REF!,(IF(C45=Data!#REF!,Data!#REF!,Data!#REF!)))))))))))))))&amp;IF(C45=Data!B178,Data!G178,(IF(C45=Data!#REF!,Data!#REF!,(IF(C45=Data!#REF!,Data!#REF!,(IF(C45=Data!#REF!,Data!#REF!,(IF(C45=Data!#REF!,Data!#REF!,Data!#REF!)))))))))</f>
        <v>#REF!</v>
      </c>
      <c r="O45" s="931"/>
      <c r="P45" s="932"/>
      <c r="Q45" s="630" t="s">
        <v>525</v>
      </c>
      <c r="R45" s="932"/>
      <c r="S45" s="932"/>
      <c r="T45" s="630"/>
      <c r="U45" s="634"/>
      <c r="V45" s="630"/>
      <c r="W45" s="350" t="str">
        <f>IF(E45="","",VLOOKUP(C45,Data!$B$5:$J$508,9,FALSE)*E45)</f>
        <v/>
      </c>
      <c r="X45" s="704"/>
      <c r="Y45" s="704"/>
      <c r="Z45" s="705"/>
      <c r="AA45" s="705"/>
      <c r="AB45" s="704"/>
      <c r="AC45" s="704"/>
      <c r="AD45" s="704"/>
    </row>
    <row r="46" spans="2:32" s="710" customFormat="1" ht="22" customHeight="1">
      <c r="B46" s="637"/>
      <c r="C46" s="653" t="s">
        <v>1358</v>
      </c>
      <c r="D46" s="346" t="str">
        <f>IF(E46="","",VLOOKUP(C46,Data!$B$5:$L$508,2,FALSE))</f>
        <v/>
      </c>
      <c r="E46" s="715"/>
      <c r="F46" s="709"/>
      <c r="G46" s="346" t="str">
        <f>IF(E46="","",VLOOKUP(C46,Data!$B$5:$L$508,11,FALSE))</f>
        <v/>
      </c>
      <c r="H46" s="616" t="str">
        <f t="shared" si="0"/>
        <v>-</v>
      </c>
      <c r="I46" s="471" t="str">
        <f>IF(E46="","",VLOOKUP(C46,Data!$B$5:$D$508,3,FALSE))</f>
        <v/>
      </c>
      <c r="J46" s="347" t="str">
        <f>IF(E46="","",VLOOKUP(C46,Data!$B$5:$M$508,12,FALSE))</f>
        <v/>
      </c>
      <c r="K46" s="348"/>
      <c r="L46" s="349" t="str">
        <f>IF(E46="","",VLOOKUP(C46,Data!$B$5:$E$508,4,FALSE)*E46)</f>
        <v/>
      </c>
      <c r="M46" s="349" t="str">
        <f>IF(E46="","",VLOOKUP(C46,Data!$B$5:$F$508,5,FALSE)*E46)</f>
        <v/>
      </c>
      <c r="N46" s="612" t="e">
        <f>IF(C46=Data!#REF!,Data!#REF!,(IF(C46=Data!#REF!,Data!#REF!,(IF(C46=Data!#REF!,Data!#REF!,(IF(C46=Data!B148,Data!G148,(IF(C46=Data!B151,Data!G151,(IF(C46=Data!#REF!,Data!#REF!,(IF(C46=Data!#REF!,Data!#REF!,(IF(C46=Data!#REF!,Data!#REF!,Data!#REF!)))))))))))))))&amp;IF(C46=Data!#REF!,Data!#REF!,(IF(C46=Data!#REF!,Data!#REF!,(IF(C46=Data!#REF!,Data!#REF!,(IF(C46=Data!#REF!,Data!#REF!,(IF(C46=Data!#REF!,Data!#REF!,(IF(C46=Data!#REF!,Data!G843,(IF(C46=Data!#REF!,Data!#REF!,(IF(C46=Data!#REF!,Data!#REF!,Data!#REF!)))))))))))))))&amp;IF(C46=Data!B179,Data!G179,(IF(C46=Data!#REF!,Data!#REF!,(IF(C46=Data!#REF!,Data!#REF!,(IF(C46=Data!#REF!,Data!#REF!,(IF(C46=Data!#REF!,Data!#REF!,Data!#REF!)))))))))</f>
        <v>#REF!</v>
      </c>
      <c r="O46" s="931"/>
      <c r="P46" s="932"/>
      <c r="Q46" s="630" t="s">
        <v>525</v>
      </c>
      <c r="R46" s="932"/>
      <c r="S46" s="932"/>
      <c r="T46" s="630"/>
      <c r="U46" s="634"/>
      <c r="V46" s="630"/>
      <c r="W46" s="350" t="str">
        <f>IF(E46="","",VLOOKUP(C46,Data!$B$5:$J$508,9,FALSE)*E46)</f>
        <v/>
      </c>
      <c r="X46" s="704"/>
      <c r="Y46" s="704"/>
      <c r="Z46" s="705"/>
      <c r="AA46" s="705"/>
      <c r="AB46" s="704"/>
      <c r="AC46" s="704"/>
      <c r="AD46" s="704"/>
    </row>
    <row r="47" spans="2:32">
      <c r="B47" s="637"/>
      <c r="C47" s="653"/>
      <c r="D47" s="654"/>
      <c r="E47" s="359">
        <f>SUM(E18:E46)</f>
        <v>3718</v>
      </c>
      <c r="F47" s="359">
        <f>3146-E47</f>
        <v>-572</v>
      </c>
      <c r="G47" s="361"/>
      <c r="H47" s="493">
        <f>SUM(H18:H46)</f>
        <v>131953.74000000002</v>
      </c>
      <c r="I47" s="361"/>
      <c r="J47" s="361"/>
      <c r="K47" s="361"/>
      <c r="L47" s="655">
        <f>SUM(L18:L46)</f>
        <v>10809.289999999999</v>
      </c>
      <c r="M47" s="655">
        <f>SUM(M18:M46)</f>
        <v>10092.199999999999</v>
      </c>
      <c r="N47" s="351" t="e">
        <f>SUM(N16:N46)</f>
        <v>#REF!</v>
      </c>
      <c r="O47" s="351"/>
      <c r="P47" s="351">
        <f>SUM(P16:P46)</f>
        <v>0</v>
      </c>
      <c r="Q47" s="351">
        <f>SUM(Q16:Q46)</f>
        <v>0</v>
      </c>
      <c r="R47" s="351"/>
      <c r="S47" s="351">
        <f>SUM(S16:S46)</f>
        <v>0</v>
      </c>
      <c r="T47" s="351">
        <f>SUM(T16:T46)</f>
        <v>0</v>
      </c>
      <c r="U47" s="351" t="e">
        <f>SUM(#REF!)</f>
        <v>#REF!</v>
      </c>
      <c r="V47" s="351">
        <f>SUM(V16:V46)</f>
        <v>0</v>
      </c>
      <c r="W47" s="354">
        <f>SUM(W18:W46)</f>
        <v>31.390320000000003</v>
      </c>
    </row>
    <row r="48" spans="2:32" ht="32.5">
      <c r="B48" s="656"/>
      <c r="C48" s="904"/>
      <c r="D48" s="641"/>
      <c r="E48" s="441"/>
      <c r="F48" s="658"/>
      <c r="G48" s="177" t="s">
        <v>527</v>
      </c>
      <c r="H48" s="174"/>
      <c r="I48" s="439"/>
      <c r="J48" s="439"/>
      <c r="K48" s="439"/>
      <c r="L48" s="178"/>
      <c r="M48" s="174"/>
      <c r="N48" s="408"/>
      <c r="O48" s="407"/>
      <c r="P48" s="407"/>
      <c r="Q48" s="407"/>
      <c r="R48" s="407"/>
      <c r="S48" s="407"/>
      <c r="T48" s="407"/>
      <c r="U48" s="408"/>
      <c r="V48" s="408"/>
      <c r="W48" s="176"/>
    </row>
    <row r="49" spans="2:27">
      <c r="B49" s="387" t="s">
        <v>523</v>
      </c>
      <c r="C49" s="639"/>
      <c r="D49" s="659"/>
      <c r="E49" s="444" t="s">
        <v>528</v>
      </c>
      <c r="F49" s="444"/>
      <c r="G49" s="80" t="s">
        <v>82</v>
      </c>
      <c r="H49" s="84"/>
      <c r="I49" s="417" t="s">
        <v>83</v>
      </c>
      <c r="J49" s="445"/>
      <c r="K49" s="169" t="s">
        <v>84</v>
      </c>
      <c r="L49" s="169"/>
      <c r="M49" s="1070" t="s">
        <v>85</v>
      </c>
      <c r="N49" s="1071"/>
      <c r="O49" s="1071"/>
      <c r="P49" s="1071"/>
      <c r="Q49" s="1071"/>
      <c r="R49" s="1071"/>
      <c r="S49" s="1071"/>
      <c r="T49" s="1071"/>
      <c r="U49" s="1071"/>
      <c r="V49" s="1071"/>
      <c r="W49" s="1072"/>
    </row>
    <row r="50" spans="2:27" ht="13">
      <c r="B50" s="394" t="s">
        <v>547</v>
      </c>
      <c r="D50" s="660"/>
      <c r="E50" s="381" t="s">
        <v>87</v>
      </c>
      <c r="G50" s="179" t="s">
        <v>1135</v>
      </c>
      <c r="H50" s="180" t="s">
        <v>12</v>
      </c>
      <c r="I50" s="394" t="s">
        <v>88</v>
      </c>
      <c r="J50" s="446"/>
      <c r="K50" s="171" t="s">
        <v>89</v>
      </c>
      <c r="L50" s="171"/>
      <c r="M50" s="167"/>
      <c r="W50" s="172"/>
      <c r="Z50" s="704"/>
      <c r="AA50" s="704"/>
    </row>
    <row r="51" spans="2:27">
      <c r="B51" s="394" t="s">
        <v>561</v>
      </c>
      <c r="D51" s="641"/>
      <c r="G51" s="1073"/>
      <c r="H51" s="1074"/>
      <c r="I51" s="394"/>
      <c r="J51" s="446"/>
      <c r="K51" s="171" t="s">
        <v>93</v>
      </c>
      <c r="L51" s="171"/>
      <c r="M51" s="167"/>
      <c r="W51" s="172"/>
    </row>
    <row r="52" spans="2:27" ht="12.5">
      <c r="B52" s="406"/>
      <c r="C52" s="448"/>
      <c r="D52" s="661"/>
      <c r="E52" s="381" t="s">
        <v>94</v>
      </c>
      <c r="G52" s="179"/>
      <c r="H52" s="180"/>
      <c r="I52" s="394" t="s">
        <v>95</v>
      </c>
      <c r="J52" s="446"/>
      <c r="K52" s="171"/>
      <c r="L52" s="171"/>
      <c r="M52" s="167"/>
      <c r="W52" s="172"/>
      <c r="Z52" s="704"/>
      <c r="AA52" s="704"/>
    </row>
    <row r="53" spans="2:27" ht="13">
      <c r="B53" s="387" t="s">
        <v>96</v>
      </c>
      <c r="C53" s="444"/>
      <c r="D53" s="640"/>
      <c r="E53" s="381" t="s">
        <v>97</v>
      </c>
      <c r="G53" s="88" t="s">
        <v>98</v>
      </c>
      <c r="H53" s="85"/>
      <c r="I53" s="394" t="s">
        <v>88</v>
      </c>
      <c r="J53" s="446"/>
      <c r="K53" s="171" t="s">
        <v>99</v>
      </c>
      <c r="L53" s="171"/>
      <c r="M53" s="167"/>
      <c r="W53" s="172"/>
      <c r="Z53" s="704"/>
      <c r="AA53" s="704"/>
    </row>
    <row r="54" spans="2:27" ht="15.5">
      <c r="B54" s="729" t="s">
        <v>537</v>
      </c>
      <c r="D54" s="641"/>
      <c r="E54" s="381" t="s">
        <v>100</v>
      </c>
      <c r="G54" s="89"/>
      <c r="H54" s="181"/>
      <c r="I54" s="394" t="s">
        <v>101</v>
      </c>
      <c r="J54" s="446"/>
      <c r="K54" s="171" t="s">
        <v>524</v>
      </c>
      <c r="L54" s="171"/>
      <c r="M54" s="1075" t="s">
        <v>103</v>
      </c>
      <c r="N54" s="1076"/>
      <c r="O54" s="1076"/>
      <c r="P54" s="1076"/>
      <c r="Q54" s="1076"/>
      <c r="R54" s="1076"/>
      <c r="S54" s="1076"/>
      <c r="T54" s="1076"/>
      <c r="U54" s="1076"/>
      <c r="V54" s="1076"/>
      <c r="W54" s="1077"/>
      <c r="Z54" s="704"/>
      <c r="AA54" s="704"/>
    </row>
    <row r="55" spans="2:27">
      <c r="B55" s="406"/>
      <c r="C55" s="448"/>
      <c r="D55" s="644"/>
      <c r="E55" s="448"/>
      <c r="F55" s="448"/>
      <c r="G55" s="1061" t="s">
        <v>1353</v>
      </c>
      <c r="H55" s="1078"/>
      <c r="I55" s="1061" t="s">
        <v>1352</v>
      </c>
      <c r="J55" s="1078"/>
      <c r="K55" s="448"/>
      <c r="L55" s="175"/>
      <c r="M55" s="1079" t="s">
        <v>105</v>
      </c>
      <c r="N55" s="1080"/>
      <c r="O55" s="1080"/>
      <c r="P55" s="1080"/>
      <c r="Q55" s="1080"/>
      <c r="R55" s="1080"/>
      <c r="S55" s="1080"/>
      <c r="T55" s="1080"/>
      <c r="U55" s="1080"/>
      <c r="V55" s="1080"/>
      <c r="W55" s="1081"/>
    </row>
    <row r="59" spans="2:27" ht="22.5" customHeight="1">
      <c r="B59" s="456" t="s">
        <v>922</v>
      </c>
      <c r="C59" s="497"/>
      <c r="D59" s="456" t="s">
        <v>580</v>
      </c>
      <c r="E59" s="663"/>
      <c r="F59" s="663"/>
      <c r="G59" s="456" t="s">
        <v>916</v>
      </c>
      <c r="I59" s="456" t="s">
        <v>927</v>
      </c>
    </row>
    <row r="60" spans="2:27" s="163" customFormat="1" ht="22.5" customHeight="1">
      <c r="B60" s="456" t="s">
        <v>923</v>
      </c>
      <c r="C60" s="497"/>
      <c r="D60" s="456" t="s">
        <v>1365</v>
      </c>
      <c r="E60" s="663"/>
      <c r="F60" s="663"/>
      <c r="G60" s="664" t="s">
        <v>917</v>
      </c>
      <c r="H60" s="497"/>
      <c r="I60" s="575" t="s">
        <v>927</v>
      </c>
      <c r="J60" s="704"/>
      <c r="K60" s="704"/>
      <c r="N60" s="704"/>
      <c r="O60" s="704"/>
      <c r="P60" s="704"/>
      <c r="Q60" s="704"/>
      <c r="R60" s="704"/>
      <c r="S60" s="704"/>
      <c r="T60" s="704"/>
      <c r="U60" s="704"/>
      <c r="V60" s="704"/>
      <c r="W60" s="164"/>
      <c r="X60" s="704"/>
      <c r="Y60" s="704"/>
      <c r="Z60" s="705"/>
      <c r="AA60" s="679"/>
    </row>
    <row r="61" spans="2:27" s="163" customFormat="1" ht="22.5" customHeight="1">
      <c r="B61" s="456" t="s">
        <v>924</v>
      </c>
      <c r="C61" s="497"/>
      <c r="D61" s="664" t="s">
        <v>927</v>
      </c>
      <c r="E61" s="663"/>
      <c r="F61" s="663"/>
      <c r="G61" s="456" t="s">
        <v>918</v>
      </c>
      <c r="I61" s="456" t="s">
        <v>580</v>
      </c>
      <c r="J61" s="704"/>
      <c r="K61" s="704"/>
      <c r="N61" s="704"/>
      <c r="O61" s="704"/>
      <c r="P61" s="704"/>
      <c r="Q61" s="704"/>
      <c r="R61" s="704"/>
      <c r="S61" s="704"/>
      <c r="T61" s="704"/>
      <c r="U61" s="704"/>
      <c r="V61" s="704"/>
      <c r="W61" s="164"/>
      <c r="X61" s="704"/>
      <c r="Y61" s="704"/>
      <c r="Z61" s="705"/>
      <c r="AA61" s="679"/>
    </row>
    <row r="62" spans="2:27" s="163" customFormat="1" ht="22.5" customHeight="1">
      <c r="B62" s="456" t="s">
        <v>925</v>
      </c>
      <c r="C62" s="497"/>
      <c r="D62" s="456" t="s">
        <v>580</v>
      </c>
      <c r="E62" s="663"/>
      <c r="F62" s="663"/>
      <c r="G62" s="456" t="s">
        <v>919</v>
      </c>
      <c r="I62" s="456" t="s">
        <v>580</v>
      </c>
      <c r="J62" s="704"/>
      <c r="K62" s="704"/>
      <c r="N62" s="704"/>
      <c r="O62" s="704"/>
      <c r="P62" s="704"/>
      <c r="Q62" s="704"/>
      <c r="R62" s="704"/>
      <c r="S62" s="704"/>
      <c r="T62" s="704"/>
      <c r="U62" s="704"/>
      <c r="V62" s="704"/>
      <c r="W62" s="164"/>
      <c r="X62" s="704"/>
      <c r="Y62" s="704"/>
      <c r="Z62" s="705"/>
      <c r="AA62" s="679"/>
    </row>
    <row r="63" spans="2:27" s="163" customFormat="1" ht="22.5" customHeight="1">
      <c r="B63" s="456" t="s">
        <v>926</v>
      </c>
      <c r="C63" s="497"/>
      <c r="D63" s="456" t="s">
        <v>580</v>
      </c>
      <c r="E63" s="663"/>
      <c r="F63" s="663"/>
      <c r="G63" s="456" t="s">
        <v>921</v>
      </c>
      <c r="I63" s="456" t="s">
        <v>580</v>
      </c>
      <c r="J63" s="704"/>
      <c r="K63" s="704"/>
      <c r="N63" s="704"/>
      <c r="O63" s="704"/>
      <c r="P63" s="704"/>
      <c r="Q63" s="704"/>
      <c r="R63" s="704"/>
      <c r="S63" s="704"/>
      <c r="T63" s="704"/>
      <c r="U63" s="704"/>
      <c r="V63" s="704"/>
      <c r="W63" s="164"/>
      <c r="X63" s="704"/>
      <c r="Y63" s="704"/>
      <c r="Z63" s="705"/>
      <c r="AA63" s="679"/>
    </row>
    <row r="64" spans="2:27">
      <c r="B64" s="665"/>
      <c r="D64" s="665"/>
      <c r="E64" s="665"/>
      <c r="F64" s="665"/>
      <c r="G64" s="456" t="s">
        <v>920</v>
      </c>
      <c r="I64" s="456" t="s">
        <v>580</v>
      </c>
    </row>
    <row r="65" spans="2:27" s="163" customFormat="1">
      <c r="B65" s="704"/>
      <c r="C65" s="704"/>
      <c r="D65" s="704"/>
      <c r="E65" s="704"/>
      <c r="F65" s="704"/>
      <c r="G65" s="704"/>
      <c r="H65" s="704"/>
      <c r="I65" s="704"/>
      <c r="J65" s="704"/>
      <c r="K65" s="704"/>
      <c r="N65" s="704"/>
      <c r="O65" s="704"/>
      <c r="P65" s="704"/>
      <c r="Q65" s="704"/>
      <c r="R65" s="704"/>
      <c r="S65" s="704"/>
      <c r="T65" s="704"/>
      <c r="U65" s="704"/>
      <c r="V65" s="704"/>
      <c r="W65" s="164"/>
      <c r="X65" s="704"/>
      <c r="Y65" s="704"/>
      <c r="Z65" s="705"/>
      <c r="AA65" s="679"/>
    </row>
    <row r="66" spans="2:27" s="163" customFormat="1">
      <c r="B66" s="704"/>
      <c r="C66" s="704"/>
      <c r="D66" s="704"/>
      <c r="E66" s="704"/>
      <c r="F66" s="704"/>
      <c r="G66" s="704"/>
      <c r="H66" s="704"/>
      <c r="I66" s="704"/>
      <c r="J66" s="704"/>
      <c r="K66" s="704"/>
      <c r="N66" s="704"/>
      <c r="O66" s="704"/>
      <c r="P66" s="704"/>
      <c r="Q66" s="704"/>
      <c r="R66" s="704"/>
      <c r="S66" s="704"/>
      <c r="T66" s="704"/>
      <c r="U66" s="704"/>
      <c r="V66" s="704"/>
      <c r="W66" s="164"/>
      <c r="X66" s="704"/>
      <c r="Y66" s="704"/>
      <c r="Z66" s="705"/>
      <c r="AA66" s="679"/>
    </row>
    <row r="67" spans="2:27" s="163" customFormat="1">
      <c r="B67" s="704"/>
      <c r="C67" s="704"/>
      <c r="D67" s="704"/>
      <c r="E67" s="704"/>
      <c r="F67" s="704"/>
      <c r="G67" s="704"/>
      <c r="H67" s="704"/>
      <c r="I67" s="704"/>
      <c r="J67" s="704"/>
      <c r="K67" s="704"/>
      <c r="N67" s="704"/>
      <c r="O67" s="704"/>
      <c r="P67" s="704"/>
      <c r="Q67" s="704"/>
      <c r="R67" s="704"/>
      <c r="S67" s="704"/>
      <c r="T67" s="704"/>
      <c r="U67" s="704"/>
      <c r="V67" s="704"/>
      <c r="W67" s="164"/>
      <c r="X67" s="704"/>
      <c r="Y67" s="704"/>
      <c r="Z67" s="705"/>
      <c r="AA67" s="679"/>
    </row>
    <row r="68" spans="2:27" s="163" customFormat="1">
      <c r="B68" s="704"/>
      <c r="C68" s="704"/>
      <c r="D68" s="704"/>
      <c r="E68" s="704"/>
      <c r="F68" s="704"/>
      <c r="G68" s="704"/>
      <c r="H68" s="704"/>
      <c r="I68" s="704"/>
      <c r="J68" s="704"/>
      <c r="K68" s="704"/>
      <c r="N68" s="704"/>
      <c r="O68" s="704"/>
      <c r="P68" s="704"/>
      <c r="Q68" s="704"/>
      <c r="R68" s="704"/>
      <c r="S68" s="704"/>
      <c r="T68" s="704"/>
      <c r="U68" s="704"/>
      <c r="V68" s="704"/>
      <c r="W68" s="164"/>
      <c r="X68" s="704"/>
      <c r="Y68" s="704"/>
      <c r="Z68" s="705"/>
      <c r="AA68" s="679"/>
    </row>
    <row r="69" spans="2:27" s="163" customFormat="1">
      <c r="B69" s="704"/>
      <c r="C69" s="704"/>
      <c r="D69" s="704"/>
      <c r="E69" s="704"/>
      <c r="F69" s="704"/>
      <c r="G69" s="704"/>
      <c r="H69" s="704"/>
      <c r="I69" s="704"/>
      <c r="J69" s="704"/>
      <c r="K69" s="704"/>
      <c r="N69" s="704"/>
      <c r="O69" s="704"/>
      <c r="P69" s="704"/>
      <c r="Q69" s="704"/>
      <c r="R69" s="704"/>
      <c r="S69" s="704"/>
      <c r="T69" s="704"/>
      <c r="U69" s="704"/>
      <c r="V69" s="704"/>
      <c r="W69" s="164"/>
      <c r="X69" s="704"/>
      <c r="Y69" s="704"/>
      <c r="Z69" s="705"/>
      <c r="AA69" s="679"/>
    </row>
    <row r="70" spans="2:27" s="163" customFormat="1">
      <c r="B70" s="704"/>
      <c r="C70" s="704"/>
      <c r="D70" s="704"/>
      <c r="E70" s="704"/>
      <c r="F70" s="704"/>
      <c r="G70" s="704"/>
      <c r="H70" s="704"/>
      <c r="I70" s="704"/>
      <c r="J70" s="704"/>
      <c r="K70" s="704"/>
      <c r="N70" s="704"/>
      <c r="O70" s="704"/>
      <c r="P70" s="704"/>
      <c r="Q70" s="704"/>
      <c r="R70" s="704"/>
      <c r="S70" s="704"/>
      <c r="T70" s="704"/>
      <c r="U70" s="704"/>
      <c r="V70" s="704"/>
      <c r="W70" s="164"/>
      <c r="X70" s="704"/>
      <c r="Y70" s="704"/>
      <c r="Z70" s="705"/>
      <c r="AA70" s="679"/>
    </row>
    <row r="71" spans="2:27" s="163" customFormat="1">
      <c r="B71" s="704"/>
      <c r="C71" s="704"/>
      <c r="D71" s="704"/>
      <c r="E71" s="704"/>
      <c r="F71" s="704"/>
      <c r="G71" s="704"/>
      <c r="H71" s="704"/>
      <c r="I71" s="704"/>
      <c r="J71" s="704"/>
      <c r="K71" s="704"/>
      <c r="N71" s="704"/>
      <c r="O71" s="704"/>
      <c r="P71" s="704"/>
      <c r="Q71" s="704"/>
      <c r="R71" s="704"/>
      <c r="S71" s="704"/>
      <c r="T71" s="704"/>
      <c r="U71" s="704"/>
      <c r="V71" s="704"/>
      <c r="W71" s="164"/>
      <c r="X71" s="704"/>
      <c r="Y71" s="704"/>
      <c r="Z71" s="705"/>
      <c r="AA71" s="679"/>
    </row>
    <row r="72" spans="2:27" s="163" customFormat="1">
      <c r="B72" s="704"/>
      <c r="C72" s="704"/>
      <c r="D72" s="704"/>
      <c r="E72" s="704"/>
      <c r="F72" s="704"/>
      <c r="G72" s="704"/>
      <c r="H72" s="704"/>
      <c r="I72" s="704"/>
      <c r="J72" s="704"/>
      <c r="K72" s="704"/>
      <c r="N72" s="704"/>
      <c r="O72" s="704"/>
      <c r="P72" s="704"/>
      <c r="Q72" s="704"/>
      <c r="R72" s="704"/>
      <c r="S72" s="704"/>
      <c r="T72" s="704"/>
      <c r="U72" s="704"/>
      <c r="V72" s="704"/>
      <c r="W72" s="164"/>
      <c r="X72" s="704"/>
      <c r="Y72" s="704"/>
      <c r="Z72" s="705"/>
      <c r="AA72" s="679"/>
    </row>
    <row r="73" spans="2:27" s="163" customFormat="1">
      <c r="B73" s="704"/>
      <c r="C73" s="704"/>
      <c r="D73" s="704"/>
      <c r="E73" s="704"/>
      <c r="F73" s="704"/>
      <c r="G73" s="704"/>
      <c r="H73" s="704"/>
      <c r="I73" s="704"/>
      <c r="J73" s="704"/>
      <c r="K73" s="704"/>
      <c r="N73" s="704"/>
      <c r="O73" s="704"/>
      <c r="P73" s="704"/>
      <c r="Q73" s="704"/>
      <c r="R73" s="704"/>
      <c r="S73" s="704"/>
      <c r="T73" s="704"/>
      <c r="U73" s="704"/>
      <c r="V73" s="704"/>
      <c r="W73" s="164"/>
      <c r="X73" s="704"/>
      <c r="Y73" s="704"/>
      <c r="Z73" s="705"/>
      <c r="AA73" s="679"/>
    </row>
    <row r="74" spans="2:27" s="163" customFormat="1">
      <c r="B74" s="704"/>
      <c r="C74" s="704"/>
      <c r="D74" s="704"/>
      <c r="E74" s="704"/>
      <c r="F74" s="704"/>
      <c r="G74" s="704"/>
      <c r="H74" s="704"/>
      <c r="I74" s="704"/>
      <c r="J74" s="704"/>
      <c r="K74" s="704"/>
      <c r="N74" s="704"/>
      <c r="O74" s="704"/>
      <c r="P74" s="704"/>
      <c r="Q74" s="704"/>
      <c r="R74" s="704"/>
      <c r="S74" s="704"/>
      <c r="T74" s="704"/>
      <c r="U74" s="704"/>
      <c r="V74" s="704"/>
      <c r="W74" s="164"/>
      <c r="X74" s="704"/>
      <c r="Y74" s="704"/>
      <c r="Z74" s="705"/>
      <c r="AA74" s="679"/>
    </row>
    <row r="75" spans="2:27" s="163" customFormat="1">
      <c r="B75" s="704"/>
      <c r="C75" s="704"/>
      <c r="D75" s="704"/>
      <c r="E75" s="704"/>
      <c r="F75" s="704"/>
      <c r="G75" s="704"/>
      <c r="H75" s="704"/>
      <c r="I75" s="704"/>
      <c r="J75" s="704"/>
      <c r="K75" s="704"/>
      <c r="N75" s="704"/>
      <c r="O75" s="704"/>
      <c r="P75" s="704"/>
      <c r="Q75" s="704"/>
      <c r="R75" s="704"/>
      <c r="S75" s="704"/>
      <c r="T75" s="704"/>
      <c r="U75" s="704"/>
      <c r="V75" s="704"/>
      <c r="W75" s="164"/>
      <c r="X75" s="704"/>
      <c r="Y75" s="704"/>
      <c r="Z75" s="705"/>
      <c r="AA75" s="679"/>
    </row>
    <row r="76" spans="2:27">
      <c r="C76" s="704"/>
      <c r="D76" s="704"/>
      <c r="E76" s="704"/>
      <c r="F76" s="704"/>
      <c r="G76" s="704"/>
      <c r="H76" s="704"/>
    </row>
    <row r="77" spans="2:27" s="665" customFormat="1">
      <c r="B77" s="704"/>
      <c r="C77" s="704"/>
      <c r="D77" s="704"/>
      <c r="E77" s="704"/>
      <c r="F77" s="704"/>
      <c r="G77" s="704"/>
      <c r="H77" s="704"/>
      <c r="I77" s="704"/>
      <c r="J77" s="704"/>
      <c r="K77" s="704"/>
      <c r="L77" s="163"/>
      <c r="M77" s="163"/>
      <c r="N77" s="704"/>
      <c r="O77" s="704"/>
      <c r="P77" s="704"/>
      <c r="Q77" s="704"/>
      <c r="R77" s="704"/>
      <c r="S77" s="704"/>
      <c r="T77" s="704"/>
      <c r="U77" s="704"/>
      <c r="V77" s="704"/>
      <c r="W77" s="164"/>
      <c r="X77" s="704"/>
      <c r="Y77" s="704"/>
      <c r="Z77" s="705"/>
      <c r="AA77" s="680"/>
    </row>
    <row r="78" spans="2:27" s="665" customFormat="1">
      <c r="B78" s="704"/>
      <c r="C78" s="704"/>
      <c r="D78" s="704"/>
      <c r="E78" s="704"/>
      <c r="F78" s="704"/>
      <c r="G78" s="704"/>
      <c r="H78" s="704"/>
      <c r="I78" s="704"/>
      <c r="J78" s="704"/>
      <c r="K78" s="704"/>
      <c r="L78" s="163"/>
      <c r="M78" s="163"/>
      <c r="N78" s="704"/>
      <c r="O78" s="704"/>
      <c r="P78" s="704"/>
      <c r="Q78" s="704"/>
      <c r="R78" s="704"/>
      <c r="S78" s="704"/>
      <c r="T78" s="704"/>
      <c r="U78" s="704"/>
      <c r="V78" s="704"/>
      <c r="W78" s="164"/>
      <c r="X78" s="704"/>
      <c r="Y78" s="704"/>
      <c r="Z78" s="705"/>
      <c r="AA78" s="680"/>
    </row>
    <row r="79" spans="2:27" s="665" customFormat="1">
      <c r="B79" s="704"/>
      <c r="C79" s="704"/>
      <c r="D79" s="704"/>
      <c r="E79" s="704"/>
      <c r="F79" s="704"/>
      <c r="G79" s="704"/>
      <c r="H79" s="704"/>
      <c r="I79" s="704"/>
      <c r="J79" s="704"/>
      <c r="K79" s="704"/>
      <c r="L79" s="163"/>
      <c r="M79" s="163"/>
      <c r="N79" s="704"/>
      <c r="O79" s="704"/>
      <c r="P79" s="704"/>
      <c r="Q79" s="704"/>
      <c r="R79" s="704"/>
      <c r="S79" s="704"/>
      <c r="T79" s="704"/>
      <c r="U79" s="704"/>
      <c r="V79" s="704"/>
      <c r="W79" s="164"/>
      <c r="X79" s="704"/>
      <c r="Y79" s="704"/>
      <c r="Z79" s="705"/>
      <c r="AA79" s="680"/>
    </row>
    <row r="80" spans="2:27" s="665" customFormat="1">
      <c r="B80" s="704"/>
      <c r="C80" s="704"/>
      <c r="D80" s="704"/>
      <c r="E80" s="704"/>
      <c r="F80" s="704"/>
      <c r="G80" s="704"/>
      <c r="H80" s="704"/>
      <c r="I80" s="704"/>
      <c r="J80" s="704"/>
      <c r="K80" s="704"/>
      <c r="L80" s="163"/>
      <c r="M80" s="163"/>
      <c r="N80" s="704"/>
      <c r="O80" s="704"/>
      <c r="P80" s="704"/>
      <c r="Q80" s="704"/>
      <c r="R80" s="704"/>
      <c r="S80" s="704"/>
      <c r="T80" s="704"/>
      <c r="U80" s="704"/>
      <c r="V80" s="704"/>
      <c r="W80" s="164"/>
      <c r="X80" s="704"/>
      <c r="Y80" s="704"/>
      <c r="Z80" s="705"/>
      <c r="AA80" s="680"/>
    </row>
    <row r="81" spans="2:27" s="665" customFormat="1">
      <c r="B81" s="704"/>
      <c r="C81" s="704"/>
      <c r="D81" s="704"/>
      <c r="E81" s="704"/>
      <c r="F81" s="704"/>
      <c r="G81" s="704"/>
      <c r="H81" s="704"/>
      <c r="I81" s="704"/>
      <c r="J81" s="704"/>
      <c r="K81" s="704"/>
      <c r="L81" s="163"/>
      <c r="M81" s="163"/>
      <c r="N81" s="704"/>
      <c r="O81" s="704"/>
      <c r="P81" s="704"/>
      <c r="Q81" s="704"/>
      <c r="R81" s="704"/>
      <c r="S81" s="704"/>
      <c r="T81" s="704"/>
      <c r="U81" s="704"/>
      <c r="V81" s="704"/>
      <c r="W81" s="164"/>
      <c r="X81" s="704"/>
      <c r="Y81" s="704"/>
      <c r="Z81" s="705"/>
      <c r="AA81" s="680"/>
    </row>
    <row r="82" spans="2:27" s="665" customFormat="1">
      <c r="B82" s="704"/>
      <c r="C82" s="704"/>
      <c r="D82" s="704"/>
      <c r="E82" s="704"/>
      <c r="F82" s="704"/>
      <c r="G82" s="704"/>
      <c r="H82" s="704"/>
      <c r="I82" s="704"/>
      <c r="J82" s="704"/>
      <c r="K82" s="704"/>
      <c r="L82" s="163"/>
      <c r="M82" s="163"/>
      <c r="N82" s="704"/>
      <c r="O82" s="704"/>
      <c r="P82" s="704"/>
      <c r="Q82" s="704"/>
      <c r="R82" s="704"/>
      <c r="S82" s="704"/>
      <c r="T82" s="704"/>
      <c r="U82" s="704"/>
      <c r="V82" s="704"/>
      <c r="W82" s="164"/>
      <c r="X82" s="704"/>
      <c r="Y82" s="704"/>
      <c r="Z82" s="705"/>
      <c r="AA82" s="680"/>
    </row>
    <row r="83" spans="2:27" s="665" customFormat="1">
      <c r="B83" s="704"/>
      <c r="C83" s="704"/>
      <c r="D83" s="704"/>
      <c r="E83" s="704"/>
      <c r="F83" s="704"/>
      <c r="G83" s="704"/>
      <c r="H83" s="704"/>
      <c r="I83" s="704"/>
      <c r="J83" s="704"/>
      <c r="K83" s="704"/>
      <c r="L83" s="163"/>
      <c r="M83" s="163"/>
      <c r="N83" s="704"/>
      <c r="O83" s="704"/>
      <c r="P83" s="704"/>
      <c r="Q83" s="704"/>
      <c r="R83" s="704"/>
      <c r="S83" s="704"/>
      <c r="T83" s="704"/>
      <c r="U83" s="704"/>
      <c r="V83" s="704"/>
      <c r="W83" s="164"/>
      <c r="X83" s="704"/>
      <c r="Y83" s="704"/>
      <c r="Z83" s="705"/>
      <c r="AA83" s="680"/>
    </row>
    <row r="84" spans="2:27" s="665" customFormat="1">
      <c r="B84" s="704"/>
      <c r="C84" s="704"/>
      <c r="D84" s="704"/>
      <c r="E84" s="704"/>
      <c r="F84" s="704"/>
      <c r="G84" s="704"/>
      <c r="H84" s="704"/>
      <c r="I84" s="704"/>
      <c r="J84" s="704"/>
      <c r="K84" s="704"/>
      <c r="L84" s="163"/>
      <c r="M84" s="163"/>
      <c r="N84" s="704"/>
      <c r="O84" s="704"/>
      <c r="P84" s="704"/>
      <c r="Q84" s="704"/>
      <c r="R84" s="704"/>
      <c r="S84" s="704"/>
      <c r="T84" s="704"/>
      <c r="U84" s="704"/>
      <c r="V84" s="704"/>
      <c r="W84" s="164"/>
      <c r="X84" s="704"/>
      <c r="Y84" s="704"/>
      <c r="Z84" s="705"/>
      <c r="AA84" s="680"/>
    </row>
    <row r="85" spans="2:27" s="665" customFormat="1">
      <c r="B85" s="704"/>
      <c r="C85" s="704"/>
      <c r="D85" s="704"/>
      <c r="E85" s="704"/>
      <c r="F85" s="704"/>
      <c r="G85" s="704"/>
      <c r="H85" s="704"/>
      <c r="I85" s="704"/>
      <c r="J85" s="704"/>
      <c r="K85" s="704"/>
      <c r="L85" s="163"/>
      <c r="M85" s="163"/>
      <c r="N85" s="704"/>
      <c r="O85" s="704"/>
      <c r="P85" s="704"/>
      <c r="Q85" s="704"/>
      <c r="R85" s="704"/>
      <c r="S85" s="704"/>
      <c r="T85" s="704"/>
      <c r="U85" s="704"/>
      <c r="V85" s="704"/>
      <c r="W85" s="164"/>
      <c r="X85" s="704"/>
      <c r="Y85" s="704"/>
      <c r="Z85" s="705"/>
      <c r="AA85" s="680"/>
    </row>
    <row r="86" spans="2:27" s="665" customFormat="1">
      <c r="B86" s="704"/>
      <c r="C86" s="704"/>
      <c r="D86" s="704"/>
      <c r="E86" s="704"/>
      <c r="F86" s="704"/>
      <c r="G86" s="704"/>
      <c r="H86" s="704"/>
      <c r="I86" s="704"/>
      <c r="J86" s="704"/>
      <c r="K86" s="704"/>
      <c r="L86" s="163"/>
      <c r="M86" s="163"/>
      <c r="N86" s="704"/>
      <c r="O86" s="704"/>
      <c r="P86" s="704"/>
      <c r="Q86" s="704"/>
      <c r="R86" s="704"/>
      <c r="S86" s="704"/>
      <c r="T86" s="704"/>
      <c r="U86" s="704"/>
      <c r="V86" s="704"/>
      <c r="W86" s="164"/>
      <c r="X86" s="704"/>
      <c r="Y86" s="704"/>
      <c r="Z86" s="705"/>
      <c r="AA86" s="680"/>
    </row>
    <row r="87" spans="2:27" s="665" customFormat="1">
      <c r="B87" s="704"/>
      <c r="C87" s="704"/>
      <c r="D87" s="704"/>
      <c r="E87" s="704"/>
      <c r="F87" s="704"/>
      <c r="G87" s="704"/>
      <c r="H87" s="704"/>
      <c r="I87" s="704"/>
      <c r="J87" s="704"/>
      <c r="K87" s="704"/>
      <c r="L87" s="163"/>
      <c r="M87" s="163"/>
      <c r="N87" s="704"/>
      <c r="O87" s="704"/>
      <c r="P87" s="704"/>
      <c r="Q87" s="704"/>
      <c r="R87" s="704"/>
      <c r="S87" s="704"/>
      <c r="T87" s="704"/>
      <c r="U87" s="704"/>
      <c r="V87" s="704"/>
      <c r="W87" s="164"/>
      <c r="X87" s="704"/>
      <c r="Y87" s="704"/>
      <c r="Z87" s="705"/>
      <c r="AA87" s="680"/>
    </row>
    <row r="88" spans="2:27" s="665" customFormat="1">
      <c r="B88" s="704"/>
      <c r="C88" s="704"/>
      <c r="D88" s="704"/>
      <c r="E88" s="704"/>
      <c r="F88" s="704"/>
      <c r="G88" s="704"/>
      <c r="H88" s="704"/>
      <c r="I88" s="704"/>
      <c r="J88" s="704"/>
      <c r="K88" s="704"/>
      <c r="L88" s="163"/>
      <c r="M88" s="163"/>
      <c r="N88" s="704"/>
      <c r="O88" s="704"/>
      <c r="P88" s="704"/>
      <c r="Q88" s="704"/>
      <c r="R88" s="704"/>
      <c r="S88" s="704"/>
      <c r="T88" s="704"/>
      <c r="U88" s="704"/>
      <c r="V88" s="704"/>
      <c r="W88" s="164"/>
      <c r="X88" s="704"/>
      <c r="Y88" s="704"/>
      <c r="Z88" s="705"/>
      <c r="AA88" s="680"/>
    </row>
    <row r="89" spans="2:27" s="665" customFormat="1">
      <c r="B89" s="704"/>
      <c r="C89" s="704"/>
      <c r="D89" s="704"/>
      <c r="E89" s="704"/>
      <c r="F89" s="704"/>
      <c r="G89" s="704"/>
      <c r="H89" s="704"/>
      <c r="I89" s="704"/>
      <c r="J89" s="704"/>
      <c r="K89" s="704"/>
      <c r="L89" s="163"/>
      <c r="M89" s="163"/>
      <c r="N89" s="704"/>
      <c r="O89" s="704"/>
      <c r="P89" s="704"/>
      <c r="Q89" s="704"/>
      <c r="R89" s="704"/>
      <c r="S89" s="704"/>
      <c r="T89" s="704"/>
      <c r="U89" s="704"/>
      <c r="V89" s="704"/>
      <c r="W89" s="164"/>
      <c r="X89" s="704"/>
      <c r="Y89" s="704"/>
      <c r="Z89" s="705"/>
      <c r="AA89" s="680"/>
    </row>
    <row r="90" spans="2:27" s="665" customFormat="1">
      <c r="B90" s="704"/>
      <c r="C90" s="704"/>
      <c r="D90" s="704"/>
      <c r="E90" s="704"/>
      <c r="F90" s="704"/>
      <c r="G90" s="704"/>
      <c r="H90" s="704"/>
      <c r="I90" s="704"/>
      <c r="J90" s="704"/>
      <c r="K90" s="704"/>
      <c r="L90" s="163"/>
      <c r="M90" s="163"/>
      <c r="N90" s="704"/>
      <c r="O90" s="704"/>
      <c r="P90" s="704"/>
      <c r="Q90" s="704"/>
      <c r="R90" s="704"/>
      <c r="S90" s="704"/>
      <c r="T90" s="704"/>
      <c r="U90" s="704"/>
      <c r="V90" s="704"/>
      <c r="W90" s="164"/>
      <c r="X90" s="704"/>
      <c r="Y90" s="704"/>
      <c r="Z90" s="705"/>
      <c r="AA90" s="680"/>
    </row>
    <row r="91" spans="2:27" s="665" customFormat="1">
      <c r="B91" s="704"/>
      <c r="C91" s="704"/>
      <c r="D91" s="704"/>
      <c r="E91" s="704"/>
      <c r="F91" s="704"/>
      <c r="G91" s="704"/>
      <c r="H91" s="704"/>
      <c r="I91" s="704"/>
      <c r="J91" s="704"/>
      <c r="K91" s="704"/>
      <c r="L91" s="163"/>
      <c r="M91" s="163"/>
      <c r="N91" s="704"/>
      <c r="O91" s="704"/>
      <c r="P91" s="704"/>
      <c r="Q91" s="704"/>
      <c r="R91" s="704"/>
      <c r="S91" s="704"/>
      <c r="T91" s="704"/>
      <c r="U91" s="704"/>
      <c r="V91" s="704"/>
      <c r="W91" s="164"/>
      <c r="X91" s="704"/>
      <c r="Y91" s="704"/>
      <c r="Z91" s="705"/>
      <c r="AA91" s="680"/>
    </row>
    <row r="92" spans="2:27" s="665" customFormat="1">
      <c r="B92" s="704"/>
      <c r="C92" s="704"/>
      <c r="D92" s="704"/>
      <c r="E92" s="704"/>
      <c r="F92" s="704"/>
      <c r="G92" s="704"/>
      <c r="H92" s="704"/>
      <c r="I92" s="704"/>
      <c r="J92" s="704"/>
      <c r="K92" s="704"/>
      <c r="L92" s="163"/>
      <c r="M92" s="163"/>
      <c r="N92" s="704"/>
      <c r="O92" s="704"/>
      <c r="P92" s="704"/>
      <c r="Q92" s="704"/>
      <c r="R92" s="704"/>
      <c r="S92" s="704"/>
      <c r="T92" s="704"/>
      <c r="U92" s="704"/>
      <c r="V92" s="704"/>
      <c r="W92" s="164"/>
      <c r="X92" s="704"/>
      <c r="Y92" s="704"/>
      <c r="Z92" s="705"/>
      <c r="AA92" s="680"/>
    </row>
    <row r="93" spans="2:27" s="665" customFormat="1">
      <c r="B93" s="704"/>
      <c r="C93" s="704"/>
      <c r="D93" s="704"/>
      <c r="E93" s="704"/>
      <c r="F93" s="704"/>
      <c r="G93" s="704"/>
      <c r="H93" s="704"/>
      <c r="I93" s="704"/>
      <c r="J93" s="704"/>
      <c r="K93" s="704"/>
      <c r="L93" s="163"/>
      <c r="M93" s="163"/>
      <c r="N93" s="704"/>
      <c r="O93" s="704"/>
      <c r="P93" s="704"/>
      <c r="Q93" s="704"/>
      <c r="R93" s="704"/>
      <c r="S93" s="704"/>
      <c r="T93" s="704"/>
      <c r="U93" s="704"/>
      <c r="V93" s="704"/>
      <c r="W93" s="164"/>
      <c r="X93" s="704"/>
      <c r="Y93" s="704"/>
      <c r="Z93" s="705"/>
      <c r="AA93" s="680"/>
    </row>
    <row r="94" spans="2:27" s="665" customFormat="1">
      <c r="B94" s="704"/>
      <c r="C94" s="704"/>
      <c r="D94" s="704"/>
      <c r="E94" s="704"/>
      <c r="F94" s="704"/>
      <c r="G94" s="704"/>
      <c r="H94" s="704"/>
      <c r="I94" s="704"/>
      <c r="J94" s="704"/>
      <c r="K94" s="704"/>
      <c r="L94" s="163"/>
      <c r="M94" s="163"/>
      <c r="N94" s="704"/>
      <c r="O94" s="704"/>
      <c r="P94" s="704"/>
      <c r="Q94" s="704"/>
      <c r="R94" s="704"/>
      <c r="S94" s="704"/>
      <c r="T94" s="704"/>
      <c r="U94" s="704"/>
      <c r="V94" s="704"/>
      <c r="W94" s="164"/>
      <c r="X94" s="704"/>
      <c r="Y94" s="704"/>
      <c r="Z94" s="705"/>
      <c r="AA94" s="680"/>
    </row>
    <row r="95" spans="2:27" s="665" customFormat="1">
      <c r="B95" s="704"/>
      <c r="C95" s="704"/>
      <c r="D95" s="704"/>
      <c r="E95" s="704"/>
      <c r="F95" s="704"/>
      <c r="G95" s="704"/>
      <c r="H95" s="704"/>
      <c r="I95" s="704"/>
      <c r="J95" s="704"/>
      <c r="K95" s="704"/>
      <c r="L95" s="163"/>
      <c r="M95" s="163"/>
      <c r="N95" s="704"/>
      <c r="O95" s="704"/>
      <c r="P95" s="704"/>
      <c r="Q95" s="704"/>
      <c r="R95" s="704"/>
      <c r="S95" s="704"/>
      <c r="T95" s="704"/>
      <c r="U95" s="704"/>
      <c r="V95" s="704"/>
      <c r="W95" s="164"/>
      <c r="X95" s="704"/>
      <c r="Y95" s="704"/>
      <c r="Z95" s="705"/>
      <c r="AA95" s="680"/>
    </row>
    <row r="96" spans="2:27" s="665" customFormat="1">
      <c r="B96" s="704"/>
      <c r="C96" s="704"/>
      <c r="D96" s="704"/>
      <c r="E96" s="704"/>
      <c r="F96" s="704"/>
      <c r="G96" s="704"/>
      <c r="H96" s="704"/>
      <c r="I96" s="704"/>
      <c r="J96" s="704"/>
      <c r="K96" s="704"/>
      <c r="L96" s="163"/>
      <c r="M96" s="163"/>
      <c r="N96" s="704"/>
      <c r="O96" s="704"/>
      <c r="P96" s="704"/>
      <c r="Q96" s="704"/>
      <c r="R96" s="704"/>
      <c r="S96" s="704"/>
      <c r="T96" s="704"/>
      <c r="U96" s="704"/>
      <c r="V96" s="704"/>
      <c r="W96" s="164"/>
      <c r="X96" s="704"/>
      <c r="Y96" s="704"/>
      <c r="Z96" s="705"/>
      <c r="AA96" s="680"/>
    </row>
    <row r="97" spans="2:27" s="665" customFormat="1">
      <c r="B97" s="704"/>
      <c r="C97" s="704"/>
      <c r="D97" s="704"/>
      <c r="E97" s="704"/>
      <c r="F97" s="704"/>
      <c r="G97" s="704"/>
      <c r="H97" s="704"/>
      <c r="I97" s="704"/>
      <c r="J97" s="704"/>
      <c r="K97" s="704"/>
      <c r="L97" s="163"/>
      <c r="M97" s="163"/>
      <c r="N97" s="704"/>
      <c r="O97" s="704"/>
      <c r="P97" s="704"/>
      <c r="Q97" s="704"/>
      <c r="R97" s="704"/>
      <c r="S97" s="704"/>
      <c r="T97" s="704"/>
      <c r="U97" s="704"/>
      <c r="V97" s="704"/>
      <c r="W97" s="164"/>
      <c r="X97" s="704"/>
      <c r="Y97" s="704"/>
      <c r="Z97" s="705"/>
      <c r="AA97" s="680"/>
    </row>
    <row r="98" spans="2:27" s="665" customFormat="1">
      <c r="B98" s="704"/>
      <c r="C98" s="704"/>
      <c r="D98" s="704"/>
      <c r="E98" s="704"/>
      <c r="F98" s="704"/>
      <c r="G98" s="704"/>
      <c r="H98" s="704"/>
      <c r="I98" s="704"/>
      <c r="J98" s="704"/>
      <c r="K98" s="704"/>
      <c r="L98" s="163"/>
      <c r="M98" s="163"/>
      <c r="N98" s="704"/>
      <c r="O98" s="704"/>
      <c r="P98" s="704"/>
      <c r="Q98" s="704"/>
      <c r="R98" s="704"/>
      <c r="S98" s="704"/>
      <c r="T98" s="704"/>
      <c r="U98" s="704"/>
      <c r="V98" s="704"/>
      <c r="W98" s="164"/>
      <c r="X98" s="704"/>
      <c r="Y98" s="704"/>
      <c r="Z98" s="705"/>
      <c r="AA98" s="680"/>
    </row>
    <row r="99" spans="2:27" s="665" customFormat="1">
      <c r="B99" s="704"/>
      <c r="C99" s="704"/>
      <c r="D99" s="704"/>
      <c r="E99" s="704"/>
      <c r="F99" s="704"/>
      <c r="G99" s="704"/>
      <c r="H99" s="704"/>
      <c r="I99" s="704"/>
      <c r="J99" s="704"/>
      <c r="K99" s="704"/>
      <c r="L99" s="163"/>
      <c r="M99" s="163"/>
      <c r="N99" s="704"/>
      <c r="O99" s="704"/>
      <c r="P99" s="704"/>
      <c r="Q99" s="704"/>
      <c r="R99" s="704"/>
      <c r="S99" s="704"/>
      <c r="T99" s="704"/>
      <c r="U99" s="704"/>
      <c r="V99" s="704"/>
      <c r="W99" s="164"/>
      <c r="X99" s="704"/>
      <c r="Y99" s="704"/>
      <c r="Z99" s="705"/>
      <c r="AA99" s="680"/>
    </row>
    <row r="100" spans="2:27" s="665" customFormat="1">
      <c r="B100" s="704"/>
      <c r="C100" s="704"/>
      <c r="D100" s="704"/>
      <c r="E100" s="704"/>
      <c r="F100" s="704"/>
      <c r="G100" s="704"/>
      <c r="H100" s="704"/>
      <c r="I100" s="704"/>
      <c r="J100" s="704"/>
      <c r="K100" s="704"/>
      <c r="L100" s="163"/>
      <c r="M100" s="163"/>
      <c r="N100" s="704"/>
      <c r="O100" s="704"/>
      <c r="P100" s="704"/>
      <c r="Q100" s="704"/>
      <c r="R100" s="704"/>
      <c r="S100" s="704"/>
      <c r="T100" s="704"/>
      <c r="U100" s="704"/>
      <c r="V100" s="704"/>
      <c r="W100" s="164"/>
      <c r="X100" s="704"/>
      <c r="Y100" s="704"/>
      <c r="Z100" s="705"/>
      <c r="AA100" s="680"/>
    </row>
    <row r="101" spans="2:27" s="665" customFormat="1">
      <c r="B101" s="704"/>
      <c r="C101" s="704"/>
      <c r="D101" s="704"/>
      <c r="E101" s="704"/>
      <c r="F101" s="704"/>
      <c r="G101" s="704"/>
      <c r="H101" s="704"/>
      <c r="I101" s="704"/>
      <c r="J101" s="704"/>
      <c r="K101" s="704"/>
      <c r="L101" s="163"/>
      <c r="M101" s="163"/>
      <c r="N101" s="704"/>
      <c r="O101" s="704"/>
      <c r="P101" s="704"/>
      <c r="Q101" s="704"/>
      <c r="R101" s="704"/>
      <c r="S101" s="704"/>
      <c r="T101" s="704"/>
      <c r="U101" s="704"/>
      <c r="V101" s="704"/>
      <c r="W101" s="164"/>
      <c r="X101" s="704"/>
      <c r="Y101" s="704"/>
      <c r="Z101" s="705"/>
      <c r="AA101" s="680"/>
    </row>
    <row r="102" spans="2:27" s="665" customFormat="1">
      <c r="B102" s="704"/>
      <c r="C102" s="704"/>
      <c r="D102" s="704"/>
      <c r="E102" s="704"/>
      <c r="F102" s="704"/>
      <c r="G102" s="704"/>
      <c r="H102" s="704"/>
      <c r="I102" s="704"/>
      <c r="J102" s="704"/>
      <c r="K102" s="704"/>
      <c r="L102" s="163"/>
      <c r="M102" s="163"/>
      <c r="N102" s="704"/>
      <c r="O102" s="704"/>
      <c r="P102" s="704"/>
      <c r="Q102" s="704"/>
      <c r="R102" s="704"/>
      <c r="S102" s="704"/>
      <c r="T102" s="704"/>
      <c r="U102" s="704"/>
      <c r="V102" s="704"/>
      <c r="W102" s="164"/>
      <c r="X102" s="704"/>
      <c r="Y102" s="704"/>
      <c r="Z102" s="705"/>
      <c r="AA102" s="680"/>
    </row>
    <row r="103" spans="2:27" s="665" customFormat="1">
      <c r="B103" s="704"/>
      <c r="C103" s="704"/>
      <c r="D103" s="704"/>
      <c r="E103" s="704"/>
      <c r="F103" s="704"/>
      <c r="G103" s="704"/>
      <c r="H103" s="704"/>
      <c r="I103" s="704"/>
      <c r="J103" s="704"/>
      <c r="K103" s="704"/>
      <c r="L103" s="163"/>
      <c r="M103" s="163"/>
      <c r="N103" s="704"/>
      <c r="O103" s="704"/>
      <c r="P103" s="704"/>
      <c r="Q103" s="704"/>
      <c r="R103" s="704"/>
      <c r="S103" s="704"/>
      <c r="T103" s="704"/>
      <c r="U103" s="704"/>
      <c r="V103" s="704"/>
      <c r="W103" s="164"/>
      <c r="X103" s="704"/>
      <c r="Y103" s="704"/>
      <c r="Z103" s="705"/>
      <c r="AA103" s="680"/>
    </row>
    <row r="104" spans="2:27" s="665" customFormat="1">
      <c r="B104" s="704"/>
      <c r="C104" s="704"/>
      <c r="D104" s="704"/>
      <c r="E104" s="704"/>
      <c r="F104" s="704"/>
      <c r="G104" s="704"/>
      <c r="H104" s="704"/>
      <c r="I104" s="704"/>
      <c r="J104" s="704"/>
      <c r="K104" s="704"/>
      <c r="L104" s="163"/>
      <c r="M104" s="163"/>
      <c r="N104" s="704"/>
      <c r="O104" s="704"/>
      <c r="P104" s="704"/>
      <c r="Q104" s="704"/>
      <c r="R104" s="704"/>
      <c r="S104" s="704"/>
      <c r="T104" s="704"/>
      <c r="U104" s="704"/>
      <c r="V104" s="704"/>
      <c r="W104" s="164"/>
      <c r="X104" s="704"/>
      <c r="Y104" s="704"/>
      <c r="Z104" s="705"/>
      <c r="AA104" s="680"/>
    </row>
    <row r="105" spans="2:27" s="665" customFormat="1">
      <c r="B105" s="704"/>
      <c r="C105" s="704"/>
      <c r="D105" s="704"/>
      <c r="E105" s="704"/>
      <c r="F105" s="704"/>
      <c r="G105" s="704"/>
      <c r="H105" s="704"/>
      <c r="I105" s="704"/>
      <c r="J105" s="704"/>
      <c r="K105" s="704"/>
      <c r="L105" s="163"/>
      <c r="M105" s="163"/>
      <c r="N105" s="704"/>
      <c r="O105" s="704"/>
      <c r="P105" s="704"/>
      <c r="Q105" s="704"/>
      <c r="R105" s="704"/>
      <c r="S105" s="704"/>
      <c r="T105" s="704"/>
      <c r="U105" s="704"/>
      <c r="V105" s="704"/>
      <c r="W105" s="164"/>
      <c r="X105" s="704"/>
      <c r="Y105" s="704"/>
      <c r="Z105" s="705"/>
      <c r="AA105" s="680"/>
    </row>
    <row r="106" spans="2:27" s="665" customFormat="1">
      <c r="B106" s="704"/>
      <c r="C106" s="704"/>
      <c r="D106" s="704"/>
      <c r="E106" s="704"/>
      <c r="F106" s="704"/>
      <c r="G106" s="704"/>
      <c r="H106" s="704"/>
      <c r="I106" s="704"/>
      <c r="J106" s="704"/>
      <c r="K106" s="704"/>
      <c r="L106" s="163"/>
      <c r="M106" s="163"/>
      <c r="N106" s="704"/>
      <c r="O106" s="704"/>
      <c r="P106" s="704"/>
      <c r="Q106" s="704"/>
      <c r="R106" s="704"/>
      <c r="S106" s="704"/>
      <c r="T106" s="704"/>
      <c r="U106" s="704"/>
      <c r="V106" s="704"/>
      <c r="W106" s="164"/>
      <c r="X106" s="704"/>
      <c r="Y106" s="704"/>
      <c r="Z106" s="705"/>
      <c r="AA106" s="680"/>
    </row>
    <row r="107" spans="2:27" s="665" customFormat="1">
      <c r="B107" s="704"/>
      <c r="C107" s="704"/>
      <c r="D107" s="704"/>
      <c r="E107" s="704"/>
      <c r="F107" s="704"/>
      <c r="G107" s="704"/>
      <c r="H107" s="704"/>
      <c r="I107" s="704"/>
      <c r="J107" s="704"/>
      <c r="K107" s="704"/>
      <c r="L107" s="163"/>
      <c r="M107" s="163"/>
      <c r="N107" s="704"/>
      <c r="O107" s="704"/>
      <c r="P107" s="704"/>
      <c r="Q107" s="704"/>
      <c r="R107" s="704"/>
      <c r="S107" s="704"/>
      <c r="T107" s="704"/>
      <c r="U107" s="704"/>
      <c r="V107" s="704"/>
      <c r="W107" s="164"/>
      <c r="X107" s="704"/>
      <c r="Y107" s="704"/>
      <c r="Z107" s="705"/>
      <c r="AA107" s="680"/>
    </row>
    <row r="108" spans="2:27" s="665" customFormat="1">
      <c r="B108" s="704"/>
      <c r="C108" s="704"/>
      <c r="D108" s="704"/>
      <c r="E108" s="704"/>
      <c r="F108" s="704"/>
      <c r="G108" s="704"/>
      <c r="H108" s="704"/>
      <c r="I108" s="704"/>
      <c r="J108" s="704"/>
      <c r="K108" s="704"/>
      <c r="L108" s="163"/>
      <c r="M108" s="163"/>
      <c r="N108" s="704"/>
      <c r="O108" s="704"/>
      <c r="P108" s="704"/>
      <c r="Q108" s="704"/>
      <c r="R108" s="704"/>
      <c r="S108" s="704"/>
      <c r="T108" s="704"/>
      <c r="U108" s="704"/>
      <c r="V108" s="704"/>
      <c r="W108" s="164"/>
      <c r="X108" s="704"/>
      <c r="Y108" s="704"/>
      <c r="Z108" s="705"/>
      <c r="AA108" s="680"/>
    </row>
    <row r="109" spans="2:27" s="665" customFormat="1">
      <c r="B109" s="704"/>
      <c r="C109" s="704"/>
      <c r="D109" s="704"/>
      <c r="E109" s="704"/>
      <c r="F109" s="704"/>
      <c r="G109" s="704"/>
      <c r="H109" s="704"/>
      <c r="I109" s="704"/>
      <c r="J109" s="704"/>
      <c r="K109" s="704"/>
      <c r="L109" s="163"/>
      <c r="M109" s="163"/>
      <c r="N109" s="704"/>
      <c r="O109" s="704"/>
      <c r="P109" s="704"/>
      <c r="Q109" s="704"/>
      <c r="R109" s="704"/>
      <c r="S109" s="704"/>
      <c r="T109" s="704"/>
      <c r="U109" s="704"/>
      <c r="V109" s="704"/>
      <c r="W109" s="164"/>
      <c r="X109" s="704"/>
      <c r="Y109" s="704"/>
      <c r="Z109" s="705"/>
      <c r="AA109" s="680"/>
    </row>
    <row r="110" spans="2:27" s="665" customFormat="1">
      <c r="B110" s="704"/>
      <c r="C110" s="704"/>
      <c r="D110" s="704"/>
      <c r="E110" s="704"/>
      <c r="F110" s="704"/>
      <c r="G110" s="704"/>
      <c r="H110" s="704"/>
      <c r="I110" s="704"/>
      <c r="J110" s="704"/>
      <c r="K110" s="704"/>
      <c r="L110" s="163"/>
      <c r="M110" s="163"/>
      <c r="N110" s="704"/>
      <c r="O110" s="704"/>
      <c r="P110" s="704"/>
      <c r="Q110" s="704"/>
      <c r="R110" s="704"/>
      <c r="S110" s="704"/>
      <c r="T110" s="704"/>
      <c r="U110" s="704"/>
      <c r="V110" s="704"/>
      <c r="W110" s="164"/>
      <c r="X110" s="704"/>
      <c r="Y110" s="704"/>
      <c r="Z110" s="705"/>
      <c r="AA110" s="680"/>
    </row>
    <row r="111" spans="2:27" s="665" customFormat="1">
      <c r="B111" s="704"/>
      <c r="C111" s="704"/>
      <c r="D111" s="704"/>
      <c r="E111" s="704"/>
      <c r="F111" s="704"/>
      <c r="G111" s="704"/>
      <c r="H111" s="704"/>
      <c r="I111" s="704"/>
      <c r="J111" s="704"/>
      <c r="K111" s="704"/>
      <c r="L111" s="163"/>
      <c r="M111" s="163"/>
      <c r="N111" s="704"/>
      <c r="O111" s="704"/>
      <c r="P111" s="704"/>
      <c r="Q111" s="704"/>
      <c r="R111" s="704"/>
      <c r="S111" s="704"/>
      <c r="T111" s="704"/>
      <c r="U111" s="704"/>
      <c r="V111" s="704"/>
      <c r="W111" s="164"/>
      <c r="X111" s="704"/>
      <c r="Y111" s="704"/>
      <c r="Z111" s="705"/>
      <c r="AA111" s="680"/>
    </row>
    <row r="112" spans="2:27" s="665" customFormat="1">
      <c r="B112" s="704"/>
      <c r="C112" s="704"/>
      <c r="D112" s="704"/>
      <c r="E112" s="704"/>
      <c r="F112" s="704"/>
      <c r="G112" s="704"/>
      <c r="H112" s="704"/>
      <c r="I112" s="704"/>
      <c r="J112" s="704"/>
      <c r="K112" s="704"/>
      <c r="L112" s="163"/>
      <c r="M112" s="163"/>
      <c r="N112" s="704"/>
      <c r="O112" s="704"/>
      <c r="P112" s="704"/>
      <c r="Q112" s="704"/>
      <c r="R112" s="704"/>
      <c r="S112" s="704"/>
      <c r="T112" s="704"/>
      <c r="U112" s="704"/>
      <c r="V112" s="704"/>
      <c r="W112" s="164"/>
      <c r="X112" s="704"/>
      <c r="Y112" s="704"/>
      <c r="Z112" s="705"/>
      <c r="AA112" s="680"/>
    </row>
    <row r="113" spans="2:36" s="665" customFormat="1">
      <c r="B113" s="704"/>
      <c r="C113" s="704"/>
      <c r="D113" s="704"/>
      <c r="E113" s="704"/>
      <c r="F113" s="704"/>
      <c r="G113" s="704"/>
      <c r="H113" s="704"/>
      <c r="I113" s="704"/>
      <c r="J113" s="704"/>
      <c r="K113" s="704"/>
      <c r="L113" s="163"/>
      <c r="M113" s="163"/>
      <c r="N113" s="704"/>
      <c r="O113" s="704"/>
      <c r="P113" s="704"/>
      <c r="Q113" s="704"/>
      <c r="R113" s="704"/>
      <c r="S113" s="704"/>
      <c r="T113" s="704"/>
      <c r="U113" s="704"/>
      <c r="V113" s="704"/>
      <c r="W113" s="164"/>
      <c r="X113" s="704"/>
      <c r="Y113" s="704"/>
      <c r="Z113" s="705"/>
      <c r="AA113" s="680"/>
    </row>
    <row r="114" spans="2:36" s="665" customFormat="1">
      <c r="B114" s="704"/>
      <c r="C114" s="704"/>
      <c r="D114" s="704"/>
      <c r="E114" s="704"/>
      <c r="F114" s="704"/>
      <c r="G114" s="704"/>
      <c r="H114" s="704"/>
      <c r="I114" s="704"/>
      <c r="J114" s="704"/>
      <c r="K114" s="704"/>
      <c r="L114" s="163"/>
      <c r="M114" s="163"/>
      <c r="N114" s="704"/>
      <c r="O114" s="704"/>
      <c r="P114" s="704"/>
      <c r="Q114" s="704"/>
      <c r="R114" s="704"/>
      <c r="S114" s="704"/>
      <c r="T114" s="704"/>
      <c r="U114" s="704"/>
      <c r="V114" s="704"/>
      <c r="W114" s="164"/>
      <c r="X114" s="704"/>
      <c r="Y114" s="704"/>
      <c r="Z114" s="705"/>
      <c r="AA114" s="680"/>
    </row>
    <row r="115" spans="2:36" s="665" customFormat="1">
      <c r="B115" s="704"/>
      <c r="C115" s="704"/>
      <c r="D115" s="704"/>
      <c r="E115" s="704"/>
      <c r="F115" s="704"/>
      <c r="G115" s="704"/>
      <c r="H115" s="704"/>
      <c r="I115" s="704"/>
      <c r="J115" s="704"/>
      <c r="K115" s="704"/>
      <c r="L115" s="163"/>
      <c r="M115" s="163"/>
      <c r="N115" s="704"/>
      <c r="O115" s="704"/>
      <c r="P115" s="704"/>
      <c r="Q115" s="704"/>
      <c r="R115" s="704"/>
      <c r="S115" s="704"/>
      <c r="T115" s="704"/>
      <c r="U115" s="704"/>
      <c r="V115" s="704"/>
      <c r="W115" s="164"/>
      <c r="X115" s="704"/>
      <c r="Y115" s="704"/>
      <c r="Z115" s="705"/>
      <c r="AA115" s="680"/>
    </row>
    <row r="116" spans="2:36" s="665" customFormat="1">
      <c r="B116" s="704"/>
      <c r="C116" s="704"/>
      <c r="D116" s="704"/>
      <c r="E116" s="704"/>
      <c r="F116" s="704"/>
      <c r="G116" s="704"/>
      <c r="H116" s="704"/>
      <c r="I116" s="704"/>
      <c r="J116" s="704"/>
      <c r="K116" s="704"/>
      <c r="L116" s="163"/>
      <c r="M116" s="163"/>
      <c r="N116" s="704"/>
      <c r="O116" s="704"/>
      <c r="P116" s="704"/>
      <c r="Q116" s="704"/>
      <c r="R116" s="704"/>
      <c r="S116" s="704"/>
      <c r="T116" s="704"/>
      <c r="U116" s="704"/>
      <c r="V116" s="704"/>
      <c r="W116" s="164"/>
      <c r="X116" s="704"/>
      <c r="Y116" s="704"/>
      <c r="Z116" s="705"/>
      <c r="AA116" s="680"/>
    </row>
    <row r="117" spans="2:36">
      <c r="C117" s="704"/>
      <c r="D117" s="704"/>
      <c r="E117" s="704"/>
      <c r="F117" s="704"/>
      <c r="G117" s="704"/>
      <c r="H117" s="704"/>
    </row>
    <row r="118" spans="2:36" s="381" customFormat="1">
      <c r="B118" s="704"/>
      <c r="C118" s="704"/>
      <c r="D118" s="704"/>
      <c r="E118" s="704"/>
      <c r="F118" s="704"/>
      <c r="G118" s="704"/>
      <c r="H118" s="704"/>
      <c r="I118" s="704"/>
      <c r="J118" s="704"/>
      <c r="K118" s="704"/>
      <c r="L118" s="163"/>
      <c r="M118" s="163"/>
      <c r="N118" s="704"/>
      <c r="O118" s="704"/>
      <c r="P118" s="704"/>
      <c r="Q118" s="704"/>
      <c r="R118" s="704"/>
      <c r="S118" s="704"/>
      <c r="T118" s="704"/>
      <c r="U118" s="704"/>
      <c r="V118" s="704"/>
      <c r="W118" s="164"/>
      <c r="X118" s="704"/>
      <c r="Y118" s="704"/>
      <c r="Z118" s="705"/>
      <c r="AA118" s="705"/>
    </row>
    <row r="119" spans="2:36" s="381" customFormat="1">
      <c r="B119" s="704"/>
      <c r="C119" s="704"/>
      <c r="D119" s="704"/>
      <c r="E119" s="704"/>
      <c r="F119" s="704"/>
      <c r="G119" s="704"/>
      <c r="H119" s="704"/>
      <c r="I119" s="704"/>
      <c r="J119" s="704"/>
      <c r="K119" s="704"/>
      <c r="L119" s="163"/>
      <c r="M119" s="163"/>
      <c r="N119" s="704"/>
      <c r="O119" s="704"/>
      <c r="P119" s="704"/>
      <c r="Q119" s="704"/>
      <c r="R119" s="704"/>
      <c r="S119" s="704"/>
      <c r="T119" s="704"/>
      <c r="U119" s="704"/>
      <c r="V119" s="704"/>
      <c r="W119" s="164"/>
      <c r="X119" s="704"/>
      <c r="Y119" s="704"/>
      <c r="Z119" s="705"/>
      <c r="AA119" s="705"/>
    </row>
    <row r="120" spans="2:36" s="381" customFormat="1">
      <c r="B120" s="704"/>
      <c r="C120" s="704"/>
      <c r="D120" s="704"/>
      <c r="E120" s="704"/>
      <c r="F120" s="704"/>
      <c r="G120" s="704"/>
      <c r="H120" s="704"/>
      <c r="I120" s="704"/>
      <c r="J120" s="704"/>
      <c r="K120" s="704"/>
      <c r="L120" s="163"/>
      <c r="M120" s="163"/>
      <c r="N120" s="704"/>
      <c r="O120" s="704"/>
      <c r="P120" s="704"/>
      <c r="Q120" s="704"/>
      <c r="R120" s="704"/>
      <c r="S120" s="704"/>
      <c r="T120" s="704"/>
      <c r="U120" s="704"/>
      <c r="V120" s="704"/>
      <c r="W120" s="164"/>
      <c r="X120" s="704"/>
      <c r="Y120" s="704"/>
      <c r="Z120" s="705"/>
      <c r="AA120" s="705"/>
      <c r="AB120" s="704"/>
      <c r="AC120" s="704"/>
      <c r="AD120" s="704"/>
      <c r="AE120" s="704"/>
      <c r="AF120" s="704"/>
      <c r="AG120" s="704"/>
      <c r="AH120" s="704"/>
      <c r="AI120" s="704"/>
      <c r="AJ120" s="704"/>
    </row>
    <row r="121" spans="2:36" s="381" customFormat="1">
      <c r="B121" s="704"/>
      <c r="C121" s="704"/>
      <c r="D121" s="704"/>
      <c r="E121" s="704"/>
      <c r="F121" s="704"/>
      <c r="G121" s="704"/>
      <c r="H121" s="704"/>
      <c r="I121" s="704"/>
      <c r="J121" s="704"/>
      <c r="K121" s="704"/>
      <c r="L121" s="163"/>
      <c r="M121" s="163"/>
      <c r="N121" s="704"/>
      <c r="O121" s="704"/>
      <c r="P121" s="704"/>
      <c r="Q121" s="704"/>
      <c r="R121" s="704"/>
      <c r="S121" s="704"/>
      <c r="T121" s="704"/>
      <c r="U121" s="704"/>
      <c r="V121" s="704"/>
      <c r="W121" s="164"/>
      <c r="X121" s="704"/>
      <c r="Y121" s="704"/>
      <c r="Z121" s="705"/>
      <c r="AA121" s="705"/>
      <c r="AB121" s="704"/>
      <c r="AC121" s="704"/>
      <c r="AD121" s="704"/>
      <c r="AE121" s="704"/>
      <c r="AF121" s="704"/>
      <c r="AG121" s="704"/>
      <c r="AH121" s="704"/>
      <c r="AI121" s="704"/>
      <c r="AJ121" s="704"/>
    </row>
    <row r="122" spans="2:36" s="381" customFormat="1">
      <c r="B122" s="704"/>
      <c r="C122" s="704"/>
      <c r="D122" s="704"/>
      <c r="E122" s="704"/>
      <c r="F122" s="704"/>
      <c r="G122" s="704"/>
      <c r="H122" s="704"/>
      <c r="I122" s="704"/>
      <c r="J122" s="704"/>
      <c r="K122" s="704"/>
      <c r="L122" s="163"/>
      <c r="M122" s="163"/>
      <c r="N122" s="704"/>
      <c r="O122" s="704"/>
      <c r="P122" s="704"/>
      <c r="Q122" s="704"/>
      <c r="R122" s="704"/>
      <c r="S122" s="704"/>
      <c r="T122" s="704"/>
      <c r="U122" s="704"/>
      <c r="V122" s="704"/>
      <c r="W122" s="164"/>
      <c r="X122" s="704"/>
      <c r="Y122" s="704"/>
      <c r="Z122" s="705"/>
      <c r="AA122" s="705"/>
      <c r="AB122" s="704"/>
      <c r="AC122" s="704"/>
      <c r="AD122" s="704"/>
      <c r="AE122" s="704"/>
      <c r="AF122" s="704"/>
      <c r="AG122" s="704"/>
      <c r="AH122" s="704"/>
      <c r="AI122" s="704"/>
      <c r="AJ122" s="704"/>
    </row>
    <row r="123" spans="2:36" s="381" customFormat="1">
      <c r="B123" s="704"/>
      <c r="C123" s="704"/>
      <c r="D123" s="704"/>
      <c r="E123" s="704"/>
      <c r="F123" s="704"/>
      <c r="G123" s="704"/>
      <c r="H123" s="704"/>
      <c r="I123" s="704"/>
      <c r="J123" s="704"/>
      <c r="K123" s="704"/>
      <c r="L123" s="163"/>
      <c r="M123" s="163"/>
      <c r="N123" s="704"/>
      <c r="O123" s="704"/>
      <c r="P123" s="704"/>
      <c r="Q123" s="704"/>
      <c r="R123" s="704"/>
      <c r="S123" s="704"/>
      <c r="T123" s="704"/>
      <c r="U123" s="704"/>
      <c r="V123" s="704"/>
      <c r="W123" s="164"/>
      <c r="X123" s="704"/>
      <c r="Y123" s="704"/>
      <c r="Z123" s="705"/>
      <c r="AA123" s="705"/>
      <c r="AB123" s="704"/>
      <c r="AC123" s="704"/>
      <c r="AD123" s="704"/>
      <c r="AE123" s="704"/>
      <c r="AF123" s="704"/>
      <c r="AG123" s="704"/>
      <c r="AH123" s="704"/>
      <c r="AI123" s="704"/>
      <c r="AJ123" s="704"/>
    </row>
    <row r="124" spans="2:36" s="381" customFormat="1">
      <c r="B124" s="704"/>
      <c r="C124" s="704"/>
      <c r="D124" s="704"/>
      <c r="E124" s="704"/>
      <c r="F124" s="704"/>
      <c r="G124" s="704"/>
      <c r="H124" s="704"/>
      <c r="I124" s="704"/>
      <c r="J124" s="704"/>
      <c r="K124" s="704"/>
      <c r="L124" s="163"/>
      <c r="M124" s="163"/>
      <c r="N124" s="704"/>
      <c r="O124" s="704"/>
      <c r="P124" s="704"/>
      <c r="Q124" s="704"/>
      <c r="R124" s="704"/>
      <c r="S124" s="704"/>
      <c r="T124" s="704"/>
      <c r="U124" s="704"/>
      <c r="V124" s="704"/>
      <c r="W124" s="164"/>
      <c r="X124" s="704"/>
      <c r="Y124" s="704"/>
      <c r="Z124" s="705"/>
      <c r="AA124" s="705"/>
      <c r="AB124" s="704"/>
      <c r="AC124" s="704"/>
      <c r="AD124" s="704"/>
      <c r="AE124" s="704"/>
      <c r="AF124" s="704"/>
      <c r="AG124" s="704"/>
      <c r="AH124" s="704"/>
      <c r="AI124" s="704"/>
      <c r="AJ124" s="704"/>
    </row>
    <row r="125" spans="2:36" s="381" customFormat="1">
      <c r="B125" s="704"/>
      <c r="C125" s="704"/>
      <c r="D125" s="704"/>
      <c r="E125" s="704"/>
      <c r="F125" s="704"/>
      <c r="G125" s="704"/>
      <c r="H125" s="704"/>
      <c r="I125" s="704"/>
      <c r="J125" s="704"/>
      <c r="K125" s="704"/>
      <c r="L125" s="163"/>
      <c r="M125" s="163"/>
      <c r="N125" s="704"/>
      <c r="O125" s="704"/>
      <c r="P125" s="704"/>
      <c r="Q125" s="704"/>
      <c r="R125" s="704"/>
      <c r="S125" s="704"/>
      <c r="T125" s="704"/>
      <c r="U125" s="704"/>
      <c r="V125" s="704"/>
      <c r="W125" s="164"/>
      <c r="X125" s="704"/>
      <c r="Y125" s="704"/>
      <c r="Z125" s="705"/>
      <c r="AA125" s="705"/>
      <c r="AB125" s="704"/>
      <c r="AC125" s="704"/>
      <c r="AD125" s="704"/>
      <c r="AE125" s="704"/>
      <c r="AF125" s="704"/>
      <c r="AG125" s="704"/>
      <c r="AH125" s="704"/>
      <c r="AI125" s="704"/>
      <c r="AJ125" s="704"/>
    </row>
    <row r="126" spans="2:36" s="381" customFormat="1">
      <c r="B126" s="704"/>
      <c r="C126" s="704"/>
      <c r="D126" s="704"/>
      <c r="E126" s="704"/>
      <c r="F126" s="704"/>
      <c r="G126" s="704"/>
      <c r="H126" s="704"/>
      <c r="I126" s="704"/>
      <c r="J126" s="704"/>
      <c r="K126" s="704"/>
      <c r="L126" s="163"/>
      <c r="M126" s="163"/>
      <c r="N126" s="704"/>
      <c r="O126" s="704"/>
      <c r="P126" s="704"/>
      <c r="Q126" s="704"/>
      <c r="R126" s="704"/>
      <c r="S126" s="704"/>
      <c r="T126" s="704"/>
      <c r="U126" s="704"/>
      <c r="V126" s="704"/>
      <c r="W126" s="164"/>
      <c r="X126" s="704"/>
      <c r="Y126" s="704"/>
      <c r="Z126" s="705"/>
      <c r="AA126" s="705"/>
      <c r="AB126" s="704"/>
      <c r="AC126" s="704"/>
      <c r="AD126" s="704"/>
      <c r="AE126" s="704"/>
      <c r="AF126" s="704"/>
      <c r="AG126" s="704"/>
      <c r="AH126" s="704"/>
      <c r="AI126" s="704"/>
      <c r="AJ126" s="704"/>
    </row>
    <row r="127" spans="2:36" s="381" customFormat="1">
      <c r="B127" s="704"/>
      <c r="C127" s="704"/>
      <c r="D127" s="704"/>
      <c r="E127" s="704"/>
      <c r="F127" s="704"/>
      <c r="G127" s="704"/>
      <c r="H127" s="704"/>
      <c r="I127" s="704"/>
      <c r="J127" s="704"/>
      <c r="K127" s="704"/>
      <c r="L127" s="163"/>
      <c r="M127" s="163"/>
      <c r="N127" s="704"/>
      <c r="O127" s="704"/>
      <c r="P127" s="704"/>
      <c r="Q127" s="704"/>
      <c r="R127" s="704"/>
      <c r="S127" s="704"/>
      <c r="T127" s="704"/>
      <c r="U127" s="704"/>
      <c r="V127" s="704"/>
      <c r="W127" s="164"/>
      <c r="X127" s="704"/>
      <c r="Y127" s="704"/>
      <c r="Z127" s="705"/>
      <c r="AA127" s="705"/>
      <c r="AB127" s="704"/>
      <c r="AC127" s="704"/>
      <c r="AD127" s="704"/>
      <c r="AE127" s="704"/>
      <c r="AF127" s="704"/>
      <c r="AG127" s="704"/>
      <c r="AH127" s="704"/>
      <c r="AI127" s="704"/>
      <c r="AJ127" s="704"/>
    </row>
    <row r="128" spans="2:36" s="381" customFormat="1">
      <c r="B128" s="704"/>
      <c r="C128" s="704"/>
      <c r="D128" s="704"/>
      <c r="E128" s="704"/>
      <c r="F128" s="704"/>
      <c r="G128" s="704"/>
      <c r="H128" s="704"/>
      <c r="I128" s="704"/>
      <c r="J128" s="704"/>
      <c r="K128" s="704"/>
      <c r="L128" s="163"/>
      <c r="M128" s="163"/>
      <c r="N128" s="704"/>
      <c r="O128" s="704"/>
      <c r="P128" s="704"/>
      <c r="Q128" s="704"/>
      <c r="R128" s="704"/>
      <c r="S128" s="704"/>
      <c r="T128" s="704"/>
      <c r="U128" s="704"/>
      <c r="V128" s="704"/>
      <c r="W128" s="164"/>
      <c r="X128" s="704"/>
      <c r="Y128" s="704"/>
      <c r="Z128" s="705"/>
      <c r="AA128" s="705"/>
      <c r="AB128" s="704"/>
      <c r="AC128" s="704"/>
      <c r="AD128" s="704"/>
      <c r="AE128" s="704"/>
      <c r="AF128" s="704"/>
      <c r="AG128" s="704"/>
      <c r="AH128" s="704"/>
      <c r="AI128" s="704"/>
      <c r="AJ128" s="704"/>
    </row>
    <row r="129" spans="2:36" s="381" customFormat="1">
      <c r="B129" s="704"/>
      <c r="C129" s="704"/>
      <c r="D129" s="704"/>
      <c r="E129" s="704"/>
      <c r="F129" s="704"/>
      <c r="G129" s="704"/>
      <c r="H129" s="704"/>
      <c r="I129" s="704"/>
      <c r="J129" s="704"/>
      <c r="K129" s="704"/>
      <c r="L129" s="163"/>
      <c r="M129" s="163"/>
      <c r="N129" s="704"/>
      <c r="O129" s="704"/>
      <c r="P129" s="704"/>
      <c r="Q129" s="704"/>
      <c r="R129" s="704"/>
      <c r="S129" s="704"/>
      <c r="T129" s="704"/>
      <c r="U129" s="704"/>
      <c r="V129" s="704"/>
      <c r="W129" s="164"/>
      <c r="X129" s="704"/>
      <c r="Y129" s="704"/>
      <c r="Z129" s="705"/>
      <c r="AA129" s="705"/>
      <c r="AB129" s="704"/>
      <c r="AC129" s="704"/>
      <c r="AD129" s="704"/>
      <c r="AE129" s="704"/>
      <c r="AF129" s="704"/>
      <c r="AG129" s="704"/>
      <c r="AH129" s="704"/>
      <c r="AI129" s="704"/>
      <c r="AJ129" s="704"/>
    </row>
    <row r="130" spans="2:36" s="381" customFormat="1">
      <c r="B130" s="704"/>
      <c r="C130" s="704"/>
      <c r="D130" s="704"/>
      <c r="E130" s="704"/>
      <c r="F130" s="704"/>
      <c r="G130" s="704"/>
      <c r="H130" s="704"/>
      <c r="I130" s="704"/>
      <c r="J130" s="704"/>
      <c r="K130" s="704"/>
      <c r="L130" s="163"/>
      <c r="M130" s="163"/>
      <c r="N130" s="704"/>
      <c r="O130" s="704"/>
      <c r="P130" s="704"/>
      <c r="Q130" s="704"/>
      <c r="R130" s="704"/>
      <c r="S130" s="704"/>
      <c r="T130" s="704"/>
      <c r="U130" s="704"/>
      <c r="V130" s="704"/>
      <c r="W130" s="164"/>
      <c r="X130" s="704"/>
      <c r="Y130" s="704"/>
      <c r="Z130" s="705"/>
      <c r="AA130" s="705"/>
      <c r="AB130" s="704"/>
      <c r="AC130" s="704"/>
      <c r="AD130" s="704"/>
      <c r="AE130" s="704"/>
      <c r="AF130" s="704"/>
      <c r="AG130" s="704"/>
      <c r="AH130" s="704"/>
      <c r="AI130" s="704"/>
      <c r="AJ130" s="704"/>
    </row>
    <row r="131" spans="2:36" s="381" customFormat="1">
      <c r="B131" s="704"/>
      <c r="C131" s="704"/>
      <c r="D131" s="704"/>
      <c r="E131" s="704"/>
      <c r="F131" s="704"/>
      <c r="G131" s="704"/>
      <c r="H131" s="704"/>
      <c r="I131" s="704"/>
      <c r="J131" s="704"/>
      <c r="K131" s="704"/>
      <c r="L131" s="163"/>
      <c r="M131" s="163"/>
      <c r="N131" s="704"/>
      <c r="O131" s="704"/>
      <c r="P131" s="704"/>
      <c r="Q131" s="704"/>
      <c r="R131" s="704"/>
      <c r="S131" s="704"/>
      <c r="T131" s="704"/>
      <c r="U131" s="704"/>
      <c r="V131" s="704"/>
      <c r="W131" s="164"/>
      <c r="X131" s="704"/>
      <c r="Y131" s="704"/>
      <c r="Z131" s="705"/>
      <c r="AA131" s="705"/>
      <c r="AB131" s="704"/>
      <c r="AC131" s="704"/>
      <c r="AD131" s="704"/>
      <c r="AE131" s="704"/>
      <c r="AF131" s="704"/>
      <c r="AG131" s="704"/>
      <c r="AH131" s="704"/>
      <c r="AI131" s="704"/>
      <c r="AJ131" s="704"/>
    </row>
    <row r="132" spans="2:36" s="381" customFormat="1">
      <c r="B132" s="704"/>
      <c r="C132" s="704"/>
      <c r="D132" s="704"/>
      <c r="E132" s="704"/>
      <c r="F132" s="704"/>
      <c r="G132" s="704"/>
      <c r="H132" s="704"/>
      <c r="I132" s="704"/>
      <c r="J132" s="704"/>
      <c r="K132" s="704"/>
      <c r="L132" s="163"/>
      <c r="M132" s="163"/>
      <c r="N132" s="704"/>
      <c r="O132" s="704"/>
      <c r="P132" s="704"/>
      <c r="Q132" s="704"/>
      <c r="R132" s="704"/>
      <c r="S132" s="704"/>
      <c r="T132" s="704"/>
      <c r="U132" s="704"/>
      <c r="V132" s="704"/>
      <c r="W132" s="164"/>
      <c r="X132" s="704"/>
      <c r="Y132" s="704"/>
      <c r="Z132" s="705"/>
      <c r="AA132" s="705"/>
      <c r="AB132" s="704"/>
      <c r="AC132" s="704"/>
      <c r="AD132" s="704"/>
      <c r="AE132" s="704"/>
      <c r="AF132" s="704"/>
      <c r="AG132" s="704"/>
      <c r="AH132" s="704"/>
      <c r="AI132" s="704"/>
      <c r="AJ132" s="704"/>
    </row>
    <row r="133" spans="2:36" s="381" customFormat="1">
      <c r="B133" s="704"/>
      <c r="C133" s="704"/>
      <c r="D133" s="704"/>
      <c r="E133" s="704"/>
      <c r="F133" s="704"/>
      <c r="G133" s="704"/>
      <c r="H133" s="704"/>
      <c r="I133" s="704"/>
      <c r="J133" s="704"/>
      <c r="K133" s="704"/>
      <c r="L133" s="163"/>
      <c r="M133" s="163"/>
      <c r="N133" s="704"/>
      <c r="O133" s="704"/>
      <c r="P133" s="704"/>
      <c r="Q133" s="704"/>
      <c r="R133" s="704"/>
      <c r="S133" s="704"/>
      <c r="T133" s="704"/>
      <c r="U133" s="704"/>
      <c r="V133" s="704"/>
      <c r="W133" s="164"/>
      <c r="X133" s="704"/>
      <c r="Y133" s="704"/>
      <c r="Z133" s="705"/>
      <c r="AA133" s="705"/>
      <c r="AB133" s="704"/>
      <c r="AC133" s="704"/>
      <c r="AD133" s="704"/>
      <c r="AE133" s="704"/>
      <c r="AF133" s="704"/>
      <c r="AG133" s="704"/>
      <c r="AH133" s="704"/>
      <c r="AI133" s="704"/>
      <c r="AJ133" s="704"/>
    </row>
    <row r="134" spans="2:36" s="381" customFormat="1">
      <c r="B134" s="704"/>
      <c r="C134" s="704"/>
      <c r="D134" s="704"/>
      <c r="E134" s="704"/>
      <c r="F134" s="704"/>
      <c r="G134" s="704"/>
      <c r="H134" s="704"/>
      <c r="I134" s="704"/>
      <c r="J134" s="704"/>
      <c r="K134" s="704"/>
      <c r="L134" s="163"/>
      <c r="M134" s="163"/>
      <c r="N134" s="704"/>
      <c r="O134" s="704"/>
      <c r="P134" s="704"/>
      <c r="Q134" s="704"/>
      <c r="R134" s="704"/>
      <c r="S134" s="704"/>
      <c r="T134" s="704"/>
      <c r="U134" s="704"/>
      <c r="V134" s="704"/>
      <c r="W134" s="164"/>
      <c r="X134" s="704"/>
      <c r="Y134" s="704"/>
      <c r="Z134" s="705"/>
      <c r="AA134" s="705"/>
      <c r="AB134" s="704"/>
      <c r="AC134" s="704"/>
      <c r="AD134" s="704"/>
      <c r="AE134" s="704"/>
      <c r="AF134" s="704"/>
      <c r="AG134" s="704"/>
      <c r="AH134" s="704"/>
      <c r="AI134" s="704"/>
      <c r="AJ134" s="704"/>
    </row>
    <row r="135" spans="2:36">
      <c r="C135" s="704"/>
      <c r="D135" s="704"/>
      <c r="E135" s="704"/>
      <c r="F135" s="704"/>
      <c r="G135" s="704"/>
      <c r="H135" s="704"/>
    </row>
    <row r="136" spans="2:36">
      <c r="C136" s="704"/>
      <c r="D136" s="704"/>
      <c r="E136" s="704"/>
      <c r="F136" s="704"/>
      <c r="G136" s="704"/>
      <c r="H136" s="704"/>
    </row>
    <row r="137" spans="2:36">
      <c r="C137" s="704"/>
      <c r="D137" s="704"/>
      <c r="E137" s="704"/>
      <c r="F137" s="704"/>
      <c r="G137" s="704"/>
      <c r="H137" s="704"/>
    </row>
  </sheetData>
  <autoFilter ref="B18:AJ55" xr:uid="{2257D41E-9A11-49BE-BD7C-DAB38D287D3E}"/>
  <mergeCells count="6">
    <mergeCell ref="M49:W49"/>
    <mergeCell ref="G51:H51"/>
    <mergeCell ref="M54:W54"/>
    <mergeCell ref="G55:H55"/>
    <mergeCell ref="I55:J55"/>
    <mergeCell ref="M55:W55"/>
  </mergeCells>
  <printOptions horizontalCentered="1"/>
  <pageMargins left="0.19685039370078741" right="0" top="0.15748031496062992" bottom="0.23622047244094491"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24806-3A7D-453B-AE93-48246D49C05A}">
  <sheetPr>
    <pageSetUpPr fitToPage="1"/>
  </sheetPr>
  <dimension ref="B1:AJ143"/>
  <sheetViews>
    <sheetView showGridLines="0" topLeftCell="A55" zoomScale="80" zoomScaleNormal="80" zoomScaleSheetLayoutView="70" workbookViewId="0">
      <selection activeCell="B66" sqref="B66:D67"/>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2.08984375" style="381" customWidth="1"/>
    <col min="7" max="7" width="12.1796875" style="163" customWidth="1"/>
    <col min="8" max="8" width="16.1796875" style="163" customWidth="1"/>
    <col min="9" max="9" width="5.81640625" style="704" customWidth="1"/>
    <col min="10" max="10" width="15" style="704" bestFit="1" customWidth="1"/>
    <col min="11" max="11" width="9.1796875" style="704" customWidth="1"/>
    <col min="12" max="12" width="16.1796875" style="163" customWidth="1"/>
    <col min="13" max="13" width="15.453125" style="163" customWidth="1"/>
    <col min="14" max="14" width="0.1796875" style="704" customWidth="1"/>
    <col min="15" max="15" width="4.54296875" style="704" customWidth="1"/>
    <col min="16" max="16" width="2.54296875" style="704" customWidth="1"/>
    <col min="17" max="17" width="4.81640625" style="704" customWidth="1"/>
    <col min="18" max="18" width="5.453125" style="704" customWidth="1"/>
    <col min="19" max="19" width="1.54296875" style="704" customWidth="1"/>
    <col min="20" max="20" width="4.1796875" style="704" customWidth="1"/>
    <col min="21" max="21" width="1.81640625" style="704" customWidth="1"/>
    <col min="22" max="22" width="6" style="704" customWidth="1"/>
    <col min="23" max="23" width="13.54296875" style="164" customWidth="1"/>
    <col min="24" max="24" width="7.36328125" style="704" customWidth="1"/>
    <col min="25" max="25" width="9.36328125" style="704" customWidth="1"/>
    <col min="26" max="26" width="12.26953125" style="705" bestFit="1" customWidth="1"/>
    <col min="27" max="27" width="38.08984375" style="705" bestFit="1" customWidth="1"/>
    <col min="28" max="28" width="9.08984375" style="704" bestFit="1" customWidth="1"/>
    <col min="29" max="32" width="9.1796875" style="704" customWidth="1"/>
    <col min="33" max="33" width="43.54296875" style="704" bestFit="1" customWidth="1"/>
    <col min="34" max="34" width="13.1796875" style="704" bestFit="1" customWidth="1"/>
    <col min="35" max="35" width="9.1796875" style="704" customWidth="1"/>
    <col min="36" max="16384" width="9.1796875" style="704"/>
  </cols>
  <sheetData>
    <row r="1" spans="2:27">
      <c r="B1" s="379"/>
      <c r="C1" s="638"/>
    </row>
    <row r="2" spans="2:27" ht="12.5">
      <c r="B2" s="379"/>
      <c r="C2" s="638"/>
      <c r="Z2" s="704"/>
      <c r="AA2" s="704"/>
    </row>
    <row r="3" spans="2:27" ht="20">
      <c r="B3" s="383" t="s">
        <v>41</v>
      </c>
      <c r="C3" s="384"/>
      <c r="D3" s="384"/>
      <c r="E3" s="384"/>
      <c r="F3" s="384"/>
      <c r="G3" s="66"/>
      <c r="H3" s="66"/>
      <c r="I3" s="383"/>
      <c r="J3" s="383"/>
      <c r="K3" s="383"/>
      <c r="L3" s="66"/>
      <c r="M3" s="66"/>
      <c r="N3" s="383"/>
      <c r="O3" s="383"/>
      <c r="P3" s="383"/>
      <c r="Q3" s="383"/>
      <c r="R3" s="383"/>
      <c r="S3" s="383"/>
      <c r="T3" s="383"/>
      <c r="U3" s="383"/>
      <c r="V3" s="383"/>
      <c r="W3" s="7"/>
      <c r="Z3" s="704"/>
      <c r="AA3" s="704"/>
    </row>
    <row r="4" spans="2:27" ht="3.75" customHeight="1">
      <c r="Z4" s="704"/>
      <c r="AA4" s="704"/>
    </row>
    <row r="5" spans="2:27" ht="12.5">
      <c r="B5" s="704" t="s">
        <v>500</v>
      </c>
      <c r="I5" s="385" t="s">
        <v>43</v>
      </c>
      <c r="J5" s="386">
        <f ca="1">TODAY()</f>
        <v>44826</v>
      </c>
      <c r="K5" s="386"/>
      <c r="L5" s="165"/>
      <c r="M5" s="166"/>
      <c r="N5" s="385"/>
      <c r="O5" s="385"/>
      <c r="P5" s="385"/>
      <c r="Q5" s="385"/>
      <c r="R5" s="385"/>
      <c r="S5" s="385"/>
      <c r="T5" s="385"/>
      <c r="U5" s="385"/>
      <c r="V5" s="385"/>
      <c r="Z5" s="704"/>
      <c r="AA5" s="704"/>
    </row>
    <row r="6" spans="2:27" ht="13">
      <c r="B6" s="387" t="s">
        <v>44</v>
      </c>
      <c r="C6" s="639"/>
      <c r="D6" s="640"/>
      <c r="E6" s="390"/>
      <c r="F6" s="639"/>
      <c r="G6" s="80" t="s">
        <v>45</v>
      </c>
      <c r="H6" s="73"/>
      <c r="I6" s="391" t="s">
        <v>46</v>
      </c>
      <c r="J6" s="392"/>
      <c r="K6" s="393"/>
      <c r="L6" s="80" t="s">
        <v>47</v>
      </c>
      <c r="M6" s="73"/>
      <c r="N6" s="393"/>
      <c r="O6" s="393"/>
      <c r="P6" s="387"/>
      <c r="Q6" s="393"/>
      <c r="R6" s="393"/>
      <c r="S6" s="393"/>
      <c r="T6" s="393"/>
      <c r="U6" s="388"/>
      <c r="V6" s="388"/>
      <c r="W6" s="159"/>
      <c r="Z6" s="704"/>
      <c r="AA6" s="704"/>
    </row>
    <row r="7" spans="2:27" ht="13">
      <c r="B7" s="394" t="s">
        <v>614</v>
      </c>
      <c r="D7" s="641"/>
      <c r="E7" s="396" t="s">
        <v>48</v>
      </c>
      <c r="F7" s="642"/>
      <c r="G7" s="81" t="s">
        <v>49</v>
      </c>
      <c r="H7" s="67"/>
      <c r="I7" s="398" t="s">
        <v>50</v>
      </c>
      <c r="J7" s="399"/>
      <c r="K7" s="397"/>
      <c r="L7" s="81" t="s">
        <v>51</v>
      </c>
      <c r="M7" s="67"/>
      <c r="N7" s="397"/>
      <c r="O7" s="397"/>
      <c r="P7" s="398" t="s">
        <v>52</v>
      </c>
      <c r="Q7" s="397"/>
      <c r="R7" s="397"/>
      <c r="S7" s="397"/>
      <c r="T7" s="397"/>
      <c r="U7" s="397"/>
      <c r="V7" s="397"/>
      <c r="W7" s="25"/>
      <c r="Z7" s="704"/>
      <c r="AA7" s="704"/>
    </row>
    <row r="8" spans="2:27" ht="12.5">
      <c r="B8" s="394" t="s">
        <v>394</v>
      </c>
      <c r="D8" s="641"/>
      <c r="E8" s="400"/>
      <c r="G8" s="167"/>
      <c r="H8" s="168"/>
      <c r="I8" s="394"/>
      <c r="K8" s="389"/>
      <c r="L8" s="167"/>
      <c r="M8" s="169"/>
      <c r="O8" s="389"/>
      <c r="U8" s="401"/>
      <c r="V8" s="401"/>
      <c r="W8" s="170"/>
      <c r="Z8" s="704"/>
      <c r="AA8" s="704"/>
    </row>
    <row r="9" spans="2:27" ht="12.5">
      <c r="B9" s="394">
        <v>4380192</v>
      </c>
      <c r="D9" s="641"/>
      <c r="E9" s="400" t="s">
        <v>349</v>
      </c>
      <c r="G9" s="167" t="s">
        <v>54</v>
      </c>
      <c r="H9" s="168"/>
      <c r="I9" s="394" t="s">
        <v>55</v>
      </c>
      <c r="K9" s="395"/>
      <c r="L9" s="167" t="s">
        <v>56</v>
      </c>
      <c r="M9" s="171"/>
      <c r="O9" s="395"/>
      <c r="P9" s="704" t="s">
        <v>57</v>
      </c>
      <c r="W9" s="172"/>
      <c r="Z9" s="704"/>
      <c r="AA9" s="704"/>
    </row>
    <row r="10" spans="2:27" ht="13">
      <c r="B10" s="394" t="s">
        <v>534</v>
      </c>
      <c r="D10" s="643" t="s">
        <v>555</v>
      </c>
      <c r="E10" s="400" t="s">
        <v>58</v>
      </c>
      <c r="G10" s="167"/>
      <c r="H10" s="168"/>
      <c r="I10" s="939"/>
      <c r="J10" s="940"/>
      <c r="K10" s="402"/>
      <c r="L10" s="167"/>
      <c r="M10" s="171"/>
      <c r="O10" s="395"/>
      <c r="W10" s="172"/>
      <c r="Z10" s="704"/>
      <c r="AA10" s="704"/>
    </row>
    <row r="11" spans="2:27" ht="13">
      <c r="B11" s="394"/>
      <c r="D11" s="641"/>
      <c r="E11" s="404"/>
      <c r="F11" s="444"/>
      <c r="G11" s="167" t="s">
        <v>59</v>
      </c>
      <c r="H11" s="168"/>
      <c r="I11" s="394" t="s">
        <v>60</v>
      </c>
      <c r="K11" s="395"/>
      <c r="L11" s="167" t="s">
        <v>501</v>
      </c>
      <c r="M11" s="171"/>
      <c r="O11" s="395"/>
      <c r="P11" s="704" t="s">
        <v>62</v>
      </c>
      <c r="W11" s="172"/>
      <c r="Z11" s="704"/>
      <c r="AA11" s="704"/>
    </row>
    <row r="12" spans="2:27" ht="12.5">
      <c r="B12" s="406" t="s">
        <v>63</v>
      </c>
      <c r="D12" s="641"/>
      <c r="E12" s="400" t="s">
        <v>64</v>
      </c>
      <c r="G12" s="167"/>
      <c r="H12" s="168"/>
      <c r="I12" s="394"/>
      <c r="K12" s="395"/>
      <c r="L12" s="167"/>
      <c r="M12" s="171"/>
      <c r="O12" s="395"/>
      <c r="W12" s="172"/>
      <c r="Z12" s="704"/>
      <c r="AA12" s="704"/>
    </row>
    <row r="13" spans="2:27" ht="12.5">
      <c r="B13" s="406"/>
      <c r="C13" s="448"/>
      <c r="D13" s="644"/>
      <c r="E13" s="400" t="s">
        <v>65</v>
      </c>
      <c r="G13" s="173"/>
      <c r="H13" s="174"/>
      <c r="I13" s="406"/>
      <c r="J13" s="407"/>
      <c r="K13" s="408"/>
      <c r="L13" s="173"/>
      <c r="M13" s="175"/>
      <c r="N13" s="407"/>
      <c r="O13" s="408"/>
      <c r="P13" s="407"/>
      <c r="Q13" s="407"/>
      <c r="R13" s="407"/>
      <c r="S13" s="407"/>
      <c r="T13" s="407"/>
      <c r="U13" s="407"/>
      <c r="V13" s="407"/>
      <c r="W13" s="176"/>
      <c r="Z13" s="704"/>
      <c r="AA13" s="704"/>
    </row>
    <row r="14" spans="2:27" ht="12.5">
      <c r="B14" s="409" t="s">
        <v>502</v>
      </c>
      <c r="C14" s="645" t="s">
        <v>503</v>
      </c>
      <c r="D14" s="645"/>
      <c r="E14" s="411" t="s">
        <v>504</v>
      </c>
      <c r="F14" s="418"/>
      <c r="G14" s="70" t="s">
        <v>506</v>
      </c>
      <c r="H14" s="70" t="s">
        <v>71</v>
      </c>
      <c r="I14" s="413" t="s">
        <v>507</v>
      </c>
      <c r="J14" s="413" t="s">
        <v>508</v>
      </c>
      <c r="K14" s="414" t="s">
        <v>509</v>
      </c>
      <c r="L14" s="77" t="s">
        <v>510</v>
      </c>
      <c r="M14" s="77" t="s">
        <v>511</v>
      </c>
      <c r="N14" s="415"/>
      <c r="O14" s="415" t="s">
        <v>512</v>
      </c>
      <c r="P14" s="409"/>
      <c r="Q14" s="409"/>
      <c r="R14" s="409"/>
      <c r="S14" s="409"/>
      <c r="T14" s="409"/>
      <c r="U14" s="409"/>
      <c r="V14" s="409"/>
      <c r="W14" s="43" t="s">
        <v>513</v>
      </c>
      <c r="Z14" s="704"/>
      <c r="AA14" s="704"/>
    </row>
    <row r="15" spans="2:27" ht="12.75" customHeight="1">
      <c r="B15" s="416"/>
      <c r="C15" s="404"/>
      <c r="D15" s="640"/>
      <c r="E15" s="418" t="s">
        <v>514</v>
      </c>
      <c r="F15" s="646"/>
      <c r="G15" s="71" t="s">
        <v>518</v>
      </c>
      <c r="H15" s="71" t="s">
        <v>518</v>
      </c>
      <c r="I15" s="412"/>
      <c r="J15" s="412"/>
      <c r="K15" s="424"/>
      <c r="L15" s="71" t="s">
        <v>519</v>
      </c>
      <c r="M15" s="78" t="s">
        <v>519</v>
      </c>
      <c r="N15" s="420"/>
      <c r="O15" s="421" t="s">
        <v>520</v>
      </c>
      <c r="P15" s="422"/>
      <c r="Q15" s="422"/>
      <c r="R15" s="422"/>
      <c r="S15" s="422"/>
      <c r="T15" s="422"/>
      <c r="U15" s="423"/>
      <c r="V15" s="423"/>
      <c r="W15" s="51" t="s">
        <v>75</v>
      </c>
      <c r="Z15" s="704"/>
      <c r="AA15" s="704"/>
    </row>
    <row r="16" spans="2:27" ht="13.5" customHeight="1">
      <c r="B16" s="424"/>
      <c r="C16" s="647" t="s">
        <v>588</v>
      </c>
      <c r="D16" s="648"/>
      <c r="E16" s="427"/>
      <c r="F16" s="427"/>
      <c r="G16" s="160"/>
      <c r="H16" s="160"/>
      <c r="I16" s="424"/>
      <c r="J16" s="424"/>
      <c r="L16" s="160"/>
      <c r="M16" s="161"/>
      <c r="N16" s="428"/>
      <c r="O16" s="429"/>
      <c r="P16" s="429"/>
      <c r="Q16" s="429"/>
      <c r="R16" s="429"/>
      <c r="S16" s="429"/>
      <c r="T16" s="429"/>
      <c r="U16" s="428"/>
      <c r="V16" s="428"/>
      <c r="W16" s="162"/>
      <c r="Z16" s="704"/>
      <c r="AA16" s="704"/>
    </row>
    <row r="17" spans="2:30" ht="1" customHeight="1">
      <c r="B17" s="424"/>
      <c r="C17" s="647"/>
      <c r="D17" s="648"/>
      <c r="E17" s="427"/>
      <c r="F17" s="427"/>
      <c r="G17" s="160"/>
      <c r="H17" s="160"/>
      <c r="I17" s="424"/>
      <c r="J17" s="424"/>
      <c r="K17" s="424"/>
      <c r="L17" s="160"/>
      <c r="M17" s="161"/>
      <c r="N17" s="428"/>
      <c r="O17" s="429"/>
      <c r="P17" s="429"/>
      <c r="Q17" s="429"/>
      <c r="R17" s="429"/>
      <c r="S17" s="429"/>
      <c r="T17" s="429"/>
      <c r="U17" s="428"/>
      <c r="V17" s="428"/>
      <c r="W17" s="162"/>
      <c r="Z17" s="704"/>
      <c r="AA17" s="704"/>
    </row>
    <row r="18" spans="2:30" s="710" customFormat="1" ht="20" customHeight="1">
      <c r="B18" s="635"/>
      <c r="C18" s="364" t="s">
        <v>1355</v>
      </c>
      <c r="D18" s="346" t="str">
        <f>IF(E18="","",VLOOKUP(C18,Data!$B$5:$L$508,2,FALSE))</f>
        <v/>
      </c>
      <c r="E18" s="715"/>
      <c r="F18" s="709"/>
      <c r="G18" s="346" t="str">
        <f>IF(E18="","",VLOOKUP(C18,Data!$B$5:$L$508,11,FALSE))</f>
        <v/>
      </c>
      <c r="H18" s="616" t="str">
        <f t="shared" ref="H18:H52" si="0">IF(E18&gt;0,E18*G18,"-")</f>
        <v>-</v>
      </c>
      <c r="I18" s="471"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190,Data!G190,(IF(C18=Data!B193,Data!G193,(IF(C18=Data!#REF!,Data!#REF!,(IF(C18=Data!#REF!,Data!#REF!,(IF(C18=Data!#REF!,Data!#REF!,Data!#REF!)))))))))))))))&amp;IF(C18=Data!#REF!,Data!#REF!,(IF(C18=Data!#REF!,Data!#REF!,(IF(C18=Data!#REF!,Data!#REF!,(IF(C18=Data!#REF!,Data!#REF!,(IF(C18=Data!#REF!,Data!#REF!,(IF(C18=Data!#REF!,Data!G885,(IF(C18=Data!#REF!,Data!#REF!,(IF(C18=Data!#REF!,Data!#REF!,Data!#REF!)))))))))))))))&amp;IF(C18=Data!B221,Data!G221,(IF(C18=Data!#REF!,Data!#REF!,(IF(C18=Data!#REF!,Data!#REF!,(IF(C18=Data!#REF!,Data!#REF!,(IF(C18=Data!#REF!,Data!#REF!,Data!#REF!)))))))))</f>
        <v>#REF!</v>
      </c>
      <c r="O18" s="937"/>
      <c r="P18" s="938"/>
      <c r="Q18" s="630" t="s">
        <v>525</v>
      </c>
      <c r="R18" s="938"/>
      <c r="S18" s="938"/>
      <c r="T18" s="630"/>
      <c r="U18" s="634"/>
      <c r="V18" s="630"/>
      <c r="W18" s="350" t="str">
        <f>IF(E18="","",VLOOKUP(C18,Data!$B$5:$J$508,9,FALSE)*E18)</f>
        <v/>
      </c>
      <c r="X18" s="704"/>
      <c r="Y18" s="704"/>
      <c r="Z18" s="901" t="s">
        <v>1202</v>
      </c>
      <c r="AA18" s="901" t="s">
        <v>1203</v>
      </c>
      <c r="AB18" s="901" t="s">
        <v>1204</v>
      </c>
      <c r="AC18" s="704"/>
      <c r="AD18" s="704"/>
    </row>
    <row r="19" spans="2:30" s="710" customFormat="1" ht="20" customHeight="1">
      <c r="B19" s="635">
        <v>1</v>
      </c>
      <c r="C19" s="357" t="s">
        <v>336</v>
      </c>
      <c r="D19" s="346" t="str">
        <f>IF(E19="","",VLOOKUP(C19,Data!$B$5:$L$508,2,FALSE))</f>
        <v>WY71980</v>
      </c>
      <c r="E19" s="715">
        <v>20</v>
      </c>
      <c r="F19" s="712" t="s">
        <v>521</v>
      </c>
      <c r="G19" s="346">
        <f>IF(E19="","",VLOOKUP(C19,Data!$B$5:$L$508,11,FALSE))</f>
        <v>128.6</v>
      </c>
      <c r="H19" s="616">
        <f t="shared" si="0"/>
        <v>2572</v>
      </c>
      <c r="I19" s="471" t="str">
        <f>IF(E19="","",VLOOKUP(C19,Data!$B$5:$D$508,3,FALSE))</f>
        <v>C/T</v>
      </c>
      <c r="J19" s="347" t="str">
        <f>IF(E19="","",VLOOKUP(C19,Data!$B$5:$M$508,12,FALSE))</f>
        <v>Indonesia</v>
      </c>
      <c r="K19" s="348"/>
      <c r="L19" s="349">
        <f>IF(E19="","",VLOOKUP(C19,Data!$B$5:$E$508,4,FALSE)*E19)</f>
        <v>132</v>
      </c>
      <c r="M19" s="349">
        <f>IF(E19="","",VLOOKUP(C19,Data!$B$5:$F$508,5,FALSE)*E19)</f>
        <v>130</v>
      </c>
      <c r="N19" s="612" t="e">
        <f>IF(C19=Data!#REF!,Data!#REF!,(IF(C19=Data!#REF!,Data!#REF!,(IF(C19=Data!#REF!,Data!#REF!,(IF(C19=Data!B142,Data!G142,(IF(C19=Data!B145,Data!G145,(IF(C19=Data!#REF!,Data!#REF!,(IF(C19=Data!#REF!,Data!#REF!,(IF(C19=Data!#REF!,Data!#REF!,Data!#REF!)))))))))))))))&amp;IF(C19=Data!#REF!,Data!#REF!,(IF(C19=Data!#REF!,Data!#REF!,(IF(C19=Data!#REF!,Data!#REF!,(IF(C19=Data!#REF!,Data!#REF!,(IF(C19=Data!#REF!,Data!#REF!,(IF(C19=Data!#REF!,Data!G837,(IF(C19=Data!#REF!,Data!#REF!,(IF(C19=Data!#REF!,Data!#REF!,Data!#REF!)))))))))))))))&amp;IF(C19=Data!B173,Data!G173,(IF(C19=Data!#REF!,Data!#REF!,(IF(C19=Data!#REF!,Data!#REF!,(IF(C19=Data!#REF!,Data!#REF!,(IF(C19=Data!#REF!,Data!#REF!,Data!#REF!)))))))))</f>
        <v>#REF!</v>
      </c>
      <c r="O19" s="937"/>
      <c r="P19" s="938"/>
      <c r="Q19" s="630" t="s">
        <v>525</v>
      </c>
      <c r="R19" s="938"/>
      <c r="S19" s="938"/>
      <c r="T19" s="630"/>
      <c r="U19" s="634"/>
      <c r="V19" s="630"/>
      <c r="W19" s="350">
        <f>IF(E19="","",VLOOKUP(C19,Data!$B$5:$J$508,9,FALSE)*E19)</f>
        <v>0.26838000000000001</v>
      </c>
      <c r="X19" s="704" t="b">
        <f t="shared" ref="X19:X49" si="1">D19=Z19</f>
        <v>0</v>
      </c>
      <c r="Y19" s="704" t="b">
        <f t="shared" ref="Y19:Y49" si="2">E19=AB19</f>
        <v>1</v>
      </c>
      <c r="Z19" s="935" t="s">
        <v>571</v>
      </c>
      <c r="AA19" s="935" t="s">
        <v>1182</v>
      </c>
      <c r="AB19" s="936">
        <v>20</v>
      </c>
      <c r="AC19" s="704"/>
      <c r="AD19" s="704"/>
    </row>
    <row r="20" spans="2:30" s="710" customFormat="1" ht="20" customHeight="1">
      <c r="B20" s="635">
        <v>2</v>
      </c>
      <c r="C20" s="357" t="s">
        <v>348</v>
      </c>
      <c r="D20" s="346" t="str">
        <f>IF(E20="","",VLOOKUP(C20,Data!$B$5:$L$508,2,FALSE))</f>
        <v>WY72000</v>
      </c>
      <c r="E20" s="715">
        <v>20</v>
      </c>
      <c r="F20" s="363"/>
      <c r="G20" s="346">
        <f>IF(E20="","",VLOOKUP(C20,Data!$B$5:$L$508,11,FALSE))</f>
        <v>128.13999999999999</v>
      </c>
      <c r="H20" s="616">
        <f t="shared" si="0"/>
        <v>2562.7999999999997</v>
      </c>
      <c r="I20" s="471" t="str">
        <f>IF(E20="","",VLOOKUP(C20,Data!$B$5:$D$508,3,FALSE))</f>
        <v>C/T</v>
      </c>
      <c r="J20" s="347" t="str">
        <f>IF(E20="","",VLOOKUP(C20,Data!$B$5:$M$508,12,FALSE))</f>
        <v>Indonesia</v>
      </c>
      <c r="K20" s="348"/>
      <c r="L20" s="349">
        <f>IF(E20="","",VLOOKUP(C20,Data!$B$5:$E$508,4,FALSE)*E20)</f>
        <v>132</v>
      </c>
      <c r="M20" s="349">
        <f>IF(E20="","",VLOOKUP(C20,Data!$B$5:$F$508,5,FALSE)*E20)</f>
        <v>130</v>
      </c>
      <c r="N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O20" s="937"/>
      <c r="P20" s="938"/>
      <c r="Q20" s="630" t="s">
        <v>525</v>
      </c>
      <c r="R20" s="938"/>
      <c r="S20" s="938"/>
      <c r="T20" s="630"/>
      <c r="U20" s="634"/>
      <c r="V20" s="630"/>
      <c r="W20" s="350">
        <f>IF(E20="","",VLOOKUP(C20,Data!$B$5:$J$508,9,FALSE)*E20)</f>
        <v>0.26838000000000001</v>
      </c>
      <c r="X20" s="704" t="b">
        <f t="shared" si="1"/>
        <v>0</v>
      </c>
      <c r="Y20" s="704" t="b">
        <f t="shared" si="2"/>
        <v>0</v>
      </c>
      <c r="Z20" s="902" t="s">
        <v>569</v>
      </c>
      <c r="AA20" s="902" t="s">
        <v>1183</v>
      </c>
      <c r="AB20" s="903">
        <v>180</v>
      </c>
      <c r="AC20" s="704"/>
      <c r="AD20" s="704"/>
    </row>
    <row r="21" spans="2:30" s="710" customFormat="1" ht="20" customHeight="1">
      <c r="B21" s="635">
        <v>3</v>
      </c>
      <c r="C21" s="357" t="s">
        <v>621</v>
      </c>
      <c r="D21" s="346" t="str">
        <f>IF(E21="","",VLOOKUP(C21,Data!$B$5:$L$508,2,FALSE))</f>
        <v>ZV87970</v>
      </c>
      <c r="E21" s="715">
        <v>9</v>
      </c>
      <c r="F21" s="712" t="s">
        <v>522</v>
      </c>
      <c r="G21" s="346">
        <f>IF(E21="","",VLOOKUP(C21,Data!$B$5:$L$508,11,FALSE))</f>
        <v>21.69</v>
      </c>
      <c r="H21" s="616">
        <f t="shared" si="0"/>
        <v>195.21</v>
      </c>
      <c r="I21" s="471" t="str">
        <f>IF(E21="","",VLOOKUP(C21,Data!$B$5:$D$508,3,FALSE))</f>
        <v>C/T</v>
      </c>
      <c r="J21" s="347" t="str">
        <f>IF(E21="","",VLOOKUP(C21,Data!$B$5:$M$508,12,FALSE))</f>
        <v>Indonesia</v>
      </c>
      <c r="K21" s="348"/>
      <c r="L21" s="349">
        <f>IF(E21="","",VLOOKUP(C21,Data!$B$5:$E$508,4,FALSE)*E21)</f>
        <v>96.75</v>
      </c>
      <c r="M21" s="349">
        <f>IF(E21="","",VLOOKUP(C21,Data!$B$5:$F$508,5,FALSE)*E21)</f>
        <v>77.399999999999991</v>
      </c>
      <c r="N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O21" s="937"/>
      <c r="P21" s="938"/>
      <c r="Q21" s="630" t="s">
        <v>525</v>
      </c>
      <c r="R21" s="938"/>
      <c r="S21" s="938"/>
      <c r="T21" s="630"/>
      <c r="U21" s="634"/>
      <c r="V21" s="630"/>
      <c r="W21" s="350">
        <f>IF(E21="","",VLOOKUP(C21,Data!$B$5:$J$508,9,FALSE)*E21)</f>
        <v>0.242372</v>
      </c>
      <c r="X21" s="704" t="b">
        <f t="shared" si="1"/>
        <v>0</v>
      </c>
      <c r="Y21" s="704" t="b">
        <f t="shared" si="2"/>
        <v>0</v>
      </c>
      <c r="Z21" s="902" t="s">
        <v>565</v>
      </c>
      <c r="AA21" s="902" t="s">
        <v>1184</v>
      </c>
      <c r="AB21" s="903">
        <v>250</v>
      </c>
      <c r="AC21" s="704"/>
      <c r="AD21" s="704"/>
    </row>
    <row r="22" spans="2:30" s="710" customFormat="1" ht="20" customHeight="1">
      <c r="B22" s="635">
        <v>4</v>
      </c>
      <c r="C22" s="357" t="s">
        <v>624</v>
      </c>
      <c r="D22" s="346" t="str">
        <f>IF(E22="","",VLOOKUP(C22,Data!$B$5:$L$508,2,FALSE))</f>
        <v>ZV88000</v>
      </c>
      <c r="E22" s="715">
        <v>2</v>
      </c>
      <c r="F22" s="712"/>
      <c r="G22" s="346">
        <f>IF(E22="","",VLOOKUP(C22,Data!$B$5:$L$508,11,FALSE))</f>
        <v>7.45</v>
      </c>
      <c r="H22" s="616">
        <f t="shared" ref="H22:H25" si="3">IF(E22&gt;0,E22*G22,"-")</f>
        <v>14.9</v>
      </c>
      <c r="I22" s="471" t="str">
        <f>IF(E22="","",VLOOKUP(C22,Data!$B$5:$D$508,3,FALSE))</f>
        <v>C/T</v>
      </c>
      <c r="J22" s="347" t="str">
        <f>IF(E22="","",VLOOKUP(C22,Data!$B$5:$M$508,12,FALSE))</f>
        <v>Indonesia</v>
      </c>
      <c r="K22" s="348"/>
      <c r="L22" s="349">
        <f>IF(E22="","",VLOOKUP(C22,Data!$B$5:$E$508,4,FALSE)*E22)</f>
        <v>2.2799999999999998</v>
      </c>
      <c r="M22" s="349">
        <f>IF(E22="","",VLOOKUP(C22,Data!$B$5:$F$508,5,FALSE)*E22)</f>
        <v>1.02</v>
      </c>
      <c r="N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O22" s="937"/>
      <c r="P22" s="938"/>
      <c r="Q22" s="630" t="s">
        <v>525</v>
      </c>
      <c r="R22" s="938"/>
      <c r="S22" s="938"/>
      <c r="T22" s="630"/>
      <c r="U22" s="634"/>
      <c r="V22" s="630"/>
      <c r="W22" s="350">
        <f>IF(E22="","",VLOOKUP(C22,Data!$B$5:$J$508,9,FALSE)*E22)</f>
        <v>0.16400000000000001</v>
      </c>
      <c r="X22" s="704" t="b">
        <f t="shared" ref="X22:X25" si="4">D22=Z22</f>
        <v>0</v>
      </c>
      <c r="Y22" s="704" t="b">
        <f t="shared" ref="Y22:Y25" si="5">E22=AB22</f>
        <v>0</v>
      </c>
      <c r="Z22" s="902" t="s">
        <v>566</v>
      </c>
      <c r="AA22" s="902" t="s">
        <v>1185</v>
      </c>
      <c r="AB22" s="903">
        <v>250</v>
      </c>
      <c r="AC22" s="704"/>
      <c r="AD22" s="704"/>
    </row>
    <row r="23" spans="2:30" s="710" customFormat="1" ht="20" customHeight="1">
      <c r="B23" s="635">
        <v>5</v>
      </c>
      <c r="C23" s="357" t="s">
        <v>618</v>
      </c>
      <c r="D23" s="346" t="str">
        <f>IF(E23="","",VLOOKUP(C23,Data!$B$5:$L$508,2,FALSE))</f>
        <v>ZV88010</v>
      </c>
      <c r="E23" s="715">
        <v>8</v>
      </c>
      <c r="F23" s="378" t="s">
        <v>526</v>
      </c>
      <c r="G23" s="346">
        <f>IF(E23="","",VLOOKUP(C23,Data!$B$5:$L$508,11,FALSE))</f>
        <v>23.65</v>
      </c>
      <c r="H23" s="616">
        <f t="shared" si="3"/>
        <v>189.2</v>
      </c>
      <c r="I23" s="471" t="str">
        <f>IF(E23="","",VLOOKUP(C23,Data!$B$5:$D$508,3,FALSE))</f>
        <v>C/T</v>
      </c>
      <c r="J23" s="347" t="str">
        <f>IF(E23="","",VLOOKUP(C23,Data!$B$5:$M$508,12,FALSE))</f>
        <v>Indonesia</v>
      </c>
      <c r="K23" s="348"/>
      <c r="L23" s="349">
        <f>IF(E23="","",VLOOKUP(C23,Data!$B$5:$E$508,4,FALSE)*E23)</f>
        <v>60.08</v>
      </c>
      <c r="M23" s="349">
        <f>IF(E23="","",VLOOKUP(C23,Data!$B$5:$F$508,5,FALSE)*E23)</f>
        <v>51.2</v>
      </c>
      <c r="N23" s="612" t="e">
        <f>IF(C23=Data!#REF!,Data!#REF!,(IF(C23=Data!#REF!,Data!#REF!,(IF(C23=Data!#REF!,Data!#REF!,(IF(C23=Data!B138,Data!G138,(IF(C23=Data!B141,Data!G141,(IF(C23=Data!#REF!,Data!#REF!,(IF(C23=Data!#REF!,Data!#REF!,(IF(C23=Data!#REF!,Data!#REF!,Data!#REF!)))))))))))))))&amp;IF(C23=Data!#REF!,Data!#REF!,(IF(C23=Data!#REF!,Data!#REF!,(IF(C23=Data!#REF!,Data!#REF!,(IF(C23=Data!#REF!,Data!#REF!,(IF(C23=Data!#REF!,Data!#REF!,(IF(C23=Data!#REF!,Data!G833,(IF(C23=Data!#REF!,Data!#REF!,(IF(C23=Data!#REF!,Data!#REF!,Data!#REF!)))))))))))))))&amp;IF(C23=Data!B169,Data!G169,(IF(C23=Data!#REF!,Data!#REF!,(IF(C23=Data!#REF!,Data!#REF!,(IF(C23=Data!#REF!,Data!#REF!,(IF(C23=Data!#REF!,Data!#REF!,Data!#REF!)))))))))</f>
        <v>#REF!</v>
      </c>
      <c r="O23" s="937"/>
      <c r="P23" s="938"/>
      <c r="Q23" s="630" t="s">
        <v>525</v>
      </c>
      <c r="R23" s="938"/>
      <c r="S23" s="938"/>
      <c r="T23" s="630"/>
      <c r="U23" s="634"/>
      <c r="V23" s="630"/>
      <c r="W23" s="350">
        <f>IF(E23="","",VLOOKUP(C23,Data!$B$5:$J$508,9,FALSE)*E23)</f>
        <v>0.242372</v>
      </c>
      <c r="X23" s="704" t="b">
        <f t="shared" si="4"/>
        <v>0</v>
      </c>
      <c r="Y23" s="704" t="b">
        <f t="shared" si="5"/>
        <v>0</v>
      </c>
      <c r="Z23" s="902" t="s">
        <v>566</v>
      </c>
      <c r="AA23" s="902" t="s">
        <v>1185</v>
      </c>
      <c r="AB23" s="903">
        <v>250</v>
      </c>
      <c r="AC23" s="704"/>
      <c r="AD23" s="704"/>
    </row>
    <row r="24" spans="2:30" s="710" customFormat="1" ht="20" customHeight="1">
      <c r="B24" s="635">
        <v>6</v>
      </c>
      <c r="C24" s="357" t="s">
        <v>156</v>
      </c>
      <c r="D24" s="346" t="str">
        <f>IF(E24="","",VLOOKUP(C24,Data!$B$5:$L$508,2,FALSE))</f>
        <v>ZV88060</v>
      </c>
      <c r="E24" s="715">
        <v>5</v>
      </c>
      <c r="F24" s="712"/>
      <c r="G24" s="346">
        <f>IF(E24="","",VLOOKUP(C24,Data!$B$5:$L$508,11,FALSE))</f>
        <v>16.07</v>
      </c>
      <c r="H24" s="616">
        <f t="shared" si="3"/>
        <v>80.349999999999994</v>
      </c>
      <c r="I24" s="471" t="str">
        <f>IF(E24="","",VLOOKUP(C24,Data!$B$5:$D$508,3,FALSE))</f>
        <v>C/T</v>
      </c>
      <c r="J24" s="347" t="str">
        <f>IF(E24="","",VLOOKUP(C24,Data!$B$5:$M$508,12,FALSE))</f>
        <v>Indonesia</v>
      </c>
      <c r="K24" s="348"/>
      <c r="L24" s="349">
        <f>IF(E24="","",VLOOKUP(C24,Data!$B$5:$E$508,4,FALSE)*E24)</f>
        <v>27.25</v>
      </c>
      <c r="M24" s="349">
        <f>IF(E24="","",VLOOKUP(C24,Data!$B$5:$F$508,5,FALSE)*E24)</f>
        <v>21.25</v>
      </c>
      <c r="N24" s="612" t="e">
        <f>IF(C24=Data!#REF!,Data!#REF!,(IF(C24=Data!#REF!,Data!#REF!,(IF(C24=Data!#REF!,Data!#REF!,(IF(C24=Data!B139,Data!G139,(IF(C24=Data!B142,Data!G142,(IF(C24=Data!#REF!,Data!#REF!,(IF(C24=Data!#REF!,Data!#REF!,(IF(C24=Data!#REF!,Data!#REF!,Data!#REF!)))))))))))))))&amp;IF(C24=Data!#REF!,Data!#REF!,(IF(C24=Data!#REF!,Data!#REF!,(IF(C24=Data!#REF!,Data!#REF!,(IF(C24=Data!#REF!,Data!#REF!,(IF(C24=Data!#REF!,Data!#REF!,(IF(C24=Data!#REF!,Data!G834,(IF(C24=Data!#REF!,Data!#REF!,(IF(C24=Data!#REF!,Data!#REF!,Data!#REF!)))))))))))))))&amp;IF(C24=Data!B170,Data!G170,(IF(C24=Data!#REF!,Data!#REF!,(IF(C24=Data!#REF!,Data!#REF!,(IF(C24=Data!#REF!,Data!#REF!,(IF(C24=Data!#REF!,Data!#REF!,Data!#REF!)))))))))</f>
        <v>#REF!</v>
      </c>
      <c r="O24" s="937"/>
      <c r="P24" s="938"/>
      <c r="Q24" s="630" t="s">
        <v>525</v>
      </c>
      <c r="R24" s="938"/>
      <c r="S24" s="938"/>
      <c r="T24" s="630"/>
      <c r="U24" s="634"/>
      <c r="V24" s="630"/>
      <c r="W24" s="350">
        <f>IF(E24="","",VLOOKUP(C24,Data!$B$5:$J$508,9,FALSE)*E24)</f>
        <v>5.0875999999999991E-2</v>
      </c>
      <c r="X24" s="704" t="b">
        <f t="shared" si="4"/>
        <v>0</v>
      </c>
      <c r="Y24" s="704" t="b">
        <f t="shared" si="5"/>
        <v>0</v>
      </c>
      <c r="Z24" s="902" t="s">
        <v>566</v>
      </c>
      <c r="AA24" s="902" t="s">
        <v>1185</v>
      </c>
      <c r="AB24" s="903">
        <v>250</v>
      </c>
      <c r="AC24" s="704"/>
      <c r="AD24" s="704"/>
    </row>
    <row r="25" spans="2:30" s="710" customFormat="1" ht="20" customHeight="1">
      <c r="B25" s="635">
        <v>7</v>
      </c>
      <c r="C25" s="357" t="s">
        <v>157</v>
      </c>
      <c r="D25" s="346" t="str">
        <f>IF(E25="","",VLOOKUP(C25,Data!$B$5:$L$508,2,FALSE))</f>
        <v>ZV88070</v>
      </c>
      <c r="E25" s="715">
        <v>5</v>
      </c>
      <c r="F25" s="712"/>
      <c r="G25" s="346">
        <f>IF(E25="","",VLOOKUP(C25,Data!$B$5:$L$508,11,FALSE))</f>
        <v>16.02</v>
      </c>
      <c r="H25" s="616">
        <f t="shared" si="3"/>
        <v>80.099999999999994</v>
      </c>
      <c r="I25" s="471" t="str">
        <f>IF(E25="","",VLOOKUP(C25,Data!$B$5:$D$508,3,FALSE))</f>
        <v>C/T</v>
      </c>
      <c r="J25" s="347" t="str">
        <f>IF(E25="","",VLOOKUP(C25,Data!$B$5:$M$508,12,FALSE))</f>
        <v>Indonesia</v>
      </c>
      <c r="K25" s="348"/>
      <c r="L25" s="349">
        <f>IF(E25="","",VLOOKUP(C25,Data!$B$5:$E$508,4,FALSE)*E25)</f>
        <v>28.25</v>
      </c>
      <c r="M25" s="349">
        <f>IF(E25="","",VLOOKUP(C25,Data!$B$5:$F$508,5,FALSE)*E25)</f>
        <v>22</v>
      </c>
      <c r="N25" s="612" t="e">
        <f>IF(C25=Data!#REF!,Data!#REF!,(IF(C25=Data!#REF!,Data!#REF!,(IF(C25=Data!#REF!,Data!#REF!,(IF(C25=Data!B140,Data!G140,(IF(C25=Data!B143,Data!G143,(IF(C25=Data!#REF!,Data!#REF!,(IF(C25=Data!#REF!,Data!#REF!,(IF(C25=Data!#REF!,Data!#REF!,Data!#REF!)))))))))))))))&amp;IF(C25=Data!#REF!,Data!#REF!,(IF(C25=Data!#REF!,Data!#REF!,(IF(C25=Data!#REF!,Data!#REF!,(IF(C25=Data!#REF!,Data!#REF!,(IF(C25=Data!#REF!,Data!#REF!,(IF(C25=Data!#REF!,Data!G835,(IF(C25=Data!#REF!,Data!#REF!,(IF(C25=Data!#REF!,Data!#REF!,Data!#REF!)))))))))))))))&amp;IF(C25=Data!B171,Data!G171,(IF(C25=Data!#REF!,Data!#REF!,(IF(C25=Data!#REF!,Data!#REF!,(IF(C25=Data!#REF!,Data!#REF!,(IF(C25=Data!#REF!,Data!#REF!,Data!#REF!)))))))))</f>
        <v>#REF!</v>
      </c>
      <c r="O25" s="937"/>
      <c r="P25" s="938"/>
      <c r="Q25" s="630" t="s">
        <v>525</v>
      </c>
      <c r="R25" s="938"/>
      <c r="S25" s="938"/>
      <c r="T25" s="630"/>
      <c r="U25" s="634"/>
      <c r="V25" s="630"/>
      <c r="W25" s="350">
        <f>IF(E25="","",VLOOKUP(C25,Data!$B$5:$J$508,9,FALSE)*E25)</f>
        <v>5.0875999999999991E-2</v>
      </c>
      <c r="X25" s="704" t="b">
        <f t="shared" si="4"/>
        <v>0</v>
      </c>
      <c r="Y25" s="704" t="b">
        <f t="shared" si="5"/>
        <v>0</v>
      </c>
      <c r="Z25" s="902" t="s">
        <v>566</v>
      </c>
      <c r="AA25" s="902" t="s">
        <v>1185</v>
      </c>
      <c r="AB25" s="903">
        <v>250</v>
      </c>
      <c r="AC25" s="704"/>
      <c r="AD25" s="704"/>
    </row>
    <row r="26" spans="2:30" s="710" customFormat="1" ht="20" customHeight="1">
      <c r="B26" s="635">
        <v>8</v>
      </c>
      <c r="C26" s="357" t="s">
        <v>138</v>
      </c>
      <c r="D26" s="346" t="str">
        <f>IF(E26="","",VLOOKUP(C26,Data!$B$5:$L$508,2,FALSE))</f>
        <v>ZV88300</v>
      </c>
      <c r="E26" s="715">
        <v>64</v>
      </c>
      <c r="F26" s="712"/>
      <c r="G26" s="346">
        <f>IF(E26="","",VLOOKUP(C26,Data!$B$5:$L$508,11,FALSE))</f>
        <v>96.87</v>
      </c>
      <c r="H26" s="616">
        <f t="shared" si="0"/>
        <v>6199.68</v>
      </c>
      <c r="I26" s="471" t="str">
        <f>IF(E26="","",VLOOKUP(C26,Data!$B$5:$D$508,3,FALSE))</f>
        <v>C/T</v>
      </c>
      <c r="J26" s="347" t="str">
        <f>IF(E26="","",VLOOKUP(C26,Data!$B$5:$M$508,12,FALSE))</f>
        <v>Indonesia</v>
      </c>
      <c r="K26" s="348"/>
      <c r="L26" s="349">
        <f>IF(E26="","",VLOOKUP(C26,Data!$B$5:$E$508,4,FALSE)*E26)</f>
        <v>290.56</v>
      </c>
      <c r="M26" s="349">
        <f>IF(E26="","",VLOOKUP(C26,Data!$B$5:$F$508,5,FALSE)*E26)</f>
        <v>268.8</v>
      </c>
      <c r="N26" s="612" t="e">
        <f>IF(C26=Data!#REF!,Data!#REF!,(IF(C26=Data!#REF!,Data!#REF!,(IF(C26=Data!#REF!,Data!#REF!,(IF(C26=Data!B141,Data!G141,(IF(C26=Data!B144,Data!G144,(IF(C26=Data!#REF!,Data!#REF!,(IF(C26=Data!#REF!,Data!#REF!,(IF(C26=Data!#REF!,Data!#REF!,Data!#REF!)))))))))))))))&amp;IF(C26=Data!#REF!,Data!#REF!,(IF(C26=Data!#REF!,Data!#REF!,(IF(C26=Data!#REF!,Data!#REF!,(IF(C26=Data!#REF!,Data!#REF!,(IF(C26=Data!#REF!,Data!#REF!,(IF(C26=Data!#REF!,Data!G836,(IF(C26=Data!#REF!,Data!#REF!,(IF(C26=Data!#REF!,Data!#REF!,Data!#REF!)))))))))))))))&amp;IF(C26=Data!B172,Data!G172,(IF(C26=Data!#REF!,Data!#REF!,(IF(C26=Data!#REF!,Data!#REF!,(IF(C26=Data!#REF!,Data!#REF!,(IF(C26=Data!#REF!,Data!#REF!,Data!#REF!)))))))))</f>
        <v>#REF!</v>
      </c>
      <c r="O26" s="937"/>
      <c r="P26" s="938"/>
      <c r="Q26" s="630" t="s">
        <v>525</v>
      </c>
      <c r="R26" s="938"/>
      <c r="S26" s="938"/>
      <c r="T26" s="630"/>
      <c r="U26" s="634"/>
      <c r="V26" s="630"/>
      <c r="W26" s="350">
        <f>IF(E26="","",VLOOKUP(C26,Data!$B$5:$J$508,9,FALSE)*E26)</f>
        <v>0.83199999999999996</v>
      </c>
      <c r="X26" s="704" t="b">
        <f t="shared" si="1"/>
        <v>0</v>
      </c>
      <c r="Y26" s="704" t="b">
        <f t="shared" si="2"/>
        <v>0</v>
      </c>
      <c r="Z26" s="902" t="s">
        <v>566</v>
      </c>
      <c r="AA26" s="902" t="s">
        <v>1185</v>
      </c>
      <c r="AB26" s="903">
        <v>250</v>
      </c>
      <c r="AC26" s="704"/>
      <c r="AD26" s="704"/>
    </row>
    <row r="27" spans="2:30" s="710" customFormat="1" ht="20" customHeight="1">
      <c r="B27" s="635"/>
      <c r="C27" s="364" t="s">
        <v>1367</v>
      </c>
      <c r="D27" s="346" t="str">
        <f>IF(E27="","",VLOOKUP(C27,Data!$B$5:$L$508,2,FALSE))</f>
        <v/>
      </c>
      <c r="E27" s="715"/>
      <c r="F27" s="709"/>
      <c r="G27" s="346" t="str">
        <f>IF(E27="","",VLOOKUP(C27,Data!$B$5:$L$508,11,FALSE))</f>
        <v/>
      </c>
      <c r="H27" s="616" t="str">
        <f t="shared" ref="H27:H33" si="6">IF(E27&gt;0,E27*G27,"-")</f>
        <v>-</v>
      </c>
      <c r="I27" s="471" t="str">
        <f>IF(E27="","",VLOOKUP(C27,Data!$B$5:$D$508,3,FALSE))</f>
        <v/>
      </c>
      <c r="J27" s="347" t="str">
        <f>IF(E27="","",VLOOKUP(C27,Data!$B$5:$M$508,12,FALSE))</f>
        <v/>
      </c>
      <c r="K27" s="348"/>
      <c r="L27" s="349" t="str">
        <f>IF(E27="","",VLOOKUP(C27,Data!$B$5:$E$508,4,FALSE)*E27)</f>
        <v/>
      </c>
      <c r="M27" s="349" t="str">
        <f>IF(E27="","",VLOOKUP(C27,Data!$B$5:$F$508,5,FALSE)*E27)</f>
        <v/>
      </c>
      <c r="N27" s="612" t="e">
        <f>IF(C27=Data!#REF!,Data!#REF!,(IF(C27=Data!#REF!,Data!#REF!,(IF(C27=Data!#REF!,Data!#REF!,(IF(C27=Data!B197,Data!G197,(IF(C27=Data!B200,Data!G200,(IF(C27=Data!#REF!,Data!#REF!,(IF(C27=Data!#REF!,Data!#REF!,(IF(C27=Data!#REF!,Data!#REF!,Data!#REF!)))))))))))))))&amp;IF(C27=Data!#REF!,Data!#REF!,(IF(C27=Data!#REF!,Data!#REF!,(IF(C27=Data!#REF!,Data!#REF!,(IF(C27=Data!#REF!,Data!#REF!,(IF(C27=Data!#REF!,Data!#REF!,(IF(C27=Data!#REF!,Data!G892,(IF(C27=Data!#REF!,Data!#REF!,(IF(C27=Data!#REF!,Data!#REF!,Data!#REF!)))))))))))))))&amp;IF(C27=Data!B228,Data!G228,(IF(C27=Data!#REF!,Data!#REF!,(IF(C27=Data!#REF!,Data!#REF!,(IF(C27=Data!#REF!,Data!#REF!,(IF(C27=Data!#REF!,Data!#REF!,Data!#REF!)))))))))</f>
        <v>#REF!</v>
      </c>
      <c r="O27" s="937"/>
      <c r="P27" s="938"/>
      <c r="Q27" s="630" t="s">
        <v>525</v>
      </c>
      <c r="R27" s="938"/>
      <c r="S27" s="938"/>
      <c r="T27" s="630"/>
      <c r="U27" s="634"/>
      <c r="V27" s="630"/>
      <c r="W27" s="350" t="str">
        <f>IF(E27="","",VLOOKUP(C27,Data!$B$5:$J$508,9,FALSE)*E27)</f>
        <v/>
      </c>
      <c r="X27" s="704"/>
      <c r="Y27" s="704"/>
      <c r="Z27" s="901" t="s">
        <v>1202</v>
      </c>
      <c r="AA27" s="901" t="s">
        <v>1203</v>
      </c>
      <c r="AB27" s="901" t="s">
        <v>1204</v>
      </c>
      <c r="AC27" s="704"/>
      <c r="AD27" s="704"/>
    </row>
    <row r="28" spans="2:30" s="710" customFormat="1" ht="20" customHeight="1">
      <c r="B28" s="635">
        <v>9</v>
      </c>
      <c r="C28" s="357" t="s">
        <v>602</v>
      </c>
      <c r="D28" s="346" t="str">
        <f>IF(E28="","",VLOOKUP(C28,Data!$B$5:$L$508,2,FALSE))</f>
        <v>ZA34840</v>
      </c>
      <c r="E28" s="715">
        <v>50</v>
      </c>
      <c r="F28" s="709"/>
      <c r="G28" s="346">
        <f>IF(E28="","",VLOOKUP(C28,Data!$B$5:$L$508,11,FALSE))</f>
        <v>35.08</v>
      </c>
      <c r="H28" s="616">
        <f t="shared" si="6"/>
        <v>1754</v>
      </c>
      <c r="I28" s="471" t="str">
        <f>IF(E28="","",VLOOKUP(C28,Data!$B$5:$D$508,3,FALSE))</f>
        <v>C/T</v>
      </c>
      <c r="J28" s="347" t="str">
        <f>IF(E28="","",VLOOKUP(C28,Data!$B$5:$M$508,12,FALSE))</f>
        <v>Indonesia</v>
      </c>
      <c r="K28" s="348"/>
      <c r="L28" s="349">
        <f>IF(E28="","",VLOOKUP(C28,Data!$B$5:$E$508,4,FALSE)*E28)</f>
        <v>56.000000000000007</v>
      </c>
      <c r="M28" s="349">
        <f>IF(E28="","",VLOOKUP(C28,Data!$B$5:$F$508,5,FALSE)*E28)</f>
        <v>55.000000000000007</v>
      </c>
      <c r="N28" s="612" t="e">
        <f>IF(C28=Data!#REF!,Data!#REF!,(IF(C28=Data!#REF!,Data!#REF!,(IF(C28=Data!#REF!,Data!#REF!,(IF(C28=Data!B149,Data!G149,(IF(C28=Data!B152,Data!G152,(IF(C28=Data!#REF!,Data!#REF!,(IF(C28=Data!#REF!,Data!#REF!,(IF(C28=Data!#REF!,Data!#REF!,Data!#REF!)))))))))))))))&amp;IF(C28=Data!#REF!,Data!#REF!,(IF(C28=Data!#REF!,Data!#REF!,(IF(C28=Data!#REF!,Data!#REF!,(IF(C28=Data!#REF!,Data!#REF!,(IF(C28=Data!#REF!,Data!#REF!,(IF(C28=Data!#REF!,Data!G844,(IF(C28=Data!#REF!,Data!#REF!,(IF(C28=Data!#REF!,Data!#REF!,Data!#REF!)))))))))))))))&amp;IF(C28=Data!B180,Data!G180,(IF(C28=Data!#REF!,Data!#REF!,(IF(C28=Data!#REF!,Data!#REF!,(IF(C28=Data!#REF!,Data!#REF!,(IF(C28=Data!#REF!,Data!#REF!,Data!#REF!)))))))))</f>
        <v>#REF!</v>
      </c>
      <c r="O28" s="937"/>
      <c r="P28" s="938"/>
      <c r="Q28" s="630" t="s">
        <v>525</v>
      </c>
      <c r="R28" s="938"/>
      <c r="S28" s="938"/>
      <c r="T28" s="630"/>
      <c r="U28" s="634"/>
      <c r="V28" s="630"/>
      <c r="W28" s="350">
        <f>IF(E28="","",VLOOKUP(C28,Data!$B$5:$J$508,9,FALSE)*E28)</f>
        <v>0.182</v>
      </c>
      <c r="X28" s="704" t="b">
        <f t="shared" ref="X28:X33" si="7">D28=Z28</f>
        <v>0</v>
      </c>
      <c r="Y28" s="704" t="b">
        <f t="shared" ref="Y28:Y33" si="8">E28=AB28</f>
        <v>0</v>
      </c>
      <c r="Z28" s="935" t="s">
        <v>571</v>
      </c>
      <c r="AA28" s="935" t="s">
        <v>1182</v>
      </c>
      <c r="AB28" s="936">
        <v>20</v>
      </c>
      <c r="AC28" s="704"/>
      <c r="AD28" s="704"/>
    </row>
    <row r="29" spans="2:30" s="710" customFormat="1" ht="20" customHeight="1">
      <c r="B29" s="635" t="s">
        <v>966</v>
      </c>
      <c r="C29" s="357" t="s">
        <v>14</v>
      </c>
      <c r="D29" s="346" t="str">
        <f>IF(E29="","",VLOOKUP(C29,Data!$B$5:$L$508,2,FALSE))</f>
        <v>ZA34830</v>
      </c>
      <c r="E29" s="715">
        <v>20</v>
      </c>
      <c r="F29" s="709"/>
      <c r="G29" s="346">
        <f>IF(E29="","",VLOOKUP(C29,Data!$B$5:$L$508,11,FALSE))</f>
        <v>117.38</v>
      </c>
      <c r="H29" s="616">
        <f t="shared" si="6"/>
        <v>2347.6</v>
      </c>
      <c r="I29" s="471" t="str">
        <f>IF(E29="","",VLOOKUP(C29,Data!$B$5:$D$508,3,FALSE))</f>
        <v>C/T</v>
      </c>
      <c r="J29" s="347" t="str">
        <f>IF(E29="","",VLOOKUP(C29,Data!$B$5:$M$508,12,FALSE))</f>
        <v>Indonesia</v>
      </c>
      <c r="K29" s="348"/>
      <c r="L29" s="349">
        <f>IF(E29="","",VLOOKUP(C29,Data!$B$5:$E$508,4,FALSE)*E29)</f>
        <v>102</v>
      </c>
      <c r="M29" s="349">
        <f>IF(E29="","",VLOOKUP(C29,Data!$B$5:$F$508,5,FALSE)*E29)</f>
        <v>90</v>
      </c>
      <c r="N29" s="612" t="e">
        <f>IF(C29=Data!#REF!,Data!#REF!,(IF(C29=Data!#REF!,Data!#REF!,(IF(C29=Data!#REF!,Data!#REF!,(IF(C29=Data!B147,Data!G147,(IF(C29=Data!B150,Data!G150,(IF(C29=Data!#REF!,Data!#REF!,(IF(C29=Data!#REF!,Data!#REF!,(IF(C29=Data!#REF!,Data!#REF!,Data!#REF!)))))))))))))))&amp;IF(C29=Data!#REF!,Data!#REF!,(IF(C29=Data!#REF!,Data!#REF!,(IF(C29=Data!#REF!,Data!#REF!,(IF(C29=Data!#REF!,Data!#REF!,(IF(C29=Data!#REF!,Data!#REF!,(IF(C29=Data!#REF!,Data!G842,(IF(C29=Data!#REF!,Data!#REF!,(IF(C29=Data!#REF!,Data!#REF!,Data!#REF!)))))))))))))))&amp;IF(C29=Data!B178,Data!G178,(IF(C29=Data!#REF!,Data!#REF!,(IF(C29=Data!#REF!,Data!#REF!,(IF(C29=Data!#REF!,Data!#REF!,(IF(C29=Data!#REF!,Data!#REF!,Data!#REF!)))))))))</f>
        <v>#REF!</v>
      </c>
      <c r="O29" s="937"/>
      <c r="P29" s="938"/>
      <c r="Q29" s="630" t="s">
        <v>525</v>
      </c>
      <c r="R29" s="938"/>
      <c r="S29" s="938"/>
      <c r="T29" s="630"/>
      <c r="U29" s="634"/>
      <c r="V29" s="630"/>
      <c r="W29" s="350">
        <f>IF(E29="","",VLOOKUP(C29,Data!$B$5:$J$508,9,FALSE)*E29)</f>
        <v>1.1619999999999999</v>
      </c>
      <c r="X29" s="704" t="b">
        <f t="shared" si="7"/>
        <v>0</v>
      </c>
      <c r="Y29" s="704" t="b">
        <f t="shared" si="8"/>
        <v>0</v>
      </c>
      <c r="Z29" s="902" t="s">
        <v>569</v>
      </c>
      <c r="AA29" s="902" t="s">
        <v>1183</v>
      </c>
      <c r="AB29" s="903">
        <v>180</v>
      </c>
      <c r="AC29" s="704"/>
      <c r="AD29" s="704"/>
    </row>
    <row r="30" spans="2:30" s="710" customFormat="1" ht="20" customHeight="1">
      <c r="B30" s="635" t="s">
        <v>955</v>
      </c>
      <c r="C30" s="357" t="s">
        <v>592</v>
      </c>
      <c r="D30" s="346" t="str">
        <f>IF(E30="","",VLOOKUP(C30,Data!$B$5:$L$508,2,FALSE))</f>
        <v>WW08930</v>
      </c>
      <c r="E30" s="715">
        <v>250</v>
      </c>
      <c r="F30" s="709"/>
      <c r="G30" s="346">
        <f>IF(E30="","",VLOOKUP(C30,Data!$B$5:$L$508,11,FALSE))</f>
        <v>24.7</v>
      </c>
      <c r="H30" s="616">
        <f t="shared" si="6"/>
        <v>6175</v>
      </c>
      <c r="I30" s="471" t="str">
        <f>IF(E30="","",VLOOKUP(C30,Data!$B$5:$D$508,3,FALSE))</f>
        <v>C/T</v>
      </c>
      <c r="J30" s="347" t="str">
        <f>IF(E30="","",VLOOKUP(C30,Data!$B$5:$M$508,12,FALSE))</f>
        <v>Indonesia</v>
      </c>
      <c r="K30" s="348"/>
      <c r="L30" s="349">
        <f>IF(E30="","",VLOOKUP(C30,Data!$B$5:$E$508,4,FALSE)*E30)</f>
        <v>550</v>
      </c>
      <c r="M30" s="349">
        <f>IF(E30="","",VLOOKUP(C30,Data!$B$5:$F$508,5,FALSE)*E30)</f>
        <v>250</v>
      </c>
      <c r="N30" s="612" t="e">
        <f>IF(C30=Data!#REF!,Data!#REF!,(IF(C30=Data!#REF!,Data!#REF!,(IF(C30=Data!#REF!,Data!#REF!,(IF(C30=Data!B147,Data!G147,(IF(C30=Data!B150,Data!G150,(IF(C30=Data!#REF!,Data!#REF!,(IF(C30=Data!#REF!,Data!#REF!,(IF(C30=Data!#REF!,Data!#REF!,Data!#REF!)))))))))))))))&amp;IF(C30=Data!#REF!,Data!#REF!,(IF(C30=Data!#REF!,Data!#REF!,(IF(C30=Data!#REF!,Data!#REF!,(IF(C30=Data!#REF!,Data!#REF!,(IF(C30=Data!#REF!,Data!#REF!,(IF(C30=Data!#REF!,Data!G842,(IF(C30=Data!#REF!,Data!#REF!,(IF(C30=Data!#REF!,Data!#REF!,Data!#REF!)))))))))))))))&amp;IF(C30=Data!B178,Data!G178,(IF(C30=Data!#REF!,Data!#REF!,(IF(C30=Data!#REF!,Data!#REF!,(IF(C30=Data!#REF!,Data!#REF!,(IF(C30=Data!#REF!,Data!#REF!,Data!#REF!)))))))))</f>
        <v>#REF!</v>
      </c>
      <c r="O30" s="937"/>
      <c r="P30" s="938"/>
      <c r="Q30" s="630" t="s">
        <v>525</v>
      </c>
      <c r="R30" s="938"/>
      <c r="S30" s="938"/>
      <c r="T30" s="630"/>
      <c r="U30" s="634"/>
      <c r="V30" s="630"/>
      <c r="W30" s="350">
        <f>IF(E30="","",VLOOKUP(C30,Data!$B$5:$J$508,9,FALSE)*E30)</f>
        <v>0.85000000000000009</v>
      </c>
      <c r="X30" s="704" t="b">
        <f t="shared" si="7"/>
        <v>1</v>
      </c>
      <c r="Y30" s="704" t="b">
        <f t="shared" si="8"/>
        <v>1</v>
      </c>
      <c r="Z30" s="902" t="s">
        <v>565</v>
      </c>
      <c r="AA30" s="902" t="s">
        <v>1184</v>
      </c>
      <c r="AB30" s="903">
        <v>250</v>
      </c>
      <c r="AC30" s="704"/>
      <c r="AD30" s="704"/>
    </row>
    <row r="31" spans="2:30" s="710" customFormat="1" ht="20" customHeight="1">
      <c r="B31" s="635"/>
      <c r="C31" s="357" t="s">
        <v>593</v>
      </c>
      <c r="D31" s="346" t="str">
        <f>IF(E31="","",VLOOKUP(C31,Data!$B$5:$L$508,2,FALSE))</f>
        <v>WW08960</v>
      </c>
      <c r="E31" s="715">
        <v>250</v>
      </c>
      <c r="F31" s="709"/>
      <c r="G31" s="346">
        <f>IF(E31="","",VLOOKUP(C31,Data!$B$5:$L$508,11,FALSE))</f>
        <v>24.7</v>
      </c>
      <c r="H31" s="616">
        <f t="shared" si="6"/>
        <v>6175</v>
      </c>
      <c r="I31" s="471" t="str">
        <f>IF(E31="","",VLOOKUP(C31,Data!$B$5:$D$508,3,FALSE))</f>
        <v>C/T</v>
      </c>
      <c r="J31" s="347" t="str">
        <f>IF(E31="","",VLOOKUP(C31,Data!$B$5:$M$508,12,FALSE))</f>
        <v>Indonesia</v>
      </c>
      <c r="K31" s="348"/>
      <c r="L31" s="349">
        <f>IF(E31="","",VLOOKUP(C31,Data!$B$5:$E$508,4,FALSE)*E31)</f>
        <v>0</v>
      </c>
      <c r="M31" s="349">
        <f>IF(E31="","",VLOOKUP(C31,Data!$B$5:$F$508,5,FALSE)*E31)</f>
        <v>250</v>
      </c>
      <c r="N31" s="612" t="e">
        <f>IF(C31=Data!#REF!,Data!#REF!,(IF(C31=Data!#REF!,Data!#REF!,(IF(C31=Data!#REF!,Data!#REF!,(IF(C31=Data!B148,Data!G148,(IF(C31=Data!B151,Data!G151,(IF(C31=Data!#REF!,Data!#REF!,(IF(C31=Data!#REF!,Data!#REF!,(IF(C31=Data!#REF!,Data!#REF!,Data!#REF!)))))))))))))))&amp;IF(C31=Data!#REF!,Data!#REF!,(IF(C31=Data!#REF!,Data!#REF!,(IF(C31=Data!#REF!,Data!#REF!,(IF(C31=Data!#REF!,Data!#REF!,(IF(C31=Data!#REF!,Data!#REF!,(IF(C31=Data!#REF!,Data!G843,(IF(C31=Data!#REF!,Data!#REF!,(IF(C31=Data!#REF!,Data!#REF!,Data!#REF!)))))))))))))))&amp;IF(C31=Data!B179,Data!G179,(IF(C31=Data!#REF!,Data!#REF!,(IF(C31=Data!#REF!,Data!#REF!,(IF(C31=Data!#REF!,Data!#REF!,(IF(C31=Data!#REF!,Data!#REF!,Data!#REF!)))))))))</f>
        <v>#REF!</v>
      </c>
      <c r="O31" s="937"/>
      <c r="P31" s="938"/>
      <c r="Q31" s="630" t="s">
        <v>525</v>
      </c>
      <c r="R31" s="938"/>
      <c r="S31" s="938"/>
      <c r="T31" s="630"/>
      <c r="U31" s="634"/>
      <c r="V31" s="630"/>
      <c r="W31" s="350">
        <f>IF(E31="","",VLOOKUP(C31,Data!$B$5:$J$508,9,FALSE)*E31)</f>
        <v>0.85000000000000009</v>
      </c>
      <c r="X31" s="704" t="b">
        <f t="shared" si="7"/>
        <v>1</v>
      </c>
      <c r="Y31" s="704" t="b">
        <f t="shared" si="8"/>
        <v>1</v>
      </c>
      <c r="Z31" s="902" t="s">
        <v>566</v>
      </c>
      <c r="AA31" s="902" t="s">
        <v>1185</v>
      </c>
      <c r="AB31" s="903">
        <v>250</v>
      </c>
      <c r="AC31" s="704"/>
      <c r="AD31" s="704"/>
    </row>
    <row r="32" spans="2:30" s="710" customFormat="1" ht="20" customHeight="1">
      <c r="B32" s="635">
        <v>17</v>
      </c>
      <c r="C32" s="357" t="s">
        <v>11</v>
      </c>
      <c r="D32" s="346" t="str">
        <f>IF(E32="","",VLOOKUP(C32,Data!$B$5:$L$508,2,FALSE))</f>
        <v>ZG74800</v>
      </c>
      <c r="E32" s="715">
        <v>150</v>
      </c>
      <c r="F32" s="709"/>
      <c r="G32" s="346">
        <f>IF(E32="","",VLOOKUP(C32,Data!$B$5:$L$508,11,FALSE))</f>
        <v>13.71</v>
      </c>
      <c r="H32" s="616">
        <f t="shared" si="6"/>
        <v>2056.5</v>
      </c>
      <c r="I32" s="471" t="str">
        <f>IF(E32="","",VLOOKUP(C32,Data!$B$5:$D$508,3,FALSE))</f>
        <v>C/T</v>
      </c>
      <c r="J32" s="347" t="str">
        <f>IF(E32="","",VLOOKUP(C32,Data!$B$5:$M$508,12,FALSE))</f>
        <v>Indonesia</v>
      </c>
      <c r="K32" s="348"/>
      <c r="L32" s="349">
        <f>IF(E32="","",VLOOKUP(C32,Data!$B$5:$E$508,4,FALSE)*E32)</f>
        <v>325</v>
      </c>
      <c r="M32" s="349">
        <f>IF(E32="","",VLOOKUP(C32,Data!$B$5:$F$508,5,FALSE)*E32)</f>
        <v>300</v>
      </c>
      <c r="N32" s="612" t="e">
        <f>IF(C32=Data!#REF!,Data!#REF!,(IF(C32=Data!#REF!,Data!#REF!,(IF(C32=Data!#REF!,Data!#REF!,(IF(C32=Data!B134,Data!G134,(IF(C32=Data!B137,Data!G137,(IF(C32=Data!#REF!,Data!#REF!,(IF(C32=Data!#REF!,Data!#REF!,(IF(C32=Data!#REF!,Data!#REF!,Data!#REF!)))))))))))))))&amp;IF(C32=Data!#REF!,Data!#REF!,(IF(C32=Data!#REF!,Data!#REF!,(IF(C32=Data!#REF!,Data!#REF!,(IF(C32=Data!#REF!,Data!#REF!,(IF(C32=Data!#REF!,Data!#REF!,(IF(C32=Data!#REF!,Data!G829,(IF(C32=Data!#REF!,Data!#REF!,(IF(C32=Data!#REF!,Data!#REF!,Data!#REF!)))))))))))))))&amp;IF(C32=Data!B165,Data!G165,(IF(C32=Data!#REF!,Data!#REF!,(IF(C32=Data!#REF!,Data!#REF!,(IF(C32=Data!#REF!,Data!#REF!,(IF(C32=Data!#REF!,Data!#REF!,Data!#REF!)))))))))</f>
        <v>#REF!</v>
      </c>
      <c r="O32" s="937"/>
      <c r="P32" s="938"/>
      <c r="Q32" s="630" t="s">
        <v>525</v>
      </c>
      <c r="R32" s="938"/>
      <c r="S32" s="938"/>
      <c r="T32" s="630"/>
      <c r="U32" s="634"/>
      <c r="V32" s="630"/>
      <c r="W32" s="350">
        <f>IF(E32="","",VLOOKUP(C32,Data!$B$5:$J$508,9,FALSE)*E32)</f>
        <v>1.2</v>
      </c>
      <c r="X32" s="704" t="b">
        <f t="shared" si="7"/>
        <v>0</v>
      </c>
      <c r="Y32" s="704" t="b">
        <f t="shared" si="8"/>
        <v>0</v>
      </c>
      <c r="Z32" s="902" t="s">
        <v>567</v>
      </c>
      <c r="AA32" s="902" t="s">
        <v>1186</v>
      </c>
      <c r="AB32" s="903">
        <v>250</v>
      </c>
      <c r="AC32" s="704"/>
      <c r="AD32" s="704"/>
    </row>
    <row r="33" spans="2:30" s="710" customFormat="1" ht="20" customHeight="1">
      <c r="B33" s="635">
        <v>18</v>
      </c>
      <c r="C33" s="357" t="s">
        <v>550</v>
      </c>
      <c r="D33" s="346" t="str">
        <f>IF(E33="","",VLOOKUP(C33,Data!$B$5:$L$508,2,FALSE))</f>
        <v>ZG74810</v>
      </c>
      <c r="E33" s="715">
        <v>150</v>
      </c>
      <c r="F33" s="709"/>
      <c r="G33" s="346">
        <f>IF(E33="","",VLOOKUP(C33,Data!$B$5:$L$508,11,FALSE))</f>
        <v>13.22</v>
      </c>
      <c r="H33" s="616">
        <f t="shared" si="6"/>
        <v>1983</v>
      </c>
      <c r="I33" s="471" t="str">
        <f>IF(E33="","",VLOOKUP(C33,Data!$B$5:$D$508,3,FALSE))</f>
        <v>C/T</v>
      </c>
      <c r="J33" s="347" t="str">
        <f>IF(E33="","",VLOOKUP(C33,Data!$B$5:$M$508,12,FALSE))</f>
        <v>Indonesia</v>
      </c>
      <c r="K33" s="348"/>
      <c r="L33" s="349">
        <f>IF(E33="","",VLOOKUP(C33,Data!$B$5:$E$508,4,FALSE)*E33)</f>
        <v>325</v>
      </c>
      <c r="M33" s="349">
        <f>IF(E33="","",VLOOKUP(C33,Data!$B$5:$F$508,5,FALSE)*E33)</f>
        <v>300</v>
      </c>
      <c r="N33" s="612" t="e">
        <f>IF(C33=Data!#REF!,Data!#REF!,(IF(C33=Data!#REF!,Data!#REF!,(IF(C33=Data!#REF!,Data!#REF!,(IF(C33=Data!B135,Data!G135,(IF(C33=Data!B138,Data!G138,(IF(C33=Data!#REF!,Data!#REF!,(IF(C33=Data!#REF!,Data!#REF!,(IF(C33=Data!#REF!,Data!#REF!,Data!#REF!)))))))))))))))&amp;IF(C33=Data!#REF!,Data!#REF!,(IF(C33=Data!#REF!,Data!#REF!,(IF(C33=Data!#REF!,Data!#REF!,(IF(C33=Data!#REF!,Data!#REF!,(IF(C33=Data!#REF!,Data!#REF!,(IF(C33=Data!#REF!,Data!G830,(IF(C33=Data!#REF!,Data!#REF!,(IF(C33=Data!#REF!,Data!#REF!,Data!#REF!)))))))))))))))&amp;IF(C33=Data!B166,Data!G166,(IF(C33=Data!#REF!,Data!#REF!,(IF(C33=Data!#REF!,Data!#REF!,(IF(C33=Data!#REF!,Data!#REF!,(IF(C33=Data!#REF!,Data!#REF!,Data!#REF!)))))))))</f>
        <v>#REF!</v>
      </c>
      <c r="O33" s="937"/>
      <c r="P33" s="938"/>
      <c r="Q33" s="630" t="s">
        <v>525</v>
      </c>
      <c r="R33" s="938"/>
      <c r="S33" s="938"/>
      <c r="T33" s="630"/>
      <c r="U33" s="634"/>
      <c r="V33" s="630"/>
      <c r="W33" s="350">
        <f>IF(E33="","",VLOOKUP(C33,Data!$B$5:$J$508,9,FALSE)*E33)</f>
        <v>1.2</v>
      </c>
      <c r="X33" s="704" t="b">
        <f t="shared" si="7"/>
        <v>0</v>
      </c>
      <c r="Y33" s="704" t="b">
        <f t="shared" si="8"/>
        <v>0</v>
      </c>
      <c r="Z33" s="902" t="s">
        <v>568</v>
      </c>
      <c r="AA33" s="902" t="s">
        <v>1187</v>
      </c>
      <c r="AB33" s="903">
        <v>250</v>
      </c>
      <c r="AC33" s="704"/>
      <c r="AD33" s="704"/>
    </row>
    <row r="34" spans="2:30" s="710" customFormat="1" ht="20" customHeight="1">
      <c r="B34" s="635" t="s">
        <v>1175</v>
      </c>
      <c r="C34" s="357" t="s">
        <v>595</v>
      </c>
      <c r="D34" s="346" t="str">
        <f>IF(E34="","",VLOOKUP(C34,Data!$B$5:$L$508,2,FALSE))</f>
        <v>WW08990</v>
      </c>
      <c r="E34" s="715">
        <v>100</v>
      </c>
      <c r="F34" s="709"/>
      <c r="G34" s="346">
        <f>IF(E34="","",VLOOKUP(C34,Data!$B$5:$L$508,11,FALSE))</f>
        <v>24.65</v>
      </c>
      <c r="H34" s="616">
        <f t="shared" si="0"/>
        <v>2465</v>
      </c>
      <c r="I34" s="471" t="str">
        <f>IF(E34="","",VLOOKUP(C34,Data!$B$5:$D$508,3,FALSE))</f>
        <v>C/T</v>
      </c>
      <c r="J34" s="347" t="str">
        <f>IF(E34="","",VLOOKUP(C34,Data!$B$5:$M$508,12,FALSE))</f>
        <v>Indonesia</v>
      </c>
      <c r="K34" s="348"/>
      <c r="L34" s="349">
        <f>IF(E34="","",VLOOKUP(C34,Data!$B$5:$E$508,4,FALSE)*E34)</f>
        <v>220.00000000000003</v>
      </c>
      <c r="M34" s="349">
        <f>IF(E34="","",VLOOKUP(C34,Data!$B$5:$F$508,5,FALSE)*E34)</f>
        <v>100</v>
      </c>
      <c r="N34" s="612" t="e">
        <f>IF(C34=Data!#REF!,Data!#REF!,(IF(C34=Data!#REF!,Data!#REF!,(IF(C34=Data!#REF!,Data!#REF!,(IF(C34=Data!B129,Data!G129,(IF(C34=Data!B132,Data!G132,(IF(C34=Data!#REF!,Data!#REF!,(IF(C34=Data!#REF!,Data!#REF!,(IF(C34=Data!#REF!,Data!#REF!,Data!#REF!)))))))))))))))&amp;IF(C34=Data!#REF!,Data!#REF!,(IF(C34=Data!#REF!,Data!#REF!,(IF(C34=Data!#REF!,Data!#REF!,(IF(C34=Data!#REF!,Data!#REF!,(IF(C34=Data!#REF!,Data!#REF!,(IF(C34=Data!#REF!,Data!G824,(IF(C34=Data!#REF!,Data!#REF!,(IF(C34=Data!#REF!,Data!#REF!,Data!#REF!)))))))))))))))&amp;IF(C34=Data!B160,Data!G160,(IF(C34=Data!#REF!,Data!#REF!,(IF(C34=Data!#REF!,Data!#REF!,(IF(C34=Data!#REF!,Data!#REF!,(IF(C34=Data!#REF!,Data!#REF!,Data!#REF!)))))))))</f>
        <v>#REF!</v>
      </c>
      <c r="O34" s="937"/>
      <c r="P34" s="938"/>
      <c r="Q34" s="630" t="s">
        <v>525</v>
      </c>
      <c r="R34" s="938"/>
      <c r="S34" s="938"/>
      <c r="T34" s="630"/>
      <c r="U34" s="634"/>
      <c r="V34" s="630"/>
      <c r="W34" s="350">
        <f>IF(E34="","",VLOOKUP(C34,Data!$B$5:$J$508,9,FALSE)*E34)</f>
        <v>0.34</v>
      </c>
      <c r="X34" s="704" t="b">
        <f t="shared" si="1"/>
        <v>0</v>
      </c>
      <c r="Y34" s="704" t="b">
        <f t="shared" si="2"/>
        <v>0</v>
      </c>
      <c r="Z34" s="902" t="s">
        <v>579</v>
      </c>
      <c r="AA34" s="902" t="s">
        <v>1188</v>
      </c>
      <c r="AB34" s="903">
        <v>150</v>
      </c>
      <c r="AC34" s="704"/>
      <c r="AD34" s="704"/>
    </row>
    <row r="35" spans="2:30" s="710" customFormat="1" ht="20" customHeight="1">
      <c r="B35" s="635"/>
      <c r="C35" s="357" t="s">
        <v>594</v>
      </c>
      <c r="D35" s="346" t="str">
        <f>IF(E35="","",VLOOKUP(C35,Data!$B$5:$L$508,2,FALSE))</f>
        <v>WW08970</v>
      </c>
      <c r="E35" s="715">
        <v>100</v>
      </c>
      <c r="F35" s="709"/>
      <c r="G35" s="346">
        <f>IF(E35="","",VLOOKUP(C35,Data!$B$5:$L$508,11,FALSE))</f>
        <v>24.65</v>
      </c>
      <c r="H35" s="616">
        <f t="shared" si="0"/>
        <v>2465</v>
      </c>
      <c r="I35" s="471" t="str">
        <f>IF(E35="","",VLOOKUP(C35,Data!$B$5:$D$508,3,FALSE))</f>
        <v>C/T</v>
      </c>
      <c r="J35" s="347" t="str">
        <f>IF(E35="","",VLOOKUP(C35,Data!$B$5:$M$508,12,FALSE))</f>
        <v>Indonesia</v>
      </c>
      <c r="K35" s="348"/>
      <c r="L35" s="349">
        <f>IF(E35="","",VLOOKUP(C35,Data!$B$5:$E$508,4,FALSE)*E35)</f>
        <v>0</v>
      </c>
      <c r="M35" s="349">
        <f>IF(E35="","",VLOOKUP(C35,Data!$B$5:$F$508,5,FALSE)*E35)</f>
        <v>100</v>
      </c>
      <c r="N35" s="612" t="e">
        <f>IF(C35=Data!#REF!,Data!#REF!,(IF(C35=Data!#REF!,Data!#REF!,(IF(C35=Data!#REF!,Data!#REF!,(IF(C35=Data!B130,Data!G130,(IF(C35=Data!B133,Data!G133,(IF(C35=Data!#REF!,Data!#REF!,(IF(C35=Data!#REF!,Data!#REF!,(IF(C35=Data!#REF!,Data!#REF!,Data!#REF!)))))))))))))))&amp;IF(C35=Data!#REF!,Data!#REF!,(IF(C35=Data!#REF!,Data!#REF!,(IF(C35=Data!#REF!,Data!#REF!,(IF(C35=Data!#REF!,Data!#REF!,(IF(C35=Data!#REF!,Data!#REF!,(IF(C35=Data!#REF!,Data!G825,(IF(C35=Data!#REF!,Data!#REF!,(IF(C35=Data!#REF!,Data!#REF!,Data!#REF!)))))))))))))))&amp;IF(C35=Data!B161,Data!G161,(IF(C35=Data!#REF!,Data!#REF!,(IF(C35=Data!#REF!,Data!#REF!,(IF(C35=Data!#REF!,Data!#REF!,(IF(C35=Data!#REF!,Data!#REF!,Data!#REF!)))))))))</f>
        <v>#REF!</v>
      </c>
      <c r="O35" s="937"/>
      <c r="P35" s="938"/>
      <c r="Q35" s="630" t="s">
        <v>525</v>
      </c>
      <c r="R35" s="938"/>
      <c r="S35" s="938"/>
      <c r="T35" s="630"/>
      <c r="U35" s="634"/>
      <c r="V35" s="630"/>
      <c r="W35" s="350">
        <f>IF(E35="","",VLOOKUP(C35,Data!$B$5:$J$508,9,FALSE)*E35)</f>
        <v>0.34</v>
      </c>
      <c r="X35" s="704" t="b">
        <f t="shared" si="1"/>
        <v>0</v>
      </c>
      <c r="Y35" s="704" t="b">
        <f t="shared" si="2"/>
        <v>0</v>
      </c>
      <c r="Z35" s="902" t="s">
        <v>603</v>
      </c>
      <c r="AA35" s="902" t="s">
        <v>1189</v>
      </c>
      <c r="AB35" s="903">
        <v>150</v>
      </c>
      <c r="AC35" s="704"/>
      <c r="AD35" s="704"/>
    </row>
    <row r="36" spans="2:30" s="710" customFormat="1" ht="20" customHeight="1">
      <c r="B36" s="635" t="s">
        <v>1369</v>
      </c>
      <c r="C36" s="357" t="s">
        <v>542</v>
      </c>
      <c r="D36" s="346" t="str">
        <f>IF(E36="","",VLOOKUP(C36,Data!$B$5:$L$508,2,FALSE))</f>
        <v>ZJ41300</v>
      </c>
      <c r="E36" s="715">
        <v>300</v>
      </c>
      <c r="F36" s="709"/>
      <c r="G36" s="346">
        <f>IF(E36="","",VLOOKUP(C36,Data!$B$5:$L$508,11,FALSE))</f>
        <v>10.1</v>
      </c>
      <c r="H36" s="616">
        <f t="shared" si="0"/>
        <v>3030</v>
      </c>
      <c r="I36" s="471" t="str">
        <f>IF(E36="","",VLOOKUP(C36,Data!$B$5:$D$508,3,FALSE))</f>
        <v>C/T</v>
      </c>
      <c r="J36" s="347" t="str">
        <f>IF(E36="","",VLOOKUP(C36,Data!$B$5:$M$508,12,FALSE))</f>
        <v>Indonesia</v>
      </c>
      <c r="K36" s="348"/>
      <c r="L36" s="349">
        <f>IF(E36="","",VLOOKUP(C36,Data!$B$5:$E$508,4,FALSE)*E36)</f>
        <v>225</v>
      </c>
      <c r="M36" s="349">
        <f>IF(E36="","",VLOOKUP(C36,Data!$B$5:$F$508,5,FALSE)*E36)</f>
        <v>210</v>
      </c>
      <c r="N36" s="612" t="e">
        <f>IF(C36=Data!#REF!,Data!#REF!,(IF(C36=Data!#REF!,Data!#REF!,(IF(C36=Data!#REF!,Data!#REF!,(IF(C36=Data!B131,Data!G131,(IF(C36=Data!B134,Data!G134,(IF(C36=Data!#REF!,Data!#REF!,(IF(C36=Data!#REF!,Data!#REF!,(IF(C36=Data!#REF!,Data!#REF!,Data!#REF!)))))))))))))))&amp;IF(C36=Data!#REF!,Data!#REF!,(IF(C36=Data!#REF!,Data!#REF!,(IF(C36=Data!#REF!,Data!#REF!,(IF(C36=Data!#REF!,Data!#REF!,(IF(C36=Data!#REF!,Data!#REF!,(IF(C36=Data!#REF!,Data!G826,(IF(C36=Data!#REF!,Data!#REF!,(IF(C36=Data!#REF!,Data!#REF!,Data!#REF!)))))))))))))))&amp;IF(C36=Data!B162,Data!G162,(IF(C36=Data!#REF!,Data!#REF!,(IF(C36=Data!#REF!,Data!#REF!,(IF(C36=Data!#REF!,Data!#REF!,(IF(C36=Data!#REF!,Data!#REF!,Data!#REF!)))))))))</f>
        <v>#REF!</v>
      </c>
      <c r="O36" s="937"/>
      <c r="P36" s="938"/>
      <c r="Q36" s="630" t="s">
        <v>525</v>
      </c>
      <c r="R36" s="938"/>
      <c r="S36" s="938"/>
      <c r="T36" s="630"/>
      <c r="U36" s="634"/>
      <c r="V36" s="630"/>
      <c r="W36" s="350">
        <f>IF(E36="","",VLOOKUP(C36,Data!$B$5:$J$508,9,FALSE)*E36)</f>
        <v>2.1</v>
      </c>
      <c r="X36" s="704" t="b">
        <f t="shared" si="1"/>
        <v>0</v>
      </c>
      <c r="Y36" s="704" t="b">
        <f t="shared" si="2"/>
        <v>0</v>
      </c>
      <c r="Z36" s="902" t="s">
        <v>19</v>
      </c>
      <c r="AA36" s="902" t="s">
        <v>1190</v>
      </c>
      <c r="AB36" s="903">
        <v>100</v>
      </c>
      <c r="AC36" s="704"/>
      <c r="AD36" s="704"/>
    </row>
    <row r="37" spans="2:30" s="710" customFormat="1" ht="20" customHeight="1">
      <c r="B37" s="635" t="s">
        <v>1295</v>
      </c>
      <c r="C37" s="357" t="s">
        <v>622</v>
      </c>
      <c r="D37" s="346" t="str">
        <f>IF(E37="","",VLOOKUP(C37,Data!$B$5:$L$508,2,FALSE))</f>
        <v>ZV87980</v>
      </c>
      <c r="E37" s="715">
        <v>5</v>
      </c>
      <c r="F37" s="709"/>
      <c r="G37" s="346">
        <f>IF(E37="","",VLOOKUP(C37,Data!$B$5:$L$508,11,FALSE))</f>
        <v>21.12</v>
      </c>
      <c r="H37" s="616">
        <f t="shared" ref="H37:H41" si="9">IF(E37&gt;0,E37*G37,"-")</f>
        <v>105.60000000000001</v>
      </c>
      <c r="I37" s="471" t="str">
        <f>IF(E37="","",VLOOKUP(C37,Data!$B$5:$D$508,3,FALSE))</f>
        <v>C/T</v>
      </c>
      <c r="J37" s="347" t="str">
        <f>IF(E37="","",VLOOKUP(C37,Data!$B$5:$M$508,12,FALSE))</f>
        <v>Indonesia</v>
      </c>
      <c r="K37" s="348"/>
      <c r="L37" s="349">
        <f>IF(E37="","",VLOOKUP(C37,Data!$B$5:$E$508,4,FALSE)*E37)</f>
        <v>51.75</v>
      </c>
      <c r="M37" s="349">
        <f>IF(E37="","",VLOOKUP(C37,Data!$B$5:$F$508,5,FALSE)*E37)</f>
        <v>41</v>
      </c>
      <c r="N37" s="612" t="e">
        <f>IF(C37=Data!#REF!,Data!#REF!,(IF(C37=Data!#REF!,Data!#REF!,(IF(C37=Data!#REF!,Data!#REF!,(IF(C37=Data!B127,Data!G127,(IF(C37=Data!B130,Data!G130,(IF(C37=Data!#REF!,Data!#REF!,(IF(C37=Data!#REF!,Data!#REF!,(IF(C37=Data!#REF!,Data!#REF!,Data!#REF!)))))))))))))))&amp;IF(C37=Data!#REF!,Data!#REF!,(IF(C37=Data!#REF!,Data!#REF!,(IF(C37=Data!#REF!,Data!#REF!,(IF(C37=Data!#REF!,Data!#REF!,(IF(C37=Data!#REF!,Data!#REF!,(IF(C37=Data!#REF!,Data!G822,(IF(C37=Data!#REF!,Data!#REF!,(IF(C37=Data!#REF!,Data!#REF!,Data!#REF!)))))))))))))))&amp;IF(C37=Data!B158,Data!G158,(IF(C37=Data!#REF!,Data!#REF!,(IF(C37=Data!#REF!,Data!#REF!,(IF(C37=Data!#REF!,Data!#REF!,(IF(C37=Data!#REF!,Data!#REF!,Data!#REF!)))))))))</f>
        <v>#REF!</v>
      </c>
      <c r="O37" s="937"/>
      <c r="P37" s="938"/>
      <c r="Q37" s="630" t="s">
        <v>525</v>
      </c>
      <c r="R37" s="938"/>
      <c r="S37" s="938"/>
      <c r="T37" s="630"/>
      <c r="U37" s="634"/>
      <c r="V37" s="630"/>
      <c r="W37" s="350">
        <f>IF(E37="","",VLOOKUP(C37,Data!$B$5:$J$508,9,FALSE)*E37)</f>
        <v>0.13465111111111111</v>
      </c>
      <c r="X37" s="704" t="b">
        <f t="shared" ref="X37:X41" si="10">D37=Z37</f>
        <v>0</v>
      </c>
      <c r="Y37" s="704" t="b">
        <f t="shared" ref="Y37:Y41" si="11">E37=AB37</f>
        <v>0</v>
      </c>
      <c r="Z37" s="902" t="s">
        <v>18</v>
      </c>
      <c r="AA37" s="902" t="s">
        <v>1191</v>
      </c>
      <c r="AB37" s="903">
        <v>100</v>
      </c>
      <c r="AC37" s="704"/>
      <c r="AD37" s="704"/>
    </row>
    <row r="38" spans="2:30" s="710" customFormat="1" ht="20" customHeight="1">
      <c r="B38" s="635">
        <v>26</v>
      </c>
      <c r="C38" s="357" t="s">
        <v>156</v>
      </c>
      <c r="D38" s="346" t="str">
        <f>IF(E38="","",VLOOKUP(C38,Data!$B$5:$L$508,2,FALSE))</f>
        <v>ZV88060</v>
      </c>
      <c r="E38" s="715">
        <v>5</v>
      </c>
      <c r="F38" s="709"/>
      <c r="G38" s="346">
        <f>IF(E38="","",VLOOKUP(C38,Data!$B$5:$L$508,11,FALSE))</f>
        <v>16.07</v>
      </c>
      <c r="H38" s="616">
        <f t="shared" si="9"/>
        <v>80.349999999999994</v>
      </c>
      <c r="I38" s="471" t="str">
        <f>IF(E38="","",VLOOKUP(C38,Data!$B$5:$D$508,3,FALSE))</f>
        <v>C/T</v>
      </c>
      <c r="J38" s="347" t="str">
        <f>IF(E38="","",VLOOKUP(C38,Data!$B$5:$M$508,12,FALSE))</f>
        <v>Indonesia</v>
      </c>
      <c r="K38" s="348"/>
      <c r="L38" s="349">
        <f>IF(E38="","",VLOOKUP(C38,Data!$B$5:$E$508,4,FALSE)*E38)</f>
        <v>27.25</v>
      </c>
      <c r="M38" s="349">
        <f>IF(E38="","",VLOOKUP(C38,Data!$B$5:$F$508,5,FALSE)*E38)</f>
        <v>21.25</v>
      </c>
      <c r="N38" s="612" t="e">
        <f>IF(C38=Data!#REF!,Data!#REF!,(IF(C38=Data!#REF!,Data!#REF!,(IF(C38=Data!#REF!,Data!#REF!,(IF(C38=Data!B128,Data!G128,(IF(C38=Data!B131,Data!G131,(IF(C38=Data!#REF!,Data!#REF!,(IF(C38=Data!#REF!,Data!#REF!,(IF(C38=Data!#REF!,Data!#REF!,Data!#REF!)))))))))))))))&amp;IF(C38=Data!#REF!,Data!#REF!,(IF(C38=Data!#REF!,Data!#REF!,(IF(C38=Data!#REF!,Data!#REF!,(IF(C38=Data!#REF!,Data!#REF!,(IF(C38=Data!#REF!,Data!#REF!,(IF(C38=Data!#REF!,Data!G823,(IF(C38=Data!#REF!,Data!#REF!,(IF(C38=Data!#REF!,Data!#REF!,Data!#REF!)))))))))))))))&amp;IF(C38=Data!B159,Data!G159,(IF(C38=Data!#REF!,Data!#REF!,(IF(C38=Data!#REF!,Data!#REF!,(IF(C38=Data!#REF!,Data!#REF!,(IF(C38=Data!#REF!,Data!#REF!,Data!#REF!)))))))))</f>
        <v>#REF!</v>
      </c>
      <c r="O38" s="937"/>
      <c r="P38" s="938"/>
      <c r="Q38" s="630" t="s">
        <v>525</v>
      </c>
      <c r="R38" s="938"/>
      <c r="S38" s="938"/>
      <c r="T38" s="630"/>
      <c r="U38" s="634"/>
      <c r="V38" s="630"/>
      <c r="W38" s="350">
        <f>IF(E38="","",VLOOKUP(C38,Data!$B$5:$J$508,9,FALSE)*E38)</f>
        <v>5.0875999999999991E-2</v>
      </c>
      <c r="X38" s="704" t="b">
        <f t="shared" si="10"/>
        <v>0</v>
      </c>
      <c r="Y38" s="704" t="b">
        <f t="shared" si="11"/>
        <v>0</v>
      </c>
      <c r="Z38" s="902" t="s">
        <v>18</v>
      </c>
      <c r="AA38" s="902" t="s">
        <v>1191</v>
      </c>
      <c r="AB38" s="903">
        <v>100</v>
      </c>
      <c r="AC38" s="704"/>
      <c r="AD38" s="704"/>
    </row>
    <row r="39" spans="2:30" s="710" customFormat="1" ht="20" customHeight="1">
      <c r="B39" s="707" t="s">
        <v>1370</v>
      </c>
      <c r="C39" s="357" t="s">
        <v>158</v>
      </c>
      <c r="D39" s="346" t="str">
        <f>IF(E39="","",VLOOKUP(C39,Data!$B$5:$L$508,2,FALSE))</f>
        <v>ZV88080</v>
      </c>
      <c r="E39" s="715">
        <v>10</v>
      </c>
      <c r="F39" s="709"/>
      <c r="G39" s="346">
        <f>IF(E39="","",VLOOKUP(C39,Data!$B$5:$L$508,11,FALSE))</f>
        <v>39.72</v>
      </c>
      <c r="H39" s="616">
        <f t="shared" si="9"/>
        <v>397.2</v>
      </c>
      <c r="I39" s="471" t="str">
        <f>IF(E39="","",VLOOKUP(C39,Data!$B$5:$D$508,3,FALSE))</f>
        <v>C/T</v>
      </c>
      <c r="J39" s="347" t="str">
        <f>IF(E39="","",VLOOKUP(C39,Data!$B$5:$M$508,12,FALSE))</f>
        <v>Indonesia</v>
      </c>
      <c r="K39" s="348"/>
      <c r="L39" s="349">
        <f>IF(E39="","",VLOOKUP(C39,Data!$B$5:$E$508,4,FALSE)*E39)</f>
        <v>50.5</v>
      </c>
      <c r="M39" s="349">
        <f>IF(E39="","",VLOOKUP(C39,Data!$B$5:$F$508,5,FALSE)*E39)</f>
        <v>38</v>
      </c>
      <c r="N39" s="612" t="e">
        <f>IF(C39=Data!#REF!,Data!#REF!,(IF(C39=Data!#REF!,Data!#REF!,(IF(C39=Data!#REF!,Data!#REF!,(IF(C39=Data!B129,Data!G129,(IF(C39=Data!B132,Data!G132,(IF(C39=Data!#REF!,Data!#REF!,(IF(C39=Data!#REF!,Data!#REF!,(IF(C39=Data!#REF!,Data!#REF!,Data!#REF!)))))))))))))))&amp;IF(C39=Data!#REF!,Data!#REF!,(IF(C39=Data!#REF!,Data!#REF!,(IF(C39=Data!#REF!,Data!#REF!,(IF(C39=Data!#REF!,Data!#REF!,(IF(C39=Data!#REF!,Data!#REF!,(IF(C39=Data!#REF!,Data!G824,(IF(C39=Data!#REF!,Data!#REF!,(IF(C39=Data!#REF!,Data!#REF!,Data!#REF!)))))))))))))))&amp;IF(C39=Data!B160,Data!G160,(IF(C39=Data!#REF!,Data!#REF!,(IF(C39=Data!#REF!,Data!#REF!,(IF(C39=Data!#REF!,Data!#REF!,(IF(C39=Data!#REF!,Data!#REF!,Data!#REF!)))))))))</f>
        <v>#REF!</v>
      </c>
      <c r="O39" s="937"/>
      <c r="P39" s="938"/>
      <c r="Q39" s="630" t="s">
        <v>525</v>
      </c>
      <c r="R39" s="938"/>
      <c r="S39" s="938"/>
      <c r="T39" s="630"/>
      <c r="U39" s="634"/>
      <c r="V39" s="630"/>
      <c r="W39" s="350">
        <f>IF(E39="","",VLOOKUP(C39,Data!$B$5:$J$508,9,FALSE)*E39)</f>
        <v>0.25438</v>
      </c>
      <c r="X39" s="704" t="b">
        <f t="shared" si="10"/>
        <v>0</v>
      </c>
      <c r="Y39" s="704" t="b">
        <f t="shared" si="11"/>
        <v>0</v>
      </c>
      <c r="Z39" s="902" t="s">
        <v>18</v>
      </c>
      <c r="AA39" s="902" t="s">
        <v>1191</v>
      </c>
      <c r="AB39" s="903">
        <v>100</v>
      </c>
      <c r="AC39" s="704"/>
      <c r="AD39" s="704"/>
    </row>
    <row r="40" spans="2:30" s="710" customFormat="1" ht="20" customHeight="1">
      <c r="B40" s="707" t="s">
        <v>991</v>
      </c>
      <c r="C40" s="357" t="s">
        <v>162</v>
      </c>
      <c r="D40" s="346" t="str">
        <f>IF(E40="","",VLOOKUP(C40,Data!$B$5:$L$508,2,FALSE))</f>
        <v>ZV88120</v>
      </c>
      <c r="E40" s="715">
        <v>3</v>
      </c>
      <c r="F40" s="709"/>
      <c r="G40" s="346">
        <f>IF(E40="","",VLOOKUP(C40,Data!$B$5:$L$508,11,FALSE))</f>
        <v>38.46</v>
      </c>
      <c r="H40" s="616">
        <f t="shared" si="9"/>
        <v>115.38</v>
      </c>
      <c r="I40" s="471" t="str">
        <f>IF(E40="","",VLOOKUP(C40,Data!$B$5:$D$508,3,FALSE))</f>
        <v>C/T</v>
      </c>
      <c r="J40" s="347" t="str">
        <f>IF(E40="","",VLOOKUP(C40,Data!$B$5:$M$508,12,FALSE))</f>
        <v>Indonesia</v>
      </c>
      <c r="K40" s="348"/>
      <c r="L40" s="349">
        <f>IF(E40="","",VLOOKUP(C40,Data!$B$5:$E$508,4,FALSE)*E40)</f>
        <v>15.149999999999999</v>
      </c>
      <c r="M40" s="349">
        <f>IF(E40="","",VLOOKUP(C40,Data!$B$5:$F$508,5,FALSE)*E40)</f>
        <v>11.399999999999999</v>
      </c>
      <c r="N40" s="612" t="e">
        <f>IF(C40=Data!#REF!,Data!#REF!,(IF(C40=Data!#REF!,Data!#REF!,(IF(C40=Data!#REF!,Data!#REF!,(IF(C40=Data!B130,Data!G130,(IF(C40=Data!B133,Data!G133,(IF(C40=Data!#REF!,Data!#REF!,(IF(C40=Data!#REF!,Data!#REF!,(IF(C40=Data!#REF!,Data!#REF!,Data!#REF!)))))))))))))))&amp;IF(C40=Data!#REF!,Data!#REF!,(IF(C40=Data!#REF!,Data!#REF!,(IF(C40=Data!#REF!,Data!#REF!,(IF(C40=Data!#REF!,Data!#REF!,(IF(C40=Data!#REF!,Data!#REF!,(IF(C40=Data!#REF!,Data!G825,(IF(C40=Data!#REF!,Data!#REF!,(IF(C40=Data!#REF!,Data!#REF!,Data!#REF!)))))))))))))))&amp;IF(C40=Data!B161,Data!G161,(IF(C40=Data!#REF!,Data!#REF!,(IF(C40=Data!#REF!,Data!#REF!,(IF(C40=Data!#REF!,Data!#REF!,(IF(C40=Data!#REF!,Data!#REF!,Data!#REF!)))))))))</f>
        <v>#REF!</v>
      </c>
      <c r="O40" s="937"/>
      <c r="P40" s="938"/>
      <c r="Q40" s="630" t="s">
        <v>525</v>
      </c>
      <c r="R40" s="938"/>
      <c r="S40" s="938"/>
      <c r="T40" s="630"/>
      <c r="U40" s="634"/>
      <c r="V40" s="630"/>
      <c r="W40" s="350">
        <f>IF(E40="","",VLOOKUP(C40,Data!$B$5:$J$508,9,FALSE)*E40)</f>
        <v>7.6313999999999993E-2</v>
      </c>
      <c r="X40" s="704" t="b">
        <f t="shared" si="10"/>
        <v>0</v>
      </c>
      <c r="Y40" s="704" t="b">
        <f t="shared" si="11"/>
        <v>0</v>
      </c>
      <c r="Z40" s="902" t="s">
        <v>18</v>
      </c>
      <c r="AA40" s="902" t="s">
        <v>1191</v>
      </c>
      <c r="AB40" s="903">
        <v>100</v>
      </c>
      <c r="AC40" s="704"/>
      <c r="AD40" s="704"/>
    </row>
    <row r="41" spans="2:30" s="710" customFormat="1" ht="20" customHeight="1">
      <c r="B41" s="707" t="s">
        <v>1373</v>
      </c>
      <c r="C41" s="357" t="s">
        <v>127</v>
      </c>
      <c r="D41" s="346" t="str">
        <f>IF(E41="","",VLOOKUP(C41,Data!$B$5:$L$508,2,FALSE))</f>
        <v>ZV88180</v>
      </c>
      <c r="E41" s="715">
        <v>240</v>
      </c>
      <c r="F41" s="709"/>
      <c r="G41" s="346">
        <f>IF(E41="","",VLOOKUP(C41,Data!$B$5:$L$508,11,FALSE))</f>
        <v>44.63</v>
      </c>
      <c r="H41" s="616">
        <f t="shared" si="9"/>
        <v>10711.2</v>
      </c>
      <c r="I41" s="471" t="str">
        <f>IF(E41="","",VLOOKUP(C41,Data!$B$5:$D$508,3,FALSE))</f>
        <v>C/T</v>
      </c>
      <c r="J41" s="347" t="str">
        <f>IF(E41="","",VLOOKUP(C41,Data!$B$5:$M$508,12,FALSE))</f>
        <v>Indonesia</v>
      </c>
      <c r="K41" s="348"/>
      <c r="L41" s="349">
        <f>IF(E41="","",VLOOKUP(C41,Data!$B$5:$E$508,4,FALSE)*E41)</f>
        <v>2193.6000000000004</v>
      </c>
      <c r="M41" s="349">
        <f>IF(E41="","",VLOOKUP(C41,Data!$B$5:$F$508,5,FALSE)*E41)</f>
        <v>2112</v>
      </c>
      <c r="N41" s="612" t="e">
        <f>IF(C41=Data!#REF!,Data!#REF!,(IF(C41=Data!#REF!,Data!#REF!,(IF(C41=Data!#REF!,Data!#REF!,(IF(C41=Data!B131,Data!G131,(IF(C41=Data!B134,Data!G134,(IF(C41=Data!#REF!,Data!#REF!,(IF(C41=Data!#REF!,Data!#REF!,(IF(C41=Data!#REF!,Data!#REF!,Data!#REF!)))))))))))))))&amp;IF(C41=Data!#REF!,Data!#REF!,(IF(C41=Data!#REF!,Data!#REF!,(IF(C41=Data!#REF!,Data!#REF!,(IF(C41=Data!#REF!,Data!#REF!,(IF(C41=Data!#REF!,Data!#REF!,(IF(C41=Data!#REF!,Data!G826,(IF(C41=Data!#REF!,Data!#REF!,(IF(C41=Data!#REF!,Data!#REF!,Data!#REF!)))))))))))))))&amp;IF(C41=Data!B162,Data!G162,(IF(C41=Data!#REF!,Data!#REF!,(IF(C41=Data!#REF!,Data!#REF!,(IF(C41=Data!#REF!,Data!#REF!,(IF(C41=Data!#REF!,Data!#REF!,Data!#REF!)))))))))</f>
        <v>#REF!</v>
      </c>
      <c r="O41" s="937"/>
      <c r="P41" s="938"/>
      <c r="Q41" s="630" t="s">
        <v>525</v>
      </c>
      <c r="R41" s="938"/>
      <c r="S41" s="938"/>
      <c r="T41" s="630"/>
      <c r="U41" s="634"/>
      <c r="V41" s="630"/>
      <c r="W41" s="350">
        <f>IF(E41="","",VLOOKUP(C41,Data!$B$5:$J$508,9,FALSE)*E41)</f>
        <v>5.1840000000000002</v>
      </c>
      <c r="X41" s="704" t="b">
        <f t="shared" si="10"/>
        <v>0</v>
      </c>
      <c r="Y41" s="704" t="b">
        <f t="shared" si="11"/>
        <v>0</v>
      </c>
      <c r="Z41" s="902" t="s">
        <v>18</v>
      </c>
      <c r="AA41" s="902" t="s">
        <v>1191</v>
      </c>
      <c r="AB41" s="903">
        <v>100</v>
      </c>
      <c r="AC41" s="704"/>
      <c r="AD41" s="704"/>
    </row>
    <row r="42" spans="2:30" s="710" customFormat="1" ht="20" customHeight="1">
      <c r="B42" s="707" t="s">
        <v>1047</v>
      </c>
      <c r="C42" s="357" t="s">
        <v>128</v>
      </c>
      <c r="D42" s="346" t="str">
        <f>IF(E42="","",VLOOKUP(C42,Data!$B$5:$L$508,2,FALSE))</f>
        <v>ZV88190</v>
      </c>
      <c r="E42" s="715">
        <v>120</v>
      </c>
      <c r="F42" s="709"/>
      <c r="G42" s="346">
        <f>IF(E42="","",VLOOKUP(C42,Data!$B$5:$L$508,11,FALSE))</f>
        <v>42.63</v>
      </c>
      <c r="H42" s="616">
        <f t="shared" si="0"/>
        <v>5115.6000000000004</v>
      </c>
      <c r="I42" s="471" t="str">
        <f>IF(E42="","",VLOOKUP(C42,Data!$B$5:$D$508,3,FALSE))</f>
        <v>C/T</v>
      </c>
      <c r="J42" s="347" t="str">
        <f>IF(E42="","",VLOOKUP(C42,Data!$B$5:$M$508,12,FALSE))</f>
        <v>Indonesia</v>
      </c>
      <c r="K42" s="348"/>
      <c r="L42" s="349">
        <f>IF(E42="","",VLOOKUP(C42,Data!$B$5:$E$508,4,FALSE)*E42)</f>
        <v>1096.8000000000002</v>
      </c>
      <c r="M42" s="349">
        <f>IF(E42="","",VLOOKUP(C42,Data!$B$5:$F$508,5,FALSE)*E42)</f>
        <v>1032</v>
      </c>
      <c r="N42" s="612" t="e">
        <f>IF(C42=Data!#REF!,Data!#REF!,(IF(C42=Data!#REF!,Data!#REF!,(IF(C42=Data!#REF!,Data!#REF!,(IF(C42=Data!B132,Data!G132,(IF(C42=Data!B135,Data!G135,(IF(C42=Data!#REF!,Data!#REF!,(IF(C42=Data!#REF!,Data!#REF!,(IF(C42=Data!#REF!,Data!#REF!,Data!#REF!)))))))))))))))&amp;IF(C42=Data!#REF!,Data!#REF!,(IF(C42=Data!#REF!,Data!#REF!,(IF(C42=Data!#REF!,Data!#REF!,(IF(C42=Data!#REF!,Data!#REF!,(IF(C42=Data!#REF!,Data!#REF!,(IF(C42=Data!#REF!,Data!G827,(IF(C42=Data!#REF!,Data!#REF!,(IF(C42=Data!#REF!,Data!#REF!,Data!#REF!)))))))))))))))&amp;IF(C42=Data!B163,Data!G163,(IF(C42=Data!#REF!,Data!#REF!,(IF(C42=Data!#REF!,Data!#REF!,(IF(C42=Data!#REF!,Data!#REF!,(IF(C42=Data!#REF!,Data!#REF!,Data!#REF!)))))))))</f>
        <v>#REF!</v>
      </c>
      <c r="O42" s="937"/>
      <c r="P42" s="938"/>
      <c r="Q42" s="630" t="s">
        <v>525</v>
      </c>
      <c r="R42" s="938"/>
      <c r="S42" s="938"/>
      <c r="T42" s="630"/>
      <c r="U42" s="634"/>
      <c r="V42" s="630"/>
      <c r="W42" s="350">
        <f>IF(E42="","",VLOOKUP(C42,Data!$B$5:$J$508,9,FALSE)*E42)</f>
        <v>2.5920000000000001</v>
      </c>
      <c r="X42" s="704" t="b">
        <f t="shared" si="1"/>
        <v>0</v>
      </c>
      <c r="Y42" s="704" t="b">
        <f t="shared" si="2"/>
        <v>0</v>
      </c>
      <c r="Z42" s="902" t="s">
        <v>18</v>
      </c>
      <c r="AA42" s="902" t="s">
        <v>1191</v>
      </c>
      <c r="AB42" s="903">
        <v>100</v>
      </c>
      <c r="AC42" s="704"/>
      <c r="AD42" s="704"/>
    </row>
    <row r="43" spans="2:30" s="710" customFormat="1" ht="20" customHeight="1">
      <c r="B43" s="707" t="s">
        <v>1296</v>
      </c>
      <c r="C43" s="357" t="s">
        <v>130</v>
      </c>
      <c r="D43" s="346" t="str">
        <f>IF(E43="","",VLOOKUP(C43,Data!$B$5:$L$508,2,FALSE))</f>
        <v>ZV88210</v>
      </c>
      <c r="E43" s="715">
        <v>240</v>
      </c>
      <c r="F43" s="709"/>
      <c r="G43" s="346">
        <f>IF(E43="","",VLOOKUP(C43,Data!$B$5:$L$508,11,FALSE))</f>
        <v>44.02</v>
      </c>
      <c r="H43" s="616">
        <f t="shared" si="0"/>
        <v>10564.800000000001</v>
      </c>
      <c r="I43" s="471" t="str">
        <f>IF(E43="","",VLOOKUP(C43,Data!$B$5:$D$508,3,FALSE))</f>
        <v>C/T</v>
      </c>
      <c r="J43" s="347" t="str">
        <f>IF(E43="","",VLOOKUP(C43,Data!$B$5:$M$508,12,FALSE))</f>
        <v>Indonesia</v>
      </c>
      <c r="K43" s="348"/>
      <c r="L43" s="349">
        <f>IF(E43="","",VLOOKUP(C43,Data!$B$5:$E$508,4,FALSE)*E43)</f>
        <v>1716</v>
      </c>
      <c r="M43" s="349">
        <f>IF(E43="","",VLOOKUP(C43,Data!$B$5:$F$508,5,FALSE)*E43)</f>
        <v>1632</v>
      </c>
      <c r="N43" s="612" t="e">
        <f>IF(C43=Data!#REF!,Data!#REF!,(IF(C43=Data!#REF!,Data!#REF!,(IF(C43=Data!#REF!,Data!#REF!,(IF(C43=Data!B133,Data!G133,(IF(C43=Data!B136,Data!G136,(IF(C43=Data!#REF!,Data!#REF!,(IF(C43=Data!#REF!,Data!#REF!,(IF(C43=Data!#REF!,Data!#REF!,Data!#REF!)))))))))))))))&amp;IF(C43=Data!#REF!,Data!#REF!,(IF(C43=Data!#REF!,Data!#REF!,(IF(C43=Data!#REF!,Data!#REF!,(IF(C43=Data!#REF!,Data!#REF!,(IF(C43=Data!#REF!,Data!#REF!,(IF(C43=Data!#REF!,Data!G828,(IF(C43=Data!#REF!,Data!#REF!,(IF(C43=Data!#REF!,Data!#REF!,Data!#REF!)))))))))))))))&amp;IF(C43=Data!B164,Data!G164,(IF(C43=Data!#REF!,Data!#REF!,(IF(C43=Data!#REF!,Data!#REF!,(IF(C43=Data!#REF!,Data!#REF!,(IF(C43=Data!#REF!,Data!#REF!,Data!#REF!)))))))))</f>
        <v>#REF!</v>
      </c>
      <c r="O43" s="937"/>
      <c r="P43" s="938"/>
      <c r="Q43" s="630" t="s">
        <v>525</v>
      </c>
      <c r="R43" s="938"/>
      <c r="S43" s="938"/>
      <c r="T43" s="630"/>
      <c r="U43" s="634"/>
      <c r="V43" s="630"/>
      <c r="W43" s="350">
        <f>IF(E43="","",VLOOKUP(C43,Data!$B$5:$J$508,9,FALSE)*E43)</f>
        <v>5.1840000000000002</v>
      </c>
      <c r="X43" s="704" t="b">
        <f t="shared" si="1"/>
        <v>0</v>
      </c>
      <c r="Y43" s="704" t="b">
        <f t="shared" si="2"/>
        <v>0</v>
      </c>
      <c r="Z43" s="902" t="s">
        <v>629</v>
      </c>
      <c r="AA43" s="902" t="s">
        <v>1290</v>
      </c>
      <c r="AB43" s="903">
        <v>10</v>
      </c>
      <c r="AC43" s="704"/>
      <c r="AD43" s="704"/>
    </row>
    <row r="44" spans="2:30" s="710" customFormat="1" ht="20" customHeight="1">
      <c r="B44" s="707" t="s">
        <v>1217</v>
      </c>
      <c r="C44" s="357" t="s">
        <v>131</v>
      </c>
      <c r="D44" s="346" t="str">
        <f>IF(E44="","",VLOOKUP(C44,Data!$B$5:$L$508,2,FALSE))</f>
        <v>ZV88230</v>
      </c>
      <c r="E44" s="715">
        <v>126</v>
      </c>
      <c r="F44" s="709"/>
      <c r="G44" s="346">
        <f>IF(E44="","",VLOOKUP(C44,Data!$B$5:$L$508,11,FALSE))</f>
        <v>38.19</v>
      </c>
      <c r="H44" s="616">
        <f t="shared" si="0"/>
        <v>4811.9399999999996</v>
      </c>
      <c r="I44" s="471" t="str">
        <f>IF(E44="","",VLOOKUP(C44,Data!$B$5:$D$508,3,FALSE))</f>
        <v>C/T</v>
      </c>
      <c r="J44" s="347" t="str">
        <f>IF(E44="","",VLOOKUP(C44,Data!$B$5:$M$508,12,FALSE))</f>
        <v>Indonesia</v>
      </c>
      <c r="K44" s="348"/>
      <c r="L44" s="349">
        <f>IF(E44="","",VLOOKUP(C44,Data!$B$5:$E$508,4,FALSE)*E44)</f>
        <v>606.05999999999995</v>
      </c>
      <c r="M44" s="349">
        <f>IF(E44="","",VLOOKUP(C44,Data!$B$5:$F$508,5,FALSE)*E44)</f>
        <v>554.40000000000009</v>
      </c>
      <c r="N44" s="612" t="e">
        <f>IF(C44=Data!#REF!,Data!#REF!,(IF(C44=Data!#REF!,Data!#REF!,(IF(C44=Data!#REF!,Data!#REF!,(IF(C44=Data!B134,Data!G134,(IF(C44=Data!B137,Data!G137,(IF(C44=Data!#REF!,Data!#REF!,(IF(C44=Data!#REF!,Data!#REF!,(IF(C44=Data!#REF!,Data!#REF!,Data!#REF!)))))))))))))))&amp;IF(C44=Data!#REF!,Data!#REF!,(IF(C44=Data!#REF!,Data!#REF!,(IF(C44=Data!#REF!,Data!#REF!,(IF(C44=Data!#REF!,Data!#REF!,(IF(C44=Data!#REF!,Data!#REF!,(IF(C44=Data!#REF!,Data!G829,(IF(C44=Data!#REF!,Data!#REF!,(IF(C44=Data!#REF!,Data!#REF!,Data!#REF!)))))))))))))))&amp;IF(C44=Data!B165,Data!G165,(IF(C44=Data!#REF!,Data!#REF!,(IF(C44=Data!#REF!,Data!#REF!,(IF(C44=Data!#REF!,Data!#REF!,(IF(C44=Data!#REF!,Data!#REF!,Data!#REF!)))))))))</f>
        <v>#REF!</v>
      </c>
      <c r="O44" s="937"/>
      <c r="P44" s="938"/>
      <c r="Q44" s="630" t="s">
        <v>525</v>
      </c>
      <c r="R44" s="938"/>
      <c r="S44" s="938"/>
      <c r="T44" s="630"/>
      <c r="U44" s="634"/>
      <c r="V44" s="630"/>
      <c r="W44" s="350">
        <f>IF(E44="","",VLOOKUP(C44,Data!$B$5:$J$508,9,FALSE)*E44)</f>
        <v>1.4742</v>
      </c>
      <c r="X44" s="704" t="b">
        <f t="shared" si="1"/>
        <v>0</v>
      </c>
      <c r="Y44" s="704" t="b">
        <f t="shared" si="2"/>
        <v>0</v>
      </c>
      <c r="Z44" s="902" t="s">
        <v>631</v>
      </c>
      <c r="AA44" s="902" t="s">
        <v>1306</v>
      </c>
      <c r="AB44" s="903">
        <v>10</v>
      </c>
      <c r="AC44" s="704"/>
      <c r="AD44" s="704"/>
    </row>
    <row r="45" spans="2:30" s="710" customFormat="1" ht="20" customHeight="1">
      <c r="B45" s="707" t="s">
        <v>996</v>
      </c>
      <c r="C45" s="357" t="s">
        <v>133</v>
      </c>
      <c r="D45" s="346" t="str">
        <f>IF(E45="","",VLOOKUP(C45,Data!$B$5:$L$508,2,FALSE))</f>
        <v>ZV88250</v>
      </c>
      <c r="E45" s="715">
        <v>128</v>
      </c>
      <c r="F45" s="709"/>
      <c r="G45" s="346">
        <f>IF(E45="","",VLOOKUP(C45,Data!$B$5:$L$508,11,FALSE))</f>
        <v>96.46</v>
      </c>
      <c r="H45" s="616">
        <f t="shared" si="0"/>
        <v>12346.88</v>
      </c>
      <c r="I45" s="471" t="str">
        <f>IF(E45="","",VLOOKUP(C45,Data!$B$5:$D$508,3,FALSE))</f>
        <v>C/T</v>
      </c>
      <c r="J45" s="347" t="str">
        <f>IF(E45="","",VLOOKUP(C45,Data!$B$5:$M$508,12,FALSE))</f>
        <v>Indonesia</v>
      </c>
      <c r="K45" s="348"/>
      <c r="L45" s="349">
        <f>IF(E45="","",VLOOKUP(C45,Data!$B$5:$E$508,4,FALSE)*E45)</f>
        <v>581.12</v>
      </c>
      <c r="M45" s="349">
        <f>IF(E45="","",VLOOKUP(C45,Data!$B$5:$F$508,5,FALSE)*E45)</f>
        <v>537.6</v>
      </c>
      <c r="N45" s="612" t="e">
        <f>IF(C45=Data!#REF!,Data!#REF!,(IF(C45=Data!#REF!,Data!#REF!,(IF(C45=Data!#REF!,Data!#REF!,(IF(C45=Data!B140,Data!G140,(IF(C45=Data!B143,Data!G143,(IF(C45=Data!#REF!,Data!#REF!,(IF(C45=Data!#REF!,Data!#REF!,(IF(C45=Data!#REF!,Data!#REF!,Data!#REF!)))))))))))))))&amp;IF(C45=Data!#REF!,Data!#REF!,(IF(C45=Data!#REF!,Data!#REF!,(IF(C45=Data!#REF!,Data!#REF!,(IF(C45=Data!#REF!,Data!#REF!,(IF(C45=Data!#REF!,Data!#REF!,(IF(C45=Data!#REF!,Data!G835,(IF(C45=Data!#REF!,Data!#REF!,(IF(C45=Data!#REF!,Data!#REF!,Data!#REF!)))))))))))))))&amp;IF(C45=Data!B171,Data!G171,(IF(C45=Data!#REF!,Data!#REF!,(IF(C45=Data!#REF!,Data!#REF!,(IF(C45=Data!#REF!,Data!#REF!,(IF(C45=Data!#REF!,Data!#REF!,Data!#REF!)))))))))</f>
        <v>#REF!</v>
      </c>
      <c r="O45" s="937"/>
      <c r="P45" s="938"/>
      <c r="Q45" s="630" t="s">
        <v>525</v>
      </c>
      <c r="R45" s="938"/>
      <c r="S45" s="938"/>
      <c r="T45" s="630"/>
      <c r="U45" s="634"/>
      <c r="V45" s="630"/>
      <c r="W45" s="350">
        <f>IF(E45="","",VLOOKUP(C45,Data!$B$5:$J$508,9,FALSE)*E45)</f>
        <v>1.6639999999999999</v>
      </c>
      <c r="X45" s="704" t="b">
        <f t="shared" si="1"/>
        <v>0</v>
      </c>
      <c r="Y45" s="704" t="b">
        <f t="shared" si="2"/>
        <v>0</v>
      </c>
      <c r="Z45" s="902" t="s">
        <v>140</v>
      </c>
      <c r="AA45" s="902" t="s">
        <v>1313</v>
      </c>
      <c r="AB45" s="903">
        <v>5</v>
      </c>
      <c r="AC45" s="704"/>
      <c r="AD45" s="704"/>
    </row>
    <row r="46" spans="2:30" s="710" customFormat="1" ht="20" customHeight="1">
      <c r="B46" s="707">
        <v>55</v>
      </c>
      <c r="C46" s="357" t="s">
        <v>137</v>
      </c>
      <c r="D46" s="346" t="str">
        <f>IF(E46="","",VLOOKUP(C46,Data!$B$5:$L$508,2,FALSE))</f>
        <v>ZV88290</v>
      </c>
      <c r="E46" s="715">
        <v>64</v>
      </c>
      <c r="F46" s="709"/>
      <c r="G46" s="346">
        <f>IF(E46="","",VLOOKUP(C46,Data!$B$5:$L$508,11,FALSE))</f>
        <v>96.87</v>
      </c>
      <c r="H46" s="616">
        <f t="shared" si="0"/>
        <v>6199.68</v>
      </c>
      <c r="I46" s="471" t="str">
        <f>IF(E46="","",VLOOKUP(C46,Data!$B$5:$D$508,3,FALSE))</f>
        <v>C/T</v>
      </c>
      <c r="J46" s="347" t="str">
        <f>IF(E46="","",VLOOKUP(C46,Data!$B$5:$M$508,12,FALSE))</f>
        <v>Indonesia</v>
      </c>
      <c r="K46" s="348"/>
      <c r="L46" s="349">
        <f>IF(E46="","",VLOOKUP(C46,Data!$B$5:$E$508,4,FALSE)*E46)</f>
        <v>290.56</v>
      </c>
      <c r="M46" s="349">
        <f>IF(E46="","",VLOOKUP(C46,Data!$B$5:$F$508,5,FALSE)*E46)</f>
        <v>268.8</v>
      </c>
      <c r="N46" s="612" t="e">
        <f>IF(C46=Data!#REF!,Data!#REF!,(IF(C46=Data!#REF!,Data!#REF!,(IF(C46=Data!#REF!,Data!#REF!,(IF(C46=Data!B141,Data!G141,(IF(C46=Data!B144,Data!G144,(IF(C46=Data!#REF!,Data!#REF!,(IF(C46=Data!#REF!,Data!#REF!,(IF(C46=Data!#REF!,Data!#REF!,Data!#REF!)))))))))))))))&amp;IF(C46=Data!#REF!,Data!#REF!,(IF(C46=Data!#REF!,Data!#REF!,(IF(C46=Data!#REF!,Data!#REF!,(IF(C46=Data!#REF!,Data!#REF!,(IF(C46=Data!#REF!,Data!#REF!,(IF(C46=Data!#REF!,Data!G836,(IF(C46=Data!#REF!,Data!#REF!,(IF(C46=Data!#REF!,Data!#REF!,Data!#REF!)))))))))))))))&amp;IF(C46=Data!B172,Data!G172,(IF(C46=Data!#REF!,Data!#REF!,(IF(C46=Data!#REF!,Data!#REF!,(IF(C46=Data!#REF!,Data!#REF!,(IF(C46=Data!#REF!,Data!#REF!,Data!#REF!)))))))))</f>
        <v>#REF!</v>
      </c>
      <c r="O46" s="937"/>
      <c r="P46" s="938"/>
      <c r="Q46" s="630" t="s">
        <v>525</v>
      </c>
      <c r="R46" s="938"/>
      <c r="S46" s="938"/>
      <c r="T46" s="630"/>
      <c r="U46" s="634"/>
      <c r="V46" s="630"/>
      <c r="W46" s="350">
        <f>IF(E46="","",VLOOKUP(C46,Data!$B$5:$J$508,9,FALSE)*E46)</f>
        <v>0.83199999999999996</v>
      </c>
      <c r="X46" s="704" t="b">
        <f t="shared" si="1"/>
        <v>0</v>
      </c>
      <c r="Y46" s="704" t="b">
        <f t="shared" si="2"/>
        <v>0</v>
      </c>
      <c r="Z46" s="902" t="s">
        <v>142</v>
      </c>
      <c r="AA46" s="902" t="s">
        <v>1193</v>
      </c>
      <c r="AB46" s="903">
        <v>280</v>
      </c>
      <c r="AC46" s="704"/>
      <c r="AD46" s="704"/>
    </row>
    <row r="47" spans="2:30" s="710" customFormat="1" ht="20" customHeight="1">
      <c r="B47" s="707">
        <v>56</v>
      </c>
      <c r="C47" s="357" t="s">
        <v>138</v>
      </c>
      <c r="D47" s="346" t="str">
        <f>IF(E47="","",VLOOKUP(C47,Data!$B$5:$L$508,2,FALSE))</f>
        <v>ZV88300</v>
      </c>
      <c r="E47" s="715">
        <v>64</v>
      </c>
      <c r="F47" s="709"/>
      <c r="G47" s="346">
        <f>IF(E47="","",VLOOKUP(C47,Data!$B$5:$L$508,11,FALSE))</f>
        <v>96.87</v>
      </c>
      <c r="H47" s="616">
        <f t="shared" si="0"/>
        <v>6199.68</v>
      </c>
      <c r="I47" s="471" t="str">
        <f>IF(E47="","",VLOOKUP(C47,Data!$B$5:$D$508,3,FALSE))</f>
        <v>C/T</v>
      </c>
      <c r="J47" s="347" t="str">
        <f>IF(E47="","",VLOOKUP(C47,Data!$B$5:$M$508,12,FALSE))</f>
        <v>Indonesia</v>
      </c>
      <c r="K47" s="348"/>
      <c r="L47" s="349">
        <f>IF(E47="","",VLOOKUP(C47,Data!$B$5:$E$508,4,FALSE)*E47)</f>
        <v>290.56</v>
      </c>
      <c r="M47" s="349">
        <f>IF(E47="","",VLOOKUP(C47,Data!$B$5:$F$508,5,FALSE)*E47)</f>
        <v>268.8</v>
      </c>
      <c r="N47" s="612" t="e">
        <f>IF(C47=Data!#REF!,Data!#REF!,(IF(C47=Data!#REF!,Data!#REF!,(IF(C47=Data!#REF!,Data!#REF!,(IF(C47=Data!B142,Data!G142,(IF(C47=Data!B145,Data!G145,(IF(C47=Data!#REF!,Data!#REF!,(IF(C47=Data!#REF!,Data!#REF!,(IF(C47=Data!#REF!,Data!#REF!,Data!#REF!)))))))))))))))&amp;IF(C47=Data!#REF!,Data!#REF!,(IF(C47=Data!#REF!,Data!#REF!,(IF(C47=Data!#REF!,Data!#REF!,(IF(C47=Data!#REF!,Data!#REF!,(IF(C47=Data!#REF!,Data!#REF!,(IF(C47=Data!#REF!,Data!G837,(IF(C47=Data!#REF!,Data!#REF!,(IF(C47=Data!#REF!,Data!#REF!,Data!#REF!)))))))))))))))&amp;IF(C47=Data!B173,Data!G173,(IF(C47=Data!#REF!,Data!#REF!,(IF(C47=Data!#REF!,Data!#REF!,(IF(C47=Data!#REF!,Data!#REF!,(IF(C47=Data!#REF!,Data!#REF!,Data!#REF!)))))))))</f>
        <v>#REF!</v>
      </c>
      <c r="O47" s="937"/>
      <c r="P47" s="938"/>
      <c r="Q47" s="630" t="s">
        <v>525</v>
      </c>
      <c r="R47" s="938"/>
      <c r="S47" s="938"/>
      <c r="T47" s="630"/>
      <c r="U47" s="634"/>
      <c r="V47" s="630"/>
      <c r="W47" s="350">
        <f>IF(E47="","",VLOOKUP(C47,Data!$B$5:$J$508,9,FALSE)*E47)</f>
        <v>0.83199999999999996</v>
      </c>
      <c r="X47" s="704" t="b">
        <f t="shared" si="1"/>
        <v>0</v>
      </c>
      <c r="Y47" s="704" t="b">
        <f t="shared" si="2"/>
        <v>0</v>
      </c>
      <c r="Z47" s="902" t="s">
        <v>143</v>
      </c>
      <c r="AA47" s="902" t="s">
        <v>1310</v>
      </c>
      <c r="AB47" s="903">
        <v>120</v>
      </c>
      <c r="AC47" s="704"/>
      <c r="AD47" s="704"/>
    </row>
    <row r="48" spans="2:30" s="710" customFormat="1" ht="20" customHeight="1">
      <c r="B48" s="707" t="s">
        <v>1063</v>
      </c>
      <c r="C48" s="357" t="s">
        <v>1343</v>
      </c>
      <c r="D48" s="346" t="str">
        <f>IF(E48="","",VLOOKUP(C48,Data!$B$5:$L$508,2,FALSE))</f>
        <v>VFK670Z</v>
      </c>
      <c r="E48" s="715">
        <v>20</v>
      </c>
      <c r="F48" s="709"/>
      <c r="G48" s="346">
        <f>IF(E48="","",VLOOKUP(C48,Data!$B$5:$L$508,11,FALSE))</f>
        <v>2.82</v>
      </c>
      <c r="H48" s="616">
        <f t="shared" si="0"/>
        <v>56.4</v>
      </c>
      <c r="I48" s="471" t="str">
        <f>IF(E48="","",VLOOKUP(C48,Data!$B$5:$D$508,3,FALSE))</f>
        <v>C/T</v>
      </c>
      <c r="J48" s="347" t="str">
        <f>IF(E48="","",VLOOKUP(C48,Data!$B$5:$M$508,12,FALSE))</f>
        <v>Indonesia</v>
      </c>
      <c r="K48" s="348"/>
      <c r="L48" s="349">
        <f>IF(E48="","",VLOOKUP(C48,Data!$B$5:$E$508,4,FALSE)*E48)</f>
        <v>4</v>
      </c>
      <c r="M48" s="349">
        <f>IF(E48="","",VLOOKUP(C48,Data!$B$5:$F$508,5,FALSE)*E48)</f>
        <v>1</v>
      </c>
      <c r="N48" s="612" t="e">
        <f>IF(C48=Data!#REF!,Data!#REF!,(IF(C48=Data!#REF!,Data!#REF!,(IF(C48=Data!#REF!,Data!#REF!,(IF(C48=Data!B116,Data!G116,(IF(C48=Data!B119,Data!G119,(IF(C48=Data!#REF!,Data!#REF!,(IF(C48=Data!#REF!,Data!#REF!,(IF(C48=Data!#REF!,Data!#REF!,Data!#REF!)))))))))))))))&amp;IF(C48=Data!#REF!,Data!#REF!,(IF(C48=Data!#REF!,Data!#REF!,(IF(C48=Data!#REF!,Data!#REF!,(IF(C48=Data!#REF!,Data!#REF!,(IF(C48=Data!#REF!,Data!#REF!,(IF(C48=Data!#REF!,Data!G811,(IF(C48=Data!#REF!,Data!#REF!,(IF(C48=Data!#REF!,Data!#REF!,Data!#REF!)))))))))))))))&amp;IF(C48=Data!B147,Data!G147,(IF(C48=Data!#REF!,Data!#REF!,(IF(C48=Data!#REF!,Data!#REF!,(IF(C48=Data!#REF!,Data!#REF!,(IF(C48=Data!#REF!,Data!#REF!,Data!#REF!)))))))))</f>
        <v>#REF!</v>
      </c>
      <c r="O48" s="937"/>
      <c r="P48" s="938"/>
      <c r="Q48" s="630" t="s">
        <v>525</v>
      </c>
      <c r="R48" s="938"/>
      <c r="S48" s="938"/>
      <c r="T48" s="630"/>
      <c r="U48" s="634"/>
      <c r="V48" s="630"/>
      <c r="W48" s="350">
        <f>IF(E48="","",VLOOKUP(C48,Data!$B$5:$J$508,9,FALSE)*E48)</f>
        <v>0.18</v>
      </c>
      <c r="X48" s="704" t="b">
        <f t="shared" si="1"/>
        <v>0</v>
      </c>
      <c r="Y48" s="704" t="b">
        <f t="shared" si="2"/>
        <v>0</v>
      </c>
      <c r="Z48" s="902" t="s">
        <v>146</v>
      </c>
      <c r="AA48" s="902" t="s">
        <v>1195</v>
      </c>
      <c r="AB48" s="903">
        <v>147</v>
      </c>
      <c r="AC48" s="704"/>
      <c r="AD48" s="704"/>
    </row>
    <row r="49" spans="2:30" s="710" customFormat="1" ht="20" customHeight="1">
      <c r="B49" s="707" t="s">
        <v>1077</v>
      </c>
      <c r="C49" s="357" t="s">
        <v>159</v>
      </c>
      <c r="D49" s="346" t="str">
        <f>IF(E49="","",VLOOKUP(C49,Data!$B$5:$L$508,2,FALSE))</f>
        <v>ZV88090</v>
      </c>
      <c r="E49" s="715">
        <v>4</v>
      </c>
      <c r="F49" s="709"/>
      <c r="G49" s="346">
        <f>IF(E49="","",VLOOKUP(C49,Data!$B$5:$L$508,11,FALSE))</f>
        <v>37.4</v>
      </c>
      <c r="H49" s="616">
        <f t="shared" si="0"/>
        <v>149.6</v>
      </c>
      <c r="I49" s="471" t="str">
        <f>IF(E49="","",VLOOKUP(C49,Data!$B$5:$D$508,3,FALSE))</f>
        <v>C/T</v>
      </c>
      <c r="J49" s="347" t="str">
        <f>IF(E49="","",VLOOKUP(C49,Data!$B$5:$M$508,12,FALSE))</f>
        <v>Indonesia</v>
      </c>
      <c r="K49" s="348"/>
      <c r="L49" s="349">
        <f>IF(E49="","",VLOOKUP(C49,Data!$B$5:$E$508,4,FALSE)*E49)</f>
        <v>20.2</v>
      </c>
      <c r="M49" s="349">
        <f>IF(E49="","",VLOOKUP(C49,Data!$B$5:$F$508,5,FALSE)*E49)</f>
        <v>15.2</v>
      </c>
      <c r="N49" s="612" t="e">
        <f>IF(C49=Data!#REF!,Data!#REF!,(IF(C49=Data!#REF!,Data!#REF!,(IF(C49=Data!#REF!,Data!#REF!,(IF(C49=Data!B117,Data!G117,(IF(C49=Data!B120,Data!G120,(IF(C49=Data!#REF!,Data!#REF!,(IF(C49=Data!#REF!,Data!#REF!,(IF(C49=Data!#REF!,Data!#REF!,Data!#REF!)))))))))))))))&amp;IF(C49=Data!#REF!,Data!#REF!,(IF(C49=Data!#REF!,Data!#REF!,(IF(C49=Data!#REF!,Data!#REF!,(IF(C49=Data!#REF!,Data!#REF!,(IF(C49=Data!#REF!,Data!#REF!,(IF(C49=Data!#REF!,Data!G812,(IF(C49=Data!#REF!,Data!#REF!,(IF(C49=Data!#REF!,Data!#REF!,Data!#REF!)))))))))))))))&amp;IF(C49=Data!B148,Data!G148,(IF(C49=Data!#REF!,Data!#REF!,(IF(C49=Data!#REF!,Data!#REF!,(IF(C49=Data!#REF!,Data!#REF!,(IF(C49=Data!#REF!,Data!#REF!,Data!#REF!)))))))))</f>
        <v>#REF!</v>
      </c>
      <c r="O49" s="937"/>
      <c r="P49" s="938"/>
      <c r="Q49" s="630" t="s">
        <v>525</v>
      </c>
      <c r="R49" s="938"/>
      <c r="S49" s="938"/>
      <c r="T49" s="630"/>
      <c r="U49" s="634"/>
      <c r="V49" s="630"/>
      <c r="W49" s="350">
        <f>IF(E49="","",VLOOKUP(C49,Data!$B$5:$J$508,9,FALSE)*E49)</f>
        <v>0.101752</v>
      </c>
      <c r="X49" s="704" t="b">
        <f t="shared" si="1"/>
        <v>0</v>
      </c>
      <c r="Y49" s="704" t="b">
        <f t="shared" si="2"/>
        <v>0</v>
      </c>
      <c r="Z49" s="902" t="s">
        <v>147</v>
      </c>
      <c r="AA49" s="902" t="s">
        <v>1196</v>
      </c>
      <c r="AB49" s="903">
        <v>273</v>
      </c>
      <c r="AC49" s="704"/>
      <c r="AD49" s="704"/>
    </row>
    <row r="50" spans="2:30" s="710" customFormat="1" ht="22" customHeight="1">
      <c r="B50" s="637"/>
      <c r="C50" s="653"/>
      <c r="D50" s="346" t="str">
        <f>IF(E50="","",VLOOKUP(C50,Data!$B$5:$L$508,2,FALSE))</f>
        <v/>
      </c>
      <c r="E50" s="715"/>
      <c r="F50" s="709"/>
      <c r="G50" s="346" t="str">
        <f>IF(E50="","",VLOOKUP(C50,Data!$B$5:$L$508,11,FALSE))</f>
        <v/>
      </c>
      <c r="H50" s="616" t="str">
        <f t="shared" si="0"/>
        <v>-</v>
      </c>
      <c r="I50" s="471" t="str">
        <f>IF(E50="","",VLOOKUP(C50,Data!$B$5:$D$508,3,FALSE))</f>
        <v/>
      </c>
      <c r="J50" s="347" t="str">
        <f>IF(E50="","",VLOOKUP(C50,Data!$B$5:$M$508,12,FALSE))</f>
        <v/>
      </c>
      <c r="K50" s="348"/>
      <c r="L50" s="349" t="str">
        <f>IF(E50="","",VLOOKUP(C50,Data!$B$5:$E$508,4,FALSE)*E50)</f>
        <v/>
      </c>
      <c r="M50" s="349" t="str">
        <f>IF(E50="","",VLOOKUP(C50,Data!$B$5:$F$508,5,FALSE)*E50)</f>
        <v/>
      </c>
      <c r="N50" s="612" t="e">
        <f>IF(C50=Data!#REF!,Data!#REF!,(IF(C50=Data!#REF!,Data!#REF!,(IF(C50=Data!#REF!,Data!#REF!,(IF(C50=Data!B146,Data!G146,(IF(C50=Data!B149,Data!G149,(IF(C50=Data!#REF!,Data!#REF!,(IF(C50=Data!#REF!,Data!#REF!,(IF(C50=Data!#REF!,Data!#REF!,Data!#REF!)))))))))))))))&amp;IF(C50=Data!#REF!,Data!#REF!,(IF(C50=Data!#REF!,Data!#REF!,(IF(C50=Data!#REF!,Data!#REF!,(IF(C50=Data!#REF!,Data!#REF!,(IF(C50=Data!#REF!,Data!#REF!,(IF(C50=Data!#REF!,Data!G841,(IF(C50=Data!#REF!,Data!#REF!,(IF(C50=Data!#REF!,Data!#REF!,Data!#REF!)))))))))))))))&amp;IF(C50=Data!B177,Data!G177,(IF(C50=Data!#REF!,Data!#REF!,(IF(C50=Data!#REF!,Data!#REF!,(IF(C50=Data!#REF!,Data!#REF!,(IF(C50=Data!#REF!,Data!#REF!,Data!#REF!)))))))))</f>
        <v>#REF!</v>
      </c>
      <c r="O50" s="937"/>
      <c r="P50" s="938"/>
      <c r="Q50" s="630" t="s">
        <v>525</v>
      </c>
      <c r="R50" s="938"/>
      <c r="S50" s="938"/>
      <c r="T50" s="630"/>
      <c r="U50" s="634"/>
      <c r="V50" s="630"/>
      <c r="W50" s="350" t="str">
        <f>IF(E50="","",VLOOKUP(C50,Data!$B$5:$J$508,9,FALSE)*E50)</f>
        <v/>
      </c>
      <c r="X50" s="704"/>
      <c r="Y50" s="704"/>
      <c r="Z50" s="705"/>
      <c r="AA50" s="705"/>
      <c r="AB50" s="704"/>
      <c r="AC50" s="704"/>
      <c r="AD50" s="704"/>
    </row>
    <row r="51" spans="2:30" s="710" customFormat="1" ht="22" customHeight="1">
      <c r="B51" s="637"/>
      <c r="C51" s="653"/>
      <c r="D51" s="346" t="str">
        <f>IF(E51="","",VLOOKUP(C51,Data!$B$5:$L$508,2,FALSE))</f>
        <v/>
      </c>
      <c r="E51" s="715"/>
      <c r="F51" s="709"/>
      <c r="G51" s="346" t="str">
        <f>IF(E51="","",VLOOKUP(C51,Data!$B$5:$L$508,11,FALSE))</f>
        <v/>
      </c>
      <c r="H51" s="616" t="str">
        <f t="shared" si="0"/>
        <v>-</v>
      </c>
      <c r="I51" s="471" t="str">
        <f>IF(E51="","",VLOOKUP(C51,Data!$B$5:$D$508,3,FALSE))</f>
        <v/>
      </c>
      <c r="J51" s="347" t="str">
        <f>IF(E51="","",VLOOKUP(C51,Data!$B$5:$M$508,12,FALSE))</f>
        <v/>
      </c>
      <c r="K51" s="348"/>
      <c r="L51" s="349" t="str">
        <f>IF(E51="","",VLOOKUP(C51,Data!$B$5:$E$508,4,FALSE)*E51)</f>
        <v/>
      </c>
      <c r="M51" s="349" t="str">
        <f>IF(E51="","",VLOOKUP(C51,Data!$B$5:$F$508,5,FALSE)*E51)</f>
        <v/>
      </c>
      <c r="N51" s="612" t="e">
        <f>IF(C51=Data!#REF!,Data!#REF!,(IF(C51=Data!#REF!,Data!#REF!,(IF(C51=Data!#REF!,Data!#REF!,(IF(C51=Data!B147,Data!G147,(IF(C51=Data!B150,Data!G150,(IF(C51=Data!#REF!,Data!#REF!,(IF(C51=Data!#REF!,Data!#REF!,(IF(C51=Data!#REF!,Data!#REF!,Data!#REF!)))))))))))))))&amp;IF(C51=Data!#REF!,Data!#REF!,(IF(C51=Data!#REF!,Data!#REF!,(IF(C51=Data!#REF!,Data!#REF!,(IF(C51=Data!#REF!,Data!#REF!,(IF(C51=Data!#REF!,Data!#REF!,(IF(C51=Data!#REF!,Data!G842,(IF(C51=Data!#REF!,Data!#REF!,(IF(C51=Data!#REF!,Data!#REF!,Data!#REF!)))))))))))))))&amp;IF(C51=Data!B178,Data!G178,(IF(C51=Data!#REF!,Data!#REF!,(IF(C51=Data!#REF!,Data!#REF!,(IF(C51=Data!#REF!,Data!#REF!,(IF(C51=Data!#REF!,Data!#REF!,Data!#REF!)))))))))</f>
        <v>#REF!</v>
      </c>
      <c r="O51" s="937"/>
      <c r="P51" s="938"/>
      <c r="Q51" s="630" t="s">
        <v>525</v>
      </c>
      <c r="R51" s="938"/>
      <c r="S51" s="938"/>
      <c r="T51" s="630"/>
      <c r="U51" s="634"/>
      <c r="V51" s="630"/>
      <c r="W51" s="350" t="str">
        <f>IF(E51="","",VLOOKUP(C51,Data!$B$5:$J$508,9,FALSE)*E51)</f>
        <v/>
      </c>
      <c r="X51" s="704"/>
      <c r="Y51" s="704"/>
      <c r="Z51" s="705"/>
      <c r="AA51" s="705"/>
      <c r="AB51" s="704"/>
      <c r="AC51" s="704"/>
      <c r="AD51" s="704"/>
    </row>
    <row r="52" spans="2:30" s="710" customFormat="1" ht="22" customHeight="1">
      <c r="B52" s="637"/>
      <c r="C52" s="653"/>
      <c r="D52" s="346" t="str">
        <f>IF(E52="","",VLOOKUP(C52,Data!$B$5:$L$508,2,FALSE))</f>
        <v/>
      </c>
      <c r="E52" s="715"/>
      <c r="F52" s="709"/>
      <c r="G52" s="346" t="str">
        <f>IF(E52="","",VLOOKUP(C52,Data!$B$5:$L$508,11,FALSE))</f>
        <v/>
      </c>
      <c r="H52" s="616" t="str">
        <f t="shared" si="0"/>
        <v>-</v>
      </c>
      <c r="I52" s="471" t="str">
        <f>IF(E52="","",VLOOKUP(C52,Data!$B$5:$D$508,3,FALSE))</f>
        <v/>
      </c>
      <c r="J52" s="347" t="str">
        <f>IF(E52="","",VLOOKUP(C52,Data!$B$5:$M$508,12,FALSE))</f>
        <v/>
      </c>
      <c r="K52" s="348"/>
      <c r="L52" s="349" t="str">
        <f>IF(E52="","",VLOOKUP(C52,Data!$B$5:$E$508,4,FALSE)*E52)</f>
        <v/>
      </c>
      <c r="M52" s="349" t="str">
        <f>IF(E52="","",VLOOKUP(C52,Data!$B$5:$F$508,5,FALSE)*E52)</f>
        <v/>
      </c>
      <c r="N52" s="612" t="e">
        <f>IF(C52=Data!#REF!,Data!#REF!,(IF(C52=Data!#REF!,Data!#REF!,(IF(C52=Data!#REF!,Data!#REF!,(IF(C52=Data!B148,Data!G148,(IF(C52=Data!B151,Data!G151,(IF(C52=Data!#REF!,Data!#REF!,(IF(C52=Data!#REF!,Data!#REF!,(IF(C52=Data!#REF!,Data!#REF!,Data!#REF!)))))))))))))))&amp;IF(C52=Data!#REF!,Data!#REF!,(IF(C52=Data!#REF!,Data!#REF!,(IF(C52=Data!#REF!,Data!#REF!,(IF(C52=Data!#REF!,Data!#REF!,(IF(C52=Data!#REF!,Data!#REF!,(IF(C52=Data!#REF!,Data!G843,(IF(C52=Data!#REF!,Data!#REF!,(IF(C52=Data!#REF!,Data!#REF!,Data!#REF!)))))))))))))))&amp;IF(C52=Data!B179,Data!G179,(IF(C52=Data!#REF!,Data!#REF!,(IF(C52=Data!#REF!,Data!#REF!,(IF(C52=Data!#REF!,Data!#REF!,(IF(C52=Data!#REF!,Data!#REF!,Data!#REF!)))))))))</f>
        <v>#REF!</v>
      </c>
      <c r="O52" s="937"/>
      <c r="P52" s="938"/>
      <c r="Q52" s="630" t="s">
        <v>525</v>
      </c>
      <c r="R52" s="938"/>
      <c r="S52" s="938"/>
      <c r="T52" s="630"/>
      <c r="U52" s="634"/>
      <c r="V52" s="630"/>
      <c r="W52" s="350" t="str">
        <f>IF(E52="","",VLOOKUP(C52,Data!$B$5:$J$508,9,FALSE)*E52)</f>
        <v/>
      </c>
      <c r="X52" s="704"/>
      <c r="Y52" s="704"/>
      <c r="Z52" s="705"/>
      <c r="AA52" s="705"/>
      <c r="AB52" s="704"/>
      <c r="AC52" s="704"/>
      <c r="AD52" s="704"/>
    </row>
    <row r="53" spans="2:30">
      <c r="B53" s="637"/>
      <c r="C53" s="653"/>
      <c r="D53" s="654"/>
      <c r="E53" s="359">
        <f>SUM(E18:E52)</f>
        <v>2532</v>
      </c>
      <c r="F53" s="359"/>
      <c r="G53" s="361"/>
      <c r="H53" s="493">
        <f>SUM(H18:H52)</f>
        <v>97199.65</v>
      </c>
      <c r="I53" s="361"/>
      <c r="J53" s="361"/>
      <c r="K53" s="361"/>
      <c r="L53" s="655">
        <f>SUM(L18:L52)</f>
        <v>9515.7200000000012</v>
      </c>
      <c r="M53" s="655">
        <f>SUM(M18:M52)</f>
        <v>8890.119999999999</v>
      </c>
      <c r="N53" s="351" t="e">
        <f>SUM(N16:N52)</f>
        <v>#REF!</v>
      </c>
      <c r="O53" s="351"/>
      <c r="P53" s="351">
        <f>SUM(P16:P52)</f>
        <v>0</v>
      </c>
      <c r="Q53" s="351">
        <f>SUM(Q16:Q52)</f>
        <v>0</v>
      </c>
      <c r="R53" s="351"/>
      <c r="S53" s="351">
        <f>SUM(S16:S52)</f>
        <v>0</v>
      </c>
      <c r="T53" s="351">
        <f>SUM(T16:T52)</f>
        <v>0</v>
      </c>
      <c r="U53" s="351" t="e">
        <f>SUM(#REF!)</f>
        <v>#REF!</v>
      </c>
      <c r="V53" s="351">
        <f>SUM(V16:V52)</f>
        <v>0</v>
      </c>
      <c r="W53" s="354">
        <f>SUM(W18:W52)</f>
        <v>28.903429111111116</v>
      </c>
    </row>
    <row r="54" spans="2:30" ht="32.5">
      <c r="B54" s="656"/>
      <c r="C54" s="904"/>
      <c r="D54" s="641"/>
      <c r="E54" s="441"/>
      <c r="F54" s="658"/>
      <c r="G54" s="177" t="s">
        <v>527</v>
      </c>
      <c r="H54" s="174"/>
      <c r="I54" s="439"/>
      <c r="J54" s="439"/>
      <c r="K54" s="439"/>
      <c r="L54" s="178"/>
      <c r="M54" s="174"/>
      <c r="N54" s="408"/>
      <c r="O54" s="407"/>
      <c r="P54" s="407"/>
      <c r="Q54" s="407"/>
      <c r="R54" s="407"/>
      <c r="S54" s="407"/>
      <c r="T54" s="407"/>
      <c r="U54" s="408"/>
      <c r="V54" s="408"/>
      <c r="W54" s="176"/>
    </row>
    <row r="55" spans="2:30">
      <c r="B55" s="387" t="s">
        <v>523</v>
      </c>
      <c r="C55" s="639"/>
      <c r="D55" s="659"/>
      <c r="E55" s="444" t="s">
        <v>528</v>
      </c>
      <c r="F55" s="444"/>
      <c r="G55" s="80" t="s">
        <v>82</v>
      </c>
      <c r="H55" s="84"/>
      <c r="I55" s="417" t="s">
        <v>83</v>
      </c>
      <c r="J55" s="445"/>
      <c r="K55" s="169" t="s">
        <v>84</v>
      </c>
      <c r="L55" s="169"/>
      <c r="M55" s="1070" t="s">
        <v>85</v>
      </c>
      <c r="N55" s="1071"/>
      <c r="O55" s="1071"/>
      <c r="P55" s="1071"/>
      <c r="Q55" s="1071"/>
      <c r="R55" s="1071"/>
      <c r="S55" s="1071"/>
      <c r="T55" s="1071"/>
      <c r="U55" s="1071"/>
      <c r="V55" s="1071"/>
      <c r="W55" s="1072"/>
    </row>
    <row r="56" spans="2:30" ht="13">
      <c r="B56" s="394" t="s">
        <v>547</v>
      </c>
      <c r="D56" s="660"/>
      <c r="E56" s="381" t="s">
        <v>87</v>
      </c>
      <c r="G56" s="179" t="s">
        <v>1135</v>
      </c>
      <c r="H56" s="180" t="s">
        <v>12</v>
      </c>
      <c r="I56" s="394" t="s">
        <v>88</v>
      </c>
      <c r="J56" s="446"/>
      <c r="K56" s="171" t="s">
        <v>89</v>
      </c>
      <c r="L56" s="171"/>
      <c r="M56" s="167"/>
      <c r="W56" s="172"/>
      <c r="Z56" s="704"/>
      <c r="AA56" s="704"/>
    </row>
    <row r="57" spans="2:30">
      <c r="B57" s="394" t="s">
        <v>561</v>
      </c>
      <c r="D57" s="641"/>
      <c r="G57" s="1073"/>
      <c r="H57" s="1074"/>
      <c r="I57" s="394"/>
      <c r="J57" s="446"/>
      <c r="K57" s="171" t="s">
        <v>93</v>
      </c>
      <c r="L57" s="171"/>
      <c r="M57" s="167"/>
      <c r="W57" s="172"/>
    </row>
    <row r="58" spans="2:30" ht="12.5">
      <c r="B58" s="406"/>
      <c r="C58" s="448"/>
      <c r="D58" s="661"/>
      <c r="E58" s="381" t="s">
        <v>94</v>
      </c>
      <c r="G58" s="179"/>
      <c r="H58" s="180"/>
      <c r="I58" s="394" t="s">
        <v>95</v>
      </c>
      <c r="J58" s="446"/>
      <c r="K58" s="171"/>
      <c r="L58" s="171"/>
      <c r="M58" s="167"/>
      <c r="W58" s="172"/>
      <c r="Z58" s="704"/>
      <c r="AA58" s="704"/>
    </row>
    <row r="59" spans="2:30" ht="13">
      <c r="B59" s="387" t="s">
        <v>96</v>
      </c>
      <c r="C59" s="444"/>
      <c r="D59" s="640"/>
      <c r="E59" s="381" t="s">
        <v>97</v>
      </c>
      <c r="G59" s="88" t="s">
        <v>98</v>
      </c>
      <c r="H59" s="85"/>
      <c r="I59" s="394" t="s">
        <v>88</v>
      </c>
      <c r="J59" s="446"/>
      <c r="K59" s="171" t="s">
        <v>99</v>
      </c>
      <c r="L59" s="171"/>
      <c r="M59" s="167"/>
      <c r="W59" s="172"/>
      <c r="Z59" s="704"/>
      <c r="AA59" s="704"/>
    </row>
    <row r="60" spans="2:30" ht="15.5">
      <c r="B60" s="729" t="s">
        <v>537</v>
      </c>
      <c r="D60" s="641"/>
      <c r="E60" s="381" t="s">
        <v>100</v>
      </c>
      <c r="G60" s="89"/>
      <c r="H60" s="181"/>
      <c r="I60" s="394" t="s">
        <v>101</v>
      </c>
      <c r="J60" s="446"/>
      <c r="K60" s="171" t="s">
        <v>524</v>
      </c>
      <c r="L60" s="171"/>
      <c r="M60" s="1075" t="s">
        <v>103</v>
      </c>
      <c r="N60" s="1076"/>
      <c r="O60" s="1076"/>
      <c r="P60" s="1076"/>
      <c r="Q60" s="1076"/>
      <c r="R60" s="1076"/>
      <c r="S60" s="1076"/>
      <c r="T60" s="1076"/>
      <c r="U60" s="1076"/>
      <c r="V60" s="1076"/>
      <c r="W60" s="1077"/>
      <c r="Z60" s="704"/>
      <c r="AA60" s="704"/>
    </row>
    <row r="61" spans="2:30">
      <c r="B61" s="406"/>
      <c r="C61" s="448"/>
      <c r="D61" s="644"/>
      <c r="E61" s="448"/>
      <c r="F61" s="448"/>
      <c r="G61" s="1061" t="s">
        <v>1368</v>
      </c>
      <c r="H61" s="1078"/>
      <c r="I61" s="1061" t="s">
        <v>1372</v>
      </c>
      <c r="J61" s="1078"/>
      <c r="K61" s="448"/>
      <c r="L61" s="175"/>
      <c r="M61" s="1079" t="s">
        <v>105</v>
      </c>
      <c r="N61" s="1080"/>
      <c r="O61" s="1080"/>
      <c r="P61" s="1080"/>
      <c r="Q61" s="1080"/>
      <c r="R61" s="1080"/>
      <c r="S61" s="1080"/>
      <c r="T61" s="1080"/>
      <c r="U61" s="1080"/>
      <c r="V61" s="1080"/>
      <c r="W61" s="1081"/>
    </row>
    <row r="65" spans="2:27" ht="22.5" customHeight="1">
      <c r="B65" s="456" t="s">
        <v>922</v>
      </c>
      <c r="C65" s="497"/>
      <c r="D65" s="456" t="s">
        <v>580</v>
      </c>
      <c r="E65" s="663"/>
      <c r="F65" s="663"/>
      <c r="G65" s="456" t="s">
        <v>916</v>
      </c>
      <c r="I65" s="456" t="s">
        <v>927</v>
      </c>
    </row>
    <row r="66" spans="2:27" s="163" customFormat="1" ht="22.5" customHeight="1">
      <c r="B66" s="456" t="s">
        <v>923</v>
      </c>
      <c r="C66" s="497"/>
      <c r="D66" s="456" t="s">
        <v>1374</v>
      </c>
      <c r="E66" s="663"/>
      <c r="F66" s="663"/>
      <c r="G66" s="664" t="s">
        <v>917</v>
      </c>
      <c r="H66" s="497"/>
      <c r="I66" s="575" t="s">
        <v>927</v>
      </c>
      <c r="J66" s="704"/>
      <c r="K66" s="704"/>
      <c r="N66" s="704"/>
      <c r="O66" s="704"/>
      <c r="P66" s="704"/>
      <c r="Q66" s="704"/>
      <c r="R66" s="704"/>
      <c r="S66" s="704"/>
      <c r="T66" s="704"/>
      <c r="U66" s="704"/>
      <c r="V66" s="704"/>
      <c r="W66" s="164"/>
      <c r="X66" s="704"/>
      <c r="Y66" s="704"/>
      <c r="Z66" s="705"/>
      <c r="AA66" s="679"/>
    </row>
    <row r="67" spans="2:27" s="163" customFormat="1" ht="22.5" customHeight="1">
      <c r="B67" s="456" t="s">
        <v>924</v>
      </c>
      <c r="C67" s="497"/>
      <c r="D67" s="664" t="s">
        <v>1375</v>
      </c>
      <c r="E67" s="663"/>
      <c r="F67" s="663"/>
      <c r="G67" s="456" t="s">
        <v>918</v>
      </c>
      <c r="I67" s="456" t="s">
        <v>580</v>
      </c>
      <c r="J67" s="704"/>
      <c r="K67" s="704"/>
      <c r="N67" s="704"/>
      <c r="O67" s="704"/>
      <c r="P67" s="704"/>
      <c r="Q67" s="704"/>
      <c r="R67" s="704"/>
      <c r="S67" s="704"/>
      <c r="T67" s="704"/>
      <c r="U67" s="704"/>
      <c r="V67" s="704"/>
      <c r="W67" s="164"/>
      <c r="X67" s="704"/>
      <c r="Y67" s="704"/>
      <c r="Z67" s="705"/>
      <c r="AA67" s="679"/>
    </row>
    <row r="68" spans="2:27" s="163" customFormat="1" ht="22.5" customHeight="1">
      <c r="B68" s="456" t="s">
        <v>925</v>
      </c>
      <c r="C68" s="497"/>
      <c r="D68" s="456" t="s">
        <v>580</v>
      </c>
      <c r="E68" s="663"/>
      <c r="F68" s="663"/>
      <c r="G68" s="456" t="s">
        <v>919</v>
      </c>
      <c r="I68" s="456" t="s">
        <v>580</v>
      </c>
      <c r="J68" s="704"/>
      <c r="K68" s="704"/>
      <c r="N68" s="704"/>
      <c r="O68" s="704"/>
      <c r="P68" s="704"/>
      <c r="Q68" s="704"/>
      <c r="R68" s="704"/>
      <c r="S68" s="704"/>
      <c r="T68" s="704"/>
      <c r="U68" s="704"/>
      <c r="V68" s="704"/>
      <c r="W68" s="164"/>
      <c r="X68" s="704"/>
      <c r="Y68" s="704"/>
      <c r="Z68" s="705"/>
      <c r="AA68" s="679"/>
    </row>
    <row r="69" spans="2:27" s="163" customFormat="1" ht="22.5" customHeight="1">
      <c r="B69" s="456" t="s">
        <v>926</v>
      </c>
      <c r="C69" s="497"/>
      <c r="D69" s="456" t="s">
        <v>580</v>
      </c>
      <c r="E69" s="663"/>
      <c r="F69" s="663"/>
      <c r="G69" s="456" t="s">
        <v>921</v>
      </c>
      <c r="I69" s="456" t="s">
        <v>580</v>
      </c>
      <c r="J69" s="704"/>
      <c r="K69" s="704"/>
      <c r="N69" s="704"/>
      <c r="O69" s="704"/>
      <c r="P69" s="704"/>
      <c r="Q69" s="704"/>
      <c r="R69" s="704"/>
      <c r="S69" s="704"/>
      <c r="T69" s="704"/>
      <c r="U69" s="704"/>
      <c r="V69" s="704"/>
      <c r="W69" s="164"/>
      <c r="X69" s="704"/>
      <c r="Y69" s="704"/>
      <c r="Z69" s="705"/>
      <c r="AA69" s="679"/>
    </row>
    <row r="70" spans="2:27">
      <c r="B70" s="665"/>
      <c r="D70" s="665"/>
      <c r="E70" s="665"/>
      <c r="F70" s="665"/>
      <c r="G70" s="456" t="s">
        <v>920</v>
      </c>
      <c r="I70" s="456" t="s">
        <v>580</v>
      </c>
    </row>
    <row r="71" spans="2:27" s="163" customFormat="1">
      <c r="B71" s="704"/>
      <c r="C71" s="704"/>
      <c r="D71" s="704"/>
      <c r="E71" s="704"/>
      <c r="F71" s="704"/>
      <c r="G71" s="704"/>
      <c r="H71" s="704"/>
      <c r="I71" s="704"/>
      <c r="J71" s="704"/>
      <c r="K71" s="704"/>
      <c r="N71" s="704"/>
      <c r="O71" s="704"/>
      <c r="P71" s="704"/>
      <c r="Q71" s="704"/>
      <c r="R71" s="704"/>
      <c r="S71" s="704"/>
      <c r="T71" s="704"/>
      <c r="U71" s="704"/>
      <c r="V71" s="704"/>
      <c r="W71" s="164"/>
      <c r="X71" s="704"/>
      <c r="Y71" s="704"/>
      <c r="Z71" s="705"/>
      <c r="AA71" s="679"/>
    </row>
    <row r="72" spans="2:27" s="163" customFormat="1">
      <c r="B72" s="704"/>
      <c r="C72" s="704"/>
      <c r="D72" s="704"/>
      <c r="E72" s="704"/>
      <c r="F72" s="704"/>
      <c r="G72" s="704"/>
      <c r="H72" s="704"/>
      <c r="I72" s="704"/>
      <c r="J72" s="704"/>
      <c r="K72" s="704"/>
      <c r="N72" s="704"/>
      <c r="O72" s="704"/>
      <c r="P72" s="704"/>
      <c r="Q72" s="704"/>
      <c r="R72" s="704"/>
      <c r="S72" s="704"/>
      <c r="T72" s="704"/>
      <c r="U72" s="704"/>
      <c r="V72" s="704"/>
      <c r="W72" s="164"/>
      <c r="X72" s="704"/>
      <c r="Y72" s="704"/>
      <c r="Z72" s="705"/>
      <c r="AA72" s="679"/>
    </row>
    <row r="73" spans="2:27" s="163" customFormat="1">
      <c r="B73" s="704"/>
      <c r="C73" s="704"/>
      <c r="D73" s="704"/>
      <c r="E73" s="704"/>
      <c r="F73" s="704"/>
      <c r="G73" s="704"/>
      <c r="H73" s="704"/>
      <c r="I73" s="704"/>
      <c r="J73" s="704"/>
      <c r="K73" s="704"/>
      <c r="N73" s="704"/>
      <c r="O73" s="704"/>
      <c r="P73" s="704"/>
      <c r="Q73" s="704"/>
      <c r="R73" s="704"/>
      <c r="S73" s="704"/>
      <c r="T73" s="704"/>
      <c r="U73" s="704"/>
      <c r="V73" s="704"/>
      <c r="W73" s="164"/>
      <c r="X73" s="704"/>
      <c r="Y73" s="704"/>
      <c r="Z73" s="705"/>
      <c r="AA73" s="679"/>
    </row>
    <row r="74" spans="2:27" s="163" customFormat="1">
      <c r="B74" s="704"/>
      <c r="C74" s="704"/>
      <c r="D74" s="704"/>
      <c r="E74" s="704"/>
      <c r="F74" s="704"/>
      <c r="G74" s="704"/>
      <c r="H74" s="704"/>
      <c r="I74" s="704"/>
      <c r="J74" s="704"/>
      <c r="K74" s="704"/>
      <c r="N74" s="704"/>
      <c r="O74" s="704"/>
      <c r="P74" s="704"/>
      <c r="Q74" s="704"/>
      <c r="R74" s="704"/>
      <c r="S74" s="704"/>
      <c r="T74" s="704"/>
      <c r="U74" s="704"/>
      <c r="V74" s="704"/>
      <c r="W74" s="164"/>
      <c r="X74" s="704"/>
      <c r="Y74" s="704"/>
      <c r="Z74" s="705"/>
      <c r="AA74" s="679"/>
    </row>
    <row r="75" spans="2:27" s="163" customFormat="1">
      <c r="B75" s="704"/>
      <c r="C75" s="704"/>
      <c r="D75" s="704"/>
      <c r="E75" s="704"/>
      <c r="F75" s="704"/>
      <c r="G75" s="704"/>
      <c r="H75" s="704"/>
      <c r="I75" s="704"/>
      <c r="J75" s="704"/>
      <c r="K75" s="704"/>
      <c r="N75" s="704"/>
      <c r="O75" s="704"/>
      <c r="P75" s="704"/>
      <c r="Q75" s="704"/>
      <c r="R75" s="704"/>
      <c r="S75" s="704"/>
      <c r="T75" s="704"/>
      <c r="U75" s="704"/>
      <c r="V75" s="704"/>
      <c r="W75" s="164"/>
      <c r="X75" s="704"/>
      <c r="Y75" s="704"/>
      <c r="Z75" s="705"/>
      <c r="AA75" s="679"/>
    </row>
    <row r="76" spans="2:27" s="163" customFormat="1">
      <c r="B76" s="704"/>
      <c r="C76" s="704"/>
      <c r="D76" s="704"/>
      <c r="E76" s="704"/>
      <c r="F76" s="704"/>
      <c r="G76" s="704"/>
      <c r="H76" s="704"/>
      <c r="I76" s="704"/>
      <c r="J76" s="704"/>
      <c r="K76" s="704"/>
      <c r="N76" s="704"/>
      <c r="O76" s="704"/>
      <c r="P76" s="704"/>
      <c r="Q76" s="704"/>
      <c r="R76" s="704"/>
      <c r="S76" s="704"/>
      <c r="T76" s="704"/>
      <c r="U76" s="704"/>
      <c r="V76" s="704"/>
      <c r="W76" s="164"/>
      <c r="X76" s="704"/>
      <c r="Y76" s="704"/>
      <c r="Z76" s="705"/>
      <c r="AA76" s="679"/>
    </row>
    <row r="77" spans="2:27" s="163" customFormat="1">
      <c r="B77" s="704"/>
      <c r="C77" s="704"/>
      <c r="D77" s="704"/>
      <c r="E77" s="704"/>
      <c r="F77" s="704"/>
      <c r="G77" s="704"/>
      <c r="H77" s="704"/>
      <c r="I77" s="704"/>
      <c r="J77" s="704"/>
      <c r="K77" s="704"/>
      <c r="N77" s="704"/>
      <c r="O77" s="704"/>
      <c r="P77" s="704"/>
      <c r="Q77" s="704"/>
      <c r="R77" s="704"/>
      <c r="S77" s="704"/>
      <c r="T77" s="704"/>
      <c r="U77" s="704"/>
      <c r="V77" s="704"/>
      <c r="W77" s="164"/>
      <c r="X77" s="704"/>
      <c r="Y77" s="704"/>
      <c r="Z77" s="705"/>
      <c r="AA77" s="679"/>
    </row>
    <row r="78" spans="2:27" s="163" customFormat="1">
      <c r="B78" s="704"/>
      <c r="C78" s="704"/>
      <c r="D78" s="704"/>
      <c r="E78" s="704"/>
      <c r="F78" s="704"/>
      <c r="G78" s="704"/>
      <c r="H78" s="704"/>
      <c r="I78" s="704"/>
      <c r="J78" s="704"/>
      <c r="K78" s="704"/>
      <c r="N78" s="704"/>
      <c r="O78" s="704"/>
      <c r="P78" s="704"/>
      <c r="Q78" s="704"/>
      <c r="R78" s="704"/>
      <c r="S78" s="704"/>
      <c r="T78" s="704"/>
      <c r="U78" s="704"/>
      <c r="V78" s="704"/>
      <c r="W78" s="164"/>
      <c r="X78" s="704"/>
      <c r="Y78" s="704"/>
      <c r="Z78" s="705"/>
      <c r="AA78" s="679"/>
    </row>
    <row r="79" spans="2:27" s="163" customFormat="1">
      <c r="B79" s="704"/>
      <c r="C79" s="704"/>
      <c r="D79" s="704"/>
      <c r="E79" s="704"/>
      <c r="F79" s="704"/>
      <c r="G79" s="704"/>
      <c r="H79" s="704"/>
      <c r="I79" s="704"/>
      <c r="J79" s="704"/>
      <c r="K79" s="704"/>
      <c r="N79" s="704"/>
      <c r="O79" s="704"/>
      <c r="P79" s="704"/>
      <c r="Q79" s="704"/>
      <c r="R79" s="704"/>
      <c r="S79" s="704"/>
      <c r="T79" s="704"/>
      <c r="U79" s="704"/>
      <c r="V79" s="704"/>
      <c r="W79" s="164"/>
      <c r="X79" s="704"/>
      <c r="Y79" s="704"/>
      <c r="Z79" s="705"/>
      <c r="AA79" s="679"/>
    </row>
    <row r="80" spans="2:27" s="163" customFormat="1">
      <c r="B80" s="704"/>
      <c r="C80" s="704"/>
      <c r="D80" s="704"/>
      <c r="E80" s="704"/>
      <c r="F80" s="704"/>
      <c r="G80" s="704"/>
      <c r="H80" s="704"/>
      <c r="I80" s="704"/>
      <c r="J80" s="704"/>
      <c r="K80" s="704"/>
      <c r="N80" s="704"/>
      <c r="O80" s="704"/>
      <c r="P80" s="704"/>
      <c r="Q80" s="704"/>
      <c r="R80" s="704"/>
      <c r="S80" s="704"/>
      <c r="T80" s="704"/>
      <c r="U80" s="704"/>
      <c r="V80" s="704"/>
      <c r="W80" s="164"/>
      <c r="X80" s="704"/>
      <c r="Y80" s="704"/>
      <c r="Z80" s="705"/>
      <c r="AA80" s="679"/>
    </row>
    <row r="81" spans="2:27" s="163" customFormat="1">
      <c r="B81" s="704"/>
      <c r="C81" s="704"/>
      <c r="D81" s="704"/>
      <c r="E81" s="704"/>
      <c r="F81" s="704"/>
      <c r="G81" s="704"/>
      <c r="H81" s="704"/>
      <c r="I81" s="704"/>
      <c r="J81" s="704"/>
      <c r="K81" s="704"/>
      <c r="N81" s="704"/>
      <c r="O81" s="704"/>
      <c r="P81" s="704"/>
      <c r="Q81" s="704"/>
      <c r="R81" s="704"/>
      <c r="S81" s="704"/>
      <c r="T81" s="704"/>
      <c r="U81" s="704"/>
      <c r="V81" s="704"/>
      <c r="W81" s="164"/>
      <c r="X81" s="704"/>
      <c r="Y81" s="704"/>
      <c r="Z81" s="705"/>
      <c r="AA81" s="679"/>
    </row>
    <row r="82" spans="2:27">
      <c r="C82" s="704"/>
      <c r="D82" s="704"/>
      <c r="E82" s="704"/>
      <c r="F82" s="704"/>
      <c r="G82" s="704"/>
      <c r="H82" s="704"/>
    </row>
    <row r="83" spans="2:27" s="665" customFormat="1">
      <c r="B83" s="704"/>
      <c r="C83" s="704"/>
      <c r="D83" s="704"/>
      <c r="E83" s="704"/>
      <c r="F83" s="704"/>
      <c r="G83" s="704"/>
      <c r="H83" s="704"/>
      <c r="I83" s="704"/>
      <c r="J83" s="704"/>
      <c r="K83" s="704"/>
      <c r="L83" s="163"/>
      <c r="M83" s="163"/>
      <c r="N83" s="704"/>
      <c r="O83" s="704"/>
      <c r="P83" s="704"/>
      <c r="Q83" s="704"/>
      <c r="R83" s="704"/>
      <c r="S83" s="704"/>
      <c r="T83" s="704"/>
      <c r="U83" s="704"/>
      <c r="V83" s="704"/>
      <c r="W83" s="164"/>
      <c r="X83" s="704"/>
      <c r="Y83" s="704"/>
      <c r="Z83" s="705"/>
      <c r="AA83" s="680"/>
    </row>
    <row r="84" spans="2:27" s="665" customFormat="1">
      <c r="B84" s="704"/>
      <c r="C84" s="704"/>
      <c r="D84" s="704"/>
      <c r="E84" s="704"/>
      <c r="F84" s="704"/>
      <c r="G84" s="704"/>
      <c r="H84" s="704"/>
      <c r="I84" s="704"/>
      <c r="J84" s="704"/>
      <c r="K84" s="704"/>
      <c r="L84" s="163"/>
      <c r="M84" s="163"/>
      <c r="N84" s="704"/>
      <c r="O84" s="704"/>
      <c r="P84" s="704"/>
      <c r="Q84" s="704"/>
      <c r="R84" s="704"/>
      <c r="S84" s="704"/>
      <c r="T84" s="704"/>
      <c r="U84" s="704"/>
      <c r="V84" s="704"/>
      <c r="W84" s="164"/>
      <c r="X84" s="704"/>
      <c r="Y84" s="704"/>
      <c r="Z84" s="705"/>
      <c r="AA84" s="680"/>
    </row>
    <row r="85" spans="2:27" s="665" customFormat="1">
      <c r="B85" s="704"/>
      <c r="C85" s="704"/>
      <c r="D85" s="704"/>
      <c r="E85" s="704"/>
      <c r="F85" s="704"/>
      <c r="G85" s="704"/>
      <c r="H85" s="704"/>
      <c r="I85" s="704"/>
      <c r="J85" s="704"/>
      <c r="K85" s="704"/>
      <c r="L85" s="163"/>
      <c r="M85" s="163"/>
      <c r="N85" s="704"/>
      <c r="O85" s="704"/>
      <c r="P85" s="704"/>
      <c r="Q85" s="704"/>
      <c r="R85" s="704"/>
      <c r="S85" s="704"/>
      <c r="T85" s="704"/>
      <c r="U85" s="704"/>
      <c r="V85" s="704"/>
      <c r="W85" s="164"/>
      <c r="X85" s="704"/>
      <c r="Y85" s="704"/>
      <c r="Z85" s="705"/>
      <c r="AA85" s="680"/>
    </row>
    <row r="86" spans="2:27" s="665" customFormat="1">
      <c r="B86" s="704"/>
      <c r="C86" s="704"/>
      <c r="D86" s="704"/>
      <c r="E86" s="704"/>
      <c r="F86" s="704"/>
      <c r="G86" s="704"/>
      <c r="H86" s="704"/>
      <c r="I86" s="704"/>
      <c r="J86" s="704"/>
      <c r="K86" s="704"/>
      <c r="L86" s="163"/>
      <c r="M86" s="163"/>
      <c r="N86" s="704"/>
      <c r="O86" s="704"/>
      <c r="P86" s="704"/>
      <c r="Q86" s="704"/>
      <c r="R86" s="704"/>
      <c r="S86" s="704"/>
      <c r="T86" s="704"/>
      <c r="U86" s="704"/>
      <c r="V86" s="704"/>
      <c r="W86" s="164"/>
      <c r="X86" s="704"/>
      <c r="Y86" s="704"/>
      <c r="Z86" s="705"/>
      <c r="AA86" s="680"/>
    </row>
    <row r="87" spans="2:27" s="665" customFormat="1">
      <c r="B87" s="704"/>
      <c r="C87" s="704"/>
      <c r="D87" s="704"/>
      <c r="E87" s="704"/>
      <c r="F87" s="704"/>
      <c r="G87" s="704"/>
      <c r="H87" s="704"/>
      <c r="I87" s="704"/>
      <c r="J87" s="704"/>
      <c r="K87" s="704"/>
      <c r="L87" s="163"/>
      <c r="M87" s="163"/>
      <c r="N87" s="704"/>
      <c r="O87" s="704"/>
      <c r="P87" s="704"/>
      <c r="Q87" s="704"/>
      <c r="R87" s="704"/>
      <c r="S87" s="704"/>
      <c r="T87" s="704"/>
      <c r="U87" s="704"/>
      <c r="V87" s="704"/>
      <c r="W87" s="164"/>
      <c r="X87" s="704"/>
      <c r="Y87" s="704"/>
      <c r="Z87" s="705"/>
      <c r="AA87" s="680"/>
    </row>
    <row r="88" spans="2:27" s="665" customFormat="1">
      <c r="B88" s="704"/>
      <c r="C88" s="704"/>
      <c r="D88" s="704"/>
      <c r="E88" s="704"/>
      <c r="F88" s="704"/>
      <c r="G88" s="704"/>
      <c r="H88" s="704"/>
      <c r="I88" s="704"/>
      <c r="J88" s="704"/>
      <c r="K88" s="704"/>
      <c r="L88" s="163"/>
      <c r="M88" s="163"/>
      <c r="N88" s="704"/>
      <c r="O88" s="704"/>
      <c r="P88" s="704"/>
      <c r="Q88" s="704"/>
      <c r="R88" s="704"/>
      <c r="S88" s="704"/>
      <c r="T88" s="704"/>
      <c r="U88" s="704"/>
      <c r="V88" s="704"/>
      <c r="W88" s="164"/>
      <c r="X88" s="704"/>
      <c r="Y88" s="704"/>
      <c r="Z88" s="705"/>
      <c r="AA88" s="680"/>
    </row>
    <row r="89" spans="2:27" s="665" customFormat="1">
      <c r="B89" s="704"/>
      <c r="C89" s="704"/>
      <c r="D89" s="704"/>
      <c r="E89" s="704"/>
      <c r="F89" s="704"/>
      <c r="G89" s="704"/>
      <c r="H89" s="704"/>
      <c r="I89" s="704"/>
      <c r="J89" s="704"/>
      <c r="K89" s="704"/>
      <c r="L89" s="163"/>
      <c r="M89" s="163"/>
      <c r="N89" s="704"/>
      <c r="O89" s="704"/>
      <c r="P89" s="704"/>
      <c r="Q89" s="704"/>
      <c r="R89" s="704"/>
      <c r="S89" s="704"/>
      <c r="T89" s="704"/>
      <c r="U89" s="704"/>
      <c r="V89" s="704"/>
      <c r="W89" s="164"/>
      <c r="X89" s="704"/>
      <c r="Y89" s="704"/>
      <c r="Z89" s="705"/>
      <c r="AA89" s="680"/>
    </row>
    <row r="90" spans="2:27" s="665" customFormat="1">
      <c r="B90" s="704"/>
      <c r="C90" s="704"/>
      <c r="D90" s="704"/>
      <c r="E90" s="704"/>
      <c r="F90" s="704"/>
      <c r="G90" s="704"/>
      <c r="H90" s="704"/>
      <c r="I90" s="704"/>
      <c r="J90" s="704"/>
      <c r="K90" s="704"/>
      <c r="L90" s="163"/>
      <c r="M90" s="163"/>
      <c r="N90" s="704"/>
      <c r="O90" s="704"/>
      <c r="P90" s="704"/>
      <c r="Q90" s="704"/>
      <c r="R90" s="704"/>
      <c r="S90" s="704"/>
      <c r="T90" s="704"/>
      <c r="U90" s="704"/>
      <c r="V90" s="704"/>
      <c r="W90" s="164"/>
      <c r="X90" s="704"/>
      <c r="Y90" s="704"/>
      <c r="Z90" s="705"/>
      <c r="AA90" s="680"/>
    </row>
    <row r="91" spans="2:27" s="665" customFormat="1">
      <c r="B91" s="704"/>
      <c r="C91" s="704"/>
      <c r="D91" s="704"/>
      <c r="E91" s="704"/>
      <c r="F91" s="704"/>
      <c r="G91" s="704"/>
      <c r="H91" s="704"/>
      <c r="I91" s="704"/>
      <c r="J91" s="704"/>
      <c r="K91" s="704"/>
      <c r="L91" s="163"/>
      <c r="M91" s="163"/>
      <c r="N91" s="704"/>
      <c r="O91" s="704"/>
      <c r="P91" s="704"/>
      <c r="Q91" s="704"/>
      <c r="R91" s="704"/>
      <c r="S91" s="704"/>
      <c r="T91" s="704"/>
      <c r="U91" s="704"/>
      <c r="V91" s="704"/>
      <c r="W91" s="164"/>
      <c r="X91" s="704"/>
      <c r="Y91" s="704"/>
      <c r="Z91" s="705"/>
      <c r="AA91" s="680"/>
    </row>
    <row r="92" spans="2:27" s="665" customFormat="1">
      <c r="B92" s="704"/>
      <c r="C92" s="704"/>
      <c r="D92" s="704"/>
      <c r="E92" s="704"/>
      <c r="F92" s="704"/>
      <c r="G92" s="704"/>
      <c r="H92" s="704"/>
      <c r="I92" s="704"/>
      <c r="J92" s="704"/>
      <c r="K92" s="704"/>
      <c r="L92" s="163"/>
      <c r="M92" s="163"/>
      <c r="N92" s="704"/>
      <c r="O92" s="704"/>
      <c r="P92" s="704"/>
      <c r="Q92" s="704"/>
      <c r="R92" s="704"/>
      <c r="S92" s="704"/>
      <c r="T92" s="704"/>
      <c r="U92" s="704"/>
      <c r="V92" s="704"/>
      <c r="W92" s="164"/>
      <c r="X92" s="704"/>
      <c r="Y92" s="704"/>
      <c r="Z92" s="705"/>
      <c r="AA92" s="680"/>
    </row>
    <row r="93" spans="2:27" s="665" customFormat="1">
      <c r="B93" s="704"/>
      <c r="C93" s="704"/>
      <c r="D93" s="704"/>
      <c r="E93" s="704"/>
      <c r="F93" s="704"/>
      <c r="G93" s="704"/>
      <c r="H93" s="704"/>
      <c r="I93" s="704"/>
      <c r="J93" s="704"/>
      <c r="K93" s="704"/>
      <c r="L93" s="163"/>
      <c r="M93" s="163"/>
      <c r="N93" s="704"/>
      <c r="O93" s="704"/>
      <c r="P93" s="704"/>
      <c r="Q93" s="704"/>
      <c r="R93" s="704"/>
      <c r="S93" s="704"/>
      <c r="T93" s="704"/>
      <c r="U93" s="704"/>
      <c r="V93" s="704"/>
      <c r="W93" s="164"/>
      <c r="X93" s="704"/>
      <c r="Y93" s="704"/>
      <c r="Z93" s="705"/>
      <c r="AA93" s="680"/>
    </row>
    <row r="94" spans="2:27" s="665" customFormat="1">
      <c r="B94" s="704"/>
      <c r="C94" s="704"/>
      <c r="D94" s="704"/>
      <c r="E94" s="704"/>
      <c r="F94" s="704"/>
      <c r="G94" s="704"/>
      <c r="H94" s="704"/>
      <c r="I94" s="704"/>
      <c r="J94" s="704"/>
      <c r="K94" s="704"/>
      <c r="L94" s="163"/>
      <c r="M94" s="163"/>
      <c r="N94" s="704"/>
      <c r="O94" s="704"/>
      <c r="P94" s="704"/>
      <c r="Q94" s="704"/>
      <c r="R94" s="704"/>
      <c r="S94" s="704"/>
      <c r="T94" s="704"/>
      <c r="U94" s="704"/>
      <c r="V94" s="704"/>
      <c r="W94" s="164"/>
      <c r="X94" s="704"/>
      <c r="Y94" s="704"/>
      <c r="Z94" s="705"/>
      <c r="AA94" s="680"/>
    </row>
    <row r="95" spans="2:27" s="665" customFormat="1">
      <c r="B95" s="704"/>
      <c r="C95" s="704"/>
      <c r="D95" s="704"/>
      <c r="E95" s="704"/>
      <c r="F95" s="704"/>
      <c r="G95" s="704"/>
      <c r="H95" s="704"/>
      <c r="I95" s="704"/>
      <c r="J95" s="704"/>
      <c r="K95" s="704"/>
      <c r="L95" s="163"/>
      <c r="M95" s="163"/>
      <c r="N95" s="704"/>
      <c r="O95" s="704"/>
      <c r="P95" s="704"/>
      <c r="Q95" s="704"/>
      <c r="R95" s="704"/>
      <c r="S95" s="704"/>
      <c r="T95" s="704"/>
      <c r="U95" s="704"/>
      <c r="V95" s="704"/>
      <c r="W95" s="164"/>
      <c r="X95" s="704"/>
      <c r="Y95" s="704"/>
      <c r="Z95" s="705"/>
      <c r="AA95" s="680"/>
    </row>
    <row r="96" spans="2:27" s="665" customFormat="1">
      <c r="B96" s="704"/>
      <c r="C96" s="704"/>
      <c r="D96" s="704"/>
      <c r="E96" s="704"/>
      <c r="F96" s="704"/>
      <c r="G96" s="704"/>
      <c r="H96" s="704"/>
      <c r="I96" s="704"/>
      <c r="J96" s="704"/>
      <c r="K96" s="704"/>
      <c r="L96" s="163"/>
      <c r="M96" s="163"/>
      <c r="N96" s="704"/>
      <c r="O96" s="704"/>
      <c r="P96" s="704"/>
      <c r="Q96" s="704"/>
      <c r="R96" s="704"/>
      <c r="S96" s="704"/>
      <c r="T96" s="704"/>
      <c r="U96" s="704"/>
      <c r="V96" s="704"/>
      <c r="W96" s="164"/>
      <c r="X96" s="704"/>
      <c r="Y96" s="704"/>
      <c r="Z96" s="705"/>
      <c r="AA96" s="680"/>
    </row>
    <row r="97" spans="2:27" s="665" customFormat="1">
      <c r="B97" s="704"/>
      <c r="C97" s="704"/>
      <c r="D97" s="704"/>
      <c r="E97" s="704"/>
      <c r="F97" s="704"/>
      <c r="G97" s="704"/>
      <c r="H97" s="704"/>
      <c r="I97" s="704"/>
      <c r="J97" s="704"/>
      <c r="K97" s="704"/>
      <c r="L97" s="163"/>
      <c r="M97" s="163"/>
      <c r="N97" s="704"/>
      <c r="O97" s="704"/>
      <c r="P97" s="704"/>
      <c r="Q97" s="704"/>
      <c r="R97" s="704"/>
      <c r="S97" s="704"/>
      <c r="T97" s="704"/>
      <c r="U97" s="704"/>
      <c r="V97" s="704"/>
      <c r="W97" s="164"/>
      <c r="X97" s="704"/>
      <c r="Y97" s="704"/>
      <c r="Z97" s="705"/>
      <c r="AA97" s="680"/>
    </row>
    <row r="98" spans="2:27" s="665" customFormat="1">
      <c r="B98" s="704"/>
      <c r="C98" s="704"/>
      <c r="D98" s="704"/>
      <c r="E98" s="704"/>
      <c r="F98" s="704"/>
      <c r="G98" s="704"/>
      <c r="H98" s="704"/>
      <c r="I98" s="704"/>
      <c r="J98" s="704"/>
      <c r="K98" s="704"/>
      <c r="L98" s="163"/>
      <c r="M98" s="163"/>
      <c r="N98" s="704"/>
      <c r="O98" s="704"/>
      <c r="P98" s="704"/>
      <c r="Q98" s="704"/>
      <c r="R98" s="704"/>
      <c r="S98" s="704"/>
      <c r="T98" s="704"/>
      <c r="U98" s="704"/>
      <c r="V98" s="704"/>
      <c r="W98" s="164"/>
      <c r="X98" s="704"/>
      <c r="Y98" s="704"/>
      <c r="Z98" s="705"/>
      <c r="AA98" s="680"/>
    </row>
    <row r="99" spans="2:27" s="665" customFormat="1">
      <c r="B99" s="704"/>
      <c r="C99" s="704"/>
      <c r="D99" s="704"/>
      <c r="E99" s="704"/>
      <c r="F99" s="704"/>
      <c r="G99" s="704"/>
      <c r="H99" s="704"/>
      <c r="I99" s="704"/>
      <c r="J99" s="704"/>
      <c r="K99" s="704"/>
      <c r="L99" s="163"/>
      <c r="M99" s="163"/>
      <c r="N99" s="704"/>
      <c r="O99" s="704"/>
      <c r="P99" s="704"/>
      <c r="Q99" s="704"/>
      <c r="R99" s="704"/>
      <c r="S99" s="704"/>
      <c r="T99" s="704"/>
      <c r="U99" s="704"/>
      <c r="V99" s="704"/>
      <c r="W99" s="164"/>
      <c r="X99" s="704"/>
      <c r="Y99" s="704"/>
      <c r="Z99" s="705"/>
      <c r="AA99" s="680"/>
    </row>
    <row r="100" spans="2:27" s="665" customFormat="1">
      <c r="B100" s="704"/>
      <c r="C100" s="704"/>
      <c r="D100" s="704"/>
      <c r="E100" s="704"/>
      <c r="F100" s="704"/>
      <c r="G100" s="704"/>
      <c r="H100" s="704"/>
      <c r="I100" s="704"/>
      <c r="J100" s="704"/>
      <c r="K100" s="704"/>
      <c r="L100" s="163"/>
      <c r="M100" s="163"/>
      <c r="N100" s="704"/>
      <c r="O100" s="704"/>
      <c r="P100" s="704"/>
      <c r="Q100" s="704"/>
      <c r="R100" s="704"/>
      <c r="S100" s="704"/>
      <c r="T100" s="704"/>
      <c r="U100" s="704"/>
      <c r="V100" s="704"/>
      <c r="W100" s="164"/>
      <c r="X100" s="704"/>
      <c r="Y100" s="704"/>
      <c r="Z100" s="705"/>
      <c r="AA100" s="680"/>
    </row>
    <row r="101" spans="2:27" s="665" customFormat="1">
      <c r="B101" s="704"/>
      <c r="C101" s="704"/>
      <c r="D101" s="704"/>
      <c r="E101" s="704"/>
      <c r="F101" s="704"/>
      <c r="G101" s="704"/>
      <c r="H101" s="704"/>
      <c r="I101" s="704"/>
      <c r="J101" s="704"/>
      <c r="K101" s="704"/>
      <c r="L101" s="163"/>
      <c r="M101" s="163"/>
      <c r="N101" s="704"/>
      <c r="O101" s="704"/>
      <c r="P101" s="704"/>
      <c r="Q101" s="704"/>
      <c r="R101" s="704"/>
      <c r="S101" s="704"/>
      <c r="T101" s="704"/>
      <c r="U101" s="704"/>
      <c r="V101" s="704"/>
      <c r="W101" s="164"/>
      <c r="X101" s="704"/>
      <c r="Y101" s="704"/>
      <c r="Z101" s="705"/>
      <c r="AA101" s="680"/>
    </row>
    <row r="102" spans="2:27" s="665" customFormat="1">
      <c r="B102" s="704"/>
      <c r="C102" s="704"/>
      <c r="D102" s="704"/>
      <c r="E102" s="704"/>
      <c r="F102" s="704"/>
      <c r="G102" s="704"/>
      <c r="H102" s="704"/>
      <c r="I102" s="704"/>
      <c r="J102" s="704"/>
      <c r="K102" s="704"/>
      <c r="L102" s="163"/>
      <c r="M102" s="163"/>
      <c r="N102" s="704"/>
      <c r="O102" s="704"/>
      <c r="P102" s="704"/>
      <c r="Q102" s="704"/>
      <c r="R102" s="704"/>
      <c r="S102" s="704"/>
      <c r="T102" s="704"/>
      <c r="U102" s="704"/>
      <c r="V102" s="704"/>
      <c r="W102" s="164"/>
      <c r="X102" s="704"/>
      <c r="Y102" s="704"/>
      <c r="Z102" s="705"/>
      <c r="AA102" s="680"/>
    </row>
    <row r="103" spans="2:27" s="665" customFormat="1">
      <c r="B103" s="704"/>
      <c r="C103" s="704"/>
      <c r="D103" s="704"/>
      <c r="E103" s="704"/>
      <c r="F103" s="704"/>
      <c r="G103" s="704"/>
      <c r="H103" s="704"/>
      <c r="I103" s="704"/>
      <c r="J103" s="704"/>
      <c r="K103" s="704"/>
      <c r="L103" s="163"/>
      <c r="M103" s="163"/>
      <c r="N103" s="704"/>
      <c r="O103" s="704"/>
      <c r="P103" s="704"/>
      <c r="Q103" s="704"/>
      <c r="R103" s="704"/>
      <c r="S103" s="704"/>
      <c r="T103" s="704"/>
      <c r="U103" s="704"/>
      <c r="V103" s="704"/>
      <c r="W103" s="164"/>
      <c r="X103" s="704"/>
      <c r="Y103" s="704"/>
      <c r="Z103" s="705"/>
      <c r="AA103" s="680"/>
    </row>
    <row r="104" spans="2:27" s="665" customFormat="1">
      <c r="B104" s="704"/>
      <c r="C104" s="704"/>
      <c r="D104" s="704"/>
      <c r="E104" s="704"/>
      <c r="F104" s="704"/>
      <c r="G104" s="704"/>
      <c r="H104" s="704"/>
      <c r="I104" s="704"/>
      <c r="J104" s="704"/>
      <c r="K104" s="704"/>
      <c r="L104" s="163"/>
      <c r="M104" s="163"/>
      <c r="N104" s="704"/>
      <c r="O104" s="704"/>
      <c r="P104" s="704"/>
      <c r="Q104" s="704"/>
      <c r="R104" s="704"/>
      <c r="S104" s="704"/>
      <c r="T104" s="704"/>
      <c r="U104" s="704"/>
      <c r="V104" s="704"/>
      <c r="W104" s="164"/>
      <c r="X104" s="704"/>
      <c r="Y104" s="704"/>
      <c r="Z104" s="705"/>
      <c r="AA104" s="680"/>
    </row>
    <row r="105" spans="2:27" s="665" customFormat="1">
      <c r="B105" s="704"/>
      <c r="C105" s="704"/>
      <c r="D105" s="704"/>
      <c r="E105" s="704"/>
      <c r="F105" s="704"/>
      <c r="G105" s="704"/>
      <c r="H105" s="704"/>
      <c r="I105" s="704"/>
      <c r="J105" s="704"/>
      <c r="K105" s="704"/>
      <c r="L105" s="163"/>
      <c r="M105" s="163"/>
      <c r="N105" s="704"/>
      <c r="O105" s="704"/>
      <c r="P105" s="704"/>
      <c r="Q105" s="704"/>
      <c r="R105" s="704"/>
      <c r="S105" s="704"/>
      <c r="T105" s="704"/>
      <c r="U105" s="704"/>
      <c r="V105" s="704"/>
      <c r="W105" s="164"/>
      <c r="X105" s="704"/>
      <c r="Y105" s="704"/>
      <c r="Z105" s="705"/>
      <c r="AA105" s="680"/>
    </row>
    <row r="106" spans="2:27" s="665" customFormat="1">
      <c r="B106" s="704"/>
      <c r="C106" s="704"/>
      <c r="D106" s="704"/>
      <c r="E106" s="704"/>
      <c r="F106" s="704"/>
      <c r="G106" s="704"/>
      <c r="H106" s="704"/>
      <c r="I106" s="704"/>
      <c r="J106" s="704"/>
      <c r="K106" s="704"/>
      <c r="L106" s="163"/>
      <c r="M106" s="163"/>
      <c r="N106" s="704"/>
      <c r="O106" s="704"/>
      <c r="P106" s="704"/>
      <c r="Q106" s="704"/>
      <c r="R106" s="704"/>
      <c r="S106" s="704"/>
      <c r="T106" s="704"/>
      <c r="U106" s="704"/>
      <c r="V106" s="704"/>
      <c r="W106" s="164"/>
      <c r="X106" s="704"/>
      <c r="Y106" s="704"/>
      <c r="Z106" s="705"/>
      <c r="AA106" s="680"/>
    </row>
    <row r="107" spans="2:27" s="665" customFormat="1">
      <c r="B107" s="704"/>
      <c r="C107" s="704"/>
      <c r="D107" s="704"/>
      <c r="E107" s="704"/>
      <c r="F107" s="704"/>
      <c r="G107" s="704"/>
      <c r="H107" s="704"/>
      <c r="I107" s="704"/>
      <c r="J107" s="704"/>
      <c r="K107" s="704"/>
      <c r="L107" s="163"/>
      <c r="M107" s="163"/>
      <c r="N107" s="704"/>
      <c r="O107" s="704"/>
      <c r="P107" s="704"/>
      <c r="Q107" s="704"/>
      <c r="R107" s="704"/>
      <c r="S107" s="704"/>
      <c r="T107" s="704"/>
      <c r="U107" s="704"/>
      <c r="V107" s="704"/>
      <c r="W107" s="164"/>
      <c r="X107" s="704"/>
      <c r="Y107" s="704"/>
      <c r="Z107" s="705"/>
      <c r="AA107" s="680"/>
    </row>
    <row r="108" spans="2:27" s="665" customFormat="1">
      <c r="B108" s="704"/>
      <c r="C108" s="704"/>
      <c r="D108" s="704"/>
      <c r="E108" s="704"/>
      <c r="F108" s="704"/>
      <c r="G108" s="704"/>
      <c r="H108" s="704"/>
      <c r="I108" s="704"/>
      <c r="J108" s="704"/>
      <c r="K108" s="704"/>
      <c r="L108" s="163"/>
      <c r="M108" s="163"/>
      <c r="N108" s="704"/>
      <c r="O108" s="704"/>
      <c r="P108" s="704"/>
      <c r="Q108" s="704"/>
      <c r="R108" s="704"/>
      <c r="S108" s="704"/>
      <c r="T108" s="704"/>
      <c r="U108" s="704"/>
      <c r="V108" s="704"/>
      <c r="W108" s="164"/>
      <c r="X108" s="704"/>
      <c r="Y108" s="704"/>
      <c r="Z108" s="705"/>
      <c r="AA108" s="680"/>
    </row>
    <row r="109" spans="2:27" s="665" customFormat="1">
      <c r="B109" s="704"/>
      <c r="C109" s="704"/>
      <c r="D109" s="704"/>
      <c r="E109" s="704"/>
      <c r="F109" s="704"/>
      <c r="G109" s="704"/>
      <c r="H109" s="704"/>
      <c r="I109" s="704"/>
      <c r="J109" s="704"/>
      <c r="K109" s="704"/>
      <c r="L109" s="163"/>
      <c r="M109" s="163"/>
      <c r="N109" s="704"/>
      <c r="O109" s="704"/>
      <c r="P109" s="704"/>
      <c r="Q109" s="704"/>
      <c r="R109" s="704"/>
      <c r="S109" s="704"/>
      <c r="T109" s="704"/>
      <c r="U109" s="704"/>
      <c r="V109" s="704"/>
      <c r="W109" s="164"/>
      <c r="X109" s="704"/>
      <c r="Y109" s="704"/>
      <c r="Z109" s="705"/>
      <c r="AA109" s="680"/>
    </row>
    <row r="110" spans="2:27" s="665" customFormat="1">
      <c r="B110" s="704"/>
      <c r="C110" s="704"/>
      <c r="D110" s="704"/>
      <c r="E110" s="704"/>
      <c r="F110" s="704"/>
      <c r="G110" s="704"/>
      <c r="H110" s="704"/>
      <c r="I110" s="704"/>
      <c r="J110" s="704"/>
      <c r="K110" s="704"/>
      <c r="L110" s="163"/>
      <c r="M110" s="163"/>
      <c r="N110" s="704"/>
      <c r="O110" s="704"/>
      <c r="P110" s="704"/>
      <c r="Q110" s="704"/>
      <c r="R110" s="704"/>
      <c r="S110" s="704"/>
      <c r="T110" s="704"/>
      <c r="U110" s="704"/>
      <c r="V110" s="704"/>
      <c r="W110" s="164"/>
      <c r="X110" s="704"/>
      <c r="Y110" s="704"/>
      <c r="Z110" s="705"/>
      <c r="AA110" s="680"/>
    </row>
    <row r="111" spans="2:27" s="665" customFormat="1">
      <c r="B111" s="704"/>
      <c r="C111" s="704"/>
      <c r="D111" s="704"/>
      <c r="E111" s="704"/>
      <c r="F111" s="704"/>
      <c r="G111" s="704"/>
      <c r="H111" s="704"/>
      <c r="I111" s="704"/>
      <c r="J111" s="704"/>
      <c r="K111" s="704"/>
      <c r="L111" s="163"/>
      <c r="M111" s="163"/>
      <c r="N111" s="704"/>
      <c r="O111" s="704"/>
      <c r="P111" s="704"/>
      <c r="Q111" s="704"/>
      <c r="R111" s="704"/>
      <c r="S111" s="704"/>
      <c r="T111" s="704"/>
      <c r="U111" s="704"/>
      <c r="V111" s="704"/>
      <c r="W111" s="164"/>
      <c r="X111" s="704"/>
      <c r="Y111" s="704"/>
      <c r="Z111" s="705"/>
      <c r="AA111" s="680"/>
    </row>
    <row r="112" spans="2:27" s="665" customFormat="1">
      <c r="B112" s="704"/>
      <c r="C112" s="704"/>
      <c r="D112" s="704"/>
      <c r="E112" s="704"/>
      <c r="F112" s="704"/>
      <c r="G112" s="704"/>
      <c r="H112" s="704"/>
      <c r="I112" s="704"/>
      <c r="J112" s="704"/>
      <c r="K112" s="704"/>
      <c r="L112" s="163"/>
      <c r="M112" s="163"/>
      <c r="N112" s="704"/>
      <c r="O112" s="704"/>
      <c r="P112" s="704"/>
      <c r="Q112" s="704"/>
      <c r="R112" s="704"/>
      <c r="S112" s="704"/>
      <c r="T112" s="704"/>
      <c r="U112" s="704"/>
      <c r="V112" s="704"/>
      <c r="W112" s="164"/>
      <c r="X112" s="704"/>
      <c r="Y112" s="704"/>
      <c r="Z112" s="705"/>
      <c r="AA112" s="680"/>
    </row>
    <row r="113" spans="2:36" s="665" customFormat="1">
      <c r="B113" s="704"/>
      <c r="C113" s="704"/>
      <c r="D113" s="704"/>
      <c r="E113" s="704"/>
      <c r="F113" s="704"/>
      <c r="G113" s="704"/>
      <c r="H113" s="704"/>
      <c r="I113" s="704"/>
      <c r="J113" s="704"/>
      <c r="K113" s="704"/>
      <c r="L113" s="163"/>
      <c r="M113" s="163"/>
      <c r="N113" s="704"/>
      <c r="O113" s="704"/>
      <c r="P113" s="704"/>
      <c r="Q113" s="704"/>
      <c r="R113" s="704"/>
      <c r="S113" s="704"/>
      <c r="T113" s="704"/>
      <c r="U113" s="704"/>
      <c r="V113" s="704"/>
      <c r="W113" s="164"/>
      <c r="X113" s="704"/>
      <c r="Y113" s="704"/>
      <c r="Z113" s="705"/>
      <c r="AA113" s="680"/>
    </row>
    <row r="114" spans="2:36" s="665" customFormat="1">
      <c r="B114" s="704"/>
      <c r="C114" s="704"/>
      <c r="D114" s="704"/>
      <c r="E114" s="704"/>
      <c r="F114" s="704"/>
      <c r="G114" s="704"/>
      <c r="H114" s="704"/>
      <c r="I114" s="704"/>
      <c r="J114" s="704"/>
      <c r="K114" s="704"/>
      <c r="L114" s="163"/>
      <c r="M114" s="163"/>
      <c r="N114" s="704"/>
      <c r="O114" s="704"/>
      <c r="P114" s="704"/>
      <c r="Q114" s="704"/>
      <c r="R114" s="704"/>
      <c r="S114" s="704"/>
      <c r="T114" s="704"/>
      <c r="U114" s="704"/>
      <c r="V114" s="704"/>
      <c r="W114" s="164"/>
      <c r="X114" s="704"/>
      <c r="Y114" s="704"/>
      <c r="Z114" s="705"/>
      <c r="AA114" s="680"/>
    </row>
    <row r="115" spans="2:36" s="665" customFormat="1">
      <c r="B115" s="704"/>
      <c r="C115" s="704"/>
      <c r="D115" s="704"/>
      <c r="E115" s="704"/>
      <c r="F115" s="704"/>
      <c r="G115" s="704"/>
      <c r="H115" s="704"/>
      <c r="I115" s="704"/>
      <c r="J115" s="704"/>
      <c r="K115" s="704"/>
      <c r="L115" s="163"/>
      <c r="M115" s="163"/>
      <c r="N115" s="704"/>
      <c r="O115" s="704"/>
      <c r="P115" s="704"/>
      <c r="Q115" s="704"/>
      <c r="R115" s="704"/>
      <c r="S115" s="704"/>
      <c r="T115" s="704"/>
      <c r="U115" s="704"/>
      <c r="V115" s="704"/>
      <c r="W115" s="164"/>
      <c r="X115" s="704"/>
      <c r="Y115" s="704"/>
      <c r="Z115" s="705"/>
      <c r="AA115" s="680"/>
    </row>
    <row r="116" spans="2:36" s="665" customFormat="1">
      <c r="B116" s="704"/>
      <c r="C116" s="704"/>
      <c r="D116" s="704"/>
      <c r="E116" s="704"/>
      <c r="F116" s="704"/>
      <c r="G116" s="704"/>
      <c r="H116" s="704"/>
      <c r="I116" s="704"/>
      <c r="J116" s="704"/>
      <c r="K116" s="704"/>
      <c r="L116" s="163"/>
      <c r="M116" s="163"/>
      <c r="N116" s="704"/>
      <c r="O116" s="704"/>
      <c r="P116" s="704"/>
      <c r="Q116" s="704"/>
      <c r="R116" s="704"/>
      <c r="S116" s="704"/>
      <c r="T116" s="704"/>
      <c r="U116" s="704"/>
      <c r="V116" s="704"/>
      <c r="W116" s="164"/>
      <c r="X116" s="704"/>
      <c r="Y116" s="704"/>
      <c r="Z116" s="705"/>
      <c r="AA116" s="680"/>
    </row>
    <row r="117" spans="2:36" s="665" customFormat="1">
      <c r="B117" s="704"/>
      <c r="C117" s="704"/>
      <c r="D117" s="704"/>
      <c r="E117" s="704"/>
      <c r="F117" s="704"/>
      <c r="G117" s="704"/>
      <c r="H117" s="704"/>
      <c r="I117" s="704"/>
      <c r="J117" s="704"/>
      <c r="K117" s="704"/>
      <c r="L117" s="163"/>
      <c r="M117" s="163"/>
      <c r="N117" s="704"/>
      <c r="O117" s="704"/>
      <c r="P117" s="704"/>
      <c r="Q117" s="704"/>
      <c r="R117" s="704"/>
      <c r="S117" s="704"/>
      <c r="T117" s="704"/>
      <c r="U117" s="704"/>
      <c r="V117" s="704"/>
      <c r="W117" s="164"/>
      <c r="X117" s="704"/>
      <c r="Y117" s="704"/>
      <c r="Z117" s="705"/>
      <c r="AA117" s="680"/>
    </row>
    <row r="118" spans="2:36" s="665" customFormat="1">
      <c r="B118" s="704"/>
      <c r="C118" s="704"/>
      <c r="D118" s="704"/>
      <c r="E118" s="704"/>
      <c r="F118" s="704"/>
      <c r="G118" s="704"/>
      <c r="H118" s="704"/>
      <c r="I118" s="704"/>
      <c r="J118" s="704"/>
      <c r="K118" s="704"/>
      <c r="L118" s="163"/>
      <c r="M118" s="163"/>
      <c r="N118" s="704"/>
      <c r="O118" s="704"/>
      <c r="P118" s="704"/>
      <c r="Q118" s="704"/>
      <c r="R118" s="704"/>
      <c r="S118" s="704"/>
      <c r="T118" s="704"/>
      <c r="U118" s="704"/>
      <c r="V118" s="704"/>
      <c r="W118" s="164"/>
      <c r="X118" s="704"/>
      <c r="Y118" s="704"/>
      <c r="Z118" s="705"/>
      <c r="AA118" s="680"/>
    </row>
    <row r="119" spans="2:36" s="665" customFormat="1">
      <c r="B119" s="704"/>
      <c r="C119" s="704"/>
      <c r="D119" s="704"/>
      <c r="E119" s="704"/>
      <c r="F119" s="704"/>
      <c r="G119" s="704"/>
      <c r="H119" s="704"/>
      <c r="I119" s="704"/>
      <c r="J119" s="704"/>
      <c r="K119" s="704"/>
      <c r="L119" s="163"/>
      <c r="M119" s="163"/>
      <c r="N119" s="704"/>
      <c r="O119" s="704"/>
      <c r="P119" s="704"/>
      <c r="Q119" s="704"/>
      <c r="R119" s="704"/>
      <c r="S119" s="704"/>
      <c r="T119" s="704"/>
      <c r="U119" s="704"/>
      <c r="V119" s="704"/>
      <c r="W119" s="164"/>
      <c r="X119" s="704"/>
      <c r="Y119" s="704"/>
      <c r="Z119" s="705"/>
      <c r="AA119" s="680"/>
    </row>
    <row r="120" spans="2:36" s="665" customFormat="1">
      <c r="B120" s="704"/>
      <c r="C120" s="704"/>
      <c r="D120" s="704"/>
      <c r="E120" s="704"/>
      <c r="F120" s="704"/>
      <c r="G120" s="704"/>
      <c r="H120" s="704"/>
      <c r="I120" s="704"/>
      <c r="J120" s="704"/>
      <c r="K120" s="704"/>
      <c r="L120" s="163"/>
      <c r="M120" s="163"/>
      <c r="N120" s="704"/>
      <c r="O120" s="704"/>
      <c r="P120" s="704"/>
      <c r="Q120" s="704"/>
      <c r="R120" s="704"/>
      <c r="S120" s="704"/>
      <c r="T120" s="704"/>
      <c r="U120" s="704"/>
      <c r="V120" s="704"/>
      <c r="W120" s="164"/>
      <c r="X120" s="704"/>
      <c r="Y120" s="704"/>
      <c r="Z120" s="705"/>
      <c r="AA120" s="680"/>
    </row>
    <row r="121" spans="2:36" s="665" customFormat="1">
      <c r="B121" s="704"/>
      <c r="C121" s="704"/>
      <c r="D121" s="704"/>
      <c r="E121" s="704"/>
      <c r="F121" s="704"/>
      <c r="G121" s="704"/>
      <c r="H121" s="704"/>
      <c r="I121" s="704"/>
      <c r="J121" s="704"/>
      <c r="K121" s="704"/>
      <c r="L121" s="163"/>
      <c r="M121" s="163"/>
      <c r="N121" s="704"/>
      <c r="O121" s="704"/>
      <c r="P121" s="704"/>
      <c r="Q121" s="704"/>
      <c r="R121" s="704"/>
      <c r="S121" s="704"/>
      <c r="T121" s="704"/>
      <c r="U121" s="704"/>
      <c r="V121" s="704"/>
      <c r="W121" s="164"/>
      <c r="X121" s="704"/>
      <c r="Y121" s="704"/>
      <c r="Z121" s="705"/>
      <c r="AA121" s="680"/>
    </row>
    <row r="122" spans="2:36" s="665" customFormat="1">
      <c r="B122" s="704"/>
      <c r="C122" s="704"/>
      <c r="D122" s="704"/>
      <c r="E122" s="704"/>
      <c r="F122" s="704"/>
      <c r="G122" s="704"/>
      <c r="H122" s="704"/>
      <c r="I122" s="704"/>
      <c r="J122" s="704"/>
      <c r="K122" s="704"/>
      <c r="L122" s="163"/>
      <c r="M122" s="163"/>
      <c r="N122" s="704"/>
      <c r="O122" s="704"/>
      <c r="P122" s="704"/>
      <c r="Q122" s="704"/>
      <c r="R122" s="704"/>
      <c r="S122" s="704"/>
      <c r="T122" s="704"/>
      <c r="U122" s="704"/>
      <c r="V122" s="704"/>
      <c r="W122" s="164"/>
      <c r="X122" s="704"/>
      <c r="Y122" s="704"/>
      <c r="Z122" s="705"/>
      <c r="AA122" s="680"/>
    </row>
    <row r="123" spans="2:36">
      <c r="C123" s="704"/>
      <c r="D123" s="704"/>
      <c r="E123" s="704"/>
      <c r="F123" s="704"/>
      <c r="G123" s="704"/>
      <c r="H123" s="704"/>
    </row>
    <row r="124" spans="2:36" s="381" customFormat="1">
      <c r="B124" s="704"/>
      <c r="C124" s="704"/>
      <c r="D124" s="704"/>
      <c r="E124" s="704"/>
      <c r="F124" s="704"/>
      <c r="G124" s="704"/>
      <c r="H124" s="704"/>
      <c r="I124" s="704"/>
      <c r="J124" s="704"/>
      <c r="K124" s="704"/>
      <c r="L124" s="163"/>
      <c r="M124" s="163"/>
      <c r="N124" s="704"/>
      <c r="O124" s="704"/>
      <c r="P124" s="704"/>
      <c r="Q124" s="704"/>
      <c r="R124" s="704"/>
      <c r="S124" s="704"/>
      <c r="T124" s="704"/>
      <c r="U124" s="704"/>
      <c r="V124" s="704"/>
      <c r="W124" s="164"/>
      <c r="X124" s="704"/>
      <c r="Y124" s="704"/>
      <c r="Z124" s="705"/>
      <c r="AA124" s="705"/>
    </row>
    <row r="125" spans="2:36" s="381" customFormat="1">
      <c r="B125" s="704"/>
      <c r="C125" s="704"/>
      <c r="D125" s="704"/>
      <c r="E125" s="704"/>
      <c r="F125" s="704"/>
      <c r="G125" s="704"/>
      <c r="H125" s="704"/>
      <c r="I125" s="704"/>
      <c r="J125" s="704"/>
      <c r="K125" s="704"/>
      <c r="L125" s="163"/>
      <c r="M125" s="163"/>
      <c r="N125" s="704"/>
      <c r="O125" s="704"/>
      <c r="P125" s="704"/>
      <c r="Q125" s="704"/>
      <c r="R125" s="704"/>
      <c r="S125" s="704"/>
      <c r="T125" s="704"/>
      <c r="U125" s="704"/>
      <c r="V125" s="704"/>
      <c r="W125" s="164"/>
      <c r="X125" s="704"/>
      <c r="Y125" s="704"/>
      <c r="Z125" s="705"/>
      <c r="AA125" s="705"/>
    </row>
    <row r="126" spans="2:36" s="381" customFormat="1">
      <c r="B126" s="704"/>
      <c r="C126" s="704"/>
      <c r="D126" s="704"/>
      <c r="E126" s="704"/>
      <c r="F126" s="704"/>
      <c r="G126" s="704"/>
      <c r="H126" s="704"/>
      <c r="I126" s="704"/>
      <c r="J126" s="704"/>
      <c r="K126" s="704"/>
      <c r="L126" s="163"/>
      <c r="M126" s="163"/>
      <c r="N126" s="704"/>
      <c r="O126" s="704"/>
      <c r="P126" s="704"/>
      <c r="Q126" s="704"/>
      <c r="R126" s="704"/>
      <c r="S126" s="704"/>
      <c r="T126" s="704"/>
      <c r="U126" s="704"/>
      <c r="V126" s="704"/>
      <c r="W126" s="164"/>
      <c r="X126" s="704"/>
      <c r="Y126" s="704"/>
      <c r="Z126" s="705"/>
      <c r="AA126" s="705"/>
      <c r="AB126" s="704"/>
      <c r="AC126" s="704"/>
      <c r="AD126" s="704"/>
      <c r="AE126" s="704"/>
      <c r="AF126" s="704"/>
      <c r="AG126" s="704"/>
      <c r="AH126" s="704"/>
      <c r="AI126" s="704"/>
      <c r="AJ126" s="704"/>
    </row>
    <row r="127" spans="2:36" s="381" customFormat="1">
      <c r="B127" s="704"/>
      <c r="C127" s="704"/>
      <c r="D127" s="704"/>
      <c r="E127" s="704"/>
      <c r="F127" s="704"/>
      <c r="G127" s="704"/>
      <c r="H127" s="704"/>
      <c r="I127" s="704"/>
      <c r="J127" s="704"/>
      <c r="K127" s="704"/>
      <c r="L127" s="163"/>
      <c r="M127" s="163"/>
      <c r="N127" s="704"/>
      <c r="O127" s="704"/>
      <c r="P127" s="704"/>
      <c r="Q127" s="704"/>
      <c r="R127" s="704"/>
      <c r="S127" s="704"/>
      <c r="T127" s="704"/>
      <c r="U127" s="704"/>
      <c r="V127" s="704"/>
      <c r="W127" s="164"/>
      <c r="X127" s="704"/>
      <c r="Y127" s="704"/>
      <c r="Z127" s="705"/>
      <c r="AA127" s="705"/>
      <c r="AB127" s="704"/>
      <c r="AC127" s="704"/>
      <c r="AD127" s="704"/>
      <c r="AE127" s="704"/>
      <c r="AF127" s="704"/>
      <c r="AG127" s="704"/>
      <c r="AH127" s="704"/>
      <c r="AI127" s="704"/>
      <c r="AJ127" s="704"/>
    </row>
    <row r="128" spans="2:36" s="381" customFormat="1">
      <c r="B128" s="704"/>
      <c r="C128" s="704"/>
      <c r="D128" s="704"/>
      <c r="E128" s="704"/>
      <c r="F128" s="704"/>
      <c r="G128" s="704"/>
      <c r="H128" s="704"/>
      <c r="I128" s="704"/>
      <c r="J128" s="704"/>
      <c r="K128" s="704"/>
      <c r="L128" s="163"/>
      <c r="M128" s="163"/>
      <c r="N128" s="704"/>
      <c r="O128" s="704"/>
      <c r="P128" s="704"/>
      <c r="Q128" s="704"/>
      <c r="R128" s="704"/>
      <c r="S128" s="704"/>
      <c r="T128" s="704"/>
      <c r="U128" s="704"/>
      <c r="V128" s="704"/>
      <c r="W128" s="164"/>
      <c r="X128" s="704"/>
      <c r="Y128" s="704"/>
      <c r="Z128" s="705"/>
      <c r="AA128" s="705"/>
      <c r="AB128" s="704"/>
      <c r="AC128" s="704"/>
      <c r="AD128" s="704"/>
      <c r="AE128" s="704"/>
      <c r="AF128" s="704"/>
      <c r="AG128" s="704"/>
      <c r="AH128" s="704"/>
      <c r="AI128" s="704"/>
      <c r="AJ128" s="704"/>
    </row>
    <row r="129" spans="2:36" s="381" customFormat="1">
      <c r="B129" s="704"/>
      <c r="C129" s="704"/>
      <c r="D129" s="704"/>
      <c r="E129" s="704"/>
      <c r="F129" s="704"/>
      <c r="G129" s="704"/>
      <c r="H129" s="704"/>
      <c r="I129" s="704"/>
      <c r="J129" s="704"/>
      <c r="K129" s="704"/>
      <c r="L129" s="163"/>
      <c r="M129" s="163"/>
      <c r="N129" s="704"/>
      <c r="O129" s="704"/>
      <c r="P129" s="704"/>
      <c r="Q129" s="704"/>
      <c r="R129" s="704"/>
      <c r="S129" s="704"/>
      <c r="T129" s="704"/>
      <c r="U129" s="704"/>
      <c r="V129" s="704"/>
      <c r="W129" s="164"/>
      <c r="X129" s="704"/>
      <c r="Y129" s="704"/>
      <c r="Z129" s="705"/>
      <c r="AA129" s="705"/>
      <c r="AB129" s="704"/>
      <c r="AC129" s="704"/>
      <c r="AD129" s="704"/>
      <c r="AE129" s="704"/>
      <c r="AF129" s="704"/>
      <c r="AG129" s="704"/>
      <c r="AH129" s="704"/>
      <c r="AI129" s="704"/>
      <c r="AJ129" s="704"/>
    </row>
    <row r="130" spans="2:36" s="381" customFormat="1">
      <c r="B130" s="704"/>
      <c r="C130" s="704"/>
      <c r="D130" s="704"/>
      <c r="E130" s="704"/>
      <c r="F130" s="704"/>
      <c r="G130" s="704"/>
      <c r="H130" s="704"/>
      <c r="I130" s="704"/>
      <c r="J130" s="704"/>
      <c r="K130" s="704"/>
      <c r="L130" s="163"/>
      <c r="M130" s="163"/>
      <c r="N130" s="704"/>
      <c r="O130" s="704"/>
      <c r="P130" s="704"/>
      <c r="Q130" s="704"/>
      <c r="R130" s="704"/>
      <c r="S130" s="704"/>
      <c r="T130" s="704"/>
      <c r="U130" s="704"/>
      <c r="V130" s="704"/>
      <c r="W130" s="164"/>
      <c r="X130" s="704"/>
      <c r="Y130" s="704"/>
      <c r="Z130" s="705"/>
      <c r="AA130" s="705"/>
      <c r="AB130" s="704"/>
      <c r="AC130" s="704"/>
      <c r="AD130" s="704"/>
      <c r="AE130" s="704"/>
      <c r="AF130" s="704"/>
      <c r="AG130" s="704"/>
      <c r="AH130" s="704"/>
      <c r="AI130" s="704"/>
      <c r="AJ130" s="704"/>
    </row>
    <row r="131" spans="2:36" s="381" customFormat="1">
      <c r="B131" s="704"/>
      <c r="C131" s="704"/>
      <c r="D131" s="704"/>
      <c r="E131" s="704"/>
      <c r="F131" s="704"/>
      <c r="G131" s="704"/>
      <c r="H131" s="704"/>
      <c r="I131" s="704"/>
      <c r="J131" s="704"/>
      <c r="K131" s="704"/>
      <c r="L131" s="163"/>
      <c r="M131" s="163"/>
      <c r="N131" s="704"/>
      <c r="O131" s="704"/>
      <c r="P131" s="704"/>
      <c r="Q131" s="704"/>
      <c r="R131" s="704"/>
      <c r="S131" s="704"/>
      <c r="T131" s="704"/>
      <c r="U131" s="704"/>
      <c r="V131" s="704"/>
      <c r="W131" s="164"/>
      <c r="X131" s="704"/>
      <c r="Y131" s="704"/>
      <c r="Z131" s="705"/>
      <c r="AA131" s="705"/>
      <c r="AB131" s="704"/>
      <c r="AC131" s="704"/>
      <c r="AD131" s="704"/>
      <c r="AE131" s="704"/>
      <c r="AF131" s="704"/>
      <c r="AG131" s="704"/>
      <c r="AH131" s="704"/>
      <c r="AI131" s="704"/>
      <c r="AJ131" s="704"/>
    </row>
    <row r="132" spans="2:36" s="381" customFormat="1">
      <c r="B132" s="704"/>
      <c r="C132" s="704"/>
      <c r="D132" s="704"/>
      <c r="E132" s="704"/>
      <c r="F132" s="704"/>
      <c r="G132" s="704"/>
      <c r="H132" s="704"/>
      <c r="I132" s="704"/>
      <c r="J132" s="704"/>
      <c r="K132" s="704"/>
      <c r="L132" s="163"/>
      <c r="M132" s="163"/>
      <c r="N132" s="704"/>
      <c r="O132" s="704"/>
      <c r="P132" s="704"/>
      <c r="Q132" s="704"/>
      <c r="R132" s="704"/>
      <c r="S132" s="704"/>
      <c r="T132" s="704"/>
      <c r="U132" s="704"/>
      <c r="V132" s="704"/>
      <c r="W132" s="164"/>
      <c r="X132" s="704"/>
      <c r="Y132" s="704"/>
      <c r="Z132" s="705"/>
      <c r="AA132" s="705"/>
      <c r="AB132" s="704"/>
      <c r="AC132" s="704"/>
      <c r="AD132" s="704"/>
      <c r="AE132" s="704"/>
      <c r="AF132" s="704"/>
      <c r="AG132" s="704"/>
      <c r="AH132" s="704"/>
      <c r="AI132" s="704"/>
      <c r="AJ132" s="704"/>
    </row>
    <row r="133" spans="2:36" s="381" customFormat="1">
      <c r="B133" s="704"/>
      <c r="C133" s="704"/>
      <c r="D133" s="704"/>
      <c r="E133" s="704"/>
      <c r="F133" s="704"/>
      <c r="G133" s="704"/>
      <c r="H133" s="704"/>
      <c r="I133" s="704"/>
      <c r="J133" s="704"/>
      <c r="K133" s="704"/>
      <c r="L133" s="163"/>
      <c r="M133" s="163"/>
      <c r="N133" s="704"/>
      <c r="O133" s="704"/>
      <c r="P133" s="704"/>
      <c r="Q133" s="704"/>
      <c r="R133" s="704"/>
      <c r="S133" s="704"/>
      <c r="T133" s="704"/>
      <c r="U133" s="704"/>
      <c r="V133" s="704"/>
      <c r="W133" s="164"/>
      <c r="X133" s="704"/>
      <c r="Y133" s="704"/>
      <c r="Z133" s="705"/>
      <c r="AA133" s="705"/>
      <c r="AB133" s="704"/>
      <c r="AC133" s="704"/>
      <c r="AD133" s="704"/>
      <c r="AE133" s="704"/>
      <c r="AF133" s="704"/>
      <c r="AG133" s="704"/>
      <c r="AH133" s="704"/>
      <c r="AI133" s="704"/>
      <c r="AJ133" s="704"/>
    </row>
    <row r="134" spans="2:36" s="381" customFormat="1">
      <c r="B134" s="704"/>
      <c r="C134" s="704"/>
      <c r="D134" s="704"/>
      <c r="E134" s="704"/>
      <c r="F134" s="704"/>
      <c r="G134" s="704"/>
      <c r="H134" s="704"/>
      <c r="I134" s="704"/>
      <c r="J134" s="704"/>
      <c r="K134" s="704"/>
      <c r="L134" s="163"/>
      <c r="M134" s="163"/>
      <c r="N134" s="704"/>
      <c r="O134" s="704"/>
      <c r="P134" s="704"/>
      <c r="Q134" s="704"/>
      <c r="R134" s="704"/>
      <c r="S134" s="704"/>
      <c r="T134" s="704"/>
      <c r="U134" s="704"/>
      <c r="V134" s="704"/>
      <c r="W134" s="164"/>
      <c r="X134" s="704"/>
      <c r="Y134" s="704"/>
      <c r="Z134" s="705"/>
      <c r="AA134" s="705"/>
      <c r="AB134" s="704"/>
      <c r="AC134" s="704"/>
      <c r="AD134" s="704"/>
      <c r="AE134" s="704"/>
      <c r="AF134" s="704"/>
      <c r="AG134" s="704"/>
      <c r="AH134" s="704"/>
      <c r="AI134" s="704"/>
      <c r="AJ134" s="704"/>
    </row>
    <row r="135" spans="2:36" s="381" customFormat="1">
      <c r="B135" s="704"/>
      <c r="C135" s="704"/>
      <c r="D135" s="704"/>
      <c r="E135" s="704"/>
      <c r="F135" s="704"/>
      <c r="G135" s="704"/>
      <c r="H135" s="704"/>
      <c r="I135" s="704"/>
      <c r="J135" s="704"/>
      <c r="K135" s="704"/>
      <c r="L135" s="163"/>
      <c r="M135" s="163"/>
      <c r="N135" s="704"/>
      <c r="O135" s="704"/>
      <c r="P135" s="704"/>
      <c r="Q135" s="704"/>
      <c r="R135" s="704"/>
      <c r="S135" s="704"/>
      <c r="T135" s="704"/>
      <c r="U135" s="704"/>
      <c r="V135" s="704"/>
      <c r="W135" s="164"/>
      <c r="X135" s="704"/>
      <c r="Y135" s="704"/>
      <c r="Z135" s="705"/>
      <c r="AA135" s="705"/>
      <c r="AB135" s="704"/>
      <c r="AC135" s="704"/>
      <c r="AD135" s="704"/>
      <c r="AE135" s="704"/>
      <c r="AF135" s="704"/>
      <c r="AG135" s="704"/>
      <c r="AH135" s="704"/>
      <c r="AI135" s="704"/>
      <c r="AJ135" s="704"/>
    </row>
    <row r="136" spans="2:36" s="381" customFormat="1">
      <c r="B136" s="704"/>
      <c r="C136" s="704"/>
      <c r="D136" s="704"/>
      <c r="E136" s="704"/>
      <c r="F136" s="704"/>
      <c r="G136" s="704"/>
      <c r="H136" s="704"/>
      <c r="I136" s="704"/>
      <c r="J136" s="704"/>
      <c r="K136" s="704"/>
      <c r="L136" s="163"/>
      <c r="M136" s="163"/>
      <c r="N136" s="704"/>
      <c r="O136" s="704"/>
      <c r="P136" s="704"/>
      <c r="Q136" s="704"/>
      <c r="R136" s="704"/>
      <c r="S136" s="704"/>
      <c r="T136" s="704"/>
      <c r="U136" s="704"/>
      <c r="V136" s="704"/>
      <c r="W136" s="164"/>
      <c r="X136" s="704"/>
      <c r="Y136" s="704"/>
      <c r="Z136" s="705"/>
      <c r="AA136" s="705"/>
      <c r="AB136" s="704"/>
      <c r="AC136" s="704"/>
      <c r="AD136" s="704"/>
      <c r="AE136" s="704"/>
      <c r="AF136" s="704"/>
      <c r="AG136" s="704"/>
      <c r="AH136" s="704"/>
      <c r="AI136" s="704"/>
      <c r="AJ136" s="704"/>
    </row>
    <row r="137" spans="2:36" s="381" customFormat="1">
      <c r="B137" s="704"/>
      <c r="C137" s="704"/>
      <c r="D137" s="704"/>
      <c r="E137" s="704"/>
      <c r="F137" s="704"/>
      <c r="G137" s="704"/>
      <c r="H137" s="704"/>
      <c r="I137" s="704"/>
      <c r="J137" s="704"/>
      <c r="K137" s="704"/>
      <c r="L137" s="163"/>
      <c r="M137" s="163"/>
      <c r="N137" s="704"/>
      <c r="O137" s="704"/>
      <c r="P137" s="704"/>
      <c r="Q137" s="704"/>
      <c r="R137" s="704"/>
      <c r="S137" s="704"/>
      <c r="T137" s="704"/>
      <c r="U137" s="704"/>
      <c r="V137" s="704"/>
      <c r="W137" s="164"/>
      <c r="X137" s="704"/>
      <c r="Y137" s="704"/>
      <c r="Z137" s="705"/>
      <c r="AA137" s="705"/>
      <c r="AB137" s="704"/>
      <c r="AC137" s="704"/>
      <c r="AD137" s="704"/>
      <c r="AE137" s="704"/>
      <c r="AF137" s="704"/>
      <c r="AG137" s="704"/>
      <c r="AH137" s="704"/>
      <c r="AI137" s="704"/>
      <c r="AJ137" s="704"/>
    </row>
    <row r="138" spans="2:36" s="381" customFormat="1">
      <c r="B138" s="704"/>
      <c r="C138" s="704"/>
      <c r="D138" s="704"/>
      <c r="E138" s="704"/>
      <c r="F138" s="704"/>
      <c r="G138" s="704"/>
      <c r="H138" s="704"/>
      <c r="I138" s="704"/>
      <c r="J138" s="704"/>
      <c r="K138" s="704"/>
      <c r="L138" s="163"/>
      <c r="M138" s="163"/>
      <c r="N138" s="704"/>
      <c r="O138" s="704"/>
      <c r="P138" s="704"/>
      <c r="Q138" s="704"/>
      <c r="R138" s="704"/>
      <c r="S138" s="704"/>
      <c r="T138" s="704"/>
      <c r="U138" s="704"/>
      <c r="V138" s="704"/>
      <c r="W138" s="164"/>
      <c r="X138" s="704"/>
      <c r="Y138" s="704"/>
      <c r="Z138" s="705"/>
      <c r="AA138" s="705"/>
      <c r="AB138" s="704"/>
      <c r="AC138" s="704"/>
      <c r="AD138" s="704"/>
      <c r="AE138" s="704"/>
      <c r="AF138" s="704"/>
      <c r="AG138" s="704"/>
      <c r="AH138" s="704"/>
      <c r="AI138" s="704"/>
      <c r="AJ138" s="704"/>
    </row>
    <row r="139" spans="2:36" s="381" customFormat="1">
      <c r="B139" s="704"/>
      <c r="C139" s="704"/>
      <c r="D139" s="704"/>
      <c r="E139" s="704"/>
      <c r="F139" s="704"/>
      <c r="G139" s="704"/>
      <c r="H139" s="704"/>
      <c r="I139" s="704"/>
      <c r="J139" s="704"/>
      <c r="K139" s="704"/>
      <c r="L139" s="163"/>
      <c r="M139" s="163"/>
      <c r="N139" s="704"/>
      <c r="O139" s="704"/>
      <c r="P139" s="704"/>
      <c r="Q139" s="704"/>
      <c r="R139" s="704"/>
      <c r="S139" s="704"/>
      <c r="T139" s="704"/>
      <c r="U139" s="704"/>
      <c r="V139" s="704"/>
      <c r="W139" s="164"/>
      <c r="X139" s="704"/>
      <c r="Y139" s="704"/>
      <c r="Z139" s="705"/>
      <c r="AA139" s="705"/>
      <c r="AB139" s="704"/>
      <c r="AC139" s="704"/>
      <c r="AD139" s="704"/>
      <c r="AE139" s="704"/>
      <c r="AF139" s="704"/>
      <c r="AG139" s="704"/>
      <c r="AH139" s="704"/>
      <c r="AI139" s="704"/>
      <c r="AJ139" s="704"/>
    </row>
    <row r="140" spans="2:36" s="381" customFormat="1">
      <c r="B140" s="704"/>
      <c r="C140" s="704"/>
      <c r="D140" s="704"/>
      <c r="E140" s="704"/>
      <c r="F140" s="704"/>
      <c r="G140" s="704"/>
      <c r="H140" s="704"/>
      <c r="I140" s="704"/>
      <c r="J140" s="704"/>
      <c r="K140" s="704"/>
      <c r="L140" s="163"/>
      <c r="M140" s="163"/>
      <c r="N140" s="704"/>
      <c r="O140" s="704"/>
      <c r="P140" s="704"/>
      <c r="Q140" s="704"/>
      <c r="R140" s="704"/>
      <c r="S140" s="704"/>
      <c r="T140" s="704"/>
      <c r="U140" s="704"/>
      <c r="V140" s="704"/>
      <c r="W140" s="164"/>
      <c r="X140" s="704"/>
      <c r="Y140" s="704"/>
      <c r="Z140" s="705"/>
      <c r="AA140" s="705"/>
      <c r="AB140" s="704"/>
      <c r="AC140" s="704"/>
      <c r="AD140" s="704"/>
      <c r="AE140" s="704"/>
      <c r="AF140" s="704"/>
      <c r="AG140" s="704"/>
      <c r="AH140" s="704"/>
      <c r="AI140" s="704"/>
      <c r="AJ140" s="704"/>
    </row>
    <row r="141" spans="2:36">
      <c r="C141" s="704"/>
      <c r="D141" s="704"/>
      <c r="E141" s="704"/>
      <c r="F141" s="704"/>
      <c r="G141" s="704"/>
      <c r="H141" s="704"/>
    </row>
    <row r="142" spans="2:36">
      <c r="C142" s="704"/>
      <c r="D142" s="704"/>
      <c r="E142" s="704"/>
      <c r="F142" s="704"/>
      <c r="G142" s="704"/>
      <c r="H142" s="704"/>
    </row>
    <row r="143" spans="2:36">
      <c r="C143" s="704"/>
      <c r="D143" s="704"/>
      <c r="E143" s="704"/>
      <c r="F143" s="704"/>
      <c r="G143" s="704"/>
      <c r="H143" s="704"/>
    </row>
  </sheetData>
  <autoFilter ref="B18:AJ61" xr:uid="{2257D41E-9A11-49BE-BD7C-DAB38D287D3E}"/>
  <mergeCells count="6">
    <mergeCell ref="M55:W55"/>
    <mergeCell ref="G57:H57"/>
    <mergeCell ref="M60:W60"/>
    <mergeCell ref="G61:H61"/>
    <mergeCell ref="I61:J61"/>
    <mergeCell ref="M61:W61"/>
  </mergeCells>
  <printOptions horizontalCentered="1"/>
  <pageMargins left="0.19685039370078741" right="0" top="0.15748031496062992" bottom="0.23622047244094491"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7C8AA-5C09-4719-89FF-534BE6E92337}">
  <sheetPr>
    <pageSetUpPr fitToPage="1"/>
  </sheetPr>
  <dimension ref="A1:AJ112"/>
  <sheetViews>
    <sheetView showGridLines="0" topLeftCell="B7" zoomScale="70" zoomScaleNormal="70" zoomScaleSheetLayoutView="70" workbookViewId="0">
      <selection activeCell="F19" sqref="F19:F23"/>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948"/>
      <c r="J10" s="949"/>
      <c r="K10" s="950"/>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945" t="s">
        <v>520</v>
      </c>
      <c r="P15" s="946"/>
      <c r="Q15" s="946"/>
      <c r="R15" s="946"/>
      <c r="S15" s="946"/>
      <c r="T15" s="946"/>
      <c r="U15" s="947"/>
      <c r="V15" s="947"/>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707"/>
      <c r="C18" s="364" t="s">
        <v>1367</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951"/>
      <c r="P18" s="952"/>
      <c r="Q18" s="630" t="s">
        <v>525</v>
      </c>
      <c r="R18" s="952"/>
      <c r="S18" s="952"/>
      <c r="T18" s="630"/>
      <c r="U18" s="634"/>
      <c r="V18" s="630"/>
      <c r="W18" s="350" t="str">
        <f>IF(E18="","",VLOOKUP(C18,Data!$B$5:$J$508,9,FALSE)*E18)</f>
        <v/>
      </c>
    </row>
    <row r="19" spans="1:35" s="465" customFormat="1" ht="20" customHeight="1">
      <c r="A19" s="456"/>
      <c r="B19" s="550" t="s">
        <v>1354</v>
      </c>
      <c r="C19" s="551" t="s">
        <v>189</v>
      </c>
      <c r="D19" s="335" t="str">
        <f>IF(E19="","",VLOOKUP(C19,Data!$B$5:$L$508,2,FALSE))</f>
        <v>ZW26710</v>
      </c>
      <c r="E19" s="552">
        <v>252</v>
      </c>
      <c r="F19" s="712" t="s">
        <v>1383</v>
      </c>
      <c r="G19" s="335">
        <f>IF(E19="","",VLOOKUP(C19,Data!$B$5:$L$508,11,FALSE))</f>
        <v>124.63</v>
      </c>
      <c r="H19" s="336">
        <f t="shared" si="0"/>
        <v>31406.76</v>
      </c>
      <c r="I19" s="375" t="str">
        <f>IF(E19="","",VLOOKUP(C19,Data!$B$5:$D$508,3,FALSE))</f>
        <v>C/T</v>
      </c>
      <c r="J19" s="375" t="str">
        <f>IF(E19="","",VLOOKUP(C19,Data!$B$5:$M$508,12,FALSE))</f>
        <v>Indonesia</v>
      </c>
      <c r="K19" s="337"/>
      <c r="L19" s="338">
        <f>IF(E19="","",VLOOKUP(C19,Data!$B$5:$E$508,4,FALSE)*E19)</f>
        <v>2016</v>
      </c>
      <c r="M19" s="338">
        <f>IF(E19="","",VLOOKUP(C19,Data!$B$5:$F$508,5,FALSE)*E19)</f>
        <v>1915.1999999999998</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11.34</v>
      </c>
    </row>
    <row r="20" spans="1:35" ht="20" customHeight="1">
      <c r="A20" s="382"/>
      <c r="B20" s="553"/>
      <c r="C20" s="364"/>
      <c r="D20" s="319" t="str">
        <f>IF(E20="","",VLOOKUP(C20,Data!$B$5:$L$508,2,FALSE))</f>
        <v/>
      </c>
      <c r="E20" s="555"/>
      <c r="F20" s="363"/>
      <c r="G20" s="319" t="str">
        <f>IF(E20="","",VLOOKUP(C20,Data!$B$5:$L$508,11,FALSE))</f>
        <v/>
      </c>
      <c r="H20" s="943"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944" t="s">
        <v>525</v>
      </c>
      <c r="R20" s="474"/>
      <c r="S20" s="474"/>
      <c r="T20" s="944"/>
      <c r="U20" s="475"/>
      <c r="V20" s="944"/>
      <c r="W20" s="322" t="str">
        <f>IF(E20="","",VLOOKUP(C20,Data!$B$5:$J$508,9,FALSE)*E20)</f>
        <v/>
      </c>
    </row>
    <row r="21" spans="1:35" s="465" customFormat="1" ht="20" customHeight="1">
      <c r="A21" s="456"/>
      <c r="B21" s="550"/>
      <c r="C21" s="551"/>
      <c r="D21" s="335" t="str">
        <f>IF(E21="","",VLOOKUP(C21,Data!$B$5:$L$508,2,FALSE))</f>
        <v/>
      </c>
      <c r="E21" s="552"/>
      <c r="F21" s="712" t="s">
        <v>1384</v>
      </c>
      <c r="G21" s="335" t="str">
        <f>IF(E21="","",VLOOKUP(C21,Data!$B$5:$L$508,11,FALSE))</f>
        <v/>
      </c>
      <c r="H21" s="336" t="str">
        <f t="shared" si="0"/>
        <v>-</v>
      </c>
      <c r="I21" s="375" t="str">
        <f>IF(E21="","",VLOOKUP(C21,Data!$B$5:$D$508,3,FALSE))</f>
        <v/>
      </c>
      <c r="J21" s="375" t="str">
        <f>IF(E21="","",VLOOKUP(C21,Data!$B$5:$M$508,12,FALSE))</f>
        <v/>
      </c>
      <c r="K21" s="337"/>
      <c r="L21" s="338" t="str">
        <f>IF(E21="","",VLOOKUP(C21,Data!$B$5:$E$508,4,FALSE)*E21)</f>
        <v/>
      </c>
      <c r="M21" s="338" t="str">
        <f>IF(E21="","",VLOOKUP(C21,Data!$B$5:$F$508,5,FALSE)*E21)</f>
        <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t="str">
        <f>IF(E21="","",VLOOKUP(C21,Data!$B$5:$J$508,9,FALSE)*E21)</f>
        <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378" t="s">
        <v>1385</v>
      </c>
      <c r="G23" s="319" t="str">
        <f>IF(E23="","",VLOOKUP(C23,Data!$B$5:$L$508,11,FALSE))</f>
        <v/>
      </c>
      <c r="H23" s="943"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944"/>
      <c r="W23" s="322" t="str">
        <f>IF(E23="","",VLOOKUP(C23,Data!$B$5:$J$508,9,FALSE)*E23)</f>
        <v/>
      </c>
    </row>
    <row r="24" spans="1:35" ht="20" customHeight="1">
      <c r="A24" s="382"/>
      <c r="B24" s="553"/>
      <c r="C24" s="557"/>
      <c r="D24" s="319" t="str">
        <f>IF(E24="","",VLOOKUP(C24,Data!$B$5:$L$508,2,FALSE))</f>
        <v/>
      </c>
      <c r="E24" s="555"/>
      <c r="F24" s="712"/>
      <c r="G24" s="319" t="str">
        <f>IF(E24="","",VLOOKUP(C24,Data!$B$5:$L$508,11,FALSE))</f>
        <v/>
      </c>
      <c r="H24" s="943"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944"/>
      <c r="W24" s="322" t="str">
        <f>IF(E24="","",VLOOKUP(C24,Data!$B$5:$J$508,9,FALSE)*E24)</f>
        <v/>
      </c>
    </row>
    <row r="25" spans="1:35" ht="20" customHeight="1">
      <c r="A25" s="382"/>
      <c r="B25" s="553"/>
      <c r="C25" s="557"/>
      <c r="D25" s="319" t="str">
        <f>IF(E25="","",VLOOKUP(C25,Data!$B$5:$L$508,2,FALSE))</f>
        <v/>
      </c>
      <c r="E25" s="555"/>
      <c r="F25" s="366"/>
      <c r="G25" s="319" t="str">
        <f>IF(E25="","",VLOOKUP(C25,Data!$B$5:$L$508,11,FALSE))</f>
        <v/>
      </c>
      <c r="H25" s="943"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944"/>
      <c r="R25" s="474"/>
      <c r="S25" s="474"/>
      <c r="T25" s="944"/>
      <c r="U25" s="475"/>
      <c r="V25" s="944"/>
      <c r="W25" s="322" t="str">
        <f>IF(E25="","",VLOOKUP(C25,Data!$B$5:$J$508,9,FALSE)*E25)</f>
        <v/>
      </c>
    </row>
    <row r="26" spans="1:35" ht="20" customHeight="1">
      <c r="A26" s="382"/>
      <c r="B26" s="553"/>
      <c r="C26" s="554"/>
      <c r="D26" s="319" t="str">
        <f>IF(E26="","",VLOOKUP(C26,Data!$B$5:$L$508,2,FALSE))</f>
        <v/>
      </c>
      <c r="E26" s="555"/>
      <c r="F26" s="366"/>
      <c r="G26" s="319" t="str">
        <f>IF(E26="","",VLOOKUP(C26,Data!$B$5:$L$508,11,FALSE))</f>
        <v/>
      </c>
      <c r="H26" s="943"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944"/>
      <c r="R26" s="474"/>
      <c r="S26" s="474"/>
      <c r="T26" s="944"/>
      <c r="U26" s="475"/>
      <c r="V26" s="944"/>
      <c r="W26" s="322" t="str">
        <f>IF(E26="","",VLOOKUP(C26,Data!$B$5:$J$508,9,FALSE)*E26)</f>
        <v/>
      </c>
    </row>
    <row r="27" spans="1:35" ht="32.5">
      <c r="A27" s="382"/>
      <c r="B27" s="553"/>
      <c r="C27" s="904"/>
      <c r="D27" s="319" t="str">
        <f>IF(E27="","",VLOOKUP(C27,Data!$B$5:$L$508,2,FALSE))</f>
        <v/>
      </c>
      <c r="E27" s="555"/>
      <c r="F27" s="366"/>
      <c r="G27" s="319" t="str">
        <f>IF(E27="","",VLOOKUP(C27,Data!$B$5:$L$508,11,FALSE))</f>
        <v/>
      </c>
      <c r="H27" s="943"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944"/>
      <c r="W27" s="322" t="str">
        <f>IF(E27="","",VLOOKUP(C27,Data!$B$5:$J$508,9,FALSE)*E27)</f>
        <v/>
      </c>
    </row>
    <row r="28" spans="1:35" s="465" customFormat="1" ht="20.25" customHeight="1">
      <c r="B28" s="559"/>
      <c r="C28" s="675"/>
      <c r="D28" s="674"/>
      <c r="E28" s="340">
        <f>SUM(E18:E27)</f>
        <v>252</v>
      </c>
      <c r="F28" s="340"/>
      <c r="G28" s="341"/>
      <c r="H28" s="341">
        <f>SUM(H18:H27)</f>
        <v>31406.76</v>
      </c>
      <c r="I28" s="562"/>
      <c r="J28" s="562"/>
      <c r="K28" s="562"/>
      <c r="L28" s="563">
        <f>SUM(L18:L27)</f>
        <v>2016</v>
      </c>
      <c r="M28" s="563">
        <f>SUM(M18:M27)</f>
        <v>1915.1999999999998</v>
      </c>
      <c r="N28" s="341" t="e">
        <f>SUM(N16:N27)</f>
        <v>#REF!</v>
      </c>
      <c r="O28" s="341"/>
      <c r="P28" s="341">
        <f>SUM(P16:P27)</f>
        <v>0</v>
      </c>
      <c r="Q28" s="341">
        <f>SUM(Q16:Q27)</f>
        <v>0</v>
      </c>
      <c r="R28" s="341"/>
      <c r="S28" s="341">
        <f>SUM(S16:S27)</f>
        <v>0</v>
      </c>
      <c r="T28" s="341">
        <f>SUM(T16:T27)</f>
        <v>0</v>
      </c>
      <c r="U28" s="341" t="e">
        <f>SUM(#REF!)</f>
        <v>#REF!</v>
      </c>
      <c r="V28" s="341">
        <f>SUM(V16:V27)</f>
        <v>0</v>
      </c>
      <c r="W28" s="342">
        <f>SUM(W18:W27)</f>
        <v>11.34</v>
      </c>
      <c r="Z28" s="429"/>
      <c r="AA28" s="429"/>
      <c r="AB28" s="429"/>
      <c r="AC28" s="429"/>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row>
    <row r="32" spans="1:35">
      <c r="B32" s="394" t="s">
        <v>561</v>
      </c>
      <c r="C32" s="381"/>
      <c r="D32" s="641"/>
      <c r="E32" s="381"/>
      <c r="G32" s="1056"/>
      <c r="H32" s="1057"/>
      <c r="I32" s="430"/>
      <c r="J32" s="572"/>
      <c r="K32" s="307" t="s">
        <v>93</v>
      </c>
      <c r="L32" s="307"/>
      <c r="M32" s="304"/>
      <c r="W32" s="308"/>
    </row>
    <row r="33" spans="2:29">
      <c r="B33" s="406"/>
      <c r="C33" s="448"/>
      <c r="D33" s="661"/>
      <c r="E33" s="381" t="s">
        <v>94</v>
      </c>
      <c r="G33" s="507"/>
      <c r="H33" s="508"/>
      <c r="I33" s="430" t="s">
        <v>95</v>
      </c>
      <c r="J33" s="572"/>
      <c r="K33" s="307"/>
      <c r="L33" s="307"/>
      <c r="M33" s="304"/>
      <c r="W33" s="308"/>
    </row>
    <row r="34" spans="2:29">
      <c r="B34" s="387" t="s">
        <v>96</v>
      </c>
      <c r="C34" s="444"/>
      <c r="D34" s="640"/>
      <c r="E34" s="381" t="s">
        <v>97</v>
      </c>
      <c r="G34" s="317" t="s">
        <v>98</v>
      </c>
      <c r="H34" s="509"/>
      <c r="I34" s="430" t="s">
        <v>88</v>
      </c>
      <c r="J34" s="572"/>
      <c r="K34" s="307" t="s">
        <v>99</v>
      </c>
      <c r="L34" s="307"/>
      <c r="M34" s="304"/>
      <c r="W34" s="308"/>
    </row>
    <row r="35" spans="2:29">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9">
      <c r="B36" s="406"/>
      <c r="C36" s="448"/>
      <c r="D36" s="644"/>
      <c r="E36" s="448"/>
      <c r="F36" s="535"/>
      <c r="G36" s="1061" t="s">
        <v>1368</v>
      </c>
      <c r="H36" s="1078"/>
      <c r="I36" s="1061" t="s">
        <v>1366</v>
      </c>
      <c r="J36" s="1078"/>
      <c r="K36" s="574"/>
      <c r="L36" s="311"/>
      <c r="M36" s="1064" t="s">
        <v>105</v>
      </c>
      <c r="N36" s="1065"/>
      <c r="O36" s="1065"/>
      <c r="P36" s="1065"/>
      <c r="Q36" s="1065"/>
      <c r="R36" s="1065"/>
      <c r="S36" s="1065"/>
      <c r="T36" s="1065"/>
      <c r="U36" s="1065"/>
      <c r="V36" s="1065"/>
      <c r="W36" s="1066"/>
    </row>
    <row r="37" spans="2:29">
      <c r="B37" s="704"/>
      <c r="C37" s="381"/>
      <c r="D37" s="381"/>
      <c r="E37" s="381"/>
    </row>
    <row r="38" spans="2:29">
      <c r="B38" s="704"/>
      <c r="C38" s="381"/>
      <c r="D38" s="381"/>
      <c r="E38" s="381"/>
    </row>
    <row r="39" spans="2:29" ht="27.75" customHeight="1">
      <c r="B39" s="704"/>
      <c r="C39" s="381"/>
      <c r="D39" s="381"/>
      <c r="E39" s="381"/>
    </row>
    <row r="40" spans="2:29" s="578" customFormat="1" ht="22.5" customHeight="1">
      <c r="B40" s="456" t="s">
        <v>1155</v>
      </c>
      <c r="C40" s="381"/>
      <c r="D40" s="664" t="s">
        <v>580</v>
      </c>
      <c r="E40" s="381"/>
      <c r="H40" s="510" t="s">
        <v>916</v>
      </c>
      <c r="I40" s="575"/>
      <c r="J40" s="575" t="s">
        <v>927</v>
      </c>
      <c r="L40" s="289"/>
      <c r="M40" s="289"/>
      <c r="W40" s="376"/>
      <c r="Z40" s="429"/>
      <c r="AA40" s="429"/>
      <c r="AB40" s="429"/>
      <c r="AC40" s="429"/>
    </row>
    <row r="41" spans="2:29" s="289" customFormat="1" ht="22.5" customHeight="1">
      <c r="B41" s="456" t="s">
        <v>1156</v>
      </c>
      <c r="C41" s="497"/>
      <c r="D41" s="664" t="s">
        <v>927</v>
      </c>
      <c r="E41" s="663"/>
      <c r="F41" s="578"/>
      <c r="G41" s="578"/>
      <c r="H41" s="510" t="s">
        <v>917</v>
      </c>
      <c r="I41" s="575"/>
      <c r="J41" s="575" t="s">
        <v>927</v>
      </c>
      <c r="K41" s="578"/>
      <c r="N41" s="578"/>
      <c r="O41" s="578"/>
      <c r="P41" s="578"/>
      <c r="Q41" s="578"/>
      <c r="R41" s="578"/>
      <c r="S41" s="578"/>
      <c r="T41" s="578"/>
      <c r="U41" s="578"/>
      <c r="V41" s="578"/>
      <c r="W41" s="376"/>
      <c r="X41" s="578"/>
      <c r="Y41" s="578"/>
      <c r="Z41" s="429"/>
      <c r="AA41" s="429"/>
      <c r="AB41" s="429"/>
      <c r="AC41" s="429"/>
    </row>
    <row r="42" spans="2:29" s="289" customFormat="1" ht="22.5" customHeight="1">
      <c r="B42" s="456" t="s">
        <v>1157</v>
      </c>
      <c r="C42" s="497"/>
      <c r="D42" s="664" t="s">
        <v>927</v>
      </c>
      <c r="E42" s="663"/>
      <c r="F42" s="578"/>
      <c r="H42" s="510" t="s">
        <v>918</v>
      </c>
      <c r="I42" s="575"/>
      <c r="J42" s="575" t="s">
        <v>580</v>
      </c>
      <c r="K42" s="578"/>
      <c r="N42" s="578"/>
      <c r="O42" s="578"/>
      <c r="P42" s="578"/>
      <c r="Q42" s="578"/>
      <c r="R42" s="578"/>
      <c r="S42" s="578"/>
      <c r="T42" s="578"/>
      <c r="U42" s="578"/>
      <c r="V42" s="578"/>
      <c r="W42" s="376"/>
      <c r="X42" s="578"/>
      <c r="Y42" s="578"/>
      <c r="Z42" s="429"/>
      <c r="AA42" s="429"/>
      <c r="AB42" s="429"/>
      <c r="AC42" s="429"/>
    </row>
    <row r="43" spans="2:29" s="289" customFormat="1" ht="22.5" customHeight="1">
      <c r="B43" s="456" t="s">
        <v>925</v>
      </c>
      <c r="C43" s="497"/>
      <c r="D43" s="664" t="s">
        <v>580</v>
      </c>
      <c r="E43" s="663"/>
      <c r="F43" s="578"/>
      <c r="H43" s="510" t="s">
        <v>919</v>
      </c>
      <c r="I43" s="575"/>
      <c r="J43" s="575" t="s">
        <v>580</v>
      </c>
      <c r="K43" s="578"/>
      <c r="N43" s="578"/>
      <c r="O43" s="578"/>
      <c r="P43" s="578"/>
      <c r="Q43" s="578"/>
      <c r="R43" s="578"/>
      <c r="S43" s="578"/>
      <c r="T43" s="578"/>
      <c r="U43" s="578"/>
      <c r="V43" s="578"/>
      <c r="W43" s="376"/>
      <c r="X43" s="578"/>
      <c r="Y43" s="578"/>
      <c r="Z43" s="578"/>
    </row>
    <row r="44" spans="2:29" s="289" customFormat="1" ht="22.5" customHeight="1">
      <c r="B44" s="456" t="s">
        <v>1158</v>
      </c>
      <c r="C44" s="497"/>
      <c r="D44" s="664" t="s">
        <v>580</v>
      </c>
      <c r="E44" s="663"/>
      <c r="F44" s="578"/>
      <c r="H44" s="510" t="s">
        <v>921</v>
      </c>
      <c r="I44" s="575"/>
      <c r="J44" s="575" t="s">
        <v>580</v>
      </c>
      <c r="K44" s="578"/>
      <c r="N44" s="578"/>
      <c r="O44" s="578"/>
      <c r="P44" s="578"/>
      <c r="Q44" s="578"/>
      <c r="R44" s="578"/>
      <c r="S44" s="578"/>
      <c r="T44" s="578"/>
      <c r="U44" s="578"/>
      <c r="V44" s="578"/>
      <c r="W44" s="376"/>
      <c r="X44" s="578"/>
      <c r="Y44" s="578"/>
      <c r="Z44" s="578"/>
    </row>
    <row r="45" spans="2:29" ht="25">
      <c r="B45" s="456"/>
      <c r="C45" s="497"/>
      <c r="D45" s="456"/>
      <c r="E45" s="663"/>
      <c r="H45" s="510" t="s">
        <v>920</v>
      </c>
      <c r="I45" s="382"/>
      <c r="J45" s="575" t="s">
        <v>580</v>
      </c>
    </row>
    <row r="46" spans="2:29"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9"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9"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O27:U27"/>
    <mergeCell ref="O19:U19"/>
    <mergeCell ref="O21:U21"/>
    <mergeCell ref="O22:T22"/>
    <mergeCell ref="O23:T23"/>
    <mergeCell ref="O24:T24"/>
    <mergeCell ref="M30:W30"/>
    <mergeCell ref="G32:H32"/>
    <mergeCell ref="M35:W35"/>
    <mergeCell ref="G36:H36"/>
    <mergeCell ref="I36:J36"/>
    <mergeCell ref="M36:W36"/>
  </mergeCells>
  <printOptions horizontalCentered="1"/>
  <pageMargins left="0.2" right="0" top="0.15748031496062992" bottom="0.15748031496062992"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6DF12-AA50-4913-AC18-FECA1362361C}">
  <sheetPr>
    <pageSetUpPr fitToPage="1"/>
  </sheetPr>
  <dimension ref="B1:AJ143"/>
  <sheetViews>
    <sheetView showGridLines="0" topLeftCell="A36" zoomScale="70" zoomScaleNormal="70" zoomScaleSheetLayoutView="70" workbookViewId="0">
      <selection activeCell="C55" sqref="C55"/>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2.08984375" style="381" customWidth="1"/>
    <col min="7" max="7" width="12.1796875" style="163" customWidth="1"/>
    <col min="8" max="8" width="16.1796875" style="163" customWidth="1"/>
    <col min="9" max="9" width="5.81640625" style="704" customWidth="1"/>
    <col min="10" max="10" width="15" style="704" bestFit="1" customWidth="1"/>
    <col min="11" max="11" width="9.1796875" style="704" customWidth="1"/>
    <col min="12" max="12" width="16.1796875" style="163" customWidth="1"/>
    <col min="13" max="13" width="15.453125" style="163" customWidth="1"/>
    <col min="14" max="14" width="0.1796875" style="704" customWidth="1"/>
    <col min="15" max="15" width="4.54296875" style="704" customWidth="1"/>
    <col min="16" max="16" width="2.54296875" style="704" customWidth="1"/>
    <col min="17" max="17" width="4.81640625" style="704" customWidth="1"/>
    <col min="18" max="18" width="5.453125" style="704" customWidth="1"/>
    <col min="19" max="19" width="1.54296875" style="704" customWidth="1"/>
    <col min="20" max="20" width="4.1796875" style="704" customWidth="1"/>
    <col min="21" max="21" width="1.81640625" style="704" customWidth="1"/>
    <col min="22" max="22" width="6" style="704" customWidth="1"/>
    <col min="23" max="23" width="13.54296875" style="164" customWidth="1"/>
    <col min="24" max="24" width="7.36328125" style="704" customWidth="1"/>
    <col min="25" max="25" width="9.36328125" style="704" customWidth="1"/>
    <col min="26" max="26" width="12.26953125" style="705" bestFit="1" customWidth="1"/>
    <col min="27" max="27" width="38.08984375" style="705" bestFit="1" customWidth="1"/>
    <col min="28" max="28" width="9.08984375" style="704" bestFit="1" customWidth="1"/>
    <col min="29" max="32" width="9.1796875" style="704" customWidth="1"/>
    <col min="33" max="33" width="43.54296875" style="704" bestFit="1" customWidth="1"/>
    <col min="34" max="34" width="13.1796875" style="704" bestFit="1" customWidth="1"/>
    <col min="35" max="35" width="9.1796875" style="704" customWidth="1"/>
    <col min="36" max="16384" width="9.1796875" style="704"/>
  </cols>
  <sheetData>
    <row r="1" spans="2:27">
      <c r="B1" s="379"/>
      <c r="C1" s="638"/>
    </row>
    <row r="2" spans="2:27" ht="12.5">
      <c r="B2" s="379"/>
      <c r="C2" s="638"/>
      <c r="Z2" s="704"/>
      <c r="AA2" s="704"/>
    </row>
    <row r="3" spans="2:27" ht="20">
      <c r="B3" s="383" t="s">
        <v>41</v>
      </c>
      <c r="C3" s="384"/>
      <c r="D3" s="384"/>
      <c r="E3" s="384"/>
      <c r="F3" s="384"/>
      <c r="G3" s="66"/>
      <c r="H3" s="66"/>
      <c r="I3" s="383"/>
      <c r="J3" s="383"/>
      <c r="K3" s="383"/>
      <c r="L3" s="66"/>
      <c r="M3" s="66"/>
      <c r="N3" s="383"/>
      <c r="O3" s="383"/>
      <c r="P3" s="383"/>
      <c r="Q3" s="383"/>
      <c r="R3" s="383"/>
      <c r="S3" s="383"/>
      <c r="T3" s="383"/>
      <c r="U3" s="383"/>
      <c r="V3" s="383"/>
      <c r="W3" s="7"/>
      <c r="Z3" s="704"/>
      <c r="AA3" s="704"/>
    </row>
    <row r="4" spans="2:27" ht="3.75" customHeight="1">
      <c r="Z4" s="704"/>
      <c r="AA4" s="704"/>
    </row>
    <row r="5" spans="2:27" ht="12.5">
      <c r="B5" s="704" t="s">
        <v>500</v>
      </c>
      <c r="I5" s="385" t="s">
        <v>43</v>
      </c>
      <c r="J5" s="386">
        <f ca="1">TODAY()</f>
        <v>44826</v>
      </c>
      <c r="K5" s="386"/>
      <c r="L5" s="165"/>
      <c r="M5" s="166"/>
      <c r="N5" s="385"/>
      <c r="O5" s="385"/>
      <c r="P5" s="385"/>
      <c r="Q5" s="385"/>
      <c r="R5" s="385"/>
      <c r="S5" s="385"/>
      <c r="T5" s="385"/>
      <c r="U5" s="385"/>
      <c r="V5" s="385"/>
      <c r="Z5" s="704"/>
      <c r="AA5" s="704"/>
    </row>
    <row r="6" spans="2:27" ht="13">
      <c r="B6" s="387" t="s">
        <v>44</v>
      </c>
      <c r="C6" s="639"/>
      <c r="D6" s="640"/>
      <c r="E6" s="390"/>
      <c r="F6" s="639"/>
      <c r="G6" s="80" t="s">
        <v>45</v>
      </c>
      <c r="H6" s="73"/>
      <c r="I6" s="391" t="s">
        <v>46</v>
      </c>
      <c r="J6" s="392"/>
      <c r="K6" s="393"/>
      <c r="L6" s="80" t="s">
        <v>47</v>
      </c>
      <c r="M6" s="73"/>
      <c r="N6" s="393"/>
      <c r="O6" s="393"/>
      <c r="P6" s="387"/>
      <c r="Q6" s="393"/>
      <c r="R6" s="393"/>
      <c r="S6" s="393"/>
      <c r="T6" s="393"/>
      <c r="U6" s="388"/>
      <c r="V6" s="388"/>
      <c r="W6" s="159"/>
      <c r="Z6" s="704"/>
      <c r="AA6" s="704"/>
    </row>
    <row r="7" spans="2:27" ht="13">
      <c r="B7" s="394" t="s">
        <v>614</v>
      </c>
      <c r="D7" s="641"/>
      <c r="E7" s="396" t="s">
        <v>48</v>
      </c>
      <c r="F7" s="642"/>
      <c r="G7" s="81" t="s">
        <v>49</v>
      </c>
      <c r="H7" s="67"/>
      <c r="I7" s="398" t="s">
        <v>50</v>
      </c>
      <c r="J7" s="399"/>
      <c r="K7" s="397"/>
      <c r="L7" s="81" t="s">
        <v>51</v>
      </c>
      <c r="M7" s="67"/>
      <c r="N7" s="397"/>
      <c r="O7" s="397"/>
      <c r="P7" s="398" t="s">
        <v>52</v>
      </c>
      <c r="Q7" s="397"/>
      <c r="R7" s="397"/>
      <c r="S7" s="397"/>
      <c r="T7" s="397"/>
      <c r="U7" s="397"/>
      <c r="V7" s="397"/>
      <c r="W7" s="25"/>
      <c r="Z7" s="704"/>
      <c r="AA7" s="704"/>
    </row>
    <row r="8" spans="2:27" ht="12.5">
      <c r="B8" s="394" t="s">
        <v>394</v>
      </c>
      <c r="D8" s="641"/>
      <c r="E8" s="400"/>
      <c r="G8" s="167"/>
      <c r="H8" s="168"/>
      <c r="I8" s="394"/>
      <c r="K8" s="389"/>
      <c r="L8" s="167"/>
      <c r="M8" s="169"/>
      <c r="O8" s="389"/>
      <c r="U8" s="401"/>
      <c r="V8" s="401"/>
      <c r="W8" s="170"/>
      <c r="Z8" s="704"/>
      <c r="AA8" s="704"/>
    </row>
    <row r="9" spans="2:27" ht="12.5">
      <c r="B9" s="394">
        <v>4380192</v>
      </c>
      <c r="D9" s="641"/>
      <c r="E9" s="400" t="s">
        <v>349</v>
      </c>
      <c r="G9" s="167" t="s">
        <v>54</v>
      </c>
      <c r="H9" s="168"/>
      <c r="I9" s="394" t="s">
        <v>55</v>
      </c>
      <c r="K9" s="395"/>
      <c r="L9" s="167" t="s">
        <v>56</v>
      </c>
      <c r="M9" s="171"/>
      <c r="O9" s="395"/>
      <c r="P9" s="704" t="s">
        <v>57</v>
      </c>
      <c r="W9" s="172"/>
      <c r="Z9" s="704"/>
      <c r="AA9" s="704"/>
    </row>
    <row r="10" spans="2:27" ht="13">
      <c r="B10" s="394" t="s">
        <v>534</v>
      </c>
      <c r="D10" s="643" t="s">
        <v>555</v>
      </c>
      <c r="E10" s="400" t="s">
        <v>58</v>
      </c>
      <c r="G10" s="167"/>
      <c r="H10" s="168"/>
      <c r="I10" s="953"/>
      <c r="J10" s="954"/>
      <c r="K10" s="402"/>
      <c r="L10" s="167"/>
      <c r="M10" s="171"/>
      <c r="O10" s="395"/>
      <c r="W10" s="172"/>
      <c r="Z10" s="704"/>
      <c r="AA10" s="704"/>
    </row>
    <row r="11" spans="2:27" ht="13">
      <c r="B11" s="394"/>
      <c r="D11" s="641"/>
      <c r="E11" s="404"/>
      <c r="F11" s="444"/>
      <c r="G11" s="167" t="s">
        <v>59</v>
      </c>
      <c r="H11" s="168"/>
      <c r="I11" s="394" t="s">
        <v>60</v>
      </c>
      <c r="K11" s="395"/>
      <c r="L11" s="167" t="s">
        <v>501</v>
      </c>
      <c r="M11" s="171"/>
      <c r="O11" s="395"/>
      <c r="P11" s="704" t="s">
        <v>62</v>
      </c>
      <c r="W11" s="172"/>
      <c r="Z11" s="704"/>
      <c r="AA11" s="704"/>
    </row>
    <row r="12" spans="2:27" ht="12.5">
      <c r="B12" s="406" t="s">
        <v>63</v>
      </c>
      <c r="D12" s="641"/>
      <c r="E12" s="400" t="s">
        <v>64</v>
      </c>
      <c r="G12" s="167"/>
      <c r="H12" s="168"/>
      <c r="I12" s="394"/>
      <c r="K12" s="395"/>
      <c r="L12" s="167"/>
      <c r="M12" s="171"/>
      <c r="O12" s="395"/>
      <c r="W12" s="172"/>
      <c r="Z12" s="704"/>
      <c r="AA12" s="704"/>
    </row>
    <row r="13" spans="2:27" ht="12.5">
      <c r="B13" s="406"/>
      <c r="C13" s="448"/>
      <c r="D13" s="644"/>
      <c r="E13" s="400" t="s">
        <v>65</v>
      </c>
      <c r="G13" s="173"/>
      <c r="H13" s="174"/>
      <c r="I13" s="406"/>
      <c r="J13" s="407"/>
      <c r="K13" s="408"/>
      <c r="L13" s="173"/>
      <c r="M13" s="175"/>
      <c r="N13" s="407"/>
      <c r="O13" s="408"/>
      <c r="P13" s="407"/>
      <c r="Q13" s="407"/>
      <c r="R13" s="407"/>
      <c r="S13" s="407"/>
      <c r="T13" s="407"/>
      <c r="U13" s="407"/>
      <c r="V13" s="407"/>
      <c r="W13" s="176"/>
      <c r="Z13" s="704"/>
      <c r="AA13" s="704"/>
    </row>
    <row r="14" spans="2:27" ht="12.5">
      <c r="B14" s="409" t="s">
        <v>502</v>
      </c>
      <c r="C14" s="645" t="s">
        <v>503</v>
      </c>
      <c r="D14" s="645"/>
      <c r="E14" s="411" t="s">
        <v>504</v>
      </c>
      <c r="F14" s="418"/>
      <c r="G14" s="70" t="s">
        <v>506</v>
      </c>
      <c r="H14" s="70" t="s">
        <v>71</v>
      </c>
      <c r="I14" s="413" t="s">
        <v>507</v>
      </c>
      <c r="J14" s="413" t="s">
        <v>508</v>
      </c>
      <c r="K14" s="414" t="s">
        <v>509</v>
      </c>
      <c r="L14" s="77" t="s">
        <v>510</v>
      </c>
      <c r="M14" s="77" t="s">
        <v>511</v>
      </c>
      <c r="N14" s="415"/>
      <c r="O14" s="415" t="s">
        <v>512</v>
      </c>
      <c r="P14" s="409"/>
      <c r="Q14" s="409"/>
      <c r="R14" s="409"/>
      <c r="S14" s="409"/>
      <c r="T14" s="409"/>
      <c r="U14" s="409"/>
      <c r="V14" s="409"/>
      <c r="W14" s="43" t="s">
        <v>513</v>
      </c>
      <c r="Z14" s="704"/>
      <c r="AA14" s="704"/>
    </row>
    <row r="15" spans="2:27" ht="12.75" customHeight="1">
      <c r="B15" s="416"/>
      <c r="C15" s="404"/>
      <c r="D15" s="640"/>
      <c r="E15" s="418" t="s">
        <v>514</v>
      </c>
      <c r="F15" s="646"/>
      <c r="G15" s="71" t="s">
        <v>518</v>
      </c>
      <c r="H15" s="71" t="s">
        <v>518</v>
      </c>
      <c r="I15" s="412"/>
      <c r="J15" s="412"/>
      <c r="K15" s="424"/>
      <c r="L15" s="71" t="s">
        <v>519</v>
      </c>
      <c r="M15" s="78" t="s">
        <v>519</v>
      </c>
      <c r="N15" s="420"/>
      <c r="O15" s="421" t="s">
        <v>520</v>
      </c>
      <c r="P15" s="422"/>
      <c r="Q15" s="422"/>
      <c r="R15" s="422"/>
      <c r="S15" s="422"/>
      <c r="T15" s="422"/>
      <c r="U15" s="423"/>
      <c r="V15" s="423"/>
      <c r="W15" s="51" t="s">
        <v>75</v>
      </c>
      <c r="Z15" s="704"/>
      <c r="AA15" s="704"/>
    </row>
    <row r="16" spans="2:27" ht="13.5" customHeight="1">
      <c r="B16" s="424"/>
      <c r="C16" s="647" t="s">
        <v>588</v>
      </c>
      <c r="D16" s="648"/>
      <c r="E16" s="427"/>
      <c r="F16" s="427"/>
      <c r="G16" s="160"/>
      <c r="H16" s="160"/>
      <c r="I16" s="424"/>
      <c r="J16" s="424"/>
      <c r="L16" s="160"/>
      <c r="M16" s="161"/>
      <c r="N16" s="428"/>
      <c r="O16" s="429"/>
      <c r="P16" s="429"/>
      <c r="Q16" s="429"/>
      <c r="R16" s="429"/>
      <c r="S16" s="429"/>
      <c r="T16" s="429"/>
      <c r="U16" s="428"/>
      <c r="V16" s="428"/>
      <c r="W16" s="162"/>
      <c r="Z16" s="704"/>
      <c r="AA16" s="704"/>
    </row>
    <row r="17" spans="2:30" ht="1" customHeight="1">
      <c r="B17" s="424"/>
      <c r="C17" s="647"/>
      <c r="D17" s="648"/>
      <c r="E17" s="427"/>
      <c r="F17" s="427"/>
      <c r="G17" s="160"/>
      <c r="H17" s="160"/>
      <c r="I17" s="424"/>
      <c r="J17" s="424"/>
      <c r="K17" s="424"/>
      <c r="L17" s="160"/>
      <c r="M17" s="161"/>
      <c r="N17" s="428"/>
      <c r="O17" s="429"/>
      <c r="P17" s="429"/>
      <c r="Q17" s="429"/>
      <c r="R17" s="429"/>
      <c r="S17" s="429"/>
      <c r="T17" s="429"/>
      <c r="U17" s="428"/>
      <c r="V17" s="428"/>
      <c r="W17" s="162"/>
      <c r="Z17" s="704"/>
      <c r="AA17" s="704"/>
    </row>
    <row r="18" spans="2:30" s="710" customFormat="1" ht="20" customHeight="1">
      <c r="B18" s="635"/>
      <c r="C18" s="364" t="s">
        <v>1371</v>
      </c>
      <c r="D18" s="346" t="str">
        <f>IF(E18="","",VLOOKUP(C18,Data!$B$5:$L$508,2,FALSE))</f>
        <v/>
      </c>
      <c r="E18" s="715"/>
      <c r="F18" s="709"/>
      <c r="G18" s="346" t="str">
        <f>IF(E18="","",VLOOKUP(C18,Data!$B$5:$L$508,11,FALSE))</f>
        <v/>
      </c>
      <c r="H18" s="616" t="str">
        <f t="shared" ref="H18:H52" si="0">IF(E18&gt;0,E18*G18,"-")</f>
        <v>-</v>
      </c>
      <c r="I18" s="471"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190,Data!G190,(IF(C18=Data!B193,Data!G193,(IF(C18=Data!#REF!,Data!#REF!,(IF(C18=Data!#REF!,Data!#REF!,(IF(C18=Data!#REF!,Data!#REF!,Data!#REF!)))))))))))))))&amp;IF(C18=Data!#REF!,Data!#REF!,(IF(C18=Data!#REF!,Data!#REF!,(IF(C18=Data!#REF!,Data!#REF!,(IF(C18=Data!#REF!,Data!#REF!,(IF(C18=Data!#REF!,Data!#REF!,(IF(C18=Data!#REF!,Data!G885,(IF(C18=Data!#REF!,Data!#REF!,(IF(C18=Data!#REF!,Data!#REF!,Data!#REF!)))))))))))))))&amp;IF(C18=Data!B221,Data!G221,(IF(C18=Data!#REF!,Data!#REF!,(IF(C18=Data!#REF!,Data!#REF!,(IF(C18=Data!#REF!,Data!#REF!,(IF(C18=Data!#REF!,Data!#REF!,Data!#REF!)))))))))</f>
        <v>#REF!</v>
      </c>
      <c r="O18" s="951"/>
      <c r="P18" s="952"/>
      <c r="Q18" s="630" t="s">
        <v>525</v>
      </c>
      <c r="R18" s="952"/>
      <c r="S18" s="952"/>
      <c r="T18" s="630"/>
      <c r="U18" s="634"/>
      <c r="V18" s="630"/>
      <c r="W18" s="350" t="str">
        <f>IF(E18="","",VLOOKUP(C18,Data!$B$5:$J$508,9,FALSE)*E18)</f>
        <v/>
      </c>
      <c r="X18" s="704"/>
      <c r="Y18" s="704"/>
      <c r="Z18" s="901" t="s">
        <v>1202</v>
      </c>
      <c r="AA18" s="901" t="s">
        <v>1203</v>
      </c>
      <c r="AB18" s="901" t="s">
        <v>1204</v>
      </c>
      <c r="AC18" s="704"/>
      <c r="AD18" s="704"/>
    </row>
    <row r="19" spans="2:30" s="710" customFormat="1" ht="20" customHeight="1">
      <c r="B19" s="957" t="s">
        <v>952</v>
      </c>
      <c r="C19" s="357" t="s">
        <v>14</v>
      </c>
      <c r="D19" s="346" t="str">
        <f>IF(E19="","",VLOOKUP(C19,Data!$B$5:$L$508,2,FALSE))</f>
        <v>ZA34830</v>
      </c>
      <c r="E19" s="715">
        <v>20</v>
      </c>
      <c r="F19" s="712"/>
      <c r="G19" s="346">
        <f>IF(E19="","",VLOOKUP(C19,Data!$B$5:$L$508,11,FALSE))</f>
        <v>117.38</v>
      </c>
      <c r="H19" s="616">
        <f t="shared" si="0"/>
        <v>2347.6</v>
      </c>
      <c r="I19" s="471" t="str">
        <f>IF(E19="","",VLOOKUP(C19,Data!$B$5:$D$508,3,FALSE))</f>
        <v>C/T</v>
      </c>
      <c r="J19" s="347" t="str">
        <f>IF(E19="","",VLOOKUP(C19,Data!$B$5:$M$508,12,FALSE))</f>
        <v>Indonesia</v>
      </c>
      <c r="K19" s="348"/>
      <c r="L19" s="349">
        <f>IF(E19="","",VLOOKUP(C19,Data!$B$5:$E$508,4,FALSE)*E19)</f>
        <v>102</v>
      </c>
      <c r="M19" s="349">
        <f>IF(E19="","",VLOOKUP(C19,Data!$B$5:$F$508,5,FALSE)*E19)</f>
        <v>90</v>
      </c>
      <c r="N19" s="612" t="e">
        <f>IF(C19=Data!#REF!,Data!#REF!,(IF(C19=Data!#REF!,Data!#REF!,(IF(C19=Data!#REF!,Data!#REF!,(IF(C19=Data!B142,Data!G142,(IF(C19=Data!B145,Data!G145,(IF(C19=Data!#REF!,Data!#REF!,(IF(C19=Data!#REF!,Data!#REF!,(IF(C19=Data!#REF!,Data!#REF!,Data!#REF!)))))))))))))))&amp;IF(C19=Data!#REF!,Data!#REF!,(IF(C19=Data!#REF!,Data!#REF!,(IF(C19=Data!#REF!,Data!#REF!,(IF(C19=Data!#REF!,Data!#REF!,(IF(C19=Data!#REF!,Data!#REF!,(IF(C19=Data!#REF!,Data!G837,(IF(C19=Data!#REF!,Data!#REF!,(IF(C19=Data!#REF!,Data!#REF!,Data!#REF!)))))))))))))))&amp;IF(C19=Data!B173,Data!G173,(IF(C19=Data!#REF!,Data!#REF!,(IF(C19=Data!#REF!,Data!#REF!,(IF(C19=Data!#REF!,Data!#REF!,(IF(C19=Data!#REF!,Data!#REF!,Data!#REF!)))))))))</f>
        <v>#REF!</v>
      </c>
      <c r="O19" s="951"/>
      <c r="P19" s="952"/>
      <c r="Q19" s="630" t="s">
        <v>525</v>
      </c>
      <c r="R19" s="952"/>
      <c r="S19" s="952"/>
      <c r="T19" s="630"/>
      <c r="U19" s="634"/>
      <c r="V19" s="630"/>
      <c r="W19" s="350">
        <f>IF(E19="","",VLOOKUP(C19,Data!$B$5:$J$508,9,FALSE)*E19)</f>
        <v>1.1619999999999999</v>
      </c>
      <c r="X19" s="704" t="b">
        <f t="shared" ref="X19:X49" si="1">D19=Z19</f>
        <v>1</v>
      </c>
      <c r="Y19" s="704" t="b">
        <f t="shared" ref="Y19:Y49" si="2">E19=AB19</f>
        <v>1</v>
      </c>
      <c r="Z19" s="935" t="s">
        <v>571</v>
      </c>
      <c r="AA19" s="935" t="s">
        <v>1182</v>
      </c>
      <c r="AB19" s="936">
        <v>20</v>
      </c>
      <c r="AC19" s="704"/>
      <c r="AD19" s="704"/>
    </row>
    <row r="20" spans="2:30" s="710" customFormat="1" ht="20" customHeight="1">
      <c r="B20" s="957">
        <v>3</v>
      </c>
      <c r="C20" s="357" t="s">
        <v>10</v>
      </c>
      <c r="D20" s="346" t="str">
        <f>IF(E20="","",VLOOKUP(C20,Data!$B$5:$L$508,2,FALSE))</f>
        <v>ZF36340</v>
      </c>
      <c r="E20" s="715">
        <v>10</v>
      </c>
      <c r="F20" s="363"/>
      <c r="G20" s="346">
        <f>IF(E20="","",VLOOKUP(C20,Data!$B$5:$L$508,11,FALSE))</f>
        <v>114.9</v>
      </c>
      <c r="H20" s="616">
        <f t="shared" si="0"/>
        <v>1149</v>
      </c>
      <c r="I20" s="471" t="str">
        <f>IF(E20="","",VLOOKUP(C20,Data!$B$5:$D$508,3,FALSE))</f>
        <v>C/T</v>
      </c>
      <c r="J20" s="347" t="str">
        <f>IF(E20="","",VLOOKUP(C20,Data!$B$5:$M$508,12,FALSE))</f>
        <v>Indonesia</v>
      </c>
      <c r="K20" s="348"/>
      <c r="L20" s="349">
        <f>IF(E20="","",VLOOKUP(C20,Data!$B$5:$E$508,4,FALSE)*E20)</f>
        <v>51</v>
      </c>
      <c r="M20" s="349">
        <f>IF(E20="","",VLOOKUP(C20,Data!$B$5:$F$508,5,FALSE)*E20)</f>
        <v>45</v>
      </c>
      <c r="N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O20" s="951"/>
      <c r="P20" s="952"/>
      <c r="Q20" s="630" t="s">
        <v>525</v>
      </c>
      <c r="R20" s="952"/>
      <c r="S20" s="952"/>
      <c r="T20" s="630"/>
      <c r="U20" s="634"/>
      <c r="V20" s="630"/>
      <c r="W20" s="350">
        <f>IF(E20="","",VLOOKUP(C20,Data!$B$5:$J$508,9,FALSE)*E20)</f>
        <v>0.58099999999999996</v>
      </c>
      <c r="X20" s="704" t="b">
        <f t="shared" si="1"/>
        <v>1</v>
      </c>
      <c r="Y20" s="704" t="b">
        <f t="shared" si="2"/>
        <v>1</v>
      </c>
      <c r="Z20" s="902" t="s">
        <v>601</v>
      </c>
      <c r="AA20" s="902" t="s">
        <v>1304</v>
      </c>
      <c r="AB20" s="903">
        <v>10</v>
      </c>
      <c r="AC20" s="704"/>
      <c r="AD20" s="704"/>
    </row>
    <row r="21" spans="2:30" s="710" customFormat="1" ht="20" customHeight="1">
      <c r="B21" s="957" t="s">
        <v>1344</v>
      </c>
      <c r="C21" s="357" t="s">
        <v>336</v>
      </c>
      <c r="D21" s="346" t="str">
        <f>IF(E21="","",VLOOKUP(C21,Data!$B$5:$L$508,2,FALSE))</f>
        <v>WY71980</v>
      </c>
      <c r="E21" s="715">
        <v>160</v>
      </c>
      <c r="F21" s="712"/>
      <c r="G21" s="346">
        <f>IF(E21="","",VLOOKUP(C21,Data!$B$5:$L$508,11,FALSE))</f>
        <v>128.6</v>
      </c>
      <c r="H21" s="616">
        <f t="shared" si="0"/>
        <v>20576</v>
      </c>
      <c r="I21" s="471" t="str">
        <f>IF(E21="","",VLOOKUP(C21,Data!$B$5:$D$508,3,FALSE))</f>
        <v>C/T</v>
      </c>
      <c r="J21" s="347" t="str">
        <f>IF(E21="","",VLOOKUP(C21,Data!$B$5:$M$508,12,FALSE))</f>
        <v>Indonesia</v>
      </c>
      <c r="K21" s="348"/>
      <c r="L21" s="349">
        <f>IF(E21="","",VLOOKUP(C21,Data!$B$5:$E$508,4,FALSE)*E21)</f>
        <v>1056</v>
      </c>
      <c r="M21" s="349">
        <f>IF(E21="","",VLOOKUP(C21,Data!$B$5:$F$508,5,FALSE)*E21)</f>
        <v>1040</v>
      </c>
      <c r="N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O21" s="951"/>
      <c r="P21" s="952"/>
      <c r="Q21" s="630" t="s">
        <v>525</v>
      </c>
      <c r="R21" s="952"/>
      <c r="S21" s="952"/>
      <c r="T21" s="630"/>
      <c r="U21" s="634"/>
      <c r="V21" s="630"/>
      <c r="W21" s="350">
        <f>IF(E21="","",VLOOKUP(C21,Data!$B$5:$J$508,9,FALSE)*E21)</f>
        <v>2.1470400000000001</v>
      </c>
      <c r="X21" s="704" t="b">
        <f t="shared" si="1"/>
        <v>1</v>
      </c>
      <c r="Y21" s="704" t="b">
        <f t="shared" si="2"/>
        <v>1</v>
      </c>
      <c r="Z21" s="902" t="s">
        <v>569</v>
      </c>
      <c r="AA21" s="902" t="s">
        <v>1183</v>
      </c>
      <c r="AB21" s="903">
        <v>160</v>
      </c>
      <c r="AC21" s="704"/>
      <c r="AD21" s="704"/>
    </row>
    <row r="22" spans="2:30" s="710" customFormat="1" ht="20" customHeight="1">
      <c r="B22" s="957">
        <v>12</v>
      </c>
      <c r="C22" s="357" t="s">
        <v>348</v>
      </c>
      <c r="D22" s="346" t="str">
        <f>IF(E22="","",VLOOKUP(C22,Data!$B$5:$L$508,2,FALSE))</f>
        <v>WY72000</v>
      </c>
      <c r="E22" s="715">
        <v>20</v>
      </c>
      <c r="F22" s="712"/>
      <c r="G22" s="346">
        <f>IF(E22="","",VLOOKUP(C22,Data!$B$5:$L$508,11,FALSE))</f>
        <v>128.13999999999999</v>
      </c>
      <c r="H22" s="616">
        <f t="shared" si="0"/>
        <v>2562.7999999999997</v>
      </c>
      <c r="I22" s="471" t="str">
        <f>IF(E22="","",VLOOKUP(C22,Data!$B$5:$D$508,3,FALSE))</f>
        <v>C/T</v>
      </c>
      <c r="J22" s="347" t="str">
        <f>IF(E22="","",VLOOKUP(C22,Data!$B$5:$M$508,12,FALSE))</f>
        <v>Indonesia</v>
      </c>
      <c r="K22" s="348"/>
      <c r="L22" s="349">
        <f>IF(E22="","",VLOOKUP(C22,Data!$B$5:$E$508,4,FALSE)*E22)</f>
        <v>132</v>
      </c>
      <c r="M22" s="349">
        <f>IF(E22="","",VLOOKUP(C22,Data!$B$5:$F$508,5,FALSE)*E22)</f>
        <v>130</v>
      </c>
      <c r="N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O22" s="951"/>
      <c r="P22" s="952"/>
      <c r="Q22" s="630" t="s">
        <v>525</v>
      </c>
      <c r="R22" s="952"/>
      <c r="S22" s="952"/>
      <c r="T22" s="630"/>
      <c r="U22" s="634"/>
      <c r="V22" s="630"/>
      <c r="W22" s="350">
        <f>IF(E22="","",VLOOKUP(C22,Data!$B$5:$J$508,9,FALSE)*E22)</f>
        <v>0.26838000000000001</v>
      </c>
      <c r="X22" s="704" t="b">
        <f t="shared" si="1"/>
        <v>1</v>
      </c>
      <c r="Y22" s="704" t="b">
        <f t="shared" si="2"/>
        <v>1</v>
      </c>
      <c r="Z22" s="902" t="s">
        <v>570</v>
      </c>
      <c r="AA22" s="902" t="s">
        <v>1289</v>
      </c>
      <c r="AB22" s="903">
        <v>20</v>
      </c>
      <c r="AC22" s="704"/>
      <c r="AD22" s="704"/>
    </row>
    <row r="23" spans="2:30" s="710" customFormat="1" ht="20" customHeight="1">
      <c r="B23" s="957" t="s">
        <v>989</v>
      </c>
      <c r="C23" s="357" t="s">
        <v>592</v>
      </c>
      <c r="D23" s="346" t="str">
        <f>IF(E23="","",VLOOKUP(C23,Data!$B$5:$L$508,2,FALSE))</f>
        <v>WW08930</v>
      </c>
      <c r="E23" s="715">
        <v>150</v>
      </c>
      <c r="F23" s="378"/>
      <c r="G23" s="346">
        <f>IF(E23="","",VLOOKUP(C23,Data!$B$5:$L$508,11,FALSE))</f>
        <v>24.7</v>
      </c>
      <c r="H23" s="616">
        <f t="shared" si="0"/>
        <v>3705</v>
      </c>
      <c r="I23" s="471" t="str">
        <f>IF(E23="","",VLOOKUP(C23,Data!$B$5:$D$508,3,FALSE))</f>
        <v>C/T</v>
      </c>
      <c r="J23" s="347" t="str">
        <f>IF(E23="","",VLOOKUP(C23,Data!$B$5:$M$508,12,FALSE))</f>
        <v>Indonesia</v>
      </c>
      <c r="K23" s="348"/>
      <c r="L23" s="349">
        <f>IF(E23="","",VLOOKUP(C23,Data!$B$5:$E$508,4,FALSE)*E23)</f>
        <v>330</v>
      </c>
      <c r="M23" s="349">
        <f>IF(E23="","",VLOOKUP(C23,Data!$B$5:$F$508,5,FALSE)*E23)</f>
        <v>150</v>
      </c>
      <c r="N23" s="612" t="e">
        <f>IF(C23=Data!#REF!,Data!#REF!,(IF(C23=Data!#REF!,Data!#REF!,(IF(C23=Data!#REF!,Data!#REF!,(IF(C23=Data!B138,Data!G138,(IF(C23=Data!B141,Data!G141,(IF(C23=Data!#REF!,Data!#REF!,(IF(C23=Data!#REF!,Data!#REF!,(IF(C23=Data!#REF!,Data!#REF!,Data!#REF!)))))))))))))))&amp;IF(C23=Data!#REF!,Data!#REF!,(IF(C23=Data!#REF!,Data!#REF!,(IF(C23=Data!#REF!,Data!#REF!,(IF(C23=Data!#REF!,Data!#REF!,(IF(C23=Data!#REF!,Data!#REF!,(IF(C23=Data!#REF!,Data!G833,(IF(C23=Data!#REF!,Data!#REF!,(IF(C23=Data!#REF!,Data!#REF!,Data!#REF!)))))))))))))))&amp;IF(C23=Data!B169,Data!G169,(IF(C23=Data!#REF!,Data!#REF!,(IF(C23=Data!#REF!,Data!#REF!,(IF(C23=Data!#REF!,Data!#REF!,(IF(C23=Data!#REF!,Data!#REF!,Data!#REF!)))))))))</f>
        <v>#REF!</v>
      </c>
      <c r="O23" s="951"/>
      <c r="P23" s="952"/>
      <c r="Q23" s="630" t="s">
        <v>525</v>
      </c>
      <c r="R23" s="952"/>
      <c r="S23" s="952"/>
      <c r="T23" s="630"/>
      <c r="U23" s="634"/>
      <c r="V23" s="630"/>
      <c r="W23" s="350">
        <f>IF(E23="","",VLOOKUP(C23,Data!$B$5:$J$508,9,FALSE)*E23)</f>
        <v>0.51</v>
      </c>
      <c r="X23" s="704" t="b">
        <f t="shared" si="1"/>
        <v>1</v>
      </c>
      <c r="Y23" s="704" t="b">
        <f t="shared" si="2"/>
        <v>1</v>
      </c>
      <c r="Z23" s="902" t="s">
        <v>565</v>
      </c>
      <c r="AA23" s="902" t="s">
        <v>1184</v>
      </c>
      <c r="AB23" s="903">
        <v>150</v>
      </c>
      <c r="AC23" s="704"/>
      <c r="AD23" s="704"/>
    </row>
    <row r="24" spans="2:30" s="710" customFormat="1" ht="20" customHeight="1">
      <c r="B24" s="957"/>
      <c r="C24" s="357" t="s">
        <v>593</v>
      </c>
      <c r="D24" s="346" t="str">
        <f>IF(E24="","",VLOOKUP(C24,Data!$B$5:$L$508,2,FALSE))</f>
        <v>WW08960</v>
      </c>
      <c r="E24" s="715">
        <v>150</v>
      </c>
      <c r="F24" s="712"/>
      <c r="G24" s="346">
        <f>IF(E24="","",VLOOKUP(C24,Data!$B$5:$L$508,11,FALSE))</f>
        <v>24.7</v>
      </c>
      <c r="H24" s="616">
        <f t="shared" si="0"/>
        <v>3705</v>
      </c>
      <c r="I24" s="471" t="str">
        <f>IF(E24="","",VLOOKUP(C24,Data!$B$5:$D$508,3,FALSE))</f>
        <v>C/T</v>
      </c>
      <c r="J24" s="347" t="str">
        <f>IF(E24="","",VLOOKUP(C24,Data!$B$5:$M$508,12,FALSE))</f>
        <v>Indonesia</v>
      </c>
      <c r="K24" s="348"/>
      <c r="L24" s="349">
        <f>IF(E24="","",VLOOKUP(C24,Data!$B$5:$E$508,4,FALSE)*E24)</f>
        <v>0</v>
      </c>
      <c r="M24" s="349">
        <f>IF(E24="","",VLOOKUP(C24,Data!$B$5:$F$508,5,FALSE)*E24)</f>
        <v>150</v>
      </c>
      <c r="N24" s="612" t="e">
        <f>IF(C24=Data!#REF!,Data!#REF!,(IF(C24=Data!#REF!,Data!#REF!,(IF(C24=Data!#REF!,Data!#REF!,(IF(C24=Data!B139,Data!G139,(IF(C24=Data!B142,Data!G142,(IF(C24=Data!#REF!,Data!#REF!,(IF(C24=Data!#REF!,Data!#REF!,(IF(C24=Data!#REF!,Data!#REF!,Data!#REF!)))))))))))))))&amp;IF(C24=Data!#REF!,Data!#REF!,(IF(C24=Data!#REF!,Data!#REF!,(IF(C24=Data!#REF!,Data!#REF!,(IF(C24=Data!#REF!,Data!#REF!,(IF(C24=Data!#REF!,Data!#REF!,(IF(C24=Data!#REF!,Data!G834,(IF(C24=Data!#REF!,Data!#REF!,(IF(C24=Data!#REF!,Data!#REF!,Data!#REF!)))))))))))))))&amp;IF(C24=Data!B170,Data!G170,(IF(C24=Data!#REF!,Data!#REF!,(IF(C24=Data!#REF!,Data!#REF!,(IF(C24=Data!#REF!,Data!#REF!,(IF(C24=Data!#REF!,Data!#REF!,Data!#REF!)))))))))</f>
        <v>#REF!</v>
      </c>
      <c r="O24" s="951"/>
      <c r="P24" s="952"/>
      <c r="Q24" s="630" t="s">
        <v>525</v>
      </c>
      <c r="R24" s="952"/>
      <c r="S24" s="952"/>
      <c r="T24" s="630"/>
      <c r="U24" s="634"/>
      <c r="V24" s="630"/>
      <c r="W24" s="350">
        <f>IF(E24="","",VLOOKUP(C24,Data!$B$5:$J$508,9,FALSE)*E24)</f>
        <v>0.51</v>
      </c>
      <c r="X24" s="704" t="b">
        <f t="shared" si="1"/>
        <v>1</v>
      </c>
      <c r="Y24" s="704" t="b">
        <f t="shared" si="2"/>
        <v>1</v>
      </c>
      <c r="Z24" s="902" t="s">
        <v>566</v>
      </c>
      <c r="AA24" s="902" t="s">
        <v>1185</v>
      </c>
      <c r="AB24" s="903">
        <v>150</v>
      </c>
      <c r="AC24" s="704"/>
      <c r="AD24" s="704"/>
    </row>
    <row r="25" spans="2:30" s="710" customFormat="1" ht="20" customHeight="1">
      <c r="B25" s="957" t="s">
        <v>1277</v>
      </c>
      <c r="C25" s="357" t="s">
        <v>596</v>
      </c>
      <c r="D25" s="346" t="str">
        <f>IF(E25="","",VLOOKUP(C25,Data!$B$5:$L$508,2,FALSE))</f>
        <v>WW09120</v>
      </c>
      <c r="E25" s="715">
        <v>250</v>
      </c>
      <c r="F25" s="712"/>
      <c r="G25" s="346">
        <f>IF(E25="","",VLOOKUP(C25,Data!$B$5:$L$508,11,FALSE))</f>
        <v>25.11</v>
      </c>
      <c r="H25" s="616">
        <f t="shared" si="0"/>
        <v>6277.5</v>
      </c>
      <c r="I25" s="471" t="str">
        <f>IF(E25="","",VLOOKUP(C25,Data!$B$5:$D$508,3,FALSE))</f>
        <v>C/T</v>
      </c>
      <c r="J25" s="347" t="str">
        <f>IF(E25="","",VLOOKUP(C25,Data!$B$5:$M$508,12,FALSE))</f>
        <v>Indonesia</v>
      </c>
      <c r="K25" s="348"/>
      <c r="L25" s="349">
        <f>IF(E25="","",VLOOKUP(C25,Data!$B$5:$E$508,4,FALSE)*E25)</f>
        <v>375</v>
      </c>
      <c r="M25" s="349">
        <f>IF(E25="","",VLOOKUP(C25,Data!$B$5:$F$508,5,FALSE)*E25)</f>
        <v>162.5</v>
      </c>
      <c r="N25" s="612" t="e">
        <f>IF(C25=Data!#REF!,Data!#REF!,(IF(C25=Data!#REF!,Data!#REF!,(IF(C25=Data!#REF!,Data!#REF!,(IF(C25=Data!B140,Data!G140,(IF(C25=Data!B143,Data!G143,(IF(C25=Data!#REF!,Data!#REF!,(IF(C25=Data!#REF!,Data!#REF!,(IF(C25=Data!#REF!,Data!#REF!,Data!#REF!)))))))))))))))&amp;IF(C25=Data!#REF!,Data!#REF!,(IF(C25=Data!#REF!,Data!#REF!,(IF(C25=Data!#REF!,Data!#REF!,(IF(C25=Data!#REF!,Data!#REF!,(IF(C25=Data!#REF!,Data!#REF!,(IF(C25=Data!#REF!,Data!G835,(IF(C25=Data!#REF!,Data!#REF!,(IF(C25=Data!#REF!,Data!#REF!,Data!#REF!)))))))))))))))&amp;IF(C25=Data!B171,Data!G171,(IF(C25=Data!#REF!,Data!#REF!,(IF(C25=Data!#REF!,Data!#REF!,(IF(C25=Data!#REF!,Data!#REF!,(IF(C25=Data!#REF!,Data!#REF!,Data!#REF!)))))))))</f>
        <v>#REF!</v>
      </c>
      <c r="O25" s="951"/>
      <c r="P25" s="952"/>
      <c r="Q25" s="630" t="s">
        <v>525</v>
      </c>
      <c r="R25" s="952"/>
      <c r="S25" s="952"/>
      <c r="T25" s="630"/>
      <c r="U25" s="634"/>
      <c r="V25" s="630"/>
      <c r="W25" s="350">
        <f>IF(E25="","",VLOOKUP(C25,Data!$B$5:$J$508,9,FALSE)*E25)</f>
        <v>0.98499999999999999</v>
      </c>
      <c r="X25" s="704" t="b">
        <f t="shared" si="1"/>
        <v>1</v>
      </c>
      <c r="Y25" s="704" t="b">
        <f t="shared" si="2"/>
        <v>1</v>
      </c>
      <c r="Z25" s="902" t="s">
        <v>567</v>
      </c>
      <c r="AA25" s="902" t="s">
        <v>1186</v>
      </c>
      <c r="AB25" s="903">
        <v>250</v>
      </c>
      <c r="AC25" s="704"/>
      <c r="AD25" s="704"/>
    </row>
    <row r="26" spans="2:30" s="710" customFormat="1" ht="20" customHeight="1">
      <c r="B26" s="957"/>
      <c r="C26" s="357" t="s">
        <v>597</v>
      </c>
      <c r="D26" s="346" t="str">
        <f>IF(E26="","",VLOOKUP(C26,Data!$B$5:$L$508,2,FALSE))</f>
        <v>WW09130</v>
      </c>
      <c r="E26" s="715">
        <v>250</v>
      </c>
      <c r="F26" s="712"/>
      <c r="G26" s="346">
        <f>IF(E26="","",VLOOKUP(C26,Data!$B$5:$L$508,11,FALSE))</f>
        <v>25.11</v>
      </c>
      <c r="H26" s="616">
        <f t="shared" si="0"/>
        <v>6277.5</v>
      </c>
      <c r="I26" s="471" t="str">
        <f>IF(E26="","",VLOOKUP(C26,Data!$B$5:$D$508,3,FALSE))</f>
        <v>C/T</v>
      </c>
      <c r="J26" s="347" t="str">
        <f>IF(E26="","",VLOOKUP(C26,Data!$B$5:$M$508,12,FALSE))</f>
        <v>Indonesia</v>
      </c>
      <c r="K26" s="348"/>
      <c r="L26" s="349">
        <f>IF(E26="","",VLOOKUP(C26,Data!$B$5:$E$508,4,FALSE)*E26)</f>
        <v>0</v>
      </c>
      <c r="M26" s="349">
        <f>IF(E26="","",VLOOKUP(C26,Data!$B$5:$F$508,5,FALSE)*E26)</f>
        <v>162.5</v>
      </c>
      <c r="N26" s="612" t="e">
        <f>IF(C26=Data!#REF!,Data!#REF!,(IF(C26=Data!#REF!,Data!#REF!,(IF(C26=Data!#REF!,Data!#REF!,(IF(C26=Data!B141,Data!G141,(IF(C26=Data!B144,Data!G144,(IF(C26=Data!#REF!,Data!#REF!,(IF(C26=Data!#REF!,Data!#REF!,(IF(C26=Data!#REF!,Data!#REF!,Data!#REF!)))))))))))))))&amp;IF(C26=Data!#REF!,Data!#REF!,(IF(C26=Data!#REF!,Data!#REF!,(IF(C26=Data!#REF!,Data!#REF!,(IF(C26=Data!#REF!,Data!#REF!,(IF(C26=Data!#REF!,Data!#REF!,(IF(C26=Data!#REF!,Data!G836,(IF(C26=Data!#REF!,Data!#REF!,(IF(C26=Data!#REF!,Data!#REF!,Data!#REF!)))))))))))))))&amp;IF(C26=Data!B172,Data!G172,(IF(C26=Data!#REF!,Data!#REF!,(IF(C26=Data!#REF!,Data!#REF!,(IF(C26=Data!#REF!,Data!#REF!,(IF(C26=Data!#REF!,Data!#REF!,Data!#REF!)))))))))</f>
        <v>#REF!</v>
      </c>
      <c r="O26" s="951"/>
      <c r="P26" s="952"/>
      <c r="Q26" s="630" t="s">
        <v>525</v>
      </c>
      <c r="R26" s="952"/>
      <c r="S26" s="952"/>
      <c r="T26" s="630"/>
      <c r="U26" s="634"/>
      <c r="V26" s="630"/>
      <c r="W26" s="350">
        <f>IF(E26="","",VLOOKUP(C26,Data!$B$5:$J$508,9,FALSE)*E26)</f>
        <v>0.98499999999999999</v>
      </c>
      <c r="X26" s="704" t="b">
        <f t="shared" si="1"/>
        <v>1</v>
      </c>
      <c r="Y26" s="704" t="b">
        <f t="shared" si="2"/>
        <v>1</v>
      </c>
      <c r="Z26" s="902" t="s">
        <v>568</v>
      </c>
      <c r="AA26" s="902" t="s">
        <v>1187</v>
      </c>
      <c r="AB26" s="903">
        <v>250</v>
      </c>
      <c r="AC26" s="704"/>
      <c r="AD26" s="704"/>
    </row>
    <row r="27" spans="2:30" s="710" customFormat="1" ht="20" customHeight="1">
      <c r="B27" s="957">
        <v>21</v>
      </c>
      <c r="C27" s="357" t="s">
        <v>11</v>
      </c>
      <c r="D27" s="346" t="str">
        <f>IF(E27="","",VLOOKUP(C27,Data!$B$5:$L$508,2,FALSE))</f>
        <v>ZG74800</v>
      </c>
      <c r="E27" s="715">
        <v>150</v>
      </c>
      <c r="F27" s="709"/>
      <c r="G27" s="346">
        <f>IF(E27="","",VLOOKUP(C27,Data!$B$5:$L$508,11,FALSE))</f>
        <v>13.71</v>
      </c>
      <c r="H27" s="616">
        <f t="shared" si="0"/>
        <v>2056.5</v>
      </c>
      <c r="I27" s="471" t="str">
        <f>IF(E27="","",VLOOKUP(C27,Data!$B$5:$D$508,3,FALSE))</f>
        <v>C/T</v>
      </c>
      <c r="J27" s="347" t="str">
        <f>IF(E27="","",VLOOKUP(C27,Data!$B$5:$M$508,12,FALSE))</f>
        <v>Indonesia</v>
      </c>
      <c r="K27" s="348"/>
      <c r="L27" s="349">
        <f>IF(E27="","",VLOOKUP(C27,Data!$B$5:$E$508,4,FALSE)*E27)</f>
        <v>325</v>
      </c>
      <c r="M27" s="349">
        <f>IF(E27="","",VLOOKUP(C27,Data!$B$5:$F$508,5,FALSE)*E27)</f>
        <v>300</v>
      </c>
      <c r="N27" s="612" t="e">
        <f>IF(C27=Data!#REF!,Data!#REF!,(IF(C27=Data!#REF!,Data!#REF!,(IF(C27=Data!#REF!,Data!#REF!,(IF(C27=Data!B149,Data!G149,(IF(C27=Data!B152,Data!G152,(IF(C27=Data!#REF!,Data!#REF!,(IF(C27=Data!#REF!,Data!#REF!,(IF(C27=Data!#REF!,Data!#REF!,Data!#REF!)))))))))))))))&amp;IF(C27=Data!#REF!,Data!#REF!,(IF(C27=Data!#REF!,Data!#REF!,(IF(C27=Data!#REF!,Data!#REF!,(IF(C27=Data!#REF!,Data!#REF!,(IF(C27=Data!#REF!,Data!#REF!,(IF(C27=Data!#REF!,Data!G844,(IF(C27=Data!#REF!,Data!#REF!,(IF(C27=Data!#REF!,Data!#REF!,Data!#REF!)))))))))))))))&amp;IF(C27=Data!B180,Data!G180,(IF(C27=Data!#REF!,Data!#REF!,(IF(C27=Data!#REF!,Data!#REF!,(IF(C27=Data!#REF!,Data!#REF!,(IF(C27=Data!#REF!,Data!#REF!,Data!#REF!)))))))))</f>
        <v>#REF!</v>
      </c>
      <c r="O27" s="951"/>
      <c r="P27" s="952"/>
      <c r="Q27" s="630" t="s">
        <v>525</v>
      </c>
      <c r="R27" s="952"/>
      <c r="S27" s="952"/>
      <c r="T27" s="630"/>
      <c r="U27" s="634"/>
      <c r="V27" s="630"/>
      <c r="W27" s="350">
        <f>IF(E27="","",VLOOKUP(C27,Data!$B$5:$J$508,9,FALSE)*E27)</f>
        <v>1.2</v>
      </c>
      <c r="X27" s="704" t="b">
        <f t="shared" si="1"/>
        <v>1</v>
      </c>
      <c r="Y27" s="704" t="b">
        <f t="shared" si="2"/>
        <v>1</v>
      </c>
      <c r="Z27" s="935" t="s">
        <v>579</v>
      </c>
      <c r="AA27" s="935" t="s">
        <v>1188</v>
      </c>
      <c r="AB27" s="936">
        <v>150</v>
      </c>
      <c r="AC27" s="704"/>
      <c r="AD27" s="704"/>
    </row>
    <row r="28" spans="2:30" s="710" customFormat="1" ht="20" customHeight="1">
      <c r="B28" s="957">
        <v>22</v>
      </c>
      <c r="C28" s="357" t="s">
        <v>550</v>
      </c>
      <c r="D28" s="346" t="str">
        <f>IF(E28="","",VLOOKUP(C28,Data!$B$5:$L$508,2,FALSE))</f>
        <v>ZG74810</v>
      </c>
      <c r="E28" s="715">
        <v>150</v>
      </c>
      <c r="F28" s="709"/>
      <c r="G28" s="346">
        <f>IF(E28="","",VLOOKUP(C28,Data!$B$5:$L$508,11,FALSE))</f>
        <v>13.22</v>
      </c>
      <c r="H28" s="616">
        <f t="shared" si="0"/>
        <v>1983</v>
      </c>
      <c r="I28" s="471" t="str">
        <f>IF(E28="","",VLOOKUP(C28,Data!$B$5:$D$508,3,FALSE))</f>
        <v>C/T</v>
      </c>
      <c r="J28" s="347" t="str">
        <f>IF(E28="","",VLOOKUP(C28,Data!$B$5:$M$508,12,FALSE))</f>
        <v>Indonesia</v>
      </c>
      <c r="K28" s="348"/>
      <c r="L28" s="349">
        <f>IF(E28="","",VLOOKUP(C28,Data!$B$5:$E$508,4,FALSE)*E28)</f>
        <v>325</v>
      </c>
      <c r="M28" s="349">
        <f>IF(E28="","",VLOOKUP(C28,Data!$B$5:$F$508,5,FALSE)*E28)</f>
        <v>300</v>
      </c>
      <c r="N28" s="612" t="e">
        <f>IF(C28=Data!#REF!,Data!#REF!,(IF(C28=Data!#REF!,Data!#REF!,(IF(C28=Data!#REF!,Data!#REF!,(IF(C28=Data!B147,Data!G147,(IF(C28=Data!B150,Data!G150,(IF(C28=Data!#REF!,Data!#REF!,(IF(C28=Data!#REF!,Data!#REF!,(IF(C28=Data!#REF!,Data!#REF!,Data!#REF!)))))))))))))))&amp;IF(C28=Data!#REF!,Data!#REF!,(IF(C28=Data!#REF!,Data!#REF!,(IF(C28=Data!#REF!,Data!#REF!,(IF(C28=Data!#REF!,Data!#REF!,(IF(C28=Data!#REF!,Data!#REF!,(IF(C28=Data!#REF!,Data!G842,(IF(C28=Data!#REF!,Data!#REF!,(IF(C28=Data!#REF!,Data!#REF!,Data!#REF!)))))))))))))))&amp;IF(C28=Data!B178,Data!G178,(IF(C28=Data!#REF!,Data!#REF!,(IF(C28=Data!#REF!,Data!#REF!,(IF(C28=Data!#REF!,Data!#REF!,(IF(C28=Data!#REF!,Data!#REF!,Data!#REF!)))))))))</f>
        <v>#REF!</v>
      </c>
      <c r="O28" s="951"/>
      <c r="P28" s="952"/>
      <c r="Q28" s="630" t="s">
        <v>525</v>
      </c>
      <c r="R28" s="952"/>
      <c r="S28" s="952"/>
      <c r="T28" s="630"/>
      <c r="U28" s="634"/>
      <c r="V28" s="630"/>
      <c r="W28" s="350">
        <f>IF(E28="","",VLOOKUP(C28,Data!$B$5:$J$508,9,FALSE)*E28)</f>
        <v>1.2</v>
      </c>
      <c r="X28" s="704" t="b">
        <f t="shared" si="1"/>
        <v>1</v>
      </c>
      <c r="Y28" s="704" t="b">
        <f t="shared" si="2"/>
        <v>1</v>
      </c>
      <c r="Z28" s="902" t="s">
        <v>603</v>
      </c>
      <c r="AA28" s="902" t="s">
        <v>1189</v>
      </c>
      <c r="AB28" s="903">
        <v>150</v>
      </c>
      <c r="AC28" s="704"/>
      <c r="AD28" s="704"/>
    </row>
    <row r="29" spans="2:30" s="710" customFormat="1" ht="20" customHeight="1">
      <c r="B29" s="957" t="s">
        <v>1045</v>
      </c>
      <c r="C29" s="357" t="s">
        <v>595</v>
      </c>
      <c r="D29" s="346" t="str">
        <f>IF(E29="","",VLOOKUP(C29,Data!$B$5:$L$508,2,FALSE))</f>
        <v>WW08990</v>
      </c>
      <c r="E29" s="715">
        <v>100</v>
      </c>
      <c r="F29" s="709"/>
      <c r="G29" s="346">
        <f>IF(E29="","",VLOOKUP(C29,Data!$B$5:$L$508,11,FALSE))</f>
        <v>24.65</v>
      </c>
      <c r="H29" s="616">
        <f t="shared" si="0"/>
        <v>2465</v>
      </c>
      <c r="I29" s="471" t="str">
        <f>IF(E29="","",VLOOKUP(C29,Data!$B$5:$D$508,3,FALSE))</f>
        <v>C/T</v>
      </c>
      <c r="J29" s="347" t="str">
        <f>IF(E29="","",VLOOKUP(C29,Data!$B$5:$M$508,12,FALSE))</f>
        <v>Indonesia</v>
      </c>
      <c r="K29" s="348"/>
      <c r="L29" s="349">
        <f>IF(E29="","",VLOOKUP(C29,Data!$B$5:$E$508,4,FALSE)*E29)</f>
        <v>220.00000000000003</v>
      </c>
      <c r="M29" s="349">
        <f>IF(E29="","",VLOOKUP(C29,Data!$B$5:$F$508,5,FALSE)*E29)</f>
        <v>100</v>
      </c>
      <c r="N29" s="612" t="e">
        <f>IF(C29=Data!#REF!,Data!#REF!,(IF(C29=Data!#REF!,Data!#REF!,(IF(C29=Data!#REF!,Data!#REF!,(IF(C29=Data!B147,Data!G147,(IF(C29=Data!B150,Data!G150,(IF(C29=Data!#REF!,Data!#REF!,(IF(C29=Data!#REF!,Data!#REF!,(IF(C29=Data!#REF!,Data!#REF!,Data!#REF!)))))))))))))))&amp;IF(C29=Data!#REF!,Data!#REF!,(IF(C29=Data!#REF!,Data!#REF!,(IF(C29=Data!#REF!,Data!#REF!,(IF(C29=Data!#REF!,Data!#REF!,(IF(C29=Data!#REF!,Data!#REF!,(IF(C29=Data!#REF!,Data!G842,(IF(C29=Data!#REF!,Data!#REF!,(IF(C29=Data!#REF!,Data!#REF!,Data!#REF!)))))))))))))))&amp;IF(C29=Data!B178,Data!G178,(IF(C29=Data!#REF!,Data!#REF!,(IF(C29=Data!#REF!,Data!#REF!,(IF(C29=Data!#REF!,Data!#REF!,(IF(C29=Data!#REF!,Data!#REF!,Data!#REF!)))))))))</f>
        <v>#REF!</v>
      </c>
      <c r="O29" s="951"/>
      <c r="P29" s="952"/>
      <c r="Q29" s="630" t="s">
        <v>525</v>
      </c>
      <c r="R29" s="952"/>
      <c r="S29" s="952"/>
      <c r="T29" s="630"/>
      <c r="U29" s="634"/>
      <c r="V29" s="630"/>
      <c r="W29" s="350">
        <f>IF(E29="","",VLOOKUP(C29,Data!$B$5:$J$508,9,FALSE)*E29)</f>
        <v>0.34</v>
      </c>
      <c r="X29" s="704" t="b">
        <f t="shared" si="1"/>
        <v>1</v>
      </c>
      <c r="Y29" s="704" t="b">
        <f t="shared" si="2"/>
        <v>1</v>
      </c>
      <c r="Z29" s="902" t="s">
        <v>19</v>
      </c>
      <c r="AA29" s="902" t="s">
        <v>1190</v>
      </c>
      <c r="AB29" s="903">
        <v>100</v>
      </c>
      <c r="AC29" s="704"/>
      <c r="AD29" s="704"/>
    </row>
    <row r="30" spans="2:30" s="710" customFormat="1" ht="20" customHeight="1">
      <c r="B30" s="957"/>
      <c r="C30" s="357" t="s">
        <v>594</v>
      </c>
      <c r="D30" s="346" t="str">
        <f>IF(E30="","",VLOOKUP(C30,Data!$B$5:$L$508,2,FALSE))</f>
        <v>WW08970</v>
      </c>
      <c r="E30" s="715">
        <v>100</v>
      </c>
      <c r="F30" s="709"/>
      <c r="G30" s="346">
        <f>IF(E30="","",VLOOKUP(C30,Data!$B$5:$L$508,11,FALSE))</f>
        <v>24.65</v>
      </c>
      <c r="H30" s="616">
        <f t="shared" si="0"/>
        <v>2465</v>
      </c>
      <c r="I30" s="471" t="str">
        <f>IF(E30="","",VLOOKUP(C30,Data!$B$5:$D$508,3,FALSE))</f>
        <v>C/T</v>
      </c>
      <c r="J30" s="347" t="str">
        <f>IF(E30="","",VLOOKUP(C30,Data!$B$5:$M$508,12,FALSE))</f>
        <v>Indonesia</v>
      </c>
      <c r="K30" s="348"/>
      <c r="L30" s="349">
        <f>IF(E30="","",VLOOKUP(C30,Data!$B$5:$E$508,4,FALSE)*E30)</f>
        <v>0</v>
      </c>
      <c r="M30" s="349">
        <f>IF(E30="","",VLOOKUP(C30,Data!$B$5:$F$508,5,FALSE)*E30)</f>
        <v>100</v>
      </c>
      <c r="N30" s="612" t="e">
        <f>IF(C30=Data!#REF!,Data!#REF!,(IF(C30=Data!#REF!,Data!#REF!,(IF(C30=Data!#REF!,Data!#REF!,(IF(C30=Data!B148,Data!G148,(IF(C30=Data!B151,Data!G151,(IF(C30=Data!#REF!,Data!#REF!,(IF(C30=Data!#REF!,Data!#REF!,(IF(C30=Data!#REF!,Data!#REF!,Data!#REF!)))))))))))))))&amp;IF(C30=Data!#REF!,Data!#REF!,(IF(C30=Data!#REF!,Data!#REF!,(IF(C30=Data!#REF!,Data!#REF!,(IF(C30=Data!#REF!,Data!#REF!,(IF(C30=Data!#REF!,Data!#REF!,(IF(C30=Data!#REF!,Data!G843,(IF(C30=Data!#REF!,Data!#REF!,(IF(C30=Data!#REF!,Data!#REF!,Data!#REF!)))))))))))))))&amp;IF(C30=Data!B179,Data!G179,(IF(C30=Data!#REF!,Data!#REF!,(IF(C30=Data!#REF!,Data!#REF!,(IF(C30=Data!#REF!,Data!#REF!,(IF(C30=Data!#REF!,Data!#REF!,Data!#REF!)))))))))</f>
        <v>#REF!</v>
      </c>
      <c r="O30" s="951"/>
      <c r="P30" s="952"/>
      <c r="Q30" s="630" t="s">
        <v>525</v>
      </c>
      <c r="R30" s="952"/>
      <c r="S30" s="952"/>
      <c r="T30" s="630"/>
      <c r="U30" s="634"/>
      <c r="V30" s="630"/>
      <c r="W30" s="350">
        <f>IF(E30="","",VLOOKUP(C30,Data!$B$5:$J$508,9,FALSE)*E30)</f>
        <v>0.34</v>
      </c>
      <c r="X30" s="704" t="b">
        <f t="shared" si="1"/>
        <v>1</v>
      </c>
      <c r="Y30" s="704" t="b">
        <f t="shared" si="2"/>
        <v>1</v>
      </c>
      <c r="Z30" s="902" t="s">
        <v>18</v>
      </c>
      <c r="AA30" s="902" t="s">
        <v>1191</v>
      </c>
      <c r="AB30" s="903">
        <v>100</v>
      </c>
      <c r="AC30" s="704"/>
      <c r="AD30" s="704"/>
    </row>
    <row r="31" spans="2:30" s="710" customFormat="1" ht="20" customHeight="1">
      <c r="B31" s="957" t="s">
        <v>954</v>
      </c>
      <c r="C31" s="357" t="s">
        <v>626</v>
      </c>
      <c r="D31" s="346" t="str">
        <f>IF(E31="","",VLOOKUP(C31,Data!$B$5:$L$508,2,FALSE))</f>
        <v>ZX16710</v>
      </c>
      <c r="E31" s="715">
        <v>10</v>
      </c>
      <c r="F31" s="709"/>
      <c r="G31" s="346">
        <f>IF(E31="","",VLOOKUP(C31,Data!$B$5:$L$508,11,FALSE))</f>
        <v>128.37</v>
      </c>
      <c r="H31" s="616">
        <f t="shared" si="0"/>
        <v>1283.7</v>
      </c>
      <c r="I31" s="471" t="str">
        <f>IF(E31="","",VLOOKUP(C31,Data!$B$5:$D$508,3,FALSE))</f>
        <v>C/T</v>
      </c>
      <c r="J31" s="347" t="str">
        <f>IF(E31="","",VLOOKUP(C31,Data!$B$5:$M$508,12,FALSE))</f>
        <v>Indonesia</v>
      </c>
      <c r="K31" s="348"/>
      <c r="L31" s="349">
        <f>IF(E31="","",VLOOKUP(C31,Data!$B$5:$E$508,4,FALSE)*E31)</f>
        <v>30</v>
      </c>
      <c r="M31" s="349">
        <f>IF(E31="","",VLOOKUP(C31,Data!$B$5:$F$508,5,FALSE)*E31)</f>
        <v>20</v>
      </c>
      <c r="N31" s="612" t="e">
        <f>IF(C31=Data!#REF!,Data!#REF!,(IF(C31=Data!#REF!,Data!#REF!,(IF(C31=Data!#REF!,Data!#REF!,(IF(C31=Data!B134,Data!G134,(IF(C31=Data!B137,Data!G137,(IF(C31=Data!#REF!,Data!#REF!,(IF(C31=Data!#REF!,Data!#REF!,(IF(C31=Data!#REF!,Data!#REF!,Data!#REF!)))))))))))))))&amp;IF(C31=Data!#REF!,Data!#REF!,(IF(C31=Data!#REF!,Data!#REF!,(IF(C31=Data!#REF!,Data!#REF!,(IF(C31=Data!#REF!,Data!#REF!,(IF(C31=Data!#REF!,Data!#REF!,(IF(C31=Data!#REF!,Data!G829,(IF(C31=Data!#REF!,Data!#REF!,(IF(C31=Data!#REF!,Data!#REF!,Data!#REF!)))))))))))))))&amp;IF(C31=Data!B165,Data!G165,(IF(C31=Data!#REF!,Data!#REF!,(IF(C31=Data!#REF!,Data!#REF!,(IF(C31=Data!#REF!,Data!#REF!,(IF(C31=Data!#REF!,Data!#REF!,Data!#REF!)))))))))</f>
        <v>#REF!</v>
      </c>
      <c r="O31" s="951"/>
      <c r="P31" s="952"/>
      <c r="Q31" s="630" t="s">
        <v>525</v>
      </c>
      <c r="R31" s="952"/>
      <c r="S31" s="952"/>
      <c r="T31" s="630"/>
      <c r="U31" s="634"/>
      <c r="V31" s="630"/>
      <c r="W31" s="350">
        <f>IF(E31="","",VLOOKUP(C31,Data!$B$5:$J$508,9,FALSE)*E31)</f>
        <v>0.31</v>
      </c>
      <c r="X31" s="704" t="b">
        <f t="shared" si="1"/>
        <v>1</v>
      </c>
      <c r="Y31" s="704" t="b">
        <f t="shared" si="2"/>
        <v>1</v>
      </c>
      <c r="Z31" s="902" t="s">
        <v>629</v>
      </c>
      <c r="AA31" s="902" t="s">
        <v>1290</v>
      </c>
      <c r="AB31" s="903">
        <v>10</v>
      </c>
      <c r="AC31" s="704"/>
      <c r="AD31" s="704"/>
    </row>
    <row r="32" spans="2:30" s="710" customFormat="1" ht="20" customHeight="1">
      <c r="B32" s="957" t="s">
        <v>1128</v>
      </c>
      <c r="C32" s="357" t="s">
        <v>628</v>
      </c>
      <c r="D32" s="346" t="str">
        <f>IF(E32="","",VLOOKUP(C32,Data!$B$5:$L$508,2,FALSE))</f>
        <v>ZX39170</v>
      </c>
      <c r="E32" s="715">
        <v>10</v>
      </c>
      <c r="F32" s="709"/>
      <c r="G32" s="346">
        <f>IF(E32="","",VLOOKUP(C32,Data!$B$5:$L$508,11,FALSE))</f>
        <v>128.04</v>
      </c>
      <c r="H32" s="616">
        <f t="shared" si="0"/>
        <v>1280.3999999999999</v>
      </c>
      <c r="I32" s="471" t="str">
        <f>IF(E32="","",VLOOKUP(C32,Data!$B$5:$D$508,3,FALSE))</f>
        <v>C/T</v>
      </c>
      <c r="J32" s="347" t="str">
        <f>IF(E32="","",VLOOKUP(C32,Data!$B$5:$M$508,12,FALSE))</f>
        <v>Indonesia</v>
      </c>
      <c r="K32" s="348"/>
      <c r="L32" s="349">
        <f>IF(E32="","",VLOOKUP(C32,Data!$B$5:$E$508,4,FALSE)*E32)</f>
        <v>30</v>
      </c>
      <c r="M32" s="349">
        <f>IF(E32="","",VLOOKUP(C32,Data!$B$5:$F$508,5,FALSE)*E32)</f>
        <v>20</v>
      </c>
      <c r="N32" s="612" t="e">
        <f>IF(C32=Data!#REF!,Data!#REF!,(IF(C32=Data!#REF!,Data!#REF!,(IF(C32=Data!#REF!,Data!#REF!,(IF(C32=Data!B135,Data!G135,(IF(C32=Data!B138,Data!G138,(IF(C32=Data!#REF!,Data!#REF!,(IF(C32=Data!#REF!,Data!#REF!,(IF(C32=Data!#REF!,Data!#REF!,Data!#REF!)))))))))))))))&amp;IF(C32=Data!#REF!,Data!#REF!,(IF(C32=Data!#REF!,Data!#REF!,(IF(C32=Data!#REF!,Data!#REF!,(IF(C32=Data!#REF!,Data!#REF!,(IF(C32=Data!#REF!,Data!#REF!,(IF(C32=Data!#REF!,Data!G830,(IF(C32=Data!#REF!,Data!#REF!,(IF(C32=Data!#REF!,Data!#REF!,Data!#REF!)))))))))))))))&amp;IF(C32=Data!B166,Data!G166,(IF(C32=Data!#REF!,Data!#REF!,(IF(C32=Data!#REF!,Data!#REF!,(IF(C32=Data!#REF!,Data!#REF!,(IF(C32=Data!#REF!,Data!#REF!,Data!#REF!)))))))))</f>
        <v>#REF!</v>
      </c>
      <c r="O32" s="951"/>
      <c r="P32" s="952"/>
      <c r="Q32" s="630" t="s">
        <v>525</v>
      </c>
      <c r="R32" s="952"/>
      <c r="S32" s="952"/>
      <c r="T32" s="630"/>
      <c r="U32" s="634"/>
      <c r="V32" s="630"/>
      <c r="W32" s="350">
        <f>IF(E32="","",VLOOKUP(C32,Data!$B$5:$J$508,9,FALSE)*E32)</f>
        <v>0.31</v>
      </c>
      <c r="X32" s="704" t="b">
        <f t="shared" si="1"/>
        <v>1</v>
      </c>
      <c r="Y32" s="704" t="b">
        <f t="shared" si="2"/>
        <v>1</v>
      </c>
      <c r="Z32" s="902" t="s">
        <v>631</v>
      </c>
      <c r="AA32" s="902" t="s">
        <v>1306</v>
      </c>
      <c r="AB32" s="903">
        <v>10</v>
      </c>
      <c r="AC32" s="704"/>
      <c r="AD32" s="704"/>
    </row>
    <row r="33" spans="2:30" s="710" customFormat="1" ht="20" customHeight="1">
      <c r="B33" s="957">
        <v>29</v>
      </c>
      <c r="C33" s="357" t="s">
        <v>621</v>
      </c>
      <c r="D33" s="346" t="str">
        <f>IF(E33="","",VLOOKUP(C33,Data!$B$5:$L$508,2,FALSE))</f>
        <v>ZV87970</v>
      </c>
      <c r="E33" s="715">
        <v>9</v>
      </c>
      <c r="F33" s="709"/>
      <c r="G33" s="346">
        <f>IF(E33="","",VLOOKUP(C33,Data!$B$5:$L$508,11,FALSE))</f>
        <v>21.69</v>
      </c>
      <c r="H33" s="616">
        <f t="shared" si="0"/>
        <v>195.21</v>
      </c>
      <c r="I33" s="471" t="str">
        <f>IF(E33="","",VLOOKUP(C33,Data!$B$5:$D$508,3,FALSE))</f>
        <v>C/T</v>
      </c>
      <c r="J33" s="347" t="str">
        <f>IF(E33="","",VLOOKUP(C33,Data!$B$5:$M$508,12,FALSE))</f>
        <v>Indonesia</v>
      </c>
      <c r="K33" s="348"/>
      <c r="L33" s="349">
        <f>IF(E33="","",VLOOKUP(C33,Data!$B$5:$E$508,4,FALSE)*E33)</f>
        <v>96.75</v>
      </c>
      <c r="M33" s="349">
        <f>IF(E33="","",VLOOKUP(C33,Data!$B$5:$F$508,5,FALSE)*E33)</f>
        <v>77.399999999999991</v>
      </c>
      <c r="N33" s="612" t="e">
        <f>IF(C33=Data!#REF!,Data!#REF!,(IF(C33=Data!#REF!,Data!#REF!,(IF(C33=Data!#REF!,Data!#REF!,(IF(C33=Data!B129,Data!G129,(IF(C33=Data!B132,Data!G132,(IF(C33=Data!#REF!,Data!#REF!,(IF(C33=Data!#REF!,Data!#REF!,(IF(C33=Data!#REF!,Data!#REF!,Data!#REF!)))))))))))))))&amp;IF(C33=Data!#REF!,Data!#REF!,(IF(C33=Data!#REF!,Data!#REF!,(IF(C33=Data!#REF!,Data!#REF!,(IF(C33=Data!#REF!,Data!#REF!,(IF(C33=Data!#REF!,Data!#REF!,(IF(C33=Data!#REF!,Data!G824,(IF(C33=Data!#REF!,Data!#REF!,(IF(C33=Data!#REF!,Data!#REF!,Data!#REF!)))))))))))))))&amp;IF(C33=Data!B160,Data!G160,(IF(C33=Data!#REF!,Data!#REF!,(IF(C33=Data!#REF!,Data!#REF!,(IF(C33=Data!#REF!,Data!#REF!,(IF(C33=Data!#REF!,Data!#REF!,Data!#REF!)))))))))</f>
        <v>#REF!</v>
      </c>
      <c r="O33" s="951"/>
      <c r="P33" s="952"/>
      <c r="Q33" s="630" t="s">
        <v>525</v>
      </c>
      <c r="R33" s="952"/>
      <c r="S33" s="952"/>
      <c r="T33" s="630"/>
      <c r="U33" s="634"/>
      <c r="V33" s="630"/>
      <c r="W33" s="350">
        <f>IF(E33="","",VLOOKUP(C33,Data!$B$5:$J$508,9,FALSE)*E33)</f>
        <v>0.242372</v>
      </c>
      <c r="X33" s="704" t="b">
        <f t="shared" si="1"/>
        <v>1</v>
      </c>
      <c r="Y33" s="704" t="b">
        <f t="shared" si="2"/>
        <v>1</v>
      </c>
      <c r="Z33" s="902" t="s">
        <v>166</v>
      </c>
      <c r="AA33" s="902" t="s">
        <v>1307</v>
      </c>
      <c r="AB33" s="903">
        <v>9</v>
      </c>
      <c r="AC33" s="704"/>
      <c r="AD33" s="704"/>
    </row>
    <row r="34" spans="2:30" s="710" customFormat="1" ht="20" customHeight="1">
      <c r="B34" s="957">
        <v>30</v>
      </c>
      <c r="C34" s="357" t="s">
        <v>618</v>
      </c>
      <c r="D34" s="346" t="str">
        <f>IF(E34="","",VLOOKUP(C34,Data!$B$5:$L$508,2,FALSE))</f>
        <v>ZV88010</v>
      </c>
      <c r="E34" s="715">
        <v>8</v>
      </c>
      <c r="F34" s="709"/>
      <c r="G34" s="346">
        <f>IF(E34="","",VLOOKUP(C34,Data!$B$5:$L$508,11,FALSE))</f>
        <v>23.65</v>
      </c>
      <c r="H34" s="616">
        <f t="shared" si="0"/>
        <v>189.2</v>
      </c>
      <c r="I34" s="471" t="str">
        <f>IF(E34="","",VLOOKUP(C34,Data!$B$5:$D$508,3,FALSE))</f>
        <v>C/T</v>
      </c>
      <c r="J34" s="347" t="str">
        <f>IF(E34="","",VLOOKUP(C34,Data!$B$5:$M$508,12,FALSE))</f>
        <v>Indonesia</v>
      </c>
      <c r="K34" s="348"/>
      <c r="L34" s="349">
        <f>IF(E34="","",VLOOKUP(C34,Data!$B$5:$E$508,4,FALSE)*E34)</f>
        <v>60.08</v>
      </c>
      <c r="M34" s="349">
        <f>IF(E34="","",VLOOKUP(C34,Data!$B$5:$F$508,5,FALSE)*E34)</f>
        <v>51.2</v>
      </c>
      <c r="N34" s="612" t="e">
        <f>IF(C34=Data!#REF!,Data!#REF!,(IF(C34=Data!#REF!,Data!#REF!,(IF(C34=Data!#REF!,Data!#REF!,(IF(C34=Data!B130,Data!G130,(IF(C34=Data!B133,Data!G133,(IF(C34=Data!#REF!,Data!#REF!,(IF(C34=Data!#REF!,Data!#REF!,(IF(C34=Data!#REF!,Data!#REF!,Data!#REF!)))))))))))))))&amp;IF(C34=Data!#REF!,Data!#REF!,(IF(C34=Data!#REF!,Data!#REF!,(IF(C34=Data!#REF!,Data!#REF!,(IF(C34=Data!#REF!,Data!#REF!,(IF(C34=Data!#REF!,Data!#REF!,(IF(C34=Data!#REF!,Data!G825,(IF(C34=Data!#REF!,Data!#REF!,(IF(C34=Data!#REF!,Data!#REF!,Data!#REF!)))))))))))))))&amp;IF(C34=Data!B161,Data!G161,(IF(C34=Data!#REF!,Data!#REF!,(IF(C34=Data!#REF!,Data!#REF!,(IF(C34=Data!#REF!,Data!#REF!,(IF(C34=Data!#REF!,Data!#REF!,Data!#REF!)))))))))</f>
        <v>#REF!</v>
      </c>
      <c r="O34" s="951"/>
      <c r="P34" s="952"/>
      <c r="Q34" s="630" t="s">
        <v>525</v>
      </c>
      <c r="R34" s="952"/>
      <c r="S34" s="952"/>
      <c r="T34" s="630"/>
      <c r="U34" s="634"/>
      <c r="V34" s="630"/>
      <c r="W34" s="350">
        <f>IF(E34="","",VLOOKUP(C34,Data!$B$5:$J$508,9,FALSE)*E34)</f>
        <v>0.242372</v>
      </c>
      <c r="X34" s="704" t="b">
        <f t="shared" si="1"/>
        <v>1</v>
      </c>
      <c r="Y34" s="704" t="b">
        <f t="shared" si="2"/>
        <v>1</v>
      </c>
      <c r="Z34" s="902" t="s">
        <v>170</v>
      </c>
      <c r="AA34" s="902" t="s">
        <v>1308</v>
      </c>
      <c r="AB34" s="903">
        <v>8</v>
      </c>
      <c r="AC34" s="704"/>
      <c r="AD34" s="704"/>
    </row>
    <row r="35" spans="2:30" s="710" customFormat="1" ht="20" customHeight="1">
      <c r="B35" s="957">
        <v>31</v>
      </c>
      <c r="C35" s="357" t="s">
        <v>156</v>
      </c>
      <c r="D35" s="346" t="str">
        <f>IF(E35="","",VLOOKUP(C35,Data!$B$5:$L$508,2,FALSE))</f>
        <v>ZV88060</v>
      </c>
      <c r="E35" s="715">
        <v>5</v>
      </c>
      <c r="F35" s="709"/>
      <c r="G35" s="346">
        <f>IF(E35="","",VLOOKUP(C35,Data!$B$5:$L$508,11,FALSE))</f>
        <v>16.07</v>
      </c>
      <c r="H35" s="616">
        <f t="shared" si="0"/>
        <v>80.349999999999994</v>
      </c>
      <c r="I35" s="471" t="str">
        <f>IF(E35="","",VLOOKUP(C35,Data!$B$5:$D$508,3,FALSE))</f>
        <v>C/T</v>
      </c>
      <c r="J35" s="347" t="str">
        <f>IF(E35="","",VLOOKUP(C35,Data!$B$5:$M$508,12,FALSE))</f>
        <v>Indonesia</v>
      </c>
      <c r="K35" s="348"/>
      <c r="L35" s="349">
        <f>IF(E35="","",VLOOKUP(C35,Data!$B$5:$E$508,4,FALSE)*E35)</f>
        <v>27.25</v>
      </c>
      <c r="M35" s="349">
        <f>IF(E35="","",VLOOKUP(C35,Data!$B$5:$F$508,5,FALSE)*E35)</f>
        <v>21.25</v>
      </c>
      <c r="N35" s="612" t="e">
        <f>IF(C35=Data!#REF!,Data!#REF!,(IF(C35=Data!#REF!,Data!#REF!,(IF(C35=Data!#REF!,Data!#REF!,(IF(C35=Data!B131,Data!G131,(IF(C35=Data!B134,Data!G134,(IF(C35=Data!#REF!,Data!#REF!,(IF(C35=Data!#REF!,Data!#REF!,(IF(C35=Data!#REF!,Data!#REF!,Data!#REF!)))))))))))))))&amp;IF(C35=Data!#REF!,Data!#REF!,(IF(C35=Data!#REF!,Data!#REF!,(IF(C35=Data!#REF!,Data!#REF!,(IF(C35=Data!#REF!,Data!#REF!,(IF(C35=Data!#REF!,Data!#REF!,(IF(C35=Data!#REF!,Data!G826,(IF(C35=Data!#REF!,Data!#REF!,(IF(C35=Data!#REF!,Data!#REF!,Data!#REF!)))))))))))))))&amp;IF(C35=Data!B162,Data!G162,(IF(C35=Data!#REF!,Data!#REF!,(IF(C35=Data!#REF!,Data!#REF!,(IF(C35=Data!#REF!,Data!#REF!,(IF(C35=Data!#REF!,Data!#REF!,Data!#REF!)))))))))</f>
        <v>#REF!</v>
      </c>
      <c r="O35" s="951"/>
      <c r="P35" s="952"/>
      <c r="Q35" s="630" t="s">
        <v>525</v>
      </c>
      <c r="R35" s="952"/>
      <c r="S35" s="952"/>
      <c r="T35" s="630"/>
      <c r="U35" s="634"/>
      <c r="V35" s="630"/>
      <c r="W35" s="350">
        <f>IF(E35="","",VLOOKUP(C35,Data!$B$5:$J$508,9,FALSE)*E35)</f>
        <v>5.0875999999999991E-2</v>
      </c>
      <c r="X35" s="704" t="b">
        <f t="shared" si="1"/>
        <v>1</v>
      </c>
      <c r="Y35" s="704" t="b">
        <f t="shared" si="2"/>
        <v>1</v>
      </c>
      <c r="Z35" s="902" t="s">
        <v>171</v>
      </c>
      <c r="AA35" s="902" t="s">
        <v>1220</v>
      </c>
      <c r="AB35" s="903">
        <v>5</v>
      </c>
      <c r="AC35" s="704"/>
      <c r="AD35" s="704"/>
    </row>
    <row r="36" spans="2:30" s="710" customFormat="1" ht="20" customHeight="1">
      <c r="B36" s="957">
        <v>32</v>
      </c>
      <c r="C36" s="357" t="s">
        <v>157</v>
      </c>
      <c r="D36" s="346" t="str">
        <f>IF(E36="","",VLOOKUP(C36,Data!$B$5:$L$508,2,FALSE))</f>
        <v>ZV88070</v>
      </c>
      <c r="E36" s="715">
        <v>5</v>
      </c>
      <c r="F36" s="709"/>
      <c r="G36" s="346">
        <f>IF(E36="","",VLOOKUP(C36,Data!$B$5:$L$508,11,FALSE))</f>
        <v>16.02</v>
      </c>
      <c r="H36" s="616">
        <f t="shared" si="0"/>
        <v>80.099999999999994</v>
      </c>
      <c r="I36" s="471" t="str">
        <f>IF(E36="","",VLOOKUP(C36,Data!$B$5:$D$508,3,FALSE))</f>
        <v>C/T</v>
      </c>
      <c r="J36" s="347" t="str">
        <f>IF(E36="","",VLOOKUP(C36,Data!$B$5:$M$508,12,FALSE))</f>
        <v>Indonesia</v>
      </c>
      <c r="K36" s="348"/>
      <c r="L36" s="349">
        <f>IF(E36="","",VLOOKUP(C36,Data!$B$5:$E$508,4,FALSE)*E36)</f>
        <v>28.25</v>
      </c>
      <c r="M36" s="349">
        <f>IF(E36="","",VLOOKUP(C36,Data!$B$5:$F$508,5,FALSE)*E36)</f>
        <v>22</v>
      </c>
      <c r="N36" s="612" t="e">
        <f>IF(C36=Data!#REF!,Data!#REF!,(IF(C36=Data!#REF!,Data!#REF!,(IF(C36=Data!#REF!,Data!#REF!,(IF(C36=Data!B127,Data!G127,(IF(C36=Data!B130,Data!G130,(IF(C36=Data!#REF!,Data!#REF!,(IF(C36=Data!#REF!,Data!#REF!,(IF(C36=Data!#REF!,Data!#REF!,Data!#REF!)))))))))))))))&amp;IF(C36=Data!#REF!,Data!#REF!,(IF(C36=Data!#REF!,Data!#REF!,(IF(C36=Data!#REF!,Data!#REF!,(IF(C36=Data!#REF!,Data!#REF!,(IF(C36=Data!#REF!,Data!#REF!,(IF(C36=Data!#REF!,Data!G822,(IF(C36=Data!#REF!,Data!#REF!,(IF(C36=Data!#REF!,Data!#REF!,Data!#REF!)))))))))))))))&amp;IF(C36=Data!B158,Data!G158,(IF(C36=Data!#REF!,Data!#REF!,(IF(C36=Data!#REF!,Data!#REF!,(IF(C36=Data!#REF!,Data!#REF!,(IF(C36=Data!#REF!,Data!#REF!,Data!#REF!)))))))))</f>
        <v>#REF!</v>
      </c>
      <c r="O36" s="951"/>
      <c r="P36" s="952"/>
      <c r="Q36" s="630" t="s">
        <v>525</v>
      </c>
      <c r="R36" s="952"/>
      <c r="S36" s="952"/>
      <c r="T36" s="630"/>
      <c r="U36" s="634"/>
      <c r="V36" s="630"/>
      <c r="W36" s="350">
        <f>IF(E36="","",VLOOKUP(C36,Data!$B$5:$J$508,9,FALSE)*E36)</f>
        <v>5.0875999999999991E-2</v>
      </c>
      <c r="X36" s="704" t="b">
        <f t="shared" si="1"/>
        <v>1</v>
      </c>
      <c r="Y36" s="704" t="b">
        <f t="shared" si="2"/>
        <v>1</v>
      </c>
      <c r="Z36" s="902" t="s">
        <v>172</v>
      </c>
      <c r="AA36" s="902" t="s">
        <v>1192</v>
      </c>
      <c r="AB36" s="903">
        <v>5</v>
      </c>
      <c r="AC36" s="704"/>
      <c r="AD36" s="704"/>
    </row>
    <row r="37" spans="2:30" s="710" customFormat="1" ht="20" customHeight="1">
      <c r="B37" s="957">
        <v>33</v>
      </c>
      <c r="C37" s="357" t="s">
        <v>163</v>
      </c>
      <c r="D37" s="346" t="str">
        <f>IF(E37="","",VLOOKUP(C37,Data!$B$5:$L$508,2,FALSE))</f>
        <v>ZV88130</v>
      </c>
      <c r="E37" s="715">
        <v>2</v>
      </c>
      <c r="F37" s="709"/>
      <c r="G37" s="346">
        <f>IF(E37="","",VLOOKUP(C37,Data!$B$5:$L$508,11,FALSE))</f>
        <v>38.46</v>
      </c>
      <c r="H37" s="616">
        <f t="shared" si="0"/>
        <v>76.92</v>
      </c>
      <c r="I37" s="471" t="str">
        <f>IF(E37="","",VLOOKUP(C37,Data!$B$5:$D$508,3,FALSE))</f>
        <v>C/T</v>
      </c>
      <c r="J37" s="347" t="str">
        <f>IF(E37="","",VLOOKUP(C37,Data!$B$5:$M$508,12,FALSE))</f>
        <v>Indonesia</v>
      </c>
      <c r="K37" s="348"/>
      <c r="L37" s="349">
        <f>IF(E37="","",VLOOKUP(C37,Data!$B$5:$E$508,4,FALSE)*E37)</f>
        <v>10.1</v>
      </c>
      <c r="M37" s="349">
        <f>IF(E37="","",VLOOKUP(C37,Data!$B$5:$F$508,5,FALSE)*E37)</f>
        <v>7.6</v>
      </c>
      <c r="N37" s="612" t="e">
        <f>IF(C37=Data!#REF!,Data!#REF!,(IF(C37=Data!#REF!,Data!#REF!,(IF(C37=Data!#REF!,Data!#REF!,(IF(C37=Data!B128,Data!G128,(IF(C37=Data!B131,Data!G131,(IF(C37=Data!#REF!,Data!#REF!,(IF(C37=Data!#REF!,Data!#REF!,(IF(C37=Data!#REF!,Data!#REF!,Data!#REF!)))))))))))))))&amp;IF(C37=Data!#REF!,Data!#REF!,(IF(C37=Data!#REF!,Data!#REF!,(IF(C37=Data!#REF!,Data!#REF!,(IF(C37=Data!#REF!,Data!#REF!,(IF(C37=Data!#REF!,Data!#REF!,(IF(C37=Data!#REF!,Data!G823,(IF(C37=Data!#REF!,Data!#REF!,(IF(C37=Data!#REF!,Data!#REF!,Data!#REF!)))))))))))))))&amp;IF(C37=Data!B159,Data!G159,(IF(C37=Data!#REF!,Data!#REF!,(IF(C37=Data!#REF!,Data!#REF!,(IF(C37=Data!#REF!,Data!#REF!,(IF(C37=Data!#REF!,Data!#REF!,Data!#REF!)))))))))</f>
        <v>#REF!</v>
      </c>
      <c r="O37" s="951"/>
      <c r="P37" s="952"/>
      <c r="Q37" s="630" t="s">
        <v>525</v>
      </c>
      <c r="R37" s="952"/>
      <c r="S37" s="952"/>
      <c r="T37" s="630"/>
      <c r="U37" s="634"/>
      <c r="V37" s="630"/>
      <c r="W37" s="350">
        <f>IF(E37="","",VLOOKUP(C37,Data!$B$5:$J$508,9,FALSE)*E37)</f>
        <v>5.0875999999999998E-2</v>
      </c>
      <c r="X37" s="704" t="b">
        <f t="shared" si="1"/>
        <v>1</v>
      </c>
      <c r="Y37" s="704" t="b">
        <f t="shared" si="2"/>
        <v>1</v>
      </c>
      <c r="Z37" s="902" t="s">
        <v>178</v>
      </c>
      <c r="AA37" s="902" t="s">
        <v>1309</v>
      </c>
      <c r="AB37" s="903">
        <v>2</v>
      </c>
      <c r="AC37" s="704"/>
      <c r="AD37" s="704"/>
    </row>
    <row r="38" spans="2:30" s="710" customFormat="1" ht="20" customHeight="1">
      <c r="B38" s="957" t="s">
        <v>1120</v>
      </c>
      <c r="C38" s="357" t="s">
        <v>127</v>
      </c>
      <c r="D38" s="346" t="str">
        <f>IF(E38="","",VLOOKUP(C38,Data!$B$5:$L$508,2,FALSE))</f>
        <v>ZV88180</v>
      </c>
      <c r="E38" s="715">
        <v>280</v>
      </c>
      <c r="F38" s="709"/>
      <c r="G38" s="346">
        <f>IF(E38="","",VLOOKUP(C38,Data!$B$5:$L$508,11,FALSE))</f>
        <v>44.63</v>
      </c>
      <c r="H38" s="616">
        <f t="shared" si="0"/>
        <v>12496.400000000001</v>
      </c>
      <c r="I38" s="471" t="str">
        <f>IF(E38="","",VLOOKUP(C38,Data!$B$5:$D$508,3,FALSE))</f>
        <v>C/T</v>
      </c>
      <c r="J38" s="347" t="str">
        <f>IF(E38="","",VLOOKUP(C38,Data!$B$5:$M$508,12,FALSE))</f>
        <v>Indonesia</v>
      </c>
      <c r="K38" s="348"/>
      <c r="L38" s="349">
        <f>IF(E38="","",VLOOKUP(C38,Data!$B$5:$E$508,4,FALSE)*E38)</f>
        <v>2559.2000000000003</v>
      </c>
      <c r="M38" s="349">
        <f>IF(E38="","",VLOOKUP(C38,Data!$B$5:$F$508,5,FALSE)*E38)</f>
        <v>2464</v>
      </c>
      <c r="N38" s="612" t="e">
        <f>IF(C38=Data!#REF!,Data!#REF!,(IF(C38=Data!#REF!,Data!#REF!,(IF(C38=Data!#REF!,Data!#REF!,(IF(C38=Data!B129,Data!G129,(IF(C38=Data!B132,Data!G132,(IF(C38=Data!#REF!,Data!#REF!,(IF(C38=Data!#REF!,Data!#REF!,(IF(C38=Data!#REF!,Data!#REF!,Data!#REF!)))))))))))))))&amp;IF(C38=Data!#REF!,Data!#REF!,(IF(C38=Data!#REF!,Data!#REF!,(IF(C38=Data!#REF!,Data!#REF!,(IF(C38=Data!#REF!,Data!#REF!,(IF(C38=Data!#REF!,Data!#REF!,(IF(C38=Data!#REF!,Data!G824,(IF(C38=Data!#REF!,Data!#REF!,(IF(C38=Data!#REF!,Data!#REF!,Data!#REF!)))))))))))))))&amp;IF(C38=Data!B160,Data!G160,(IF(C38=Data!#REF!,Data!#REF!,(IF(C38=Data!#REF!,Data!#REF!,(IF(C38=Data!#REF!,Data!#REF!,(IF(C38=Data!#REF!,Data!#REF!,Data!#REF!)))))))))</f>
        <v>#REF!</v>
      </c>
      <c r="O38" s="951"/>
      <c r="P38" s="952"/>
      <c r="Q38" s="630" t="s">
        <v>525</v>
      </c>
      <c r="R38" s="952"/>
      <c r="S38" s="952"/>
      <c r="T38" s="630"/>
      <c r="U38" s="634"/>
      <c r="V38" s="630"/>
      <c r="W38" s="350">
        <f>IF(E38="","",VLOOKUP(C38,Data!$B$5:$J$508,9,FALSE)*E38)</f>
        <v>6.048</v>
      </c>
      <c r="X38" s="704" t="b">
        <f t="shared" si="1"/>
        <v>1</v>
      </c>
      <c r="Y38" s="704" t="b">
        <f t="shared" si="2"/>
        <v>1</v>
      </c>
      <c r="Z38" s="902" t="s">
        <v>142</v>
      </c>
      <c r="AA38" s="902" t="s">
        <v>1193</v>
      </c>
      <c r="AB38" s="903">
        <v>280</v>
      </c>
      <c r="AC38" s="704"/>
      <c r="AD38" s="704"/>
    </row>
    <row r="39" spans="2:30" s="710" customFormat="1" ht="20" customHeight="1">
      <c r="B39" s="957" t="s">
        <v>1121</v>
      </c>
      <c r="C39" s="357" t="s">
        <v>128</v>
      </c>
      <c r="D39" s="346" t="str">
        <f>IF(E39="","",VLOOKUP(C39,Data!$B$5:$L$508,2,FALSE))</f>
        <v>ZV88190</v>
      </c>
      <c r="E39" s="715">
        <v>120</v>
      </c>
      <c r="F39" s="709"/>
      <c r="G39" s="346">
        <f>IF(E39="","",VLOOKUP(C39,Data!$B$5:$L$508,11,FALSE))</f>
        <v>42.63</v>
      </c>
      <c r="H39" s="616">
        <f t="shared" si="0"/>
        <v>5115.6000000000004</v>
      </c>
      <c r="I39" s="471" t="str">
        <f>IF(E39="","",VLOOKUP(C39,Data!$B$5:$D$508,3,FALSE))</f>
        <v>C/T</v>
      </c>
      <c r="J39" s="347" t="str">
        <f>IF(E39="","",VLOOKUP(C39,Data!$B$5:$M$508,12,FALSE))</f>
        <v>Indonesia</v>
      </c>
      <c r="K39" s="348"/>
      <c r="L39" s="349">
        <f>IF(E39="","",VLOOKUP(C39,Data!$B$5:$E$508,4,FALSE)*E39)</f>
        <v>1096.8000000000002</v>
      </c>
      <c r="M39" s="349">
        <f>IF(E39="","",VLOOKUP(C39,Data!$B$5:$F$508,5,FALSE)*E39)</f>
        <v>1032</v>
      </c>
      <c r="N39" s="612" t="e">
        <f>IF(C39=Data!#REF!,Data!#REF!,(IF(C39=Data!#REF!,Data!#REF!,(IF(C39=Data!#REF!,Data!#REF!,(IF(C39=Data!B130,Data!G130,(IF(C39=Data!B133,Data!G133,(IF(C39=Data!#REF!,Data!#REF!,(IF(C39=Data!#REF!,Data!#REF!,(IF(C39=Data!#REF!,Data!#REF!,Data!#REF!)))))))))))))))&amp;IF(C39=Data!#REF!,Data!#REF!,(IF(C39=Data!#REF!,Data!#REF!,(IF(C39=Data!#REF!,Data!#REF!,(IF(C39=Data!#REF!,Data!#REF!,(IF(C39=Data!#REF!,Data!#REF!,(IF(C39=Data!#REF!,Data!G825,(IF(C39=Data!#REF!,Data!#REF!,(IF(C39=Data!#REF!,Data!#REF!,Data!#REF!)))))))))))))))&amp;IF(C39=Data!B161,Data!G161,(IF(C39=Data!#REF!,Data!#REF!,(IF(C39=Data!#REF!,Data!#REF!,(IF(C39=Data!#REF!,Data!#REF!,(IF(C39=Data!#REF!,Data!#REF!,Data!#REF!)))))))))</f>
        <v>#REF!</v>
      </c>
      <c r="O39" s="951"/>
      <c r="P39" s="952"/>
      <c r="Q39" s="630" t="s">
        <v>525</v>
      </c>
      <c r="R39" s="952"/>
      <c r="S39" s="952"/>
      <c r="T39" s="630"/>
      <c r="U39" s="634"/>
      <c r="V39" s="630"/>
      <c r="W39" s="350">
        <f>IF(E39="","",VLOOKUP(C39,Data!$B$5:$J$508,9,FALSE)*E39)</f>
        <v>2.5920000000000001</v>
      </c>
      <c r="X39" s="704" t="b">
        <f t="shared" si="1"/>
        <v>1</v>
      </c>
      <c r="Y39" s="704" t="b">
        <f t="shared" si="2"/>
        <v>1</v>
      </c>
      <c r="Z39" s="902" t="s">
        <v>143</v>
      </c>
      <c r="AA39" s="902" t="s">
        <v>1310</v>
      </c>
      <c r="AB39" s="903">
        <v>120</v>
      </c>
      <c r="AC39" s="704"/>
      <c r="AD39" s="704"/>
    </row>
    <row r="40" spans="2:30" s="710" customFormat="1" ht="20" customHeight="1">
      <c r="B40" s="957" t="s">
        <v>1164</v>
      </c>
      <c r="C40" s="357" t="s">
        <v>131</v>
      </c>
      <c r="D40" s="346" t="str">
        <f>IF(E40="","",VLOOKUP(C40,Data!$B$5:$L$508,2,FALSE))</f>
        <v>ZV88230</v>
      </c>
      <c r="E40" s="715">
        <v>147</v>
      </c>
      <c r="F40" s="709"/>
      <c r="G40" s="346">
        <f>IF(E40="","",VLOOKUP(C40,Data!$B$5:$L$508,11,FALSE))</f>
        <v>38.19</v>
      </c>
      <c r="H40" s="616">
        <f t="shared" si="0"/>
        <v>5613.9299999999994</v>
      </c>
      <c r="I40" s="471" t="str">
        <f>IF(E40="","",VLOOKUP(C40,Data!$B$5:$D$508,3,FALSE))</f>
        <v>C/T</v>
      </c>
      <c r="J40" s="347" t="str">
        <f>IF(E40="","",VLOOKUP(C40,Data!$B$5:$M$508,12,FALSE))</f>
        <v>Indonesia</v>
      </c>
      <c r="K40" s="348"/>
      <c r="L40" s="349">
        <f>IF(E40="","",VLOOKUP(C40,Data!$B$5:$E$508,4,FALSE)*E40)</f>
        <v>707.06999999999994</v>
      </c>
      <c r="M40" s="349">
        <f>IF(E40="","",VLOOKUP(C40,Data!$B$5:$F$508,5,FALSE)*E40)</f>
        <v>646.80000000000007</v>
      </c>
      <c r="N40" s="612" t="e">
        <f>IF(C40=Data!#REF!,Data!#REF!,(IF(C40=Data!#REF!,Data!#REF!,(IF(C40=Data!#REF!,Data!#REF!,(IF(C40=Data!B131,Data!G131,(IF(C40=Data!B134,Data!G134,(IF(C40=Data!#REF!,Data!#REF!,(IF(C40=Data!#REF!,Data!#REF!,(IF(C40=Data!#REF!,Data!#REF!,Data!#REF!)))))))))))))))&amp;IF(C40=Data!#REF!,Data!#REF!,(IF(C40=Data!#REF!,Data!#REF!,(IF(C40=Data!#REF!,Data!#REF!,(IF(C40=Data!#REF!,Data!#REF!,(IF(C40=Data!#REF!,Data!#REF!,(IF(C40=Data!#REF!,Data!G826,(IF(C40=Data!#REF!,Data!#REF!,(IF(C40=Data!#REF!,Data!#REF!,Data!#REF!)))))))))))))))&amp;IF(C40=Data!B162,Data!G162,(IF(C40=Data!#REF!,Data!#REF!,(IF(C40=Data!#REF!,Data!#REF!,(IF(C40=Data!#REF!,Data!#REF!,(IF(C40=Data!#REF!,Data!#REF!,Data!#REF!)))))))))</f>
        <v>#REF!</v>
      </c>
      <c r="O40" s="951"/>
      <c r="P40" s="952"/>
      <c r="Q40" s="630" t="s">
        <v>525</v>
      </c>
      <c r="R40" s="952"/>
      <c r="S40" s="952"/>
      <c r="T40" s="630"/>
      <c r="U40" s="634"/>
      <c r="V40" s="630"/>
      <c r="W40" s="350">
        <f>IF(E40="","",VLOOKUP(C40,Data!$B$5:$J$508,9,FALSE)*E40)</f>
        <v>1.7199</v>
      </c>
      <c r="X40" s="704" t="b">
        <f t="shared" si="1"/>
        <v>1</v>
      </c>
      <c r="Y40" s="704" t="b">
        <f t="shared" si="2"/>
        <v>1</v>
      </c>
      <c r="Z40" s="902" t="s">
        <v>146</v>
      </c>
      <c r="AA40" s="902" t="s">
        <v>1195</v>
      </c>
      <c r="AB40" s="903">
        <v>147</v>
      </c>
      <c r="AC40" s="704"/>
      <c r="AD40" s="704"/>
    </row>
    <row r="41" spans="2:30" s="710" customFormat="1" ht="20" customHeight="1">
      <c r="B41" s="957" t="s">
        <v>1379</v>
      </c>
      <c r="C41" s="357" t="s">
        <v>132</v>
      </c>
      <c r="D41" s="346" t="str">
        <f>IF(E41="","",VLOOKUP(C41,Data!$B$5:$L$508,2,FALSE))</f>
        <v>ZV88240</v>
      </c>
      <c r="E41" s="715">
        <v>273</v>
      </c>
      <c r="F41" s="709"/>
      <c r="G41" s="346">
        <f>IF(E41="","",VLOOKUP(C41,Data!$B$5:$L$508,11,FALSE))</f>
        <v>31.06</v>
      </c>
      <c r="H41" s="616">
        <f t="shared" si="0"/>
        <v>8479.3799999999992</v>
      </c>
      <c r="I41" s="471" t="str">
        <f>IF(E41="","",VLOOKUP(C41,Data!$B$5:$D$508,3,FALSE))</f>
        <v>C/T</v>
      </c>
      <c r="J41" s="347" t="str">
        <f>IF(E41="","",VLOOKUP(C41,Data!$B$5:$M$508,12,FALSE))</f>
        <v>Indonesia</v>
      </c>
      <c r="K41" s="348"/>
      <c r="L41" s="349">
        <f>IF(E41="","",VLOOKUP(C41,Data!$B$5:$E$508,4,FALSE)*E41)</f>
        <v>1365</v>
      </c>
      <c r="M41" s="349">
        <f>IF(E41="","",VLOOKUP(C41,Data!$B$5:$F$508,5,FALSE)*E41)</f>
        <v>1255.8</v>
      </c>
      <c r="N41" s="612" t="e">
        <f>IF(C41=Data!#REF!,Data!#REF!,(IF(C41=Data!#REF!,Data!#REF!,(IF(C41=Data!#REF!,Data!#REF!,(IF(C41=Data!B132,Data!G132,(IF(C41=Data!B135,Data!G135,(IF(C41=Data!#REF!,Data!#REF!,(IF(C41=Data!#REF!,Data!#REF!,(IF(C41=Data!#REF!,Data!#REF!,Data!#REF!)))))))))))))))&amp;IF(C41=Data!#REF!,Data!#REF!,(IF(C41=Data!#REF!,Data!#REF!,(IF(C41=Data!#REF!,Data!#REF!,(IF(C41=Data!#REF!,Data!#REF!,(IF(C41=Data!#REF!,Data!#REF!,(IF(C41=Data!#REF!,Data!G827,(IF(C41=Data!#REF!,Data!#REF!,(IF(C41=Data!#REF!,Data!#REF!,Data!#REF!)))))))))))))))&amp;IF(C41=Data!B163,Data!G163,(IF(C41=Data!#REF!,Data!#REF!,(IF(C41=Data!#REF!,Data!#REF!,(IF(C41=Data!#REF!,Data!#REF!,(IF(C41=Data!#REF!,Data!#REF!,Data!#REF!)))))))))</f>
        <v>#REF!</v>
      </c>
      <c r="O41" s="951"/>
      <c r="P41" s="952"/>
      <c r="Q41" s="630" t="s">
        <v>525</v>
      </c>
      <c r="R41" s="952"/>
      <c r="S41" s="952"/>
      <c r="T41" s="630"/>
      <c r="U41" s="634"/>
      <c r="V41" s="630"/>
      <c r="W41" s="350">
        <f>IF(E41="","",VLOOKUP(C41,Data!$B$5:$J$508,9,FALSE)*E41)</f>
        <v>3.1395</v>
      </c>
      <c r="X41" s="704" t="b">
        <f t="shared" si="1"/>
        <v>1</v>
      </c>
      <c r="Y41" s="704" t="b">
        <f t="shared" si="2"/>
        <v>1</v>
      </c>
      <c r="Z41" s="902" t="s">
        <v>147</v>
      </c>
      <c r="AA41" s="902" t="s">
        <v>1196</v>
      </c>
      <c r="AB41" s="903">
        <v>273</v>
      </c>
      <c r="AC41" s="704"/>
      <c r="AD41" s="704"/>
    </row>
    <row r="42" spans="2:30" s="710" customFormat="1" ht="20" customHeight="1">
      <c r="B42" s="957" t="s">
        <v>1380</v>
      </c>
      <c r="C42" s="357" t="s">
        <v>133</v>
      </c>
      <c r="D42" s="346" t="str">
        <f>IF(E42="","",VLOOKUP(C42,Data!$B$5:$L$508,2,FALSE))</f>
        <v>ZV88250</v>
      </c>
      <c r="E42" s="715">
        <v>128</v>
      </c>
      <c r="F42" s="709"/>
      <c r="G42" s="346">
        <f>IF(E42="","",VLOOKUP(C42,Data!$B$5:$L$508,11,FALSE))</f>
        <v>96.46</v>
      </c>
      <c r="H42" s="616">
        <f t="shared" si="0"/>
        <v>12346.88</v>
      </c>
      <c r="I42" s="471" t="str">
        <f>IF(E42="","",VLOOKUP(C42,Data!$B$5:$D$508,3,FALSE))</f>
        <v>C/T</v>
      </c>
      <c r="J42" s="347" t="str">
        <f>IF(E42="","",VLOOKUP(C42,Data!$B$5:$M$508,12,FALSE))</f>
        <v>Indonesia</v>
      </c>
      <c r="K42" s="348"/>
      <c r="L42" s="349">
        <f>IF(E42="","",VLOOKUP(C42,Data!$B$5:$E$508,4,FALSE)*E42)</f>
        <v>581.12</v>
      </c>
      <c r="M42" s="349">
        <f>IF(E42="","",VLOOKUP(C42,Data!$B$5:$F$508,5,FALSE)*E42)</f>
        <v>537.6</v>
      </c>
      <c r="N42" s="612" t="e">
        <f>IF(C42=Data!#REF!,Data!#REF!,(IF(C42=Data!#REF!,Data!#REF!,(IF(C42=Data!#REF!,Data!#REF!,(IF(C42=Data!B133,Data!G133,(IF(C42=Data!B136,Data!G136,(IF(C42=Data!#REF!,Data!#REF!,(IF(C42=Data!#REF!,Data!#REF!,(IF(C42=Data!#REF!,Data!#REF!,Data!#REF!)))))))))))))))&amp;IF(C42=Data!#REF!,Data!#REF!,(IF(C42=Data!#REF!,Data!#REF!,(IF(C42=Data!#REF!,Data!#REF!,(IF(C42=Data!#REF!,Data!#REF!,(IF(C42=Data!#REF!,Data!#REF!,(IF(C42=Data!#REF!,Data!G828,(IF(C42=Data!#REF!,Data!#REF!,(IF(C42=Data!#REF!,Data!#REF!,Data!#REF!)))))))))))))))&amp;IF(C42=Data!B164,Data!G164,(IF(C42=Data!#REF!,Data!#REF!,(IF(C42=Data!#REF!,Data!#REF!,(IF(C42=Data!#REF!,Data!#REF!,(IF(C42=Data!#REF!,Data!#REF!,Data!#REF!)))))))))</f>
        <v>#REF!</v>
      </c>
      <c r="O42" s="951"/>
      <c r="P42" s="952"/>
      <c r="Q42" s="630" t="s">
        <v>525</v>
      </c>
      <c r="R42" s="952"/>
      <c r="S42" s="952"/>
      <c r="T42" s="630"/>
      <c r="U42" s="634"/>
      <c r="V42" s="630"/>
      <c r="W42" s="350">
        <f>IF(E42="","",VLOOKUP(C42,Data!$B$5:$J$508,9,FALSE)*E42)</f>
        <v>1.6639999999999999</v>
      </c>
      <c r="X42" s="704" t="b">
        <f t="shared" si="1"/>
        <v>1</v>
      </c>
      <c r="Y42" s="704" t="b">
        <f t="shared" si="2"/>
        <v>1</v>
      </c>
      <c r="Z42" s="902" t="s">
        <v>148</v>
      </c>
      <c r="AA42" s="902" t="s">
        <v>1197</v>
      </c>
      <c r="AB42" s="903">
        <v>128</v>
      </c>
      <c r="AC42" s="704"/>
      <c r="AD42" s="704"/>
    </row>
    <row r="43" spans="2:30" s="710" customFormat="1" ht="20" customHeight="1">
      <c r="B43" s="957">
        <v>66</v>
      </c>
      <c r="C43" s="357" t="s">
        <v>134</v>
      </c>
      <c r="D43" s="346" t="str">
        <f>IF(E43="","",VLOOKUP(C43,Data!$B$5:$L$508,2,FALSE))</f>
        <v>ZV88260</v>
      </c>
      <c r="E43" s="715">
        <v>64</v>
      </c>
      <c r="F43" s="709"/>
      <c r="G43" s="346">
        <f>IF(E43="","",VLOOKUP(C43,Data!$B$5:$L$508,11,FALSE))</f>
        <v>94.14</v>
      </c>
      <c r="H43" s="616">
        <f t="shared" si="0"/>
        <v>6024.96</v>
      </c>
      <c r="I43" s="471" t="str">
        <f>IF(E43="","",VLOOKUP(C43,Data!$B$5:$D$508,3,FALSE))</f>
        <v>C/T</v>
      </c>
      <c r="J43" s="347" t="str">
        <f>IF(E43="","",VLOOKUP(C43,Data!$B$5:$M$508,12,FALSE))</f>
        <v>Indonesia</v>
      </c>
      <c r="K43" s="348"/>
      <c r="L43" s="349">
        <f>IF(E43="","",VLOOKUP(C43,Data!$B$5:$E$508,4,FALSE)*E43)</f>
        <v>290.56</v>
      </c>
      <c r="M43" s="349">
        <f>IF(E43="","",VLOOKUP(C43,Data!$B$5:$F$508,5,FALSE)*E43)</f>
        <v>268.8</v>
      </c>
      <c r="N43" s="612" t="e">
        <f>IF(C43=Data!#REF!,Data!#REF!,(IF(C43=Data!#REF!,Data!#REF!,(IF(C43=Data!#REF!,Data!#REF!,(IF(C43=Data!B134,Data!G134,(IF(C43=Data!B137,Data!G137,(IF(C43=Data!#REF!,Data!#REF!,(IF(C43=Data!#REF!,Data!#REF!,(IF(C43=Data!#REF!,Data!#REF!,Data!#REF!)))))))))))))))&amp;IF(C43=Data!#REF!,Data!#REF!,(IF(C43=Data!#REF!,Data!#REF!,(IF(C43=Data!#REF!,Data!#REF!,(IF(C43=Data!#REF!,Data!#REF!,(IF(C43=Data!#REF!,Data!#REF!,(IF(C43=Data!#REF!,Data!G829,(IF(C43=Data!#REF!,Data!#REF!,(IF(C43=Data!#REF!,Data!#REF!,Data!#REF!)))))))))))))))&amp;IF(C43=Data!B165,Data!G165,(IF(C43=Data!#REF!,Data!#REF!,(IF(C43=Data!#REF!,Data!#REF!,(IF(C43=Data!#REF!,Data!#REF!,(IF(C43=Data!#REF!,Data!#REF!,Data!#REF!)))))))))</f>
        <v>#REF!</v>
      </c>
      <c r="O43" s="951"/>
      <c r="P43" s="952"/>
      <c r="Q43" s="630" t="s">
        <v>525</v>
      </c>
      <c r="R43" s="952"/>
      <c r="S43" s="952"/>
      <c r="T43" s="630"/>
      <c r="U43" s="634"/>
      <c r="V43" s="630"/>
      <c r="W43" s="350">
        <f>IF(E43="","",VLOOKUP(C43,Data!$B$5:$J$508,9,FALSE)*E43)</f>
        <v>0.83199999999999996</v>
      </c>
      <c r="X43" s="704" t="b">
        <f t="shared" si="1"/>
        <v>1</v>
      </c>
      <c r="Y43" s="704" t="b">
        <f t="shared" si="2"/>
        <v>1</v>
      </c>
      <c r="Z43" s="902" t="s">
        <v>149</v>
      </c>
      <c r="AA43" s="902" t="s">
        <v>1205</v>
      </c>
      <c r="AB43" s="903">
        <v>64</v>
      </c>
      <c r="AC43" s="704"/>
      <c r="AD43" s="704"/>
    </row>
    <row r="44" spans="2:30" s="710" customFormat="1" ht="20" customHeight="1">
      <c r="B44" s="957">
        <v>67</v>
      </c>
      <c r="C44" s="357" t="s">
        <v>135</v>
      </c>
      <c r="D44" s="346" t="str">
        <f>IF(E44="","",VLOOKUP(C44,Data!$B$5:$L$508,2,FALSE))</f>
        <v>ZV88270</v>
      </c>
      <c r="E44" s="715">
        <v>64</v>
      </c>
      <c r="F44" s="709"/>
      <c r="G44" s="346">
        <f>IF(E44="","",VLOOKUP(C44,Data!$B$5:$L$508,11,FALSE))</f>
        <v>97.38</v>
      </c>
      <c r="H44" s="616">
        <f t="shared" si="0"/>
        <v>6232.32</v>
      </c>
      <c r="I44" s="471" t="str">
        <f>IF(E44="","",VLOOKUP(C44,Data!$B$5:$D$508,3,FALSE))</f>
        <v>C/T</v>
      </c>
      <c r="J44" s="347" t="str">
        <f>IF(E44="","",VLOOKUP(C44,Data!$B$5:$M$508,12,FALSE))</f>
        <v>Indonesia</v>
      </c>
      <c r="K44" s="348"/>
      <c r="L44" s="349">
        <f>IF(E44="","",VLOOKUP(C44,Data!$B$5:$E$508,4,FALSE)*E44)</f>
        <v>290.56</v>
      </c>
      <c r="M44" s="349">
        <f>IF(E44="","",VLOOKUP(C44,Data!$B$5:$F$508,5,FALSE)*E44)</f>
        <v>268.8</v>
      </c>
      <c r="N44" s="612" t="e">
        <f>IF(C44=Data!#REF!,Data!#REF!,(IF(C44=Data!#REF!,Data!#REF!,(IF(C44=Data!#REF!,Data!#REF!,(IF(C44=Data!B140,Data!G140,(IF(C44=Data!B143,Data!G143,(IF(C44=Data!#REF!,Data!#REF!,(IF(C44=Data!#REF!,Data!#REF!,(IF(C44=Data!#REF!,Data!#REF!,Data!#REF!)))))))))))))))&amp;IF(C44=Data!#REF!,Data!#REF!,(IF(C44=Data!#REF!,Data!#REF!,(IF(C44=Data!#REF!,Data!#REF!,(IF(C44=Data!#REF!,Data!#REF!,(IF(C44=Data!#REF!,Data!#REF!,(IF(C44=Data!#REF!,Data!G835,(IF(C44=Data!#REF!,Data!#REF!,(IF(C44=Data!#REF!,Data!#REF!,Data!#REF!)))))))))))))))&amp;IF(C44=Data!B171,Data!G171,(IF(C44=Data!#REF!,Data!#REF!,(IF(C44=Data!#REF!,Data!#REF!,(IF(C44=Data!#REF!,Data!#REF!,(IF(C44=Data!#REF!,Data!#REF!,Data!#REF!)))))))))</f>
        <v>#REF!</v>
      </c>
      <c r="O44" s="951"/>
      <c r="P44" s="952"/>
      <c r="Q44" s="630" t="s">
        <v>525</v>
      </c>
      <c r="R44" s="952"/>
      <c r="S44" s="952"/>
      <c r="T44" s="630"/>
      <c r="U44" s="634"/>
      <c r="V44" s="630"/>
      <c r="W44" s="350">
        <f>IF(E44="","",VLOOKUP(C44,Data!$B$5:$J$508,9,FALSE)*E44)</f>
        <v>0.83199999999999996</v>
      </c>
      <c r="X44" s="704" t="b">
        <f t="shared" si="1"/>
        <v>1</v>
      </c>
      <c r="Y44" s="704" t="b">
        <f t="shared" si="2"/>
        <v>1</v>
      </c>
      <c r="Z44" s="902" t="s">
        <v>150</v>
      </c>
      <c r="AA44" s="902" t="s">
        <v>1261</v>
      </c>
      <c r="AB44" s="903">
        <v>64</v>
      </c>
      <c r="AC44" s="704"/>
      <c r="AD44" s="704"/>
    </row>
    <row r="45" spans="2:30" s="710" customFormat="1" ht="20" customHeight="1">
      <c r="B45" s="957">
        <v>68</v>
      </c>
      <c r="C45" s="357" t="s">
        <v>136</v>
      </c>
      <c r="D45" s="346" t="str">
        <f>IF(E45="","",VLOOKUP(C45,Data!$B$5:$L$508,2,FALSE))</f>
        <v>ZV88280</v>
      </c>
      <c r="E45" s="715">
        <v>64</v>
      </c>
      <c r="F45" s="709"/>
      <c r="G45" s="346">
        <f>IF(E45="","",VLOOKUP(C45,Data!$B$5:$L$508,11,FALSE))</f>
        <v>95.06</v>
      </c>
      <c r="H45" s="616">
        <f t="shared" si="0"/>
        <v>6083.84</v>
      </c>
      <c r="I45" s="471" t="str">
        <f>IF(E45="","",VLOOKUP(C45,Data!$B$5:$D$508,3,FALSE))</f>
        <v>C/T</v>
      </c>
      <c r="J45" s="347" t="str">
        <f>IF(E45="","",VLOOKUP(C45,Data!$B$5:$M$508,12,FALSE))</f>
        <v>Indonesia</v>
      </c>
      <c r="K45" s="348"/>
      <c r="L45" s="349">
        <f>IF(E45="","",VLOOKUP(C45,Data!$B$5:$E$508,4,FALSE)*E45)</f>
        <v>290.56</v>
      </c>
      <c r="M45" s="349">
        <f>IF(E45="","",VLOOKUP(C45,Data!$B$5:$F$508,5,FALSE)*E45)</f>
        <v>268.8</v>
      </c>
      <c r="N45" s="612" t="e">
        <f>IF(C45=Data!#REF!,Data!#REF!,(IF(C45=Data!#REF!,Data!#REF!,(IF(C45=Data!#REF!,Data!#REF!,(IF(C45=Data!B123,Data!G123,(IF(C45=Data!B126,Data!G126,(IF(C45=Data!#REF!,Data!#REF!,(IF(C45=Data!#REF!,Data!#REF!,(IF(C45=Data!#REF!,Data!#REF!,Data!#REF!)))))))))))))))&amp;IF(C45=Data!#REF!,Data!#REF!,(IF(C45=Data!#REF!,Data!#REF!,(IF(C45=Data!#REF!,Data!#REF!,(IF(C45=Data!#REF!,Data!#REF!,(IF(C45=Data!#REF!,Data!#REF!,(IF(C45=Data!#REF!,Data!G818,(IF(C45=Data!#REF!,Data!#REF!,(IF(C45=Data!#REF!,Data!#REF!,Data!#REF!)))))))))))))))&amp;IF(C45=Data!B154,Data!G154,(IF(C45=Data!#REF!,Data!#REF!,(IF(C45=Data!#REF!,Data!#REF!,(IF(C45=Data!#REF!,Data!#REF!,(IF(C45=Data!#REF!,Data!#REF!,Data!#REF!)))))))))</f>
        <v>#REF!</v>
      </c>
      <c r="O45" s="955"/>
      <c r="P45" s="956"/>
      <c r="Q45" s="630" t="s">
        <v>525</v>
      </c>
      <c r="R45" s="956"/>
      <c r="S45" s="956"/>
      <c r="T45" s="630"/>
      <c r="U45" s="634"/>
      <c r="V45" s="630"/>
      <c r="W45" s="350">
        <f>IF(E45="","",VLOOKUP(C45,Data!$B$5:$J$508,9,FALSE)*E45)</f>
        <v>0.83199999999999996</v>
      </c>
      <c r="X45" s="704" t="b">
        <f t="shared" si="1"/>
        <v>1</v>
      </c>
      <c r="Y45" s="704" t="b">
        <f t="shared" si="2"/>
        <v>1</v>
      </c>
      <c r="Z45" s="902" t="s">
        <v>151</v>
      </c>
      <c r="AA45" s="902" t="s">
        <v>1377</v>
      </c>
      <c r="AB45" s="903">
        <v>64</v>
      </c>
      <c r="AC45" s="704"/>
      <c r="AD45" s="704"/>
    </row>
    <row r="46" spans="2:30" s="710" customFormat="1" ht="20" customHeight="1">
      <c r="B46" s="957">
        <v>69</v>
      </c>
      <c r="C46" s="357" t="s">
        <v>137</v>
      </c>
      <c r="D46" s="346" t="str">
        <f>IF(E46="","",VLOOKUP(C46,Data!$B$5:$L$508,2,FALSE))</f>
        <v>ZV88290</v>
      </c>
      <c r="E46" s="715">
        <v>64</v>
      </c>
      <c r="F46" s="709"/>
      <c r="G46" s="346">
        <f>IF(E46="","",VLOOKUP(C46,Data!$B$5:$L$508,11,FALSE))</f>
        <v>96.87</v>
      </c>
      <c r="H46" s="616">
        <f t="shared" si="0"/>
        <v>6199.68</v>
      </c>
      <c r="I46" s="471" t="str">
        <f>IF(E46="","",VLOOKUP(C46,Data!$B$5:$D$508,3,FALSE))</f>
        <v>C/T</v>
      </c>
      <c r="J46" s="347" t="str">
        <f>IF(E46="","",VLOOKUP(C46,Data!$B$5:$M$508,12,FALSE))</f>
        <v>Indonesia</v>
      </c>
      <c r="K46" s="348"/>
      <c r="L46" s="349">
        <f>IF(E46="","",VLOOKUP(C46,Data!$B$5:$E$508,4,FALSE)*E46)</f>
        <v>290.56</v>
      </c>
      <c r="M46" s="349">
        <f>IF(E46="","",VLOOKUP(C46,Data!$B$5:$F$508,5,FALSE)*E46)</f>
        <v>268.8</v>
      </c>
      <c r="N46" s="612" t="e">
        <f>IF(C46=Data!#REF!,Data!#REF!,(IF(C46=Data!#REF!,Data!#REF!,(IF(C46=Data!#REF!,Data!#REF!,(IF(C46=Data!B124,Data!G124,(IF(C46=Data!B127,Data!G127,(IF(C46=Data!#REF!,Data!#REF!,(IF(C46=Data!#REF!,Data!#REF!,(IF(C46=Data!#REF!,Data!#REF!,Data!#REF!)))))))))))))))&amp;IF(C46=Data!#REF!,Data!#REF!,(IF(C46=Data!#REF!,Data!#REF!,(IF(C46=Data!#REF!,Data!#REF!,(IF(C46=Data!#REF!,Data!#REF!,(IF(C46=Data!#REF!,Data!#REF!,(IF(C46=Data!#REF!,Data!G819,(IF(C46=Data!#REF!,Data!#REF!,(IF(C46=Data!#REF!,Data!#REF!,Data!#REF!)))))))))))))))&amp;IF(C46=Data!B155,Data!G155,(IF(C46=Data!#REF!,Data!#REF!,(IF(C46=Data!#REF!,Data!#REF!,(IF(C46=Data!#REF!,Data!#REF!,(IF(C46=Data!#REF!,Data!#REF!,Data!#REF!)))))))))</f>
        <v>#REF!</v>
      </c>
      <c r="O46" s="955"/>
      <c r="P46" s="956"/>
      <c r="Q46" s="630" t="s">
        <v>525</v>
      </c>
      <c r="R46" s="956"/>
      <c r="S46" s="956"/>
      <c r="T46" s="630"/>
      <c r="U46" s="634"/>
      <c r="V46" s="630"/>
      <c r="W46" s="350">
        <f>IF(E46="","",VLOOKUP(C46,Data!$B$5:$J$508,9,FALSE)*E46)</f>
        <v>0.83199999999999996</v>
      </c>
      <c r="X46" s="704" t="b">
        <f t="shared" si="1"/>
        <v>1</v>
      </c>
      <c r="Y46" s="704" t="b">
        <f t="shared" si="2"/>
        <v>1</v>
      </c>
      <c r="Z46" s="902" t="s">
        <v>152</v>
      </c>
      <c r="AA46" s="902" t="s">
        <v>1253</v>
      </c>
      <c r="AB46" s="903">
        <v>64</v>
      </c>
      <c r="AC46" s="704"/>
      <c r="AD46" s="704"/>
    </row>
    <row r="47" spans="2:30" s="710" customFormat="1" ht="20" customHeight="1">
      <c r="B47" s="957">
        <v>70</v>
      </c>
      <c r="C47" s="357" t="s">
        <v>138</v>
      </c>
      <c r="D47" s="346" t="str">
        <f>IF(E47="","",VLOOKUP(C47,Data!$B$5:$L$508,2,FALSE))</f>
        <v>ZV88300</v>
      </c>
      <c r="E47" s="715">
        <v>64</v>
      </c>
      <c r="F47" s="709"/>
      <c r="G47" s="346">
        <f>IF(E47="","",VLOOKUP(C47,Data!$B$5:$L$508,11,FALSE))</f>
        <v>96.87</v>
      </c>
      <c r="H47" s="616">
        <f t="shared" si="0"/>
        <v>6199.68</v>
      </c>
      <c r="I47" s="471" t="str">
        <f>IF(E47="","",VLOOKUP(C47,Data!$B$5:$D$508,3,FALSE))</f>
        <v>C/T</v>
      </c>
      <c r="J47" s="347" t="str">
        <f>IF(E47="","",VLOOKUP(C47,Data!$B$5:$M$508,12,FALSE))</f>
        <v>Indonesia</v>
      </c>
      <c r="K47" s="348"/>
      <c r="L47" s="349">
        <f>IF(E47="","",VLOOKUP(C47,Data!$B$5:$E$508,4,FALSE)*E47)</f>
        <v>290.56</v>
      </c>
      <c r="M47" s="349">
        <f>IF(E47="","",VLOOKUP(C47,Data!$B$5:$F$508,5,FALSE)*E47)</f>
        <v>268.8</v>
      </c>
      <c r="N47" s="612" t="e">
        <f>IF(C47=Data!#REF!,Data!#REF!,(IF(C47=Data!#REF!,Data!#REF!,(IF(C47=Data!#REF!,Data!#REF!,(IF(C47=Data!B125,Data!G125,(IF(C47=Data!B128,Data!G128,(IF(C47=Data!#REF!,Data!#REF!,(IF(C47=Data!#REF!,Data!#REF!,(IF(C47=Data!#REF!,Data!#REF!,Data!#REF!)))))))))))))))&amp;IF(C47=Data!#REF!,Data!#REF!,(IF(C47=Data!#REF!,Data!#REF!,(IF(C47=Data!#REF!,Data!#REF!,(IF(C47=Data!#REF!,Data!#REF!,(IF(C47=Data!#REF!,Data!#REF!,(IF(C47=Data!#REF!,Data!G820,(IF(C47=Data!#REF!,Data!#REF!,(IF(C47=Data!#REF!,Data!#REF!,Data!#REF!)))))))))))))))&amp;IF(C47=Data!B156,Data!G156,(IF(C47=Data!#REF!,Data!#REF!,(IF(C47=Data!#REF!,Data!#REF!,(IF(C47=Data!#REF!,Data!#REF!,(IF(C47=Data!#REF!,Data!#REF!,Data!#REF!)))))))))</f>
        <v>#REF!</v>
      </c>
      <c r="O47" s="955"/>
      <c r="P47" s="956"/>
      <c r="Q47" s="630" t="s">
        <v>525</v>
      </c>
      <c r="R47" s="956"/>
      <c r="S47" s="956"/>
      <c r="T47" s="630"/>
      <c r="U47" s="634"/>
      <c r="V47" s="630"/>
      <c r="W47" s="350">
        <f>IF(E47="","",VLOOKUP(C47,Data!$B$5:$J$508,9,FALSE)*E47)</f>
        <v>0.83199999999999996</v>
      </c>
      <c r="X47" s="704" t="b">
        <f t="shared" si="1"/>
        <v>1</v>
      </c>
      <c r="Y47" s="704" t="b">
        <f t="shared" si="2"/>
        <v>1</v>
      </c>
      <c r="Z47" s="902" t="s">
        <v>153</v>
      </c>
      <c r="AA47" s="902" t="s">
        <v>1262</v>
      </c>
      <c r="AB47" s="903">
        <v>64</v>
      </c>
      <c r="AC47" s="704"/>
      <c r="AD47" s="704"/>
    </row>
    <row r="48" spans="2:30" s="710" customFormat="1" ht="20" customHeight="1">
      <c r="B48" s="957" t="s">
        <v>1381</v>
      </c>
      <c r="C48" s="357" t="s">
        <v>1343</v>
      </c>
      <c r="D48" s="346" t="str">
        <f>IF(E48="","",VLOOKUP(C48,Data!$B$5:$L$508,2,FALSE))</f>
        <v>VFK670Z</v>
      </c>
      <c r="E48" s="715">
        <v>20</v>
      </c>
      <c r="F48" s="709"/>
      <c r="G48" s="346">
        <f>IF(E48="","",VLOOKUP(C48,Data!$B$5:$L$508,11,FALSE))</f>
        <v>2.82</v>
      </c>
      <c r="H48" s="616">
        <f t="shared" si="0"/>
        <v>56.4</v>
      </c>
      <c r="I48" s="471" t="str">
        <f>IF(E48="","",VLOOKUP(C48,Data!$B$5:$D$508,3,FALSE))</f>
        <v>C/T</v>
      </c>
      <c r="J48" s="347" t="str">
        <f>IF(E48="","",VLOOKUP(C48,Data!$B$5:$M$508,12,FALSE))</f>
        <v>Indonesia</v>
      </c>
      <c r="K48" s="348"/>
      <c r="L48" s="349">
        <f>IF(E48="","",VLOOKUP(C48,Data!$B$5:$E$508,4,FALSE)*E48)</f>
        <v>4</v>
      </c>
      <c r="M48" s="349">
        <f>IF(E48="","",VLOOKUP(C48,Data!$B$5:$F$508,5,FALSE)*E48)</f>
        <v>1</v>
      </c>
      <c r="N48" s="612" t="e">
        <f>IF(C48=Data!#REF!,Data!#REF!,(IF(C48=Data!#REF!,Data!#REF!,(IF(C48=Data!#REF!,Data!#REF!,(IF(C48=Data!B126,Data!G126,(IF(C48=Data!B129,Data!G129,(IF(C48=Data!#REF!,Data!#REF!,(IF(C48=Data!#REF!,Data!#REF!,(IF(C48=Data!#REF!,Data!#REF!,Data!#REF!)))))))))))))))&amp;IF(C48=Data!#REF!,Data!#REF!,(IF(C48=Data!#REF!,Data!#REF!,(IF(C48=Data!#REF!,Data!#REF!,(IF(C48=Data!#REF!,Data!#REF!,(IF(C48=Data!#REF!,Data!#REF!,(IF(C48=Data!#REF!,Data!G821,(IF(C48=Data!#REF!,Data!#REF!,(IF(C48=Data!#REF!,Data!#REF!,Data!#REF!)))))))))))))))&amp;IF(C48=Data!B157,Data!G157,(IF(C48=Data!#REF!,Data!#REF!,(IF(C48=Data!#REF!,Data!#REF!,(IF(C48=Data!#REF!,Data!#REF!,(IF(C48=Data!#REF!,Data!#REF!,Data!#REF!)))))))))</f>
        <v>#REF!</v>
      </c>
      <c r="O48" s="955"/>
      <c r="P48" s="956"/>
      <c r="Q48" s="630" t="s">
        <v>525</v>
      </c>
      <c r="R48" s="956"/>
      <c r="S48" s="956"/>
      <c r="T48" s="630"/>
      <c r="U48" s="634"/>
      <c r="V48" s="630"/>
      <c r="W48" s="350">
        <f>IF(E48="","",VLOOKUP(C48,Data!$B$5:$J$508,9,FALSE)*E48)</f>
        <v>0.18</v>
      </c>
      <c r="X48" s="704" t="b">
        <f t="shared" si="1"/>
        <v>1</v>
      </c>
      <c r="Y48" s="704" t="b">
        <f t="shared" si="2"/>
        <v>1</v>
      </c>
      <c r="Z48" s="902" t="s">
        <v>1342</v>
      </c>
      <c r="AA48" s="902" t="s">
        <v>1357</v>
      </c>
      <c r="AB48" s="903">
        <v>20</v>
      </c>
      <c r="AC48" s="704"/>
      <c r="AD48" s="704"/>
    </row>
    <row r="49" spans="2:30" s="710" customFormat="1" ht="20" customHeight="1">
      <c r="B49" s="957" t="s">
        <v>1382</v>
      </c>
      <c r="C49" s="357" t="s">
        <v>160</v>
      </c>
      <c r="D49" s="346" t="str">
        <f>IF(E49="","",VLOOKUP(C49,Data!$B$5:$L$508,2,FALSE))</f>
        <v>ZV88100</v>
      </c>
      <c r="E49" s="715">
        <v>3</v>
      </c>
      <c r="F49" s="709"/>
      <c r="G49" s="346">
        <f>IF(E49="","",VLOOKUP(C49,Data!$B$5:$L$508,11,FALSE))</f>
        <v>37.14</v>
      </c>
      <c r="H49" s="616">
        <f t="shared" si="0"/>
        <v>111.42</v>
      </c>
      <c r="I49" s="471" t="str">
        <f>IF(E49="","",VLOOKUP(C49,Data!$B$5:$D$508,3,FALSE))</f>
        <v>C/T</v>
      </c>
      <c r="J49" s="347" t="str">
        <f>IF(E49="","",VLOOKUP(C49,Data!$B$5:$M$508,12,FALSE))</f>
        <v>Indonesia</v>
      </c>
      <c r="K49" s="348"/>
      <c r="L49" s="349">
        <f>IF(E49="","",VLOOKUP(C49,Data!$B$5:$E$508,4,FALSE)*E49)</f>
        <v>13.5</v>
      </c>
      <c r="M49" s="349">
        <f>IF(E49="","",VLOOKUP(C49,Data!$B$5:$F$508,5,FALSE)*E49)</f>
        <v>12</v>
      </c>
      <c r="N49" s="612" t="e">
        <f>IF(C49=Data!#REF!,Data!#REF!,(IF(C49=Data!#REF!,Data!#REF!,(IF(C49=Data!#REF!,Data!#REF!,(IF(C49=Data!B127,Data!G127,(IF(C49=Data!B130,Data!G130,(IF(C49=Data!#REF!,Data!#REF!,(IF(C49=Data!#REF!,Data!#REF!,(IF(C49=Data!#REF!,Data!#REF!,Data!#REF!)))))))))))))))&amp;IF(C49=Data!#REF!,Data!#REF!,(IF(C49=Data!#REF!,Data!#REF!,(IF(C49=Data!#REF!,Data!#REF!,(IF(C49=Data!#REF!,Data!#REF!,(IF(C49=Data!#REF!,Data!#REF!,(IF(C49=Data!#REF!,Data!G822,(IF(C49=Data!#REF!,Data!#REF!,(IF(C49=Data!#REF!,Data!#REF!,Data!#REF!)))))))))))))))&amp;IF(C49=Data!B158,Data!G158,(IF(C49=Data!#REF!,Data!#REF!,(IF(C49=Data!#REF!,Data!#REF!,(IF(C49=Data!#REF!,Data!#REF!,(IF(C49=Data!#REF!,Data!#REF!,Data!#REF!)))))))))</f>
        <v>#REF!</v>
      </c>
      <c r="O49" s="955"/>
      <c r="P49" s="956"/>
      <c r="Q49" s="630" t="s">
        <v>525</v>
      </c>
      <c r="R49" s="956"/>
      <c r="S49" s="956"/>
      <c r="T49" s="630"/>
      <c r="U49" s="634"/>
      <c r="V49" s="630"/>
      <c r="W49" s="350">
        <f>IF(E49="","",VLOOKUP(C49,Data!$B$5:$J$508,9,FALSE)*E49)</f>
        <v>7.6313999999999993E-2</v>
      </c>
      <c r="X49" s="704" t="b">
        <f t="shared" si="1"/>
        <v>1</v>
      </c>
      <c r="Y49" s="704" t="b">
        <f t="shared" si="2"/>
        <v>1</v>
      </c>
      <c r="Z49" s="902" t="s">
        <v>175</v>
      </c>
      <c r="AA49" s="902" t="s">
        <v>1378</v>
      </c>
      <c r="AB49" s="903">
        <v>3</v>
      </c>
      <c r="AC49" s="704"/>
      <c r="AD49" s="704"/>
    </row>
    <row r="50" spans="2:30" s="710" customFormat="1" ht="22" customHeight="1">
      <c r="B50" s="637"/>
      <c r="C50" s="653"/>
      <c r="D50" s="346" t="str">
        <f>IF(E50="","",VLOOKUP(C50,Data!$B$5:$L$508,2,FALSE))</f>
        <v/>
      </c>
      <c r="E50" s="715"/>
      <c r="F50" s="709"/>
      <c r="G50" s="346" t="str">
        <f>IF(E50="","",VLOOKUP(C50,Data!$B$5:$L$508,11,FALSE))</f>
        <v/>
      </c>
      <c r="H50" s="616" t="str">
        <f t="shared" si="0"/>
        <v>-</v>
      </c>
      <c r="I50" s="471" t="str">
        <f>IF(E50="","",VLOOKUP(C50,Data!$B$5:$D$508,3,FALSE))</f>
        <v/>
      </c>
      <c r="J50" s="347" t="str">
        <f>IF(E50="","",VLOOKUP(C50,Data!$B$5:$M$508,12,FALSE))</f>
        <v/>
      </c>
      <c r="K50" s="348"/>
      <c r="L50" s="349" t="str">
        <f>IF(E50="","",VLOOKUP(C50,Data!$B$5:$E$508,4,FALSE)*E50)</f>
        <v/>
      </c>
      <c r="M50" s="349" t="str">
        <f>IF(E50="","",VLOOKUP(C50,Data!$B$5:$F$508,5,FALSE)*E50)</f>
        <v/>
      </c>
      <c r="N50" s="612" t="e">
        <f>IF(C50=Data!#REF!,Data!#REF!,(IF(C50=Data!#REF!,Data!#REF!,(IF(C50=Data!#REF!,Data!#REF!,(IF(C50=Data!B146,Data!G146,(IF(C50=Data!B149,Data!G149,(IF(C50=Data!#REF!,Data!#REF!,(IF(C50=Data!#REF!,Data!#REF!,(IF(C50=Data!#REF!,Data!#REF!,Data!#REF!)))))))))))))))&amp;IF(C50=Data!#REF!,Data!#REF!,(IF(C50=Data!#REF!,Data!#REF!,(IF(C50=Data!#REF!,Data!#REF!,(IF(C50=Data!#REF!,Data!#REF!,(IF(C50=Data!#REF!,Data!#REF!,(IF(C50=Data!#REF!,Data!G841,(IF(C50=Data!#REF!,Data!#REF!,(IF(C50=Data!#REF!,Data!#REF!,Data!#REF!)))))))))))))))&amp;IF(C50=Data!B177,Data!G177,(IF(C50=Data!#REF!,Data!#REF!,(IF(C50=Data!#REF!,Data!#REF!,(IF(C50=Data!#REF!,Data!#REF!,(IF(C50=Data!#REF!,Data!#REF!,Data!#REF!)))))))))</f>
        <v>#REF!</v>
      </c>
      <c r="O50" s="951"/>
      <c r="P50" s="952"/>
      <c r="Q50" s="630" t="s">
        <v>525</v>
      </c>
      <c r="R50" s="952"/>
      <c r="S50" s="952"/>
      <c r="T50" s="630"/>
      <c r="U50" s="634"/>
      <c r="V50" s="630"/>
      <c r="W50" s="350" t="str">
        <f>IF(E50="","",VLOOKUP(C50,Data!$B$5:$J$508,9,FALSE)*E50)</f>
        <v/>
      </c>
      <c r="X50" s="704"/>
      <c r="Y50" s="704"/>
      <c r="Z50" s="705"/>
      <c r="AA50" s="705"/>
      <c r="AB50" s="704"/>
      <c r="AC50" s="704"/>
      <c r="AD50" s="704"/>
    </row>
    <row r="51" spans="2:30" s="710" customFormat="1" ht="22" customHeight="1">
      <c r="B51" s="637"/>
      <c r="C51" s="653"/>
      <c r="D51" s="346" t="str">
        <f>IF(E51="","",VLOOKUP(C51,Data!$B$5:$L$508,2,FALSE))</f>
        <v/>
      </c>
      <c r="E51" s="715"/>
      <c r="F51" s="709"/>
      <c r="G51" s="346" t="str">
        <f>IF(E51="","",VLOOKUP(C51,Data!$B$5:$L$508,11,FALSE))</f>
        <v/>
      </c>
      <c r="H51" s="616" t="str">
        <f t="shared" si="0"/>
        <v>-</v>
      </c>
      <c r="I51" s="471" t="str">
        <f>IF(E51="","",VLOOKUP(C51,Data!$B$5:$D$508,3,FALSE))</f>
        <v/>
      </c>
      <c r="J51" s="347" t="str">
        <f>IF(E51="","",VLOOKUP(C51,Data!$B$5:$M$508,12,FALSE))</f>
        <v/>
      </c>
      <c r="K51" s="348"/>
      <c r="L51" s="349" t="str">
        <f>IF(E51="","",VLOOKUP(C51,Data!$B$5:$E$508,4,FALSE)*E51)</f>
        <v/>
      </c>
      <c r="M51" s="349" t="str">
        <f>IF(E51="","",VLOOKUP(C51,Data!$B$5:$F$508,5,FALSE)*E51)</f>
        <v/>
      </c>
      <c r="N51" s="612" t="e">
        <f>IF(C51=Data!#REF!,Data!#REF!,(IF(C51=Data!#REF!,Data!#REF!,(IF(C51=Data!#REF!,Data!#REF!,(IF(C51=Data!B147,Data!G147,(IF(C51=Data!B150,Data!G150,(IF(C51=Data!#REF!,Data!#REF!,(IF(C51=Data!#REF!,Data!#REF!,(IF(C51=Data!#REF!,Data!#REF!,Data!#REF!)))))))))))))))&amp;IF(C51=Data!#REF!,Data!#REF!,(IF(C51=Data!#REF!,Data!#REF!,(IF(C51=Data!#REF!,Data!#REF!,(IF(C51=Data!#REF!,Data!#REF!,(IF(C51=Data!#REF!,Data!#REF!,(IF(C51=Data!#REF!,Data!G842,(IF(C51=Data!#REF!,Data!#REF!,(IF(C51=Data!#REF!,Data!#REF!,Data!#REF!)))))))))))))))&amp;IF(C51=Data!B178,Data!G178,(IF(C51=Data!#REF!,Data!#REF!,(IF(C51=Data!#REF!,Data!#REF!,(IF(C51=Data!#REF!,Data!#REF!,(IF(C51=Data!#REF!,Data!#REF!,Data!#REF!)))))))))</f>
        <v>#REF!</v>
      </c>
      <c r="O51" s="951"/>
      <c r="P51" s="952"/>
      <c r="Q51" s="630" t="s">
        <v>525</v>
      </c>
      <c r="R51" s="952"/>
      <c r="S51" s="952"/>
      <c r="T51" s="630"/>
      <c r="U51" s="634"/>
      <c r="V51" s="630"/>
      <c r="W51" s="350" t="str">
        <f>IF(E51="","",VLOOKUP(C51,Data!$B$5:$J$508,9,FALSE)*E51)</f>
        <v/>
      </c>
      <c r="X51" s="704"/>
      <c r="Y51" s="704"/>
      <c r="Z51" s="705"/>
      <c r="AA51" s="705"/>
      <c r="AB51" s="704"/>
      <c r="AC51" s="704"/>
      <c r="AD51" s="704"/>
    </row>
    <row r="52" spans="2:30" s="710" customFormat="1" ht="22" customHeight="1">
      <c r="B52" s="637"/>
      <c r="C52" s="653" t="s">
        <v>889</v>
      </c>
      <c r="D52" s="346" t="str">
        <f>IF(E52="","",VLOOKUP(C52,Data!$B$5:$L$508,2,FALSE))</f>
        <v/>
      </c>
      <c r="E52" s="715"/>
      <c r="F52" s="709"/>
      <c r="G52" s="346" t="str">
        <f>IF(E52="","",VLOOKUP(C52,Data!$B$5:$L$508,11,FALSE))</f>
        <v/>
      </c>
      <c r="H52" s="616" t="str">
        <f t="shared" si="0"/>
        <v>-</v>
      </c>
      <c r="I52" s="471" t="str">
        <f>IF(E52="","",VLOOKUP(C52,Data!$B$5:$D$508,3,FALSE))</f>
        <v/>
      </c>
      <c r="J52" s="347" t="str">
        <f>IF(E52="","",VLOOKUP(C52,Data!$B$5:$M$508,12,FALSE))</f>
        <v/>
      </c>
      <c r="K52" s="348"/>
      <c r="L52" s="349" t="str">
        <f>IF(E52="","",VLOOKUP(C52,Data!$B$5:$E$508,4,FALSE)*E52)</f>
        <v/>
      </c>
      <c r="M52" s="349" t="str">
        <f>IF(E52="","",VLOOKUP(C52,Data!$B$5:$F$508,5,FALSE)*E52)</f>
        <v/>
      </c>
      <c r="N52" s="612" t="e">
        <f>IF(C52=Data!#REF!,Data!#REF!,(IF(C52=Data!#REF!,Data!#REF!,(IF(C52=Data!#REF!,Data!#REF!,(IF(C52=Data!B148,Data!G148,(IF(C52=Data!B151,Data!G151,(IF(C52=Data!#REF!,Data!#REF!,(IF(C52=Data!#REF!,Data!#REF!,(IF(C52=Data!#REF!,Data!#REF!,Data!#REF!)))))))))))))))&amp;IF(C52=Data!#REF!,Data!#REF!,(IF(C52=Data!#REF!,Data!#REF!,(IF(C52=Data!#REF!,Data!#REF!,(IF(C52=Data!#REF!,Data!#REF!,(IF(C52=Data!#REF!,Data!#REF!,(IF(C52=Data!#REF!,Data!G843,(IF(C52=Data!#REF!,Data!#REF!,(IF(C52=Data!#REF!,Data!#REF!,Data!#REF!)))))))))))))))&amp;IF(C52=Data!B179,Data!G179,(IF(C52=Data!#REF!,Data!#REF!,(IF(C52=Data!#REF!,Data!#REF!,(IF(C52=Data!#REF!,Data!#REF!,(IF(C52=Data!#REF!,Data!#REF!,Data!#REF!)))))))))</f>
        <v>#REF!</v>
      </c>
      <c r="O52" s="951"/>
      <c r="P52" s="952"/>
      <c r="Q52" s="630" t="s">
        <v>525</v>
      </c>
      <c r="R52" s="952"/>
      <c r="S52" s="952"/>
      <c r="T52" s="630"/>
      <c r="U52" s="634"/>
      <c r="V52" s="630"/>
      <c r="W52" s="350" t="str">
        <f>IF(E52="","",VLOOKUP(C52,Data!$B$5:$J$508,9,FALSE)*E52)</f>
        <v/>
      </c>
      <c r="X52" s="704"/>
      <c r="Y52" s="704"/>
      <c r="Z52" s="705"/>
      <c r="AA52" s="705"/>
      <c r="AB52" s="704"/>
      <c r="AC52" s="704"/>
      <c r="AD52" s="704"/>
    </row>
    <row r="53" spans="2:30">
      <c r="B53" s="637"/>
      <c r="C53" s="653" t="s">
        <v>1376</v>
      </c>
      <c r="D53" s="654"/>
      <c r="E53" s="359">
        <f>SUM(E18:E52)</f>
        <v>2850</v>
      </c>
      <c r="F53" s="359"/>
      <c r="G53" s="361"/>
      <c r="H53" s="493">
        <f>SUM(H18:H52)</f>
        <v>133716.26999999999</v>
      </c>
      <c r="I53" s="361"/>
      <c r="J53" s="361"/>
      <c r="K53" s="361"/>
      <c r="L53" s="655">
        <f>SUM(L18:L52)</f>
        <v>10977.919999999998</v>
      </c>
      <c r="M53" s="655">
        <f>SUM(M18:M52)</f>
        <v>10242.649999999996</v>
      </c>
      <c r="N53" s="351" t="e">
        <f>SUM(N16:N52)</f>
        <v>#REF!</v>
      </c>
      <c r="O53" s="351"/>
      <c r="P53" s="351">
        <f>SUM(P16:P52)</f>
        <v>0</v>
      </c>
      <c r="Q53" s="351">
        <f>SUM(Q16:Q52)</f>
        <v>0</v>
      </c>
      <c r="R53" s="351"/>
      <c r="S53" s="351">
        <f>SUM(S16:S52)</f>
        <v>0</v>
      </c>
      <c r="T53" s="351">
        <f>SUM(T16:T52)</f>
        <v>0</v>
      </c>
      <c r="U53" s="351" t="e">
        <f>SUM(#REF!)</f>
        <v>#REF!</v>
      </c>
      <c r="V53" s="351">
        <f>SUM(V16:V52)</f>
        <v>0</v>
      </c>
      <c r="W53" s="354">
        <f>SUM(W18:W52)</f>
        <v>31.065506000000003</v>
      </c>
    </row>
    <row r="54" spans="2:30" ht="32.5">
      <c r="B54" s="656"/>
      <c r="C54" s="904"/>
      <c r="D54" s="641"/>
      <c r="E54" s="441"/>
      <c r="F54" s="658"/>
      <c r="G54" s="177" t="s">
        <v>527</v>
      </c>
      <c r="H54" s="174"/>
      <c r="I54" s="439"/>
      <c r="J54" s="439"/>
      <c r="K54" s="439"/>
      <c r="L54" s="178"/>
      <c r="M54" s="174"/>
      <c r="N54" s="408"/>
      <c r="O54" s="407"/>
      <c r="P54" s="407"/>
      <c r="Q54" s="407"/>
      <c r="R54" s="407"/>
      <c r="S54" s="407"/>
      <c r="T54" s="407"/>
      <c r="U54" s="408"/>
      <c r="V54" s="408"/>
      <c r="W54" s="176"/>
    </row>
    <row r="55" spans="2:30">
      <c r="B55" s="387" t="s">
        <v>523</v>
      </c>
      <c r="C55" s="639"/>
      <c r="D55" s="659"/>
      <c r="E55" s="444" t="s">
        <v>528</v>
      </c>
      <c r="F55" s="444"/>
      <c r="G55" s="80" t="s">
        <v>82</v>
      </c>
      <c r="H55" s="84"/>
      <c r="I55" s="417" t="s">
        <v>83</v>
      </c>
      <c r="J55" s="445"/>
      <c r="K55" s="169" t="s">
        <v>84</v>
      </c>
      <c r="L55" s="169"/>
      <c r="M55" s="1070" t="s">
        <v>85</v>
      </c>
      <c r="N55" s="1071"/>
      <c r="O55" s="1071"/>
      <c r="P55" s="1071"/>
      <c r="Q55" s="1071"/>
      <c r="R55" s="1071"/>
      <c r="S55" s="1071"/>
      <c r="T55" s="1071"/>
      <c r="U55" s="1071"/>
      <c r="V55" s="1071"/>
      <c r="W55" s="1072"/>
    </row>
    <row r="56" spans="2:30" ht="13">
      <c r="B56" s="394" t="s">
        <v>547</v>
      </c>
      <c r="D56" s="660"/>
      <c r="E56" s="381" t="s">
        <v>87</v>
      </c>
      <c r="G56" s="179" t="s">
        <v>1135</v>
      </c>
      <c r="H56" s="180" t="s">
        <v>12</v>
      </c>
      <c r="I56" s="394" t="s">
        <v>88</v>
      </c>
      <c r="J56" s="446"/>
      <c r="K56" s="171" t="s">
        <v>89</v>
      </c>
      <c r="L56" s="171"/>
      <c r="M56" s="167"/>
      <c r="W56" s="172"/>
      <c r="Z56" s="704"/>
      <c r="AA56" s="704"/>
    </row>
    <row r="57" spans="2:30">
      <c r="B57" s="394" t="s">
        <v>561</v>
      </c>
      <c r="D57" s="641"/>
      <c r="G57" s="1073"/>
      <c r="H57" s="1074"/>
      <c r="I57" s="394"/>
      <c r="J57" s="446"/>
      <c r="K57" s="171" t="s">
        <v>93</v>
      </c>
      <c r="L57" s="171"/>
      <c r="M57" s="167"/>
      <c r="W57" s="172"/>
    </row>
    <row r="58" spans="2:30" ht="12.5">
      <c r="B58" s="406"/>
      <c r="C58" s="448"/>
      <c r="D58" s="661"/>
      <c r="E58" s="381" t="s">
        <v>94</v>
      </c>
      <c r="G58" s="179"/>
      <c r="H58" s="180"/>
      <c r="I58" s="394" t="s">
        <v>95</v>
      </c>
      <c r="J58" s="446"/>
      <c r="K58" s="171"/>
      <c r="L58" s="171"/>
      <c r="M58" s="167"/>
      <c r="W58" s="172"/>
      <c r="Z58" s="704"/>
      <c r="AA58" s="704"/>
    </row>
    <row r="59" spans="2:30" ht="13">
      <c r="B59" s="387" t="s">
        <v>96</v>
      </c>
      <c r="C59" s="444"/>
      <c r="D59" s="640"/>
      <c r="E59" s="381" t="s">
        <v>97</v>
      </c>
      <c r="G59" s="88" t="s">
        <v>98</v>
      </c>
      <c r="H59" s="85"/>
      <c r="I59" s="394" t="s">
        <v>88</v>
      </c>
      <c r="J59" s="446"/>
      <c r="K59" s="171" t="s">
        <v>99</v>
      </c>
      <c r="L59" s="171"/>
      <c r="M59" s="167"/>
      <c r="W59" s="172"/>
      <c r="Z59" s="704"/>
      <c r="AA59" s="704"/>
    </row>
    <row r="60" spans="2:30" ht="15.5">
      <c r="B60" s="729" t="s">
        <v>537</v>
      </c>
      <c r="D60" s="641"/>
      <c r="E60" s="381" t="s">
        <v>100</v>
      </c>
      <c r="G60" s="89"/>
      <c r="H60" s="181"/>
      <c r="I60" s="394" t="s">
        <v>101</v>
      </c>
      <c r="J60" s="446"/>
      <c r="K60" s="171" t="s">
        <v>524</v>
      </c>
      <c r="L60" s="171"/>
      <c r="M60" s="1075" t="s">
        <v>103</v>
      </c>
      <c r="N60" s="1076"/>
      <c r="O60" s="1076"/>
      <c r="P60" s="1076"/>
      <c r="Q60" s="1076"/>
      <c r="R60" s="1076"/>
      <c r="S60" s="1076"/>
      <c r="T60" s="1076"/>
      <c r="U60" s="1076"/>
      <c r="V60" s="1076"/>
      <c r="W60" s="1077"/>
      <c r="Z60" s="704"/>
      <c r="AA60" s="704"/>
    </row>
    <row r="61" spans="2:30">
      <c r="B61" s="406"/>
      <c r="C61" s="448"/>
      <c r="D61" s="644"/>
      <c r="E61" s="448"/>
      <c r="F61" s="448"/>
      <c r="G61" s="1061" t="s">
        <v>1368</v>
      </c>
      <c r="H61" s="1078"/>
      <c r="I61" s="1061" t="s">
        <v>1366</v>
      </c>
      <c r="J61" s="1078"/>
      <c r="K61" s="448"/>
      <c r="L61" s="175"/>
      <c r="M61" s="1079" t="s">
        <v>105</v>
      </c>
      <c r="N61" s="1080"/>
      <c r="O61" s="1080"/>
      <c r="P61" s="1080"/>
      <c r="Q61" s="1080"/>
      <c r="R61" s="1080"/>
      <c r="S61" s="1080"/>
      <c r="T61" s="1080"/>
      <c r="U61" s="1080"/>
      <c r="V61" s="1080"/>
      <c r="W61" s="1081"/>
    </row>
    <row r="65" spans="2:27" ht="22.5" customHeight="1">
      <c r="B65" s="456" t="s">
        <v>922</v>
      </c>
      <c r="C65" s="497"/>
      <c r="D65" s="456" t="s">
        <v>580</v>
      </c>
      <c r="E65" s="663"/>
      <c r="F65" s="663"/>
      <c r="G65" s="456" t="s">
        <v>916</v>
      </c>
      <c r="I65" s="456" t="s">
        <v>927</v>
      </c>
    </row>
    <row r="66" spans="2:27" s="163" customFormat="1" ht="22.5" customHeight="1">
      <c r="B66" s="456" t="s">
        <v>923</v>
      </c>
      <c r="C66" s="497"/>
      <c r="D66" s="456" t="s">
        <v>927</v>
      </c>
      <c r="E66" s="663"/>
      <c r="F66" s="663"/>
      <c r="G66" s="664" t="s">
        <v>917</v>
      </c>
      <c r="H66" s="497"/>
      <c r="I66" s="575" t="s">
        <v>927</v>
      </c>
      <c r="J66" s="704"/>
      <c r="K66" s="704"/>
      <c r="N66" s="704"/>
      <c r="O66" s="704"/>
      <c r="P66" s="704"/>
      <c r="Q66" s="704"/>
      <c r="R66" s="704"/>
      <c r="S66" s="704"/>
      <c r="T66" s="704"/>
      <c r="U66" s="704"/>
      <c r="V66" s="704"/>
      <c r="W66" s="164"/>
      <c r="X66" s="704"/>
      <c r="Y66" s="704"/>
      <c r="Z66" s="705"/>
      <c r="AA66" s="679"/>
    </row>
    <row r="67" spans="2:27" s="163" customFormat="1" ht="22.5" customHeight="1">
      <c r="B67" s="456" t="s">
        <v>924</v>
      </c>
      <c r="C67" s="497"/>
      <c r="D67" s="664" t="s">
        <v>927</v>
      </c>
      <c r="E67" s="663"/>
      <c r="F67" s="663"/>
      <c r="G67" s="456" t="s">
        <v>918</v>
      </c>
      <c r="I67" s="456" t="s">
        <v>580</v>
      </c>
      <c r="J67" s="704"/>
      <c r="K67" s="704"/>
      <c r="N67" s="704"/>
      <c r="O67" s="704"/>
      <c r="P67" s="704"/>
      <c r="Q67" s="704"/>
      <c r="R67" s="704"/>
      <c r="S67" s="704"/>
      <c r="T67" s="704"/>
      <c r="U67" s="704"/>
      <c r="V67" s="704"/>
      <c r="W67" s="164"/>
      <c r="X67" s="704"/>
      <c r="Y67" s="704"/>
      <c r="Z67" s="705"/>
      <c r="AA67" s="679"/>
    </row>
    <row r="68" spans="2:27" s="163" customFormat="1" ht="22.5" customHeight="1">
      <c r="B68" s="456" t="s">
        <v>925</v>
      </c>
      <c r="C68" s="497"/>
      <c r="D68" s="456" t="s">
        <v>580</v>
      </c>
      <c r="E68" s="663"/>
      <c r="F68" s="663"/>
      <c r="G68" s="456" t="s">
        <v>919</v>
      </c>
      <c r="I68" s="456" t="s">
        <v>580</v>
      </c>
      <c r="J68" s="704"/>
      <c r="K68" s="704"/>
      <c r="N68" s="704"/>
      <c r="O68" s="704"/>
      <c r="P68" s="704"/>
      <c r="Q68" s="704"/>
      <c r="R68" s="704"/>
      <c r="S68" s="704"/>
      <c r="T68" s="704"/>
      <c r="U68" s="704"/>
      <c r="V68" s="704"/>
      <c r="W68" s="164"/>
      <c r="X68" s="704"/>
      <c r="Y68" s="704"/>
      <c r="Z68" s="705"/>
      <c r="AA68" s="679"/>
    </row>
    <row r="69" spans="2:27" s="163" customFormat="1" ht="22.5" customHeight="1">
      <c r="B69" s="456" t="s">
        <v>926</v>
      </c>
      <c r="C69" s="497"/>
      <c r="D69" s="456" t="s">
        <v>580</v>
      </c>
      <c r="E69" s="663"/>
      <c r="F69" s="663"/>
      <c r="G69" s="456" t="s">
        <v>921</v>
      </c>
      <c r="I69" s="456" t="s">
        <v>580</v>
      </c>
      <c r="J69" s="704"/>
      <c r="K69" s="704"/>
      <c r="N69" s="704"/>
      <c r="O69" s="704"/>
      <c r="P69" s="704"/>
      <c r="Q69" s="704"/>
      <c r="R69" s="704"/>
      <c r="S69" s="704"/>
      <c r="T69" s="704"/>
      <c r="U69" s="704"/>
      <c r="V69" s="704"/>
      <c r="W69" s="164"/>
      <c r="X69" s="704"/>
      <c r="Y69" s="704"/>
      <c r="Z69" s="705"/>
      <c r="AA69" s="679"/>
    </row>
    <row r="70" spans="2:27">
      <c r="B70" s="665"/>
      <c r="D70" s="665"/>
      <c r="E70" s="665"/>
      <c r="F70" s="665"/>
      <c r="G70" s="456" t="s">
        <v>920</v>
      </c>
      <c r="I70" s="456" t="s">
        <v>580</v>
      </c>
    </row>
    <row r="71" spans="2:27" s="163" customFormat="1">
      <c r="B71" s="704"/>
      <c r="C71" s="704"/>
      <c r="D71" s="704"/>
      <c r="E71" s="704"/>
      <c r="F71" s="704"/>
      <c r="G71" s="704"/>
      <c r="H71" s="704"/>
      <c r="I71" s="704"/>
      <c r="J71" s="704"/>
      <c r="K71" s="704"/>
      <c r="N71" s="704"/>
      <c r="O71" s="704"/>
      <c r="P71" s="704"/>
      <c r="Q71" s="704"/>
      <c r="R71" s="704"/>
      <c r="S71" s="704"/>
      <c r="T71" s="704"/>
      <c r="U71" s="704"/>
      <c r="V71" s="704"/>
      <c r="W71" s="164"/>
      <c r="X71" s="704"/>
      <c r="Y71" s="704"/>
      <c r="Z71" s="705"/>
      <c r="AA71" s="679"/>
    </row>
    <row r="72" spans="2:27" s="163" customFormat="1">
      <c r="B72" s="704"/>
      <c r="C72" s="704"/>
      <c r="D72" s="704"/>
      <c r="E72" s="704"/>
      <c r="F72" s="704"/>
      <c r="G72" s="704"/>
      <c r="H72" s="704"/>
      <c r="I72" s="704"/>
      <c r="J72" s="704"/>
      <c r="K72" s="704"/>
      <c r="N72" s="704"/>
      <c r="O72" s="704"/>
      <c r="P72" s="704"/>
      <c r="Q72" s="704"/>
      <c r="R72" s="704"/>
      <c r="S72" s="704"/>
      <c r="T72" s="704"/>
      <c r="U72" s="704"/>
      <c r="V72" s="704"/>
      <c r="W72" s="164"/>
      <c r="X72" s="704"/>
      <c r="Y72" s="704"/>
      <c r="Z72" s="705"/>
      <c r="AA72" s="679"/>
    </row>
    <row r="73" spans="2:27" s="163" customFormat="1">
      <c r="B73" s="704"/>
      <c r="C73" s="704"/>
      <c r="D73" s="704"/>
      <c r="E73" s="704"/>
      <c r="F73" s="704"/>
      <c r="G73" s="704"/>
      <c r="H73" s="704"/>
      <c r="I73" s="704"/>
      <c r="J73" s="704"/>
      <c r="K73" s="704"/>
      <c r="N73" s="704"/>
      <c r="O73" s="704"/>
      <c r="P73" s="704"/>
      <c r="Q73" s="704"/>
      <c r="R73" s="704"/>
      <c r="S73" s="704"/>
      <c r="T73" s="704"/>
      <c r="U73" s="704"/>
      <c r="V73" s="704"/>
      <c r="W73" s="164"/>
      <c r="X73" s="704"/>
      <c r="Y73" s="704"/>
      <c r="Z73" s="705"/>
      <c r="AA73" s="679"/>
    </row>
    <row r="74" spans="2:27" s="163" customFormat="1">
      <c r="B74" s="704"/>
      <c r="C74" s="704"/>
      <c r="D74" s="704"/>
      <c r="E74" s="704"/>
      <c r="F74" s="704"/>
      <c r="G74" s="704"/>
      <c r="H74" s="704"/>
      <c r="I74" s="704"/>
      <c r="J74" s="704"/>
      <c r="K74" s="704"/>
      <c r="N74" s="704"/>
      <c r="O74" s="704"/>
      <c r="P74" s="704"/>
      <c r="Q74" s="704"/>
      <c r="R74" s="704"/>
      <c r="S74" s="704"/>
      <c r="T74" s="704"/>
      <c r="U74" s="704"/>
      <c r="V74" s="704"/>
      <c r="W74" s="164"/>
      <c r="X74" s="704"/>
      <c r="Y74" s="704"/>
      <c r="Z74" s="705"/>
      <c r="AA74" s="679"/>
    </row>
    <row r="75" spans="2:27" s="163" customFormat="1">
      <c r="B75" s="704"/>
      <c r="C75" s="704"/>
      <c r="D75" s="704"/>
      <c r="E75" s="704"/>
      <c r="F75" s="704"/>
      <c r="G75" s="704"/>
      <c r="H75" s="704"/>
      <c r="I75" s="704"/>
      <c r="J75" s="704"/>
      <c r="K75" s="704"/>
      <c r="N75" s="704"/>
      <c r="O75" s="704"/>
      <c r="P75" s="704"/>
      <c r="Q75" s="704"/>
      <c r="R75" s="704"/>
      <c r="S75" s="704"/>
      <c r="T75" s="704"/>
      <c r="U75" s="704"/>
      <c r="V75" s="704"/>
      <c r="W75" s="164"/>
      <c r="X75" s="704"/>
      <c r="Y75" s="704"/>
      <c r="Z75" s="705"/>
      <c r="AA75" s="679"/>
    </row>
    <row r="76" spans="2:27" s="163" customFormat="1">
      <c r="B76" s="704"/>
      <c r="C76" s="704"/>
      <c r="D76" s="704"/>
      <c r="E76" s="704"/>
      <c r="F76" s="704"/>
      <c r="G76" s="704"/>
      <c r="H76" s="704"/>
      <c r="I76" s="704"/>
      <c r="J76" s="704"/>
      <c r="K76" s="704"/>
      <c r="N76" s="704"/>
      <c r="O76" s="704"/>
      <c r="P76" s="704"/>
      <c r="Q76" s="704"/>
      <c r="R76" s="704"/>
      <c r="S76" s="704"/>
      <c r="T76" s="704"/>
      <c r="U76" s="704"/>
      <c r="V76" s="704"/>
      <c r="W76" s="164"/>
      <c r="X76" s="704"/>
      <c r="Y76" s="704"/>
      <c r="Z76" s="705"/>
      <c r="AA76" s="679"/>
    </row>
    <row r="77" spans="2:27" s="163" customFormat="1">
      <c r="B77" s="704"/>
      <c r="C77" s="704"/>
      <c r="D77" s="704"/>
      <c r="E77" s="704"/>
      <c r="F77" s="704"/>
      <c r="G77" s="704"/>
      <c r="H77" s="704"/>
      <c r="I77" s="704"/>
      <c r="J77" s="704"/>
      <c r="K77" s="704"/>
      <c r="N77" s="704"/>
      <c r="O77" s="704"/>
      <c r="P77" s="704"/>
      <c r="Q77" s="704"/>
      <c r="R77" s="704"/>
      <c r="S77" s="704"/>
      <c r="T77" s="704"/>
      <c r="U77" s="704"/>
      <c r="V77" s="704"/>
      <c r="W77" s="164"/>
      <c r="X77" s="704"/>
      <c r="Y77" s="704"/>
      <c r="Z77" s="705"/>
      <c r="AA77" s="679"/>
    </row>
    <row r="78" spans="2:27" s="163" customFormat="1">
      <c r="B78" s="704"/>
      <c r="C78" s="704"/>
      <c r="D78" s="704"/>
      <c r="E78" s="704"/>
      <c r="F78" s="704"/>
      <c r="G78" s="704"/>
      <c r="H78" s="704"/>
      <c r="I78" s="704"/>
      <c r="J78" s="704"/>
      <c r="K78" s="704"/>
      <c r="N78" s="704"/>
      <c r="O78" s="704"/>
      <c r="P78" s="704"/>
      <c r="Q78" s="704"/>
      <c r="R78" s="704"/>
      <c r="S78" s="704"/>
      <c r="T78" s="704"/>
      <c r="U78" s="704"/>
      <c r="V78" s="704"/>
      <c r="W78" s="164"/>
      <c r="X78" s="704"/>
      <c r="Y78" s="704"/>
      <c r="Z78" s="705"/>
      <c r="AA78" s="679"/>
    </row>
    <row r="79" spans="2:27" s="163" customFormat="1">
      <c r="B79" s="704"/>
      <c r="C79" s="704"/>
      <c r="D79" s="704"/>
      <c r="E79" s="704"/>
      <c r="F79" s="704"/>
      <c r="G79" s="704"/>
      <c r="H79" s="704"/>
      <c r="I79" s="704"/>
      <c r="J79" s="704"/>
      <c r="K79" s="704"/>
      <c r="N79" s="704"/>
      <c r="O79" s="704"/>
      <c r="P79" s="704"/>
      <c r="Q79" s="704"/>
      <c r="R79" s="704"/>
      <c r="S79" s="704"/>
      <c r="T79" s="704"/>
      <c r="U79" s="704"/>
      <c r="V79" s="704"/>
      <c r="W79" s="164"/>
      <c r="X79" s="704"/>
      <c r="Y79" s="704"/>
      <c r="Z79" s="705"/>
      <c r="AA79" s="679"/>
    </row>
    <row r="80" spans="2:27" s="163" customFormat="1">
      <c r="B80" s="704"/>
      <c r="C80" s="704"/>
      <c r="D80" s="704"/>
      <c r="E80" s="704"/>
      <c r="F80" s="704"/>
      <c r="G80" s="704"/>
      <c r="H80" s="704"/>
      <c r="I80" s="704"/>
      <c r="J80" s="704"/>
      <c r="K80" s="704"/>
      <c r="N80" s="704"/>
      <c r="O80" s="704"/>
      <c r="P80" s="704"/>
      <c r="Q80" s="704"/>
      <c r="R80" s="704"/>
      <c r="S80" s="704"/>
      <c r="T80" s="704"/>
      <c r="U80" s="704"/>
      <c r="V80" s="704"/>
      <c r="W80" s="164"/>
      <c r="X80" s="704"/>
      <c r="Y80" s="704"/>
      <c r="Z80" s="705"/>
      <c r="AA80" s="679"/>
    </row>
    <row r="81" spans="2:27" s="163" customFormat="1">
      <c r="B81" s="704"/>
      <c r="C81" s="704"/>
      <c r="D81" s="704"/>
      <c r="E81" s="704"/>
      <c r="F81" s="704"/>
      <c r="G81" s="704"/>
      <c r="H81" s="704"/>
      <c r="I81" s="704"/>
      <c r="J81" s="704"/>
      <c r="K81" s="704"/>
      <c r="N81" s="704"/>
      <c r="O81" s="704"/>
      <c r="P81" s="704"/>
      <c r="Q81" s="704"/>
      <c r="R81" s="704"/>
      <c r="S81" s="704"/>
      <c r="T81" s="704"/>
      <c r="U81" s="704"/>
      <c r="V81" s="704"/>
      <c r="W81" s="164"/>
      <c r="X81" s="704"/>
      <c r="Y81" s="704"/>
      <c r="Z81" s="705"/>
      <c r="AA81" s="679"/>
    </row>
    <row r="82" spans="2:27">
      <c r="C82" s="704"/>
      <c r="D82" s="704"/>
      <c r="E82" s="704"/>
      <c r="F82" s="704"/>
      <c r="G82" s="704"/>
      <c r="H82" s="704"/>
    </row>
    <row r="83" spans="2:27" s="665" customFormat="1">
      <c r="B83" s="704"/>
      <c r="C83" s="704"/>
      <c r="D83" s="704"/>
      <c r="E83" s="704"/>
      <c r="F83" s="704"/>
      <c r="G83" s="704"/>
      <c r="H83" s="704"/>
      <c r="I83" s="704"/>
      <c r="J83" s="704"/>
      <c r="K83" s="704"/>
      <c r="L83" s="163"/>
      <c r="M83" s="163"/>
      <c r="N83" s="704"/>
      <c r="O83" s="704"/>
      <c r="P83" s="704"/>
      <c r="Q83" s="704"/>
      <c r="R83" s="704"/>
      <c r="S83" s="704"/>
      <c r="T83" s="704"/>
      <c r="U83" s="704"/>
      <c r="V83" s="704"/>
      <c r="W83" s="164"/>
      <c r="X83" s="704"/>
      <c r="Y83" s="704"/>
      <c r="Z83" s="705"/>
      <c r="AA83" s="680"/>
    </row>
    <row r="84" spans="2:27" s="665" customFormat="1">
      <c r="B84" s="704"/>
      <c r="C84" s="704"/>
      <c r="D84" s="704"/>
      <c r="E84" s="704"/>
      <c r="F84" s="704"/>
      <c r="G84" s="704"/>
      <c r="H84" s="704"/>
      <c r="I84" s="704"/>
      <c r="J84" s="704"/>
      <c r="K84" s="704"/>
      <c r="L84" s="163"/>
      <c r="M84" s="163"/>
      <c r="N84" s="704"/>
      <c r="O84" s="704"/>
      <c r="P84" s="704"/>
      <c r="Q84" s="704"/>
      <c r="R84" s="704"/>
      <c r="S84" s="704"/>
      <c r="T84" s="704"/>
      <c r="U84" s="704"/>
      <c r="V84" s="704"/>
      <c r="W84" s="164"/>
      <c r="X84" s="704"/>
      <c r="Y84" s="704"/>
      <c r="Z84" s="705"/>
      <c r="AA84" s="680"/>
    </row>
    <row r="85" spans="2:27" s="665" customFormat="1">
      <c r="B85" s="704"/>
      <c r="C85" s="704"/>
      <c r="D85" s="704"/>
      <c r="E85" s="704"/>
      <c r="F85" s="704"/>
      <c r="G85" s="704"/>
      <c r="H85" s="704"/>
      <c r="I85" s="704"/>
      <c r="J85" s="704"/>
      <c r="K85" s="704"/>
      <c r="L85" s="163"/>
      <c r="M85" s="163"/>
      <c r="N85" s="704"/>
      <c r="O85" s="704"/>
      <c r="P85" s="704"/>
      <c r="Q85" s="704"/>
      <c r="R85" s="704"/>
      <c r="S85" s="704"/>
      <c r="T85" s="704"/>
      <c r="U85" s="704"/>
      <c r="V85" s="704"/>
      <c r="W85" s="164"/>
      <c r="X85" s="704"/>
      <c r="Y85" s="704"/>
      <c r="Z85" s="705"/>
      <c r="AA85" s="680"/>
    </row>
    <row r="86" spans="2:27" s="665" customFormat="1">
      <c r="B86" s="704"/>
      <c r="C86" s="704"/>
      <c r="D86" s="704"/>
      <c r="E86" s="704"/>
      <c r="F86" s="704"/>
      <c r="G86" s="704"/>
      <c r="H86" s="704"/>
      <c r="I86" s="704"/>
      <c r="J86" s="704"/>
      <c r="K86" s="704"/>
      <c r="L86" s="163"/>
      <c r="M86" s="163"/>
      <c r="N86" s="704"/>
      <c r="O86" s="704"/>
      <c r="P86" s="704"/>
      <c r="Q86" s="704"/>
      <c r="R86" s="704"/>
      <c r="S86" s="704"/>
      <c r="T86" s="704"/>
      <c r="U86" s="704"/>
      <c r="V86" s="704"/>
      <c r="W86" s="164"/>
      <c r="X86" s="704"/>
      <c r="Y86" s="704"/>
      <c r="Z86" s="705"/>
      <c r="AA86" s="680"/>
    </row>
    <row r="87" spans="2:27" s="665" customFormat="1">
      <c r="B87" s="704"/>
      <c r="C87" s="704"/>
      <c r="D87" s="704"/>
      <c r="E87" s="704"/>
      <c r="F87" s="704"/>
      <c r="G87" s="704"/>
      <c r="H87" s="704"/>
      <c r="I87" s="704"/>
      <c r="J87" s="704"/>
      <c r="K87" s="704"/>
      <c r="L87" s="163"/>
      <c r="M87" s="163"/>
      <c r="N87" s="704"/>
      <c r="O87" s="704"/>
      <c r="P87" s="704"/>
      <c r="Q87" s="704"/>
      <c r="R87" s="704"/>
      <c r="S87" s="704"/>
      <c r="T87" s="704"/>
      <c r="U87" s="704"/>
      <c r="V87" s="704"/>
      <c r="W87" s="164"/>
      <c r="X87" s="704"/>
      <c r="Y87" s="704"/>
      <c r="Z87" s="705"/>
      <c r="AA87" s="680"/>
    </row>
    <row r="88" spans="2:27" s="665" customFormat="1">
      <c r="B88" s="704"/>
      <c r="C88" s="704"/>
      <c r="D88" s="704"/>
      <c r="E88" s="704"/>
      <c r="F88" s="704"/>
      <c r="G88" s="704"/>
      <c r="H88" s="704"/>
      <c r="I88" s="704"/>
      <c r="J88" s="704"/>
      <c r="K88" s="704"/>
      <c r="L88" s="163"/>
      <c r="M88" s="163"/>
      <c r="N88" s="704"/>
      <c r="O88" s="704"/>
      <c r="P88" s="704"/>
      <c r="Q88" s="704"/>
      <c r="R88" s="704"/>
      <c r="S88" s="704"/>
      <c r="T88" s="704"/>
      <c r="U88" s="704"/>
      <c r="V88" s="704"/>
      <c r="W88" s="164"/>
      <c r="X88" s="704"/>
      <c r="Y88" s="704"/>
      <c r="Z88" s="705"/>
      <c r="AA88" s="680"/>
    </row>
    <row r="89" spans="2:27" s="665" customFormat="1">
      <c r="B89" s="704"/>
      <c r="C89" s="704"/>
      <c r="D89" s="704"/>
      <c r="E89" s="704"/>
      <c r="F89" s="704"/>
      <c r="G89" s="704"/>
      <c r="H89" s="704"/>
      <c r="I89" s="704"/>
      <c r="J89" s="704"/>
      <c r="K89" s="704"/>
      <c r="L89" s="163"/>
      <c r="M89" s="163"/>
      <c r="N89" s="704"/>
      <c r="O89" s="704"/>
      <c r="P89" s="704"/>
      <c r="Q89" s="704"/>
      <c r="R89" s="704"/>
      <c r="S89" s="704"/>
      <c r="T89" s="704"/>
      <c r="U89" s="704"/>
      <c r="V89" s="704"/>
      <c r="W89" s="164"/>
      <c r="X89" s="704"/>
      <c r="Y89" s="704"/>
      <c r="Z89" s="705"/>
      <c r="AA89" s="680"/>
    </row>
    <row r="90" spans="2:27" s="665" customFormat="1">
      <c r="B90" s="704"/>
      <c r="C90" s="704"/>
      <c r="D90" s="704"/>
      <c r="E90" s="704"/>
      <c r="F90" s="704"/>
      <c r="G90" s="704"/>
      <c r="H90" s="704"/>
      <c r="I90" s="704"/>
      <c r="J90" s="704"/>
      <c r="K90" s="704"/>
      <c r="L90" s="163"/>
      <c r="M90" s="163"/>
      <c r="N90" s="704"/>
      <c r="O90" s="704"/>
      <c r="P90" s="704"/>
      <c r="Q90" s="704"/>
      <c r="R90" s="704"/>
      <c r="S90" s="704"/>
      <c r="T90" s="704"/>
      <c r="U90" s="704"/>
      <c r="V90" s="704"/>
      <c r="W90" s="164"/>
      <c r="X90" s="704"/>
      <c r="Y90" s="704"/>
      <c r="Z90" s="705"/>
      <c r="AA90" s="680"/>
    </row>
    <row r="91" spans="2:27" s="665" customFormat="1">
      <c r="B91" s="704"/>
      <c r="C91" s="704"/>
      <c r="D91" s="704"/>
      <c r="E91" s="704"/>
      <c r="F91" s="704"/>
      <c r="G91" s="704"/>
      <c r="H91" s="704"/>
      <c r="I91" s="704"/>
      <c r="J91" s="704"/>
      <c r="K91" s="704"/>
      <c r="L91" s="163"/>
      <c r="M91" s="163"/>
      <c r="N91" s="704"/>
      <c r="O91" s="704"/>
      <c r="P91" s="704"/>
      <c r="Q91" s="704"/>
      <c r="R91" s="704"/>
      <c r="S91" s="704"/>
      <c r="T91" s="704"/>
      <c r="U91" s="704"/>
      <c r="V91" s="704"/>
      <c r="W91" s="164"/>
      <c r="X91" s="704"/>
      <c r="Y91" s="704"/>
      <c r="Z91" s="705"/>
      <c r="AA91" s="680"/>
    </row>
    <row r="92" spans="2:27" s="665" customFormat="1">
      <c r="B92" s="704"/>
      <c r="C92" s="704"/>
      <c r="D92" s="704"/>
      <c r="E92" s="704"/>
      <c r="F92" s="704"/>
      <c r="G92" s="704"/>
      <c r="H92" s="704"/>
      <c r="I92" s="704"/>
      <c r="J92" s="704"/>
      <c r="K92" s="704"/>
      <c r="L92" s="163"/>
      <c r="M92" s="163"/>
      <c r="N92" s="704"/>
      <c r="O92" s="704"/>
      <c r="P92" s="704"/>
      <c r="Q92" s="704"/>
      <c r="R92" s="704"/>
      <c r="S92" s="704"/>
      <c r="T92" s="704"/>
      <c r="U92" s="704"/>
      <c r="V92" s="704"/>
      <c r="W92" s="164"/>
      <c r="X92" s="704"/>
      <c r="Y92" s="704"/>
      <c r="Z92" s="705"/>
      <c r="AA92" s="680"/>
    </row>
    <row r="93" spans="2:27" s="665" customFormat="1">
      <c r="B93" s="704"/>
      <c r="C93" s="704"/>
      <c r="D93" s="704"/>
      <c r="E93" s="704"/>
      <c r="F93" s="704"/>
      <c r="G93" s="704"/>
      <c r="H93" s="704"/>
      <c r="I93" s="704"/>
      <c r="J93" s="704"/>
      <c r="K93" s="704"/>
      <c r="L93" s="163"/>
      <c r="M93" s="163"/>
      <c r="N93" s="704"/>
      <c r="O93" s="704"/>
      <c r="P93" s="704"/>
      <c r="Q93" s="704"/>
      <c r="R93" s="704"/>
      <c r="S93" s="704"/>
      <c r="T93" s="704"/>
      <c r="U93" s="704"/>
      <c r="V93" s="704"/>
      <c r="W93" s="164"/>
      <c r="X93" s="704"/>
      <c r="Y93" s="704"/>
      <c r="Z93" s="705"/>
      <c r="AA93" s="680"/>
    </row>
    <row r="94" spans="2:27" s="665" customFormat="1">
      <c r="B94" s="704"/>
      <c r="C94" s="704"/>
      <c r="D94" s="704"/>
      <c r="E94" s="704"/>
      <c r="F94" s="704"/>
      <c r="G94" s="704"/>
      <c r="H94" s="704"/>
      <c r="I94" s="704"/>
      <c r="J94" s="704"/>
      <c r="K94" s="704"/>
      <c r="L94" s="163"/>
      <c r="M94" s="163"/>
      <c r="N94" s="704"/>
      <c r="O94" s="704"/>
      <c r="P94" s="704"/>
      <c r="Q94" s="704"/>
      <c r="R94" s="704"/>
      <c r="S94" s="704"/>
      <c r="T94" s="704"/>
      <c r="U94" s="704"/>
      <c r="V94" s="704"/>
      <c r="W94" s="164"/>
      <c r="X94" s="704"/>
      <c r="Y94" s="704"/>
      <c r="Z94" s="705"/>
      <c r="AA94" s="680"/>
    </row>
    <row r="95" spans="2:27" s="665" customFormat="1">
      <c r="B95" s="704"/>
      <c r="C95" s="704"/>
      <c r="D95" s="704"/>
      <c r="E95" s="704"/>
      <c r="F95" s="704"/>
      <c r="G95" s="704"/>
      <c r="H95" s="704"/>
      <c r="I95" s="704"/>
      <c r="J95" s="704"/>
      <c r="K95" s="704"/>
      <c r="L95" s="163"/>
      <c r="M95" s="163"/>
      <c r="N95" s="704"/>
      <c r="O95" s="704"/>
      <c r="P95" s="704"/>
      <c r="Q95" s="704"/>
      <c r="R95" s="704"/>
      <c r="S95" s="704"/>
      <c r="T95" s="704"/>
      <c r="U95" s="704"/>
      <c r="V95" s="704"/>
      <c r="W95" s="164"/>
      <c r="X95" s="704"/>
      <c r="Y95" s="704"/>
      <c r="Z95" s="705"/>
      <c r="AA95" s="680"/>
    </row>
    <row r="96" spans="2:27" s="665" customFormat="1">
      <c r="B96" s="704"/>
      <c r="C96" s="704"/>
      <c r="D96" s="704"/>
      <c r="E96" s="704"/>
      <c r="F96" s="704"/>
      <c r="G96" s="704"/>
      <c r="H96" s="704"/>
      <c r="I96" s="704"/>
      <c r="J96" s="704"/>
      <c r="K96" s="704"/>
      <c r="L96" s="163"/>
      <c r="M96" s="163"/>
      <c r="N96" s="704"/>
      <c r="O96" s="704"/>
      <c r="P96" s="704"/>
      <c r="Q96" s="704"/>
      <c r="R96" s="704"/>
      <c r="S96" s="704"/>
      <c r="T96" s="704"/>
      <c r="U96" s="704"/>
      <c r="V96" s="704"/>
      <c r="W96" s="164"/>
      <c r="X96" s="704"/>
      <c r="Y96" s="704"/>
      <c r="Z96" s="705"/>
      <c r="AA96" s="680"/>
    </row>
    <row r="97" spans="2:27" s="665" customFormat="1">
      <c r="B97" s="704"/>
      <c r="C97" s="704"/>
      <c r="D97" s="704"/>
      <c r="E97" s="704"/>
      <c r="F97" s="704"/>
      <c r="G97" s="704"/>
      <c r="H97" s="704"/>
      <c r="I97" s="704"/>
      <c r="J97" s="704"/>
      <c r="K97" s="704"/>
      <c r="L97" s="163"/>
      <c r="M97" s="163"/>
      <c r="N97" s="704"/>
      <c r="O97" s="704"/>
      <c r="P97" s="704"/>
      <c r="Q97" s="704"/>
      <c r="R97" s="704"/>
      <c r="S97" s="704"/>
      <c r="T97" s="704"/>
      <c r="U97" s="704"/>
      <c r="V97" s="704"/>
      <c r="W97" s="164"/>
      <c r="X97" s="704"/>
      <c r="Y97" s="704"/>
      <c r="Z97" s="705"/>
      <c r="AA97" s="680"/>
    </row>
    <row r="98" spans="2:27" s="665" customFormat="1">
      <c r="B98" s="704"/>
      <c r="C98" s="704"/>
      <c r="D98" s="704"/>
      <c r="E98" s="704"/>
      <c r="F98" s="704"/>
      <c r="G98" s="704"/>
      <c r="H98" s="704"/>
      <c r="I98" s="704"/>
      <c r="J98" s="704"/>
      <c r="K98" s="704"/>
      <c r="L98" s="163"/>
      <c r="M98" s="163"/>
      <c r="N98" s="704"/>
      <c r="O98" s="704"/>
      <c r="P98" s="704"/>
      <c r="Q98" s="704"/>
      <c r="R98" s="704"/>
      <c r="S98" s="704"/>
      <c r="T98" s="704"/>
      <c r="U98" s="704"/>
      <c r="V98" s="704"/>
      <c r="W98" s="164"/>
      <c r="X98" s="704"/>
      <c r="Y98" s="704"/>
      <c r="Z98" s="705"/>
      <c r="AA98" s="680"/>
    </row>
    <row r="99" spans="2:27" s="665" customFormat="1">
      <c r="B99" s="704"/>
      <c r="C99" s="704"/>
      <c r="D99" s="704"/>
      <c r="E99" s="704"/>
      <c r="F99" s="704"/>
      <c r="G99" s="704"/>
      <c r="H99" s="704"/>
      <c r="I99" s="704"/>
      <c r="J99" s="704"/>
      <c r="K99" s="704"/>
      <c r="L99" s="163"/>
      <c r="M99" s="163"/>
      <c r="N99" s="704"/>
      <c r="O99" s="704"/>
      <c r="P99" s="704"/>
      <c r="Q99" s="704"/>
      <c r="R99" s="704"/>
      <c r="S99" s="704"/>
      <c r="T99" s="704"/>
      <c r="U99" s="704"/>
      <c r="V99" s="704"/>
      <c r="W99" s="164"/>
      <c r="X99" s="704"/>
      <c r="Y99" s="704"/>
      <c r="Z99" s="705"/>
      <c r="AA99" s="680"/>
    </row>
    <row r="100" spans="2:27" s="665" customFormat="1">
      <c r="B100" s="704"/>
      <c r="C100" s="704"/>
      <c r="D100" s="704"/>
      <c r="E100" s="704"/>
      <c r="F100" s="704"/>
      <c r="G100" s="704"/>
      <c r="H100" s="704"/>
      <c r="I100" s="704"/>
      <c r="J100" s="704"/>
      <c r="K100" s="704"/>
      <c r="L100" s="163"/>
      <c r="M100" s="163"/>
      <c r="N100" s="704"/>
      <c r="O100" s="704"/>
      <c r="P100" s="704"/>
      <c r="Q100" s="704"/>
      <c r="R100" s="704"/>
      <c r="S100" s="704"/>
      <c r="T100" s="704"/>
      <c r="U100" s="704"/>
      <c r="V100" s="704"/>
      <c r="W100" s="164"/>
      <c r="X100" s="704"/>
      <c r="Y100" s="704"/>
      <c r="Z100" s="705"/>
      <c r="AA100" s="680"/>
    </row>
    <row r="101" spans="2:27" s="665" customFormat="1">
      <c r="B101" s="704"/>
      <c r="C101" s="704"/>
      <c r="D101" s="704"/>
      <c r="E101" s="704"/>
      <c r="F101" s="704"/>
      <c r="G101" s="704"/>
      <c r="H101" s="704"/>
      <c r="I101" s="704"/>
      <c r="J101" s="704"/>
      <c r="K101" s="704"/>
      <c r="L101" s="163"/>
      <c r="M101" s="163"/>
      <c r="N101" s="704"/>
      <c r="O101" s="704"/>
      <c r="P101" s="704"/>
      <c r="Q101" s="704"/>
      <c r="R101" s="704"/>
      <c r="S101" s="704"/>
      <c r="T101" s="704"/>
      <c r="U101" s="704"/>
      <c r="V101" s="704"/>
      <c r="W101" s="164"/>
      <c r="X101" s="704"/>
      <c r="Y101" s="704"/>
      <c r="Z101" s="705"/>
      <c r="AA101" s="680"/>
    </row>
    <row r="102" spans="2:27" s="665" customFormat="1">
      <c r="B102" s="704"/>
      <c r="C102" s="704"/>
      <c r="D102" s="704"/>
      <c r="E102" s="704"/>
      <c r="F102" s="704"/>
      <c r="G102" s="704"/>
      <c r="H102" s="704"/>
      <c r="I102" s="704"/>
      <c r="J102" s="704"/>
      <c r="K102" s="704"/>
      <c r="L102" s="163"/>
      <c r="M102" s="163"/>
      <c r="N102" s="704"/>
      <c r="O102" s="704"/>
      <c r="P102" s="704"/>
      <c r="Q102" s="704"/>
      <c r="R102" s="704"/>
      <c r="S102" s="704"/>
      <c r="T102" s="704"/>
      <c r="U102" s="704"/>
      <c r="V102" s="704"/>
      <c r="W102" s="164"/>
      <c r="X102" s="704"/>
      <c r="Y102" s="704"/>
      <c r="Z102" s="705"/>
      <c r="AA102" s="680"/>
    </row>
    <row r="103" spans="2:27" s="665" customFormat="1">
      <c r="B103" s="704"/>
      <c r="C103" s="704"/>
      <c r="D103" s="704"/>
      <c r="E103" s="704"/>
      <c r="F103" s="704"/>
      <c r="G103" s="704"/>
      <c r="H103" s="704"/>
      <c r="I103" s="704"/>
      <c r="J103" s="704"/>
      <c r="K103" s="704"/>
      <c r="L103" s="163"/>
      <c r="M103" s="163"/>
      <c r="N103" s="704"/>
      <c r="O103" s="704"/>
      <c r="P103" s="704"/>
      <c r="Q103" s="704"/>
      <c r="R103" s="704"/>
      <c r="S103" s="704"/>
      <c r="T103" s="704"/>
      <c r="U103" s="704"/>
      <c r="V103" s="704"/>
      <c r="W103" s="164"/>
      <c r="X103" s="704"/>
      <c r="Y103" s="704"/>
      <c r="Z103" s="705"/>
      <c r="AA103" s="680"/>
    </row>
    <row r="104" spans="2:27" s="665" customFormat="1">
      <c r="B104" s="704"/>
      <c r="C104" s="704"/>
      <c r="D104" s="704"/>
      <c r="E104" s="704"/>
      <c r="F104" s="704"/>
      <c r="G104" s="704"/>
      <c r="H104" s="704"/>
      <c r="I104" s="704"/>
      <c r="J104" s="704"/>
      <c r="K104" s="704"/>
      <c r="L104" s="163"/>
      <c r="M104" s="163"/>
      <c r="N104" s="704"/>
      <c r="O104" s="704"/>
      <c r="P104" s="704"/>
      <c r="Q104" s="704"/>
      <c r="R104" s="704"/>
      <c r="S104" s="704"/>
      <c r="T104" s="704"/>
      <c r="U104" s="704"/>
      <c r="V104" s="704"/>
      <c r="W104" s="164"/>
      <c r="X104" s="704"/>
      <c r="Y104" s="704"/>
      <c r="Z104" s="705"/>
      <c r="AA104" s="680"/>
    </row>
    <row r="105" spans="2:27" s="665" customFormat="1">
      <c r="B105" s="704"/>
      <c r="C105" s="704"/>
      <c r="D105" s="704"/>
      <c r="E105" s="704"/>
      <c r="F105" s="704"/>
      <c r="G105" s="704"/>
      <c r="H105" s="704"/>
      <c r="I105" s="704"/>
      <c r="J105" s="704"/>
      <c r="K105" s="704"/>
      <c r="L105" s="163"/>
      <c r="M105" s="163"/>
      <c r="N105" s="704"/>
      <c r="O105" s="704"/>
      <c r="P105" s="704"/>
      <c r="Q105" s="704"/>
      <c r="R105" s="704"/>
      <c r="S105" s="704"/>
      <c r="T105" s="704"/>
      <c r="U105" s="704"/>
      <c r="V105" s="704"/>
      <c r="W105" s="164"/>
      <c r="X105" s="704"/>
      <c r="Y105" s="704"/>
      <c r="Z105" s="705"/>
      <c r="AA105" s="680"/>
    </row>
    <row r="106" spans="2:27" s="665" customFormat="1">
      <c r="B106" s="704"/>
      <c r="C106" s="704"/>
      <c r="D106" s="704"/>
      <c r="E106" s="704"/>
      <c r="F106" s="704"/>
      <c r="G106" s="704"/>
      <c r="H106" s="704"/>
      <c r="I106" s="704"/>
      <c r="J106" s="704"/>
      <c r="K106" s="704"/>
      <c r="L106" s="163"/>
      <c r="M106" s="163"/>
      <c r="N106" s="704"/>
      <c r="O106" s="704"/>
      <c r="P106" s="704"/>
      <c r="Q106" s="704"/>
      <c r="R106" s="704"/>
      <c r="S106" s="704"/>
      <c r="T106" s="704"/>
      <c r="U106" s="704"/>
      <c r="V106" s="704"/>
      <c r="W106" s="164"/>
      <c r="X106" s="704"/>
      <c r="Y106" s="704"/>
      <c r="Z106" s="705"/>
      <c r="AA106" s="680"/>
    </row>
    <row r="107" spans="2:27" s="665" customFormat="1">
      <c r="B107" s="704"/>
      <c r="C107" s="704"/>
      <c r="D107" s="704"/>
      <c r="E107" s="704"/>
      <c r="F107" s="704"/>
      <c r="G107" s="704"/>
      <c r="H107" s="704"/>
      <c r="I107" s="704"/>
      <c r="J107" s="704"/>
      <c r="K107" s="704"/>
      <c r="L107" s="163"/>
      <c r="M107" s="163"/>
      <c r="N107" s="704"/>
      <c r="O107" s="704"/>
      <c r="P107" s="704"/>
      <c r="Q107" s="704"/>
      <c r="R107" s="704"/>
      <c r="S107" s="704"/>
      <c r="T107" s="704"/>
      <c r="U107" s="704"/>
      <c r="V107" s="704"/>
      <c r="W107" s="164"/>
      <c r="X107" s="704"/>
      <c r="Y107" s="704"/>
      <c r="Z107" s="705"/>
      <c r="AA107" s="680"/>
    </row>
    <row r="108" spans="2:27" s="665" customFormat="1">
      <c r="B108" s="704"/>
      <c r="C108" s="704"/>
      <c r="D108" s="704"/>
      <c r="E108" s="704"/>
      <c r="F108" s="704"/>
      <c r="G108" s="704"/>
      <c r="H108" s="704"/>
      <c r="I108" s="704"/>
      <c r="J108" s="704"/>
      <c r="K108" s="704"/>
      <c r="L108" s="163"/>
      <c r="M108" s="163"/>
      <c r="N108" s="704"/>
      <c r="O108" s="704"/>
      <c r="P108" s="704"/>
      <c r="Q108" s="704"/>
      <c r="R108" s="704"/>
      <c r="S108" s="704"/>
      <c r="T108" s="704"/>
      <c r="U108" s="704"/>
      <c r="V108" s="704"/>
      <c r="W108" s="164"/>
      <c r="X108" s="704"/>
      <c r="Y108" s="704"/>
      <c r="Z108" s="705"/>
      <c r="AA108" s="680"/>
    </row>
    <row r="109" spans="2:27" s="665" customFormat="1">
      <c r="B109" s="704"/>
      <c r="C109" s="704"/>
      <c r="D109" s="704"/>
      <c r="E109" s="704"/>
      <c r="F109" s="704"/>
      <c r="G109" s="704"/>
      <c r="H109" s="704"/>
      <c r="I109" s="704"/>
      <c r="J109" s="704"/>
      <c r="K109" s="704"/>
      <c r="L109" s="163"/>
      <c r="M109" s="163"/>
      <c r="N109" s="704"/>
      <c r="O109" s="704"/>
      <c r="P109" s="704"/>
      <c r="Q109" s="704"/>
      <c r="R109" s="704"/>
      <c r="S109" s="704"/>
      <c r="T109" s="704"/>
      <c r="U109" s="704"/>
      <c r="V109" s="704"/>
      <c r="W109" s="164"/>
      <c r="X109" s="704"/>
      <c r="Y109" s="704"/>
      <c r="Z109" s="705"/>
      <c r="AA109" s="680"/>
    </row>
    <row r="110" spans="2:27" s="665" customFormat="1">
      <c r="B110" s="704"/>
      <c r="C110" s="704"/>
      <c r="D110" s="704"/>
      <c r="E110" s="704"/>
      <c r="F110" s="704"/>
      <c r="G110" s="704"/>
      <c r="H110" s="704"/>
      <c r="I110" s="704"/>
      <c r="J110" s="704"/>
      <c r="K110" s="704"/>
      <c r="L110" s="163"/>
      <c r="M110" s="163"/>
      <c r="N110" s="704"/>
      <c r="O110" s="704"/>
      <c r="P110" s="704"/>
      <c r="Q110" s="704"/>
      <c r="R110" s="704"/>
      <c r="S110" s="704"/>
      <c r="T110" s="704"/>
      <c r="U110" s="704"/>
      <c r="V110" s="704"/>
      <c r="W110" s="164"/>
      <c r="X110" s="704"/>
      <c r="Y110" s="704"/>
      <c r="Z110" s="705"/>
      <c r="AA110" s="680"/>
    </row>
    <row r="111" spans="2:27" s="665" customFormat="1">
      <c r="B111" s="704"/>
      <c r="C111" s="704"/>
      <c r="D111" s="704"/>
      <c r="E111" s="704"/>
      <c r="F111" s="704"/>
      <c r="G111" s="704"/>
      <c r="H111" s="704"/>
      <c r="I111" s="704"/>
      <c r="J111" s="704"/>
      <c r="K111" s="704"/>
      <c r="L111" s="163"/>
      <c r="M111" s="163"/>
      <c r="N111" s="704"/>
      <c r="O111" s="704"/>
      <c r="P111" s="704"/>
      <c r="Q111" s="704"/>
      <c r="R111" s="704"/>
      <c r="S111" s="704"/>
      <c r="T111" s="704"/>
      <c r="U111" s="704"/>
      <c r="V111" s="704"/>
      <c r="W111" s="164"/>
      <c r="X111" s="704"/>
      <c r="Y111" s="704"/>
      <c r="Z111" s="705"/>
      <c r="AA111" s="680"/>
    </row>
    <row r="112" spans="2:27" s="665" customFormat="1">
      <c r="B112" s="704"/>
      <c r="C112" s="704"/>
      <c r="D112" s="704"/>
      <c r="E112" s="704"/>
      <c r="F112" s="704"/>
      <c r="G112" s="704"/>
      <c r="H112" s="704"/>
      <c r="I112" s="704"/>
      <c r="J112" s="704"/>
      <c r="K112" s="704"/>
      <c r="L112" s="163"/>
      <c r="M112" s="163"/>
      <c r="N112" s="704"/>
      <c r="O112" s="704"/>
      <c r="P112" s="704"/>
      <c r="Q112" s="704"/>
      <c r="R112" s="704"/>
      <c r="S112" s="704"/>
      <c r="T112" s="704"/>
      <c r="U112" s="704"/>
      <c r="V112" s="704"/>
      <c r="W112" s="164"/>
      <c r="X112" s="704"/>
      <c r="Y112" s="704"/>
      <c r="Z112" s="705"/>
      <c r="AA112" s="680"/>
    </row>
    <row r="113" spans="2:36" s="665" customFormat="1">
      <c r="B113" s="704"/>
      <c r="C113" s="704"/>
      <c r="D113" s="704"/>
      <c r="E113" s="704"/>
      <c r="F113" s="704"/>
      <c r="G113" s="704"/>
      <c r="H113" s="704"/>
      <c r="I113" s="704"/>
      <c r="J113" s="704"/>
      <c r="K113" s="704"/>
      <c r="L113" s="163"/>
      <c r="M113" s="163"/>
      <c r="N113" s="704"/>
      <c r="O113" s="704"/>
      <c r="P113" s="704"/>
      <c r="Q113" s="704"/>
      <c r="R113" s="704"/>
      <c r="S113" s="704"/>
      <c r="T113" s="704"/>
      <c r="U113" s="704"/>
      <c r="V113" s="704"/>
      <c r="W113" s="164"/>
      <c r="X113" s="704"/>
      <c r="Y113" s="704"/>
      <c r="Z113" s="705"/>
      <c r="AA113" s="680"/>
    </row>
    <row r="114" spans="2:36" s="665" customFormat="1">
      <c r="B114" s="704"/>
      <c r="C114" s="704"/>
      <c r="D114" s="704"/>
      <c r="E114" s="704"/>
      <c r="F114" s="704"/>
      <c r="G114" s="704"/>
      <c r="H114" s="704"/>
      <c r="I114" s="704"/>
      <c r="J114" s="704"/>
      <c r="K114" s="704"/>
      <c r="L114" s="163"/>
      <c r="M114" s="163"/>
      <c r="N114" s="704"/>
      <c r="O114" s="704"/>
      <c r="P114" s="704"/>
      <c r="Q114" s="704"/>
      <c r="R114" s="704"/>
      <c r="S114" s="704"/>
      <c r="T114" s="704"/>
      <c r="U114" s="704"/>
      <c r="V114" s="704"/>
      <c r="W114" s="164"/>
      <c r="X114" s="704"/>
      <c r="Y114" s="704"/>
      <c r="Z114" s="705"/>
      <c r="AA114" s="680"/>
    </row>
    <row r="115" spans="2:36" s="665" customFormat="1">
      <c r="B115" s="704"/>
      <c r="C115" s="704"/>
      <c r="D115" s="704"/>
      <c r="E115" s="704"/>
      <c r="F115" s="704"/>
      <c r="G115" s="704"/>
      <c r="H115" s="704"/>
      <c r="I115" s="704"/>
      <c r="J115" s="704"/>
      <c r="K115" s="704"/>
      <c r="L115" s="163"/>
      <c r="M115" s="163"/>
      <c r="N115" s="704"/>
      <c r="O115" s="704"/>
      <c r="P115" s="704"/>
      <c r="Q115" s="704"/>
      <c r="R115" s="704"/>
      <c r="S115" s="704"/>
      <c r="T115" s="704"/>
      <c r="U115" s="704"/>
      <c r="V115" s="704"/>
      <c r="W115" s="164"/>
      <c r="X115" s="704"/>
      <c r="Y115" s="704"/>
      <c r="Z115" s="705"/>
      <c r="AA115" s="680"/>
    </row>
    <row r="116" spans="2:36" s="665" customFormat="1">
      <c r="B116" s="704"/>
      <c r="C116" s="704"/>
      <c r="D116" s="704"/>
      <c r="E116" s="704"/>
      <c r="F116" s="704"/>
      <c r="G116" s="704"/>
      <c r="H116" s="704"/>
      <c r="I116" s="704"/>
      <c r="J116" s="704"/>
      <c r="K116" s="704"/>
      <c r="L116" s="163"/>
      <c r="M116" s="163"/>
      <c r="N116" s="704"/>
      <c r="O116" s="704"/>
      <c r="P116" s="704"/>
      <c r="Q116" s="704"/>
      <c r="R116" s="704"/>
      <c r="S116" s="704"/>
      <c r="T116" s="704"/>
      <c r="U116" s="704"/>
      <c r="V116" s="704"/>
      <c r="W116" s="164"/>
      <c r="X116" s="704"/>
      <c r="Y116" s="704"/>
      <c r="Z116" s="705"/>
      <c r="AA116" s="680"/>
    </row>
    <row r="117" spans="2:36" s="665" customFormat="1">
      <c r="B117" s="704"/>
      <c r="C117" s="704"/>
      <c r="D117" s="704"/>
      <c r="E117" s="704"/>
      <c r="F117" s="704"/>
      <c r="G117" s="704"/>
      <c r="H117" s="704"/>
      <c r="I117" s="704"/>
      <c r="J117" s="704"/>
      <c r="K117" s="704"/>
      <c r="L117" s="163"/>
      <c r="M117" s="163"/>
      <c r="N117" s="704"/>
      <c r="O117" s="704"/>
      <c r="P117" s="704"/>
      <c r="Q117" s="704"/>
      <c r="R117" s="704"/>
      <c r="S117" s="704"/>
      <c r="T117" s="704"/>
      <c r="U117" s="704"/>
      <c r="V117" s="704"/>
      <c r="W117" s="164"/>
      <c r="X117" s="704"/>
      <c r="Y117" s="704"/>
      <c r="Z117" s="705"/>
      <c r="AA117" s="680"/>
    </row>
    <row r="118" spans="2:36" s="665" customFormat="1">
      <c r="B118" s="704"/>
      <c r="C118" s="704"/>
      <c r="D118" s="704"/>
      <c r="E118" s="704"/>
      <c r="F118" s="704"/>
      <c r="G118" s="704"/>
      <c r="H118" s="704"/>
      <c r="I118" s="704"/>
      <c r="J118" s="704"/>
      <c r="K118" s="704"/>
      <c r="L118" s="163"/>
      <c r="M118" s="163"/>
      <c r="N118" s="704"/>
      <c r="O118" s="704"/>
      <c r="P118" s="704"/>
      <c r="Q118" s="704"/>
      <c r="R118" s="704"/>
      <c r="S118" s="704"/>
      <c r="T118" s="704"/>
      <c r="U118" s="704"/>
      <c r="V118" s="704"/>
      <c r="W118" s="164"/>
      <c r="X118" s="704"/>
      <c r="Y118" s="704"/>
      <c r="Z118" s="705"/>
      <c r="AA118" s="680"/>
    </row>
    <row r="119" spans="2:36" s="665" customFormat="1">
      <c r="B119" s="704"/>
      <c r="C119" s="704"/>
      <c r="D119" s="704"/>
      <c r="E119" s="704"/>
      <c r="F119" s="704"/>
      <c r="G119" s="704"/>
      <c r="H119" s="704"/>
      <c r="I119" s="704"/>
      <c r="J119" s="704"/>
      <c r="K119" s="704"/>
      <c r="L119" s="163"/>
      <c r="M119" s="163"/>
      <c r="N119" s="704"/>
      <c r="O119" s="704"/>
      <c r="P119" s="704"/>
      <c r="Q119" s="704"/>
      <c r="R119" s="704"/>
      <c r="S119" s="704"/>
      <c r="T119" s="704"/>
      <c r="U119" s="704"/>
      <c r="V119" s="704"/>
      <c r="W119" s="164"/>
      <c r="X119" s="704"/>
      <c r="Y119" s="704"/>
      <c r="Z119" s="705"/>
      <c r="AA119" s="680"/>
    </row>
    <row r="120" spans="2:36" s="665" customFormat="1">
      <c r="B120" s="704"/>
      <c r="C120" s="704"/>
      <c r="D120" s="704"/>
      <c r="E120" s="704"/>
      <c r="F120" s="704"/>
      <c r="G120" s="704"/>
      <c r="H120" s="704"/>
      <c r="I120" s="704"/>
      <c r="J120" s="704"/>
      <c r="K120" s="704"/>
      <c r="L120" s="163"/>
      <c r="M120" s="163"/>
      <c r="N120" s="704"/>
      <c r="O120" s="704"/>
      <c r="P120" s="704"/>
      <c r="Q120" s="704"/>
      <c r="R120" s="704"/>
      <c r="S120" s="704"/>
      <c r="T120" s="704"/>
      <c r="U120" s="704"/>
      <c r="V120" s="704"/>
      <c r="W120" s="164"/>
      <c r="X120" s="704"/>
      <c r="Y120" s="704"/>
      <c r="Z120" s="705"/>
      <c r="AA120" s="680"/>
    </row>
    <row r="121" spans="2:36" s="665" customFormat="1">
      <c r="B121" s="704"/>
      <c r="C121" s="704"/>
      <c r="D121" s="704"/>
      <c r="E121" s="704"/>
      <c r="F121" s="704"/>
      <c r="G121" s="704"/>
      <c r="H121" s="704"/>
      <c r="I121" s="704"/>
      <c r="J121" s="704"/>
      <c r="K121" s="704"/>
      <c r="L121" s="163"/>
      <c r="M121" s="163"/>
      <c r="N121" s="704"/>
      <c r="O121" s="704"/>
      <c r="P121" s="704"/>
      <c r="Q121" s="704"/>
      <c r="R121" s="704"/>
      <c r="S121" s="704"/>
      <c r="T121" s="704"/>
      <c r="U121" s="704"/>
      <c r="V121" s="704"/>
      <c r="W121" s="164"/>
      <c r="X121" s="704"/>
      <c r="Y121" s="704"/>
      <c r="Z121" s="705"/>
      <c r="AA121" s="680"/>
    </row>
    <row r="122" spans="2:36" s="665" customFormat="1">
      <c r="B122" s="704"/>
      <c r="C122" s="704"/>
      <c r="D122" s="704"/>
      <c r="E122" s="704"/>
      <c r="F122" s="704"/>
      <c r="G122" s="704"/>
      <c r="H122" s="704"/>
      <c r="I122" s="704"/>
      <c r="J122" s="704"/>
      <c r="K122" s="704"/>
      <c r="L122" s="163"/>
      <c r="M122" s="163"/>
      <c r="N122" s="704"/>
      <c r="O122" s="704"/>
      <c r="P122" s="704"/>
      <c r="Q122" s="704"/>
      <c r="R122" s="704"/>
      <c r="S122" s="704"/>
      <c r="T122" s="704"/>
      <c r="U122" s="704"/>
      <c r="V122" s="704"/>
      <c r="W122" s="164"/>
      <c r="X122" s="704"/>
      <c r="Y122" s="704"/>
      <c r="Z122" s="705"/>
      <c r="AA122" s="680"/>
    </row>
    <row r="123" spans="2:36">
      <c r="C123" s="704"/>
      <c r="D123" s="704"/>
      <c r="E123" s="704"/>
      <c r="F123" s="704"/>
      <c r="G123" s="704"/>
      <c r="H123" s="704"/>
    </row>
    <row r="124" spans="2:36" s="381" customFormat="1">
      <c r="B124" s="704"/>
      <c r="C124" s="704"/>
      <c r="D124" s="704"/>
      <c r="E124" s="704"/>
      <c r="F124" s="704"/>
      <c r="G124" s="704"/>
      <c r="H124" s="704"/>
      <c r="I124" s="704"/>
      <c r="J124" s="704"/>
      <c r="K124" s="704"/>
      <c r="L124" s="163"/>
      <c r="M124" s="163"/>
      <c r="N124" s="704"/>
      <c r="O124" s="704"/>
      <c r="P124" s="704"/>
      <c r="Q124" s="704"/>
      <c r="R124" s="704"/>
      <c r="S124" s="704"/>
      <c r="T124" s="704"/>
      <c r="U124" s="704"/>
      <c r="V124" s="704"/>
      <c r="W124" s="164"/>
      <c r="X124" s="704"/>
      <c r="Y124" s="704"/>
      <c r="Z124" s="705"/>
      <c r="AA124" s="705"/>
    </row>
    <row r="125" spans="2:36" s="381" customFormat="1">
      <c r="B125" s="704"/>
      <c r="C125" s="704"/>
      <c r="D125" s="704"/>
      <c r="E125" s="704"/>
      <c r="F125" s="704"/>
      <c r="G125" s="704"/>
      <c r="H125" s="704"/>
      <c r="I125" s="704"/>
      <c r="J125" s="704"/>
      <c r="K125" s="704"/>
      <c r="L125" s="163"/>
      <c r="M125" s="163"/>
      <c r="N125" s="704"/>
      <c r="O125" s="704"/>
      <c r="P125" s="704"/>
      <c r="Q125" s="704"/>
      <c r="R125" s="704"/>
      <c r="S125" s="704"/>
      <c r="T125" s="704"/>
      <c r="U125" s="704"/>
      <c r="V125" s="704"/>
      <c r="W125" s="164"/>
      <c r="X125" s="704"/>
      <c r="Y125" s="704"/>
      <c r="Z125" s="705"/>
      <c r="AA125" s="705"/>
    </row>
    <row r="126" spans="2:36" s="381" customFormat="1">
      <c r="B126" s="704"/>
      <c r="C126" s="704"/>
      <c r="D126" s="704"/>
      <c r="E126" s="704"/>
      <c r="F126" s="704"/>
      <c r="G126" s="704"/>
      <c r="H126" s="704"/>
      <c r="I126" s="704"/>
      <c r="J126" s="704"/>
      <c r="K126" s="704"/>
      <c r="L126" s="163"/>
      <c r="M126" s="163"/>
      <c r="N126" s="704"/>
      <c r="O126" s="704"/>
      <c r="P126" s="704"/>
      <c r="Q126" s="704"/>
      <c r="R126" s="704"/>
      <c r="S126" s="704"/>
      <c r="T126" s="704"/>
      <c r="U126" s="704"/>
      <c r="V126" s="704"/>
      <c r="W126" s="164"/>
      <c r="X126" s="704"/>
      <c r="Y126" s="704"/>
      <c r="Z126" s="705"/>
      <c r="AA126" s="705"/>
      <c r="AB126" s="704"/>
      <c r="AC126" s="704"/>
      <c r="AD126" s="704"/>
      <c r="AE126" s="704"/>
      <c r="AF126" s="704"/>
      <c r="AG126" s="704"/>
      <c r="AH126" s="704"/>
      <c r="AI126" s="704"/>
      <c r="AJ126" s="704"/>
    </row>
    <row r="127" spans="2:36" s="381" customFormat="1">
      <c r="B127" s="704"/>
      <c r="C127" s="704"/>
      <c r="D127" s="704"/>
      <c r="E127" s="704"/>
      <c r="F127" s="704"/>
      <c r="G127" s="704"/>
      <c r="H127" s="704"/>
      <c r="I127" s="704"/>
      <c r="J127" s="704"/>
      <c r="K127" s="704"/>
      <c r="L127" s="163"/>
      <c r="M127" s="163"/>
      <c r="N127" s="704"/>
      <c r="O127" s="704"/>
      <c r="P127" s="704"/>
      <c r="Q127" s="704"/>
      <c r="R127" s="704"/>
      <c r="S127" s="704"/>
      <c r="T127" s="704"/>
      <c r="U127" s="704"/>
      <c r="V127" s="704"/>
      <c r="W127" s="164"/>
      <c r="X127" s="704"/>
      <c r="Y127" s="704"/>
      <c r="Z127" s="705"/>
      <c r="AA127" s="705"/>
      <c r="AB127" s="704"/>
      <c r="AC127" s="704"/>
      <c r="AD127" s="704"/>
      <c r="AE127" s="704"/>
      <c r="AF127" s="704"/>
      <c r="AG127" s="704"/>
      <c r="AH127" s="704"/>
      <c r="AI127" s="704"/>
      <c r="AJ127" s="704"/>
    </row>
    <row r="128" spans="2:36" s="381" customFormat="1">
      <c r="B128" s="704"/>
      <c r="C128" s="704"/>
      <c r="D128" s="704"/>
      <c r="E128" s="704"/>
      <c r="F128" s="704"/>
      <c r="G128" s="704"/>
      <c r="H128" s="704"/>
      <c r="I128" s="704"/>
      <c r="J128" s="704"/>
      <c r="K128" s="704"/>
      <c r="L128" s="163"/>
      <c r="M128" s="163"/>
      <c r="N128" s="704"/>
      <c r="O128" s="704"/>
      <c r="P128" s="704"/>
      <c r="Q128" s="704"/>
      <c r="R128" s="704"/>
      <c r="S128" s="704"/>
      <c r="T128" s="704"/>
      <c r="U128" s="704"/>
      <c r="V128" s="704"/>
      <c r="W128" s="164"/>
      <c r="X128" s="704"/>
      <c r="Y128" s="704"/>
      <c r="Z128" s="705"/>
      <c r="AA128" s="705"/>
      <c r="AB128" s="704"/>
      <c r="AC128" s="704"/>
      <c r="AD128" s="704"/>
      <c r="AE128" s="704"/>
      <c r="AF128" s="704"/>
      <c r="AG128" s="704"/>
      <c r="AH128" s="704"/>
      <c r="AI128" s="704"/>
      <c r="AJ128" s="704"/>
    </row>
    <row r="129" spans="2:36" s="381" customFormat="1">
      <c r="B129" s="704"/>
      <c r="C129" s="704"/>
      <c r="D129" s="704"/>
      <c r="E129" s="704"/>
      <c r="F129" s="704"/>
      <c r="G129" s="704"/>
      <c r="H129" s="704"/>
      <c r="I129" s="704"/>
      <c r="J129" s="704"/>
      <c r="K129" s="704"/>
      <c r="L129" s="163"/>
      <c r="M129" s="163"/>
      <c r="N129" s="704"/>
      <c r="O129" s="704"/>
      <c r="P129" s="704"/>
      <c r="Q129" s="704"/>
      <c r="R129" s="704"/>
      <c r="S129" s="704"/>
      <c r="T129" s="704"/>
      <c r="U129" s="704"/>
      <c r="V129" s="704"/>
      <c r="W129" s="164"/>
      <c r="X129" s="704"/>
      <c r="Y129" s="704"/>
      <c r="Z129" s="705"/>
      <c r="AA129" s="705"/>
      <c r="AB129" s="704"/>
      <c r="AC129" s="704"/>
      <c r="AD129" s="704"/>
      <c r="AE129" s="704"/>
      <c r="AF129" s="704"/>
      <c r="AG129" s="704"/>
      <c r="AH129" s="704"/>
      <c r="AI129" s="704"/>
      <c r="AJ129" s="704"/>
    </row>
    <row r="130" spans="2:36" s="381" customFormat="1">
      <c r="B130" s="704"/>
      <c r="C130" s="704"/>
      <c r="D130" s="704"/>
      <c r="E130" s="704"/>
      <c r="F130" s="704"/>
      <c r="G130" s="704"/>
      <c r="H130" s="704"/>
      <c r="I130" s="704"/>
      <c r="J130" s="704"/>
      <c r="K130" s="704"/>
      <c r="L130" s="163"/>
      <c r="M130" s="163"/>
      <c r="N130" s="704"/>
      <c r="O130" s="704"/>
      <c r="P130" s="704"/>
      <c r="Q130" s="704"/>
      <c r="R130" s="704"/>
      <c r="S130" s="704"/>
      <c r="T130" s="704"/>
      <c r="U130" s="704"/>
      <c r="V130" s="704"/>
      <c r="W130" s="164"/>
      <c r="X130" s="704"/>
      <c r="Y130" s="704"/>
      <c r="Z130" s="705"/>
      <c r="AA130" s="705"/>
      <c r="AB130" s="704"/>
      <c r="AC130" s="704"/>
      <c r="AD130" s="704"/>
      <c r="AE130" s="704"/>
      <c r="AF130" s="704"/>
      <c r="AG130" s="704"/>
      <c r="AH130" s="704"/>
      <c r="AI130" s="704"/>
      <c r="AJ130" s="704"/>
    </row>
    <row r="131" spans="2:36" s="381" customFormat="1">
      <c r="B131" s="704"/>
      <c r="C131" s="704"/>
      <c r="D131" s="704"/>
      <c r="E131" s="704"/>
      <c r="F131" s="704"/>
      <c r="G131" s="704"/>
      <c r="H131" s="704"/>
      <c r="I131" s="704"/>
      <c r="J131" s="704"/>
      <c r="K131" s="704"/>
      <c r="L131" s="163"/>
      <c r="M131" s="163"/>
      <c r="N131" s="704"/>
      <c r="O131" s="704"/>
      <c r="P131" s="704"/>
      <c r="Q131" s="704"/>
      <c r="R131" s="704"/>
      <c r="S131" s="704"/>
      <c r="T131" s="704"/>
      <c r="U131" s="704"/>
      <c r="V131" s="704"/>
      <c r="W131" s="164"/>
      <c r="X131" s="704"/>
      <c r="Y131" s="704"/>
      <c r="Z131" s="705"/>
      <c r="AA131" s="705"/>
      <c r="AB131" s="704"/>
      <c r="AC131" s="704"/>
      <c r="AD131" s="704"/>
      <c r="AE131" s="704"/>
      <c r="AF131" s="704"/>
      <c r="AG131" s="704"/>
      <c r="AH131" s="704"/>
      <c r="AI131" s="704"/>
      <c r="AJ131" s="704"/>
    </row>
    <row r="132" spans="2:36" s="381" customFormat="1">
      <c r="B132" s="704"/>
      <c r="C132" s="704"/>
      <c r="D132" s="704"/>
      <c r="E132" s="704"/>
      <c r="F132" s="704"/>
      <c r="G132" s="704"/>
      <c r="H132" s="704"/>
      <c r="I132" s="704"/>
      <c r="J132" s="704"/>
      <c r="K132" s="704"/>
      <c r="L132" s="163"/>
      <c r="M132" s="163"/>
      <c r="N132" s="704"/>
      <c r="O132" s="704"/>
      <c r="P132" s="704"/>
      <c r="Q132" s="704"/>
      <c r="R132" s="704"/>
      <c r="S132" s="704"/>
      <c r="T132" s="704"/>
      <c r="U132" s="704"/>
      <c r="V132" s="704"/>
      <c r="W132" s="164"/>
      <c r="X132" s="704"/>
      <c r="Y132" s="704"/>
      <c r="Z132" s="705"/>
      <c r="AA132" s="705"/>
      <c r="AB132" s="704"/>
      <c r="AC132" s="704"/>
      <c r="AD132" s="704"/>
      <c r="AE132" s="704"/>
      <c r="AF132" s="704"/>
      <c r="AG132" s="704"/>
      <c r="AH132" s="704"/>
      <c r="AI132" s="704"/>
      <c r="AJ132" s="704"/>
    </row>
    <row r="133" spans="2:36" s="381" customFormat="1">
      <c r="B133" s="704"/>
      <c r="C133" s="704"/>
      <c r="D133" s="704"/>
      <c r="E133" s="704"/>
      <c r="F133" s="704"/>
      <c r="G133" s="704"/>
      <c r="H133" s="704"/>
      <c r="I133" s="704"/>
      <c r="J133" s="704"/>
      <c r="K133" s="704"/>
      <c r="L133" s="163"/>
      <c r="M133" s="163"/>
      <c r="N133" s="704"/>
      <c r="O133" s="704"/>
      <c r="P133" s="704"/>
      <c r="Q133" s="704"/>
      <c r="R133" s="704"/>
      <c r="S133" s="704"/>
      <c r="T133" s="704"/>
      <c r="U133" s="704"/>
      <c r="V133" s="704"/>
      <c r="W133" s="164"/>
      <c r="X133" s="704"/>
      <c r="Y133" s="704"/>
      <c r="Z133" s="705"/>
      <c r="AA133" s="705"/>
      <c r="AB133" s="704"/>
      <c r="AC133" s="704"/>
      <c r="AD133" s="704"/>
      <c r="AE133" s="704"/>
      <c r="AF133" s="704"/>
      <c r="AG133" s="704"/>
      <c r="AH133" s="704"/>
      <c r="AI133" s="704"/>
      <c r="AJ133" s="704"/>
    </row>
    <row r="134" spans="2:36" s="381" customFormat="1">
      <c r="B134" s="704"/>
      <c r="C134" s="704"/>
      <c r="D134" s="704"/>
      <c r="E134" s="704"/>
      <c r="F134" s="704"/>
      <c r="G134" s="704"/>
      <c r="H134" s="704"/>
      <c r="I134" s="704"/>
      <c r="J134" s="704"/>
      <c r="K134" s="704"/>
      <c r="L134" s="163"/>
      <c r="M134" s="163"/>
      <c r="N134" s="704"/>
      <c r="O134" s="704"/>
      <c r="P134" s="704"/>
      <c r="Q134" s="704"/>
      <c r="R134" s="704"/>
      <c r="S134" s="704"/>
      <c r="T134" s="704"/>
      <c r="U134" s="704"/>
      <c r="V134" s="704"/>
      <c r="W134" s="164"/>
      <c r="X134" s="704"/>
      <c r="Y134" s="704"/>
      <c r="Z134" s="705"/>
      <c r="AA134" s="705"/>
      <c r="AB134" s="704"/>
      <c r="AC134" s="704"/>
      <c r="AD134" s="704"/>
      <c r="AE134" s="704"/>
      <c r="AF134" s="704"/>
      <c r="AG134" s="704"/>
      <c r="AH134" s="704"/>
      <c r="AI134" s="704"/>
      <c r="AJ134" s="704"/>
    </row>
    <row r="135" spans="2:36" s="381" customFormat="1">
      <c r="B135" s="704"/>
      <c r="C135" s="704"/>
      <c r="D135" s="704"/>
      <c r="E135" s="704"/>
      <c r="F135" s="704"/>
      <c r="G135" s="704"/>
      <c r="H135" s="704"/>
      <c r="I135" s="704"/>
      <c r="J135" s="704"/>
      <c r="K135" s="704"/>
      <c r="L135" s="163"/>
      <c r="M135" s="163"/>
      <c r="N135" s="704"/>
      <c r="O135" s="704"/>
      <c r="P135" s="704"/>
      <c r="Q135" s="704"/>
      <c r="R135" s="704"/>
      <c r="S135" s="704"/>
      <c r="T135" s="704"/>
      <c r="U135" s="704"/>
      <c r="V135" s="704"/>
      <c r="W135" s="164"/>
      <c r="X135" s="704"/>
      <c r="Y135" s="704"/>
      <c r="Z135" s="705"/>
      <c r="AA135" s="705"/>
      <c r="AB135" s="704"/>
      <c r="AC135" s="704"/>
      <c r="AD135" s="704"/>
      <c r="AE135" s="704"/>
      <c r="AF135" s="704"/>
      <c r="AG135" s="704"/>
      <c r="AH135" s="704"/>
      <c r="AI135" s="704"/>
      <c r="AJ135" s="704"/>
    </row>
    <row r="136" spans="2:36" s="381" customFormat="1">
      <c r="B136" s="704"/>
      <c r="C136" s="704"/>
      <c r="D136" s="704"/>
      <c r="E136" s="704"/>
      <c r="F136" s="704"/>
      <c r="G136" s="704"/>
      <c r="H136" s="704"/>
      <c r="I136" s="704"/>
      <c r="J136" s="704"/>
      <c r="K136" s="704"/>
      <c r="L136" s="163"/>
      <c r="M136" s="163"/>
      <c r="N136" s="704"/>
      <c r="O136" s="704"/>
      <c r="P136" s="704"/>
      <c r="Q136" s="704"/>
      <c r="R136" s="704"/>
      <c r="S136" s="704"/>
      <c r="T136" s="704"/>
      <c r="U136" s="704"/>
      <c r="V136" s="704"/>
      <c r="W136" s="164"/>
      <c r="X136" s="704"/>
      <c r="Y136" s="704"/>
      <c r="Z136" s="705"/>
      <c r="AA136" s="705"/>
      <c r="AB136" s="704"/>
      <c r="AC136" s="704"/>
      <c r="AD136" s="704"/>
      <c r="AE136" s="704"/>
      <c r="AF136" s="704"/>
      <c r="AG136" s="704"/>
      <c r="AH136" s="704"/>
      <c r="AI136" s="704"/>
      <c r="AJ136" s="704"/>
    </row>
    <row r="137" spans="2:36" s="381" customFormat="1">
      <c r="B137" s="704"/>
      <c r="C137" s="704"/>
      <c r="D137" s="704"/>
      <c r="E137" s="704"/>
      <c r="F137" s="704"/>
      <c r="G137" s="704"/>
      <c r="H137" s="704"/>
      <c r="I137" s="704"/>
      <c r="J137" s="704"/>
      <c r="K137" s="704"/>
      <c r="L137" s="163"/>
      <c r="M137" s="163"/>
      <c r="N137" s="704"/>
      <c r="O137" s="704"/>
      <c r="P137" s="704"/>
      <c r="Q137" s="704"/>
      <c r="R137" s="704"/>
      <c r="S137" s="704"/>
      <c r="T137" s="704"/>
      <c r="U137" s="704"/>
      <c r="V137" s="704"/>
      <c r="W137" s="164"/>
      <c r="X137" s="704"/>
      <c r="Y137" s="704"/>
      <c r="Z137" s="705"/>
      <c r="AA137" s="705"/>
      <c r="AB137" s="704"/>
      <c r="AC137" s="704"/>
      <c r="AD137" s="704"/>
      <c r="AE137" s="704"/>
      <c r="AF137" s="704"/>
      <c r="AG137" s="704"/>
      <c r="AH137" s="704"/>
      <c r="AI137" s="704"/>
      <c r="AJ137" s="704"/>
    </row>
    <row r="138" spans="2:36" s="381" customFormat="1">
      <c r="B138" s="704"/>
      <c r="C138" s="704"/>
      <c r="D138" s="704"/>
      <c r="E138" s="704"/>
      <c r="F138" s="704"/>
      <c r="G138" s="704"/>
      <c r="H138" s="704"/>
      <c r="I138" s="704"/>
      <c r="J138" s="704"/>
      <c r="K138" s="704"/>
      <c r="L138" s="163"/>
      <c r="M138" s="163"/>
      <c r="N138" s="704"/>
      <c r="O138" s="704"/>
      <c r="P138" s="704"/>
      <c r="Q138" s="704"/>
      <c r="R138" s="704"/>
      <c r="S138" s="704"/>
      <c r="T138" s="704"/>
      <c r="U138" s="704"/>
      <c r="V138" s="704"/>
      <c r="W138" s="164"/>
      <c r="X138" s="704"/>
      <c r="Y138" s="704"/>
      <c r="Z138" s="705"/>
      <c r="AA138" s="705"/>
      <c r="AB138" s="704"/>
      <c r="AC138" s="704"/>
      <c r="AD138" s="704"/>
      <c r="AE138" s="704"/>
      <c r="AF138" s="704"/>
      <c r="AG138" s="704"/>
      <c r="AH138" s="704"/>
      <c r="AI138" s="704"/>
      <c r="AJ138" s="704"/>
    </row>
    <row r="139" spans="2:36" s="381" customFormat="1">
      <c r="B139" s="704"/>
      <c r="C139" s="704"/>
      <c r="D139" s="704"/>
      <c r="E139" s="704"/>
      <c r="F139" s="704"/>
      <c r="G139" s="704"/>
      <c r="H139" s="704"/>
      <c r="I139" s="704"/>
      <c r="J139" s="704"/>
      <c r="K139" s="704"/>
      <c r="L139" s="163"/>
      <c r="M139" s="163"/>
      <c r="N139" s="704"/>
      <c r="O139" s="704"/>
      <c r="P139" s="704"/>
      <c r="Q139" s="704"/>
      <c r="R139" s="704"/>
      <c r="S139" s="704"/>
      <c r="T139" s="704"/>
      <c r="U139" s="704"/>
      <c r="V139" s="704"/>
      <c r="W139" s="164"/>
      <c r="X139" s="704"/>
      <c r="Y139" s="704"/>
      <c r="Z139" s="705"/>
      <c r="AA139" s="705"/>
      <c r="AB139" s="704"/>
      <c r="AC139" s="704"/>
      <c r="AD139" s="704"/>
      <c r="AE139" s="704"/>
      <c r="AF139" s="704"/>
      <c r="AG139" s="704"/>
      <c r="AH139" s="704"/>
      <c r="AI139" s="704"/>
      <c r="AJ139" s="704"/>
    </row>
    <row r="140" spans="2:36" s="381" customFormat="1">
      <c r="B140" s="704"/>
      <c r="C140" s="704"/>
      <c r="D140" s="704"/>
      <c r="E140" s="704"/>
      <c r="F140" s="704"/>
      <c r="G140" s="704"/>
      <c r="H140" s="704"/>
      <c r="I140" s="704"/>
      <c r="J140" s="704"/>
      <c r="K140" s="704"/>
      <c r="L140" s="163"/>
      <c r="M140" s="163"/>
      <c r="N140" s="704"/>
      <c r="O140" s="704"/>
      <c r="P140" s="704"/>
      <c r="Q140" s="704"/>
      <c r="R140" s="704"/>
      <c r="S140" s="704"/>
      <c r="T140" s="704"/>
      <c r="U140" s="704"/>
      <c r="V140" s="704"/>
      <c r="W140" s="164"/>
      <c r="X140" s="704"/>
      <c r="Y140" s="704"/>
      <c r="Z140" s="705"/>
      <c r="AA140" s="705"/>
      <c r="AB140" s="704"/>
      <c r="AC140" s="704"/>
      <c r="AD140" s="704"/>
      <c r="AE140" s="704"/>
      <c r="AF140" s="704"/>
      <c r="AG140" s="704"/>
      <c r="AH140" s="704"/>
      <c r="AI140" s="704"/>
      <c r="AJ140" s="704"/>
    </row>
    <row r="141" spans="2:36">
      <c r="C141" s="704"/>
      <c r="D141" s="704"/>
      <c r="E141" s="704"/>
      <c r="F141" s="704"/>
      <c r="G141" s="704"/>
      <c r="H141" s="704"/>
    </row>
    <row r="142" spans="2:36">
      <c r="C142" s="704"/>
      <c r="D142" s="704"/>
      <c r="E142" s="704"/>
      <c r="F142" s="704"/>
      <c r="G142" s="704"/>
      <c r="H142" s="704"/>
    </row>
    <row r="143" spans="2:36">
      <c r="C143" s="704"/>
      <c r="D143" s="704"/>
      <c r="E143" s="704"/>
      <c r="F143" s="704"/>
      <c r="G143" s="704"/>
      <c r="H143" s="704"/>
    </row>
  </sheetData>
  <autoFilter ref="B18:AJ61" xr:uid="{2257D41E-9A11-49BE-BD7C-DAB38D287D3E}"/>
  <mergeCells count="6">
    <mergeCell ref="M55:W55"/>
    <mergeCell ref="G57:H57"/>
    <mergeCell ref="M60:W60"/>
    <mergeCell ref="G61:H61"/>
    <mergeCell ref="I61:J61"/>
    <mergeCell ref="M61:W61"/>
  </mergeCells>
  <printOptions horizontalCentered="1"/>
  <pageMargins left="0.19685039370078741" right="0" top="0.15748031496062992" bottom="0.23622047244094491"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663EA-AC7A-4B45-88F6-E8F3F8EF33E1}">
  <dimension ref="B1:AJ135"/>
  <sheetViews>
    <sheetView showGridLines="0" view="pageBreakPreview" topLeftCell="A28" zoomScale="70" zoomScaleNormal="70" zoomScaleSheetLayoutView="70" workbookViewId="0">
      <selection activeCell="G38" sqref="G38"/>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2.08984375" style="381" customWidth="1"/>
    <col min="7" max="7" width="12.1796875" style="163" customWidth="1"/>
    <col min="8" max="8" width="16.1796875" style="163" customWidth="1"/>
    <col min="9" max="9" width="5.81640625" style="704" customWidth="1"/>
    <col min="10" max="10" width="15" style="704" bestFit="1" customWidth="1"/>
    <col min="11" max="11" width="9.1796875" style="704" customWidth="1"/>
    <col min="12" max="12" width="16.1796875" style="163" customWidth="1"/>
    <col min="13" max="13" width="15.453125" style="163" customWidth="1"/>
    <col min="14" max="14" width="0.1796875" style="704" customWidth="1"/>
    <col min="15" max="15" width="4.54296875" style="704" customWidth="1"/>
    <col min="16" max="16" width="2.54296875" style="704" customWidth="1"/>
    <col min="17" max="17" width="4.81640625" style="704" customWidth="1"/>
    <col min="18" max="18" width="5.453125" style="704" customWidth="1"/>
    <col min="19" max="19" width="1.54296875" style="704" customWidth="1"/>
    <col min="20" max="20" width="4.1796875" style="704" customWidth="1"/>
    <col min="21" max="21" width="1.81640625" style="704" customWidth="1"/>
    <col min="22" max="22" width="6" style="704" customWidth="1"/>
    <col min="23" max="23" width="13.54296875" style="164" customWidth="1"/>
    <col min="24" max="24" width="7.36328125" style="704" customWidth="1"/>
    <col min="25" max="25" width="9.36328125" style="704" customWidth="1"/>
    <col min="26" max="26" width="12.26953125" style="705" bestFit="1" customWidth="1"/>
    <col min="27" max="27" width="38.08984375" style="705" bestFit="1" customWidth="1"/>
    <col min="28" max="28" width="9.08984375" style="704" bestFit="1" customWidth="1"/>
    <col min="29" max="32" width="9.1796875" style="704" customWidth="1"/>
    <col min="33" max="33" width="43.54296875" style="704" bestFit="1" customWidth="1"/>
    <col min="34" max="34" width="13.1796875" style="704" bestFit="1" customWidth="1"/>
    <col min="35" max="35" width="9.1796875" style="704" customWidth="1"/>
    <col min="36" max="16384" width="9.1796875" style="704"/>
  </cols>
  <sheetData>
    <row r="1" spans="2:27">
      <c r="B1" s="379"/>
      <c r="C1" s="638"/>
    </row>
    <row r="2" spans="2:27" ht="12.5">
      <c r="B2" s="379"/>
      <c r="C2" s="638"/>
      <c r="Z2" s="704"/>
      <c r="AA2" s="704"/>
    </row>
    <row r="3" spans="2:27" ht="20">
      <c r="B3" s="383" t="s">
        <v>41</v>
      </c>
      <c r="C3" s="384"/>
      <c r="D3" s="384"/>
      <c r="E3" s="384"/>
      <c r="F3" s="384"/>
      <c r="G3" s="66"/>
      <c r="H3" s="66"/>
      <c r="I3" s="383"/>
      <c r="J3" s="383"/>
      <c r="K3" s="383"/>
      <c r="L3" s="66"/>
      <c r="M3" s="66"/>
      <c r="N3" s="383"/>
      <c r="O3" s="383"/>
      <c r="P3" s="383"/>
      <c r="Q3" s="383"/>
      <c r="R3" s="383"/>
      <c r="S3" s="383"/>
      <c r="T3" s="383"/>
      <c r="U3" s="383"/>
      <c r="V3" s="383"/>
      <c r="W3" s="7"/>
      <c r="Z3" s="704"/>
      <c r="AA3" s="704"/>
    </row>
    <row r="4" spans="2:27" ht="3.75" customHeight="1">
      <c r="Z4" s="704"/>
      <c r="AA4" s="704"/>
    </row>
    <row r="5" spans="2:27" ht="12.5">
      <c r="B5" s="704" t="s">
        <v>500</v>
      </c>
      <c r="I5" s="385" t="s">
        <v>43</v>
      </c>
      <c r="J5" s="386">
        <f ca="1">TODAY()</f>
        <v>44826</v>
      </c>
      <c r="K5" s="386"/>
      <c r="L5" s="165"/>
      <c r="M5" s="166"/>
      <c r="N5" s="385"/>
      <c r="O5" s="385"/>
      <c r="P5" s="385"/>
      <c r="Q5" s="385"/>
      <c r="R5" s="385"/>
      <c r="S5" s="385"/>
      <c r="T5" s="385"/>
      <c r="U5" s="385"/>
      <c r="V5" s="385"/>
      <c r="Z5" s="704"/>
      <c r="AA5" s="704"/>
    </row>
    <row r="6" spans="2:27" ht="13">
      <c r="B6" s="387" t="s">
        <v>44</v>
      </c>
      <c r="C6" s="639"/>
      <c r="D6" s="640"/>
      <c r="E6" s="390"/>
      <c r="F6" s="639"/>
      <c r="G6" s="80" t="s">
        <v>45</v>
      </c>
      <c r="H6" s="73"/>
      <c r="I6" s="391" t="s">
        <v>46</v>
      </c>
      <c r="J6" s="392"/>
      <c r="K6" s="393"/>
      <c r="L6" s="80" t="s">
        <v>47</v>
      </c>
      <c r="M6" s="73"/>
      <c r="N6" s="393"/>
      <c r="O6" s="393"/>
      <c r="P6" s="387"/>
      <c r="Q6" s="393"/>
      <c r="R6" s="393"/>
      <c r="S6" s="393"/>
      <c r="T6" s="393"/>
      <c r="U6" s="388"/>
      <c r="V6" s="388"/>
      <c r="W6" s="159"/>
      <c r="Z6" s="704"/>
      <c r="AA6" s="704"/>
    </row>
    <row r="7" spans="2:27" ht="13">
      <c r="B7" s="394" t="s">
        <v>614</v>
      </c>
      <c r="D7" s="641"/>
      <c r="E7" s="396" t="s">
        <v>48</v>
      </c>
      <c r="F7" s="642"/>
      <c r="G7" s="81" t="s">
        <v>49</v>
      </c>
      <c r="H7" s="67"/>
      <c r="I7" s="398" t="s">
        <v>50</v>
      </c>
      <c r="J7" s="399"/>
      <c r="K7" s="397"/>
      <c r="L7" s="81" t="s">
        <v>51</v>
      </c>
      <c r="M7" s="67"/>
      <c r="N7" s="397"/>
      <c r="O7" s="397"/>
      <c r="P7" s="398" t="s">
        <v>52</v>
      </c>
      <c r="Q7" s="397"/>
      <c r="R7" s="397"/>
      <c r="S7" s="397"/>
      <c r="T7" s="397"/>
      <c r="U7" s="397"/>
      <c r="V7" s="397"/>
      <c r="W7" s="25"/>
      <c r="Z7" s="704"/>
      <c r="AA7" s="704"/>
    </row>
    <row r="8" spans="2:27" ht="12.5">
      <c r="B8" s="394" t="s">
        <v>394</v>
      </c>
      <c r="D8" s="641"/>
      <c r="E8" s="400"/>
      <c r="G8" s="167"/>
      <c r="H8" s="168"/>
      <c r="I8" s="394"/>
      <c r="K8" s="389"/>
      <c r="L8" s="167"/>
      <c r="M8" s="169"/>
      <c r="O8" s="389"/>
      <c r="U8" s="401"/>
      <c r="V8" s="401"/>
      <c r="W8" s="170"/>
      <c r="Z8" s="704"/>
      <c r="AA8" s="704"/>
    </row>
    <row r="9" spans="2:27" ht="12.5">
      <c r="B9" s="394">
        <v>4380192</v>
      </c>
      <c r="D9" s="641"/>
      <c r="E9" s="400" t="s">
        <v>349</v>
      </c>
      <c r="G9" s="167" t="s">
        <v>54</v>
      </c>
      <c r="H9" s="168"/>
      <c r="I9" s="394" t="s">
        <v>55</v>
      </c>
      <c r="K9" s="395"/>
      <c r="L9" s="167" t="s">
        <v>56</v>
      </c>
      <c r="M9" s="171"/>
      <c r="O9" s="395"/>
      <c r="P9" s="704" t="s">
        <v>57</v>
      </c>
      <c r="W9" s="172"/>
      <c r="Z9" s="704"/>
      <c r="AA9" s="704"/>
    </row>
    <row r="10" spans="2:27" ht="13">
      <c r="B10" s="394" t="s">
        <v>534</v>
      </c>
      <c r="D10" s="643" t="s">
        <v>555</v>
      </c>
      <c r="E10" s="400" t="s">
        <v>58</v>
      </c>
      <c r="G10" s="167"/>
      <c r="H10" s="168"/>
      <c r="I10" s="968"/>
      <c r="J10" s="969"/>
      <c r="K10" s="402"/>
      <c r="L10" s="167"/>
      <c r="M10" s="171"/>
      <c r="O10" s="395"/>
      <c r="W10" s="172"/>
      <c r="Z10" s="704"/>
      <c r="AA10" s="704"/>
    </row>
    <row r="11" spans="2:27" ht="13">
      <c r="B11" s="394"/>
      <c r="D11" s="641"/>
      <c r="E11" s="404"/>
      <c r="F11" s="444"/>
      <c r="G11" s="167" t="s">
        <v>59</v>
      </c>
      <c r="H11" s="168"/>
      <c r="I11" s="394" t="s">
        <v>60</v>
      </c>
      <c r="K11" s="395"/>
      <c r="L11" s="167" t="s">
        <v>501</v>
      </c>
      <c r="M11" s="171"/>
      <c r="O11" s="395"/>
      <c r="P11" s="704" t="s">
        <v>62</v>
      </c>
      <c r="W11" s="172"/>
      <c r="Z11" s="704"/>
      <c r="AA11" s="704"/>
    </row>
    <row r="12" spans="2:27" ht="12.5">
      <c r="B12" s="406" t="s">
        <v>63</v>
      </c>
      <c r="D12" s="641"/>
      <c r="E12" s="400" t="s">
        <v>64</v>
      </c>
      <c r="G12" s="167"/>
      <c r="H12" s="168"/>
      <c r="I12" s="394"/>
      <c r="K12" s="395"/>
      <c r="L12" s="167"/>
      <c r="M12" s="171"/>
      <c r="O12" s="395"/>
      <c r="W12" s="172"/>
      <c r="Z12" s="704"/>
      <c r="AA12" s="704"/>
    </row>
    <row r="13" spans="2:27" ht="12.5">
      <c r="B13" s="406"/>
      <c r="C13" s="448"/>
      <c r="D13" s="644"/>
      <c r="E13" s="400" t="s">
        <v>65</v>
      </c>
      <c r="G13" s="173"/>
      <c r="H13" s="174"/>
      <c r="I13" s="406"/>
      <c r="J13" s="407"/>
      <c r="K13" s="408"/>
      <c r="L13" s="173"/>
      <c r="M13" s="175"/>
      <c r="N13" s="407"/>
      <c r="O13" s="408"/>
      <c r="P13" s="407"/>
      <c r="Q13" s="407"/>
      <c r="R13" s="407"/>
      <c r="S13" s="407"/>
      <c r="T13" s="407"/>
      <c r="U13" s="407"/>
      <c r="V13" s="407"/>
      <c r="W13" s="176"/>
      <c r="Z13" s="704"/>
      <c r="AA13" s="704"/>
    </row>
    <row r="14" spans="2:27" ht="12.5">
      <c r="B14" s="409" t="s">
        <v>502</v>
      </c>
      <c r="C14" s="645" t="s">
        <v>503</v>
      </c>
      <c r="D14" s="645"/>
      <c r="E14" s="411" t="s">
        <v>504</v>
      </c>
      <c r="F14" s="418"/>
      <c r="G14" s="70" t="s">
        <v>506</v>
      </c>
      <c r="H14" s="70" t="s">
        <v>71</v>
      </c>
      <c r="I14" s="413" t="s">
        <v>507</v>
      </c>
      <c r="J14" s="413" t="s">
        <v>508</v>
      </c>
      <c r="K14" s="414" t="s">
        <v>509</v>
      </c>
      <c r="L14" s="77" t="s">
        <v>510</v>
      </c>
      <c r="M14" s="77" t="s">
        <v>511</v>
      </c>
      <c r="N14" s="415"/>
      <c r="O14" s="415" t="s">
        <v>512</v>
      </c>
      <c r="P14" s="409"/>
      <c r="Q14" s="409"/>
      <c r="R14" s="409"/>
      <c r="S14" s="409"/>
      <c r="T14" s="409"/>
      <c r="U14" s="409"/>
      <c r="V14" s="409"/>
      <c r="W14" s="43" t="s">
        <v>513</v>
      </c>
      <c r="Z14" s="704"/>
      <c r="AA14" s="704"/>
    </row>
    <row r="15" spans="2:27" ht="12.75" customHeight="1">
      <c r="B15" s="416"/>
      <c r="C15" s="404"/>
      <c r="D15" s="640"/>
      <c r="E15" s="418" t="s">
        <v>514</v>
      </c>
      <c r="F15" s="646"/>
      <c r="G15" s="71" t="s">
        <v>518</v>
      </c>
      <c r="H15" s="71" t="s">
        <v>518</v>
      </c>
      <c r="I15" s="412"/>
      <c r="J15" s="412"/>
      <c r="K15" s="424"/>
      <c r="L15" s="71" t="s">
        <v>519</v>
      </c>
      <c r="M15" s="78" t="s">
        <v>519</v>
      </c>
      <c r="N15" s="420"/>
      <c r="O15" s="421" t="s">
        <v>520</v>
      </c>
      <c r="P15" s="422"/>
      <c r="Q15" s="422"/>
      <c r="R15" s="422"/>
      <c r="S15" s="422"/>
      <c r="T15" s="422"/>
      <c r="U15" s="423"/>
      <c r="V15" s="423"/>
      <c r="W15" s="51" t="s">
        <v>75</v>
      </c>
      <c r="Z15" s="704"/>
      <c r="AA15" s="704"/>
    </row>
    <row r="16" spans="2:27" ht="13.5" customHeight="1">
      <c r="B16" s="424"/>
      <c r="C16" s="647" t="s">
        <v>588</v>
      </c>
      <c r="D16" s="648"/>
      <c r="E16" s="427"/>
      <c r="F16" s="427"/>
      <c r="G16" s="160"/>
      <c r="H16" s="160"/>
      <c r="I16" s="424"/>
      <c r="J16" s="424"/>
      <c r="L16" s="160"/>
      <c r="M16" s="161"/>
      <c r="N16" s="428"/>
      <c r="O16" s="429"/>
      <c r="P16" s="429"/>
      <c r="Q16" s="429"/>
      <c r="R16" s="429"/>
      <c r="S16" s="429"/>
      <c r="T16" s="429"/>
      <c r="U16" s="428"/>
      <c r="V16" s="428"/>
      <c r="W16" s="162"/>
      <c r="Z16" s="704"/>
      <c r="AA16" s="704"/>
    </row>
    <row r="17" spans="2:30" ht="1" customHeight="1">
      <c r="B17" s="424"/>
      <c r="C17" s="647"/>
      <c r="D17" s="648"/>
      <c r="E17" s="427"/>
      <c r="F17" s="427"/>
      <c r="G17" s="160"/>
      <c r="H17" s="160"/>
      <c r="I17" s="424"/>
      <c r="J17" s="424"/>
      <c r="K17" s="424"/>
      <c r="L17" s="160"/>
      <c r="M17" s="161"/>
      <c r="N17" s="428"/>
      <c r="O17" s="429"/>
      <c r="P17" s="429"/>
      <c r="Q17" s="429"/>
      <c r="R17" s="429"/>
      <c r="S17" s="429"/>
      <c r="T17" s="429"/>
      <c r="U17" s="428"/>
      <c r="V17" s="428"/>
      <c r="W17" s="162"/>
      <c r="Z17" s="704"/>
      <c r="AA17" s="704"/>
    </row>
    <row r="18" spans="2:30" s="710" customFormat="1" ht="20" customHeight="1">
      <c r="B18" s="635"/>
      <c r="C18" s="364" t="s">
        <v>1387</v>
      </c>
      <c r="D18" s="346" t="str">
        <f>IF(E18="","",VLOOKUP(C18,Data!$B$5:$L$508,2,FALSE))</f>
        <v/>
      </c>
      <c r="E18" s="715"/>
      <c r="F18" s="709"/>
      <c r="G18" s="346" t="str">
        <f>IF(E18="","",VLOOKUP(C18,Data!$B$5:$L$508,11,FALSE))</f>
        <v/>
      </c>
      <c r="H18" s="616" t="str">
        <f t="shared" ref="H18:H44" si="0">IF(E18&gt;0,E18*G18,"-")</f>
        <v>-</v>
      </c>
      <c r="I18" s="471"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190,Data!G190,(IF(C18=Data!B193,Data!G193,(IF(C18=Data!#REF!,Data!#REF!,(IF(C18=Data!#REF!,Data!#REF!,(IF(C18=Data!#REF!,Data!#REF!,Data!#REF!)))))))))))))))&amp;IF(C18=Data!#REF!,Data!#REF!,(IF(C18=Data!#REF!,Data!#REF!,(IF(C18=Data!#REF!,Data!#REF!,(IF(C18=Data!#REF!,Data!#REF!,(IF(C18=Data!#REF!,Data!#REF!,(IF(C18=Data!#REF!,Data!G885,(IF(C18=Data!#REF!,Data!#REF!,(IF(C18=Data!#REF!,Data!#REF!,Data!#REF!)))))))))))))))&amp;IF(C18=Data!B221,Data!G221,(IF(C18=Data!#REF!,Data!#REF!,(IF(C18=Data!#REF!,Data!#REF!,(IF(C18=Data!#REF!,Data!#REF!,(IF(C18=Data!#REF!,Data!#REF!,Data!#REF!)))))))))</f>
        <v>#REF!</v>
      </c>
      <c r="O18" s="966"/>
      <c r="P18" s="967"/>
      <c r="Q18" s="630" t="s">
        <v>525</v>
      </c>
      <c r="R18" s="967"/>
      <c r="S18" s="967"/>
      <c r="T18" s="630"/>
      <c r="U18" s="634"/>
      <c r="V18" s="630"/>
      <c r="W18" s="350" t="str">
        <f>IF(E18="","",VLOOKUP(C18,Data!$B$5:$J$508,9,FALSE)*E18)</f>
        <v/>
      </c>
      <c r="X18" s="704"/>
      <c r="Y18" s="704"/>
      <c r="Z18" s="901" t="s">
        <v>1202</v>
      </c>
      <c r="AA18" s="901" t="s">
        <v>1203</v>
      </c>
      <c r="AB18" s="901" t="s">
        <v>1204</v>
      </c>
      <c r="AC18" s="704"/>
      <c r="AD18" s="704"/>
    </row>
    <row r="19" spans="2:30" s="710" customFormat="1" ht="20" customHeight="1">
      <c r="B19" s="957">
        <v>1</v>
      </c>
      <c r="C19" s="357" t="s">
        <v>602</v>
      </c>
      <c r="D19" s="346" t="str">
        <f>IF(E19="","",VLOOKUP(C19,Data!$B$5:$L$508,2,FALSE))</f>
        <v>ZA34840</v>
      </c>
      <c r="E19" s="715">
        <v>50</v>
      </c>
      <c r="F19" s="712" t="s">
        <v>1383</v>
      </c>
      <c r="G19" s="346">
        <f>IF(E19="","",VLOOKUP(C19,Data!$B$5:$L$508,11,FALSE))</f>
        <v>35.08</v>
      </c>
      <c r="H19" s="616">
        <f t="shared" si="0"/>
        <v>1754</v>
      </c>
      <c r="I19" s="471" t="str">
        <f>IF(E19="","",VLOOKUP(C19,Data!$B$5:$D$508,3,FALSE))</f>
        <v>C/T</v>
      </c>
      <c r="J19" s="347" t="str">
        <f>IF(E19="","",VLOOKUP(C19,Data!$B$5:$M$508,12,FALSE))</f>
        <v>Indonesia</v>
      </c>
      <c r="K19" s="348"/>
      <c r="L19" s="349">
        <f>IF(E19="","",VLOOKUP(C19,Data!$B$5:$E$508,4,FALSE)*E19)</f>
        <v>56.000000000000007</v>
      </c>
      <c r="M19" s="349">
        <f>IF(E19="","",VLOOKUP(C19,Data!$B$5:$F$508,5,FALSE)*E19)</f>
        <v>55.000000000000007</v>
      </c>
      <c r="N19" s="612" t="e">
        <f>IF(C19=Data!#REF!,Data!#REF!,(IF(C19=Data!#REF!,Data!#REF!,(IF(C19=Data!#REF!,Data!#REF!,(IF(C19=Data!B142,Data!G142,(IF(C19=Data!B145,Data!G145,(IF(C19=Data!#REF!,Data!#REF!,(IF(C19=Data!#REF!,Data!#REF!,(IF(C19=Data!#REF!,Data!#REF!,Data!#REF!)))))))))))))))&amp;IF(C19=Data!#REF!,Data!#REF!,(IF(C19=Data!#REF!,Data!#REF!,(IF(C19=Data!#REF!,Data!#REF!,(IF(C19=Data!#REF!,Data!#REF!,(IF(C19=Data!#REF!,Data!#REF!,(IF(C19=Data!#REF!,Data!G837,(IF(C19=Data!#REF!,Data!#REF!,(IF(C19=Data!#REF!,Data!#REF!,Data!#REF!)))))))))))))))&amp;IF(C19=Data!B173,Data!G173,(IF(C19=Data!#REF!,Data!#REF!,(IF(C19=Data!#REF!,Data!#REF!,(IF(C19=Data!#REF!,Data!#REF!,(IF(C19=Data!#REF!,Data!#REF!,Data!#REF!)))))))))</f>
        <v>#REF!</v>
      </c>
      <c r="O19" s="966"/>
      <c r="P19" s="967"/>
      <c r="Q19" s="630" t="s">
        <v>525</v>
      </c>
      <c r="R19" s="967"/>
      <c r="S19" s="967"/>
      <c r="T19" s="630"/>
      <c r="U19" s="634"/>
      <c r="V19" s="630"/>
      <c r="W19" s="350">
        <f>IF(E19="","",VLOOKUP(C19,Data!$B$5:$J$508,9,FALSE)*E19)</f>
        <v>0.182</v>
      </c>
      <c r="X19" s="704" t="b">
        <f t="shared" ref="X19:X43" si="1">D19=Z19</f>
        <v>0</v>
      </c>
      <c r="Y19" s="704" t="b">
        <f t="shared" ref="Y19:Y43" si="2">E19=AB19</f>
        <v>0</v>
      </c>
      <c r="Z19" s="935" t="s">
        <v>571</v>
      </c>
      <c r="AA19" s="935" t="s">
        <v>1182</v>
      </c>
      <c r="AB19" s="936">
        <v>20</v>
      </c>
      <c r="AC19" s="704"/>
      <c r="AD19" s="704"/>
    </row>
    <row r="20" spans="2:30" s="710" customFormat="1" ht="20" customHeight="1">
      <c r="B20" s="957" t="s">
        <v>1005</v>
      </c>
      <c r="C20" s="357" t="s">
        <v>14</v>
      </c>
      <c r="D20" s="346" t="str">
        <f>IF(E20="","",VLOOKUP(C20,Data!$B$5:$L$508,2,FALSE))</f>
        <v>ZA34830</v>
      </c>
      <c r="E20" s="715">
        <v>20</v>
      </c>
      <c r="F20" s="363"/>
      <c r="G20" s="346">
        <f>IF(E20="","",VLOOKUP(C20,Data!$B$5:$L$508,11,FALSE))</f>
        <v>117.38</v>
      </c>
      <c r="H20" s="616">
        <f t="shared" si="0"/>
        <v>2347.6</v>
      </c>
      <c r="I20" s="471" t="str">
        <f>IF(E20="","",VLOOKUP(C20,Data!$B$5:$D$508,3,FALSE))</f>
        <v>C/T</v>
      </c>
      <c r="J20" s="347" t="str">
        <f>IF(E20="","",VLOOKUP(C20,Data!$B$5:$M$508,12,FALSE))</f>
        <v>Indonesia</v>
      </c>
      <c r="K20" s="348"/>
      <c r="L20" s="349">
        <f>IF(E20="","",VLOOKUP(C20,Data!$B$5:$E$508,4,FALSE)*E20)</f>
        <v>102</v>
      </c>
      <c r="M20" s="349">
        <f>IF(E20="","",VLOOKUP(C20,Data!$B$5:$F$508,5,FALSE)*E20)</f>
        <v>90</v>
      </c>
      <c r="N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O20" s="966"/>
      <c r="P20" s="967"/>
      <c r="Q20" s="630" t="s">
        <v>525</v>
      </c>
      <c r="R20" s="967"/>
      <c r="S20" s="967"/>
      <c r="T20" s="630"/>
      <c r="U20" s="634"/>
      <c r="V20" s="630"/>
      <c r="W20" s="350">
        <f>IF(E20="","",VLOOKUP(C20,Data!$B$5:$J$508,9,FALSE)*E20)</f>
        <v>1.1619999999999999</v>
      </c>
      <c r="X20" s="704" t="b">
        <f t="shared" si="1"/>
        <v>0</v>
      </c>
      <c r="Y20" s="704" t="b">
        <f t="shared" si="2"/>
        <v>0</v>
      </c>
      <c r="Z20" s="902" t="s">
        <v>601</v>
      </c>
      <c r="AA20" s="902" t="s">
        <v>1304</v>
      </c>
      <c r="AB20" s="903">
        <v>10</v>
      </c>
      <c r="AC20" s="704"/>
      <c r="AD20" s="704"/>
    </row>
    <row r="21" spans="2:30" s="710" customFormat="1" ht="20" customHeight="1">
      <c r="B21" s="957" t="s">
        <v>1388</v>
      </c>
      <c r="C21" s="357" t="s">
        <v>336</v>
      </c>
      <c r="D21" s="346" t="str">
        <f>IF(E21="","",VLOOKUP(C21,Data!$B$5:$L$508,2,FALSE))</f>
        <v>WY71980</v>
      </c>
      <c r="E21" s="715">
        <v>120</v>
      </c>
      <c r="F21" s="712" t="s">
        <v>1384</v>
      </c>
      <c r="G21" s="346">
        <f>IF(E21="","",VLOOKUP(C21,Data!$B$5:$L$508,11,FALSE))</f>
        <v>128.6</v>
      </c>
      <c r="H21" s="616">
        <f t="shared" si="0"/>
        <v>15432</v>
      </c>
      <c r="I21" s="471" t="str">
        <f>IF(E21="","",VLOOKUP(C21,Data!$B$5:$D$508,3,FALSE))</f>
        <v>C/T</v>
      </c>
      <c r="J21" s="347" t="str">
        <f>IF(E21="","",VLOOKUP(C21,Data!$B$5:$M$508,12,FALSE))</f>
        <v>Indonesia</v>
      </c>
      <c r="K21" s="348"/>
      <c r="L21" s="349">
        <f>IF(E21="","",VLOOKUP(C21,Data!$B$5:$E$508,4,FALSE)*E21)</f>
        <v>792</v>
      </c>
      <c r="M21" s="349">
        <f>IF(E21="","",VLOOKUP(C21,Data!$B$5:$F$508,5,FALSE)*E21)</f>
        <v>780</v>
      </c>
      <c r="N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O21" s="966"/>
      <c r="P21" s="967"/>
      <c r="Q21" s="630" t="s">
        <v>525</v>
      </c>
      <c r="R21" s="967"/>
      <c r="S21" s="967"/>
      <c r="T21" s="630"/>
      <c r="U21" s="634"/>
      <c r="V21" s="630"/>
      <c r="W21" s="350">
        <f>IF(E21="","",VLOOKUP(C21,Data!$B$5:$J$508,9,FALSE)*E21)</f>
        <v>1.6102799999999999</v>
      </c>
      <c r="X21" s="704" t="b">
        <f t="shared" si="1"/>
        <v>1</v>
      </c>
      <c r="Y21" s="704" t="b">
        <f t="shared" si="2"/>
        <v>0</v>
      </c>
      <c r="Z21" s="902" t="s">
        <v>569</v>
      </c>
      <c r="AA21" s="902" t="s">
        <v>1183</v>
      </c>
      <c r="AB21" s="903">
        <v>160</v>
      </c>
      <c r="AC21" s="704"/>
      <c r="AD21" s="704"/>
    </row>
    <row r="22" spans="2:30" s="710" customFormat="1" ht="20" customHeight="1">
      <c r="B22" s="957">
        <v>10</v>
      </c>
      <c r="C22" s="357" t="s">
        <v>604</v>
      </c>
      <c r="D22" s="346" t="str">
        <f>IF(E22="","",VLOOKUP(C22,Data!$B$5:$L$508,2,FALSE))</f>
        <v>ZH87930</v>
      </c>
      <c r="E22" s="715">
        <v>10</v>
      </c>
      <c r="F22" s="712"/>
      <c r="G22" s="346">
        <f>IF(E22="","",VLOOKUP(C22,Data!$B$5:$L$508,11,FALSE))</f>
        <v>129.94999999999999</v>
      </c>
      <c r="H22" s="616">
        <f t="shared" si="0"/>
        <v>1299.5</v>
      </c>
      <c r="I22" s="471" t="str">
        <f>IF(E22="","",VLOOKUP(C22,Data!$B$5:$D$508,3,FALSE))</f>
        <v>C/T</v>
      </c>
      <c r="J22" s="347" t="str">
        <f>IF(E22="","",VLOOKUP(C22,Data!$B$5:$M$508,12,FALSE))</f>
        <v>Indonesia</v>
      </c>
      <c r="K22" s="348"/>
      <c r="L22" s="349">
        <f>IF(E22="","",VLOOKUP(C22,Data!$B$5:$E$508,4,FALSE)*E22)</f>
        <v>65</v>
      </c>
      <c r="M22" s="349">
        <f>IF(E22="","",VLOOKUP(C22,Data!$B$5:$F$508,5,FALSE)*E22)</f>
        <v>60</v>
      </c>
      <c r="N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O22" s="966"/>
      <c r="P22" s="967"/>
      <c r="Q22" s="630" t="s">
        <v>525</v>
      </c>
      <c r="R22" s="967"/>
      <c r="S22" s="967"/>
      <c r="T22" s="630"/>
      <c r="U22" s="634"/>
      <c r="V22" s="630"/>
      <c r="W22" s="350">
        <f>IF(E22="","",VLOOKUP(C22,Data!$B$5:$J$508,9,FALSE)*E22)</f>
        <v>0.36199999999999999</v>
      </c>
      <c r="X22" s="704" t="b">
        <f t="shared" si="1"/>
        <v>0</v>
      </c>
      <c r="Y22" s="704" t="b">
        <f t="shared" si="2"/>
        <v>0</v>
      </c>
      <c r="Z22" s="902" t="s">
        <v>570</v>
      </c>
      <c r="AA22" s="902" t="s">
        <v>1289</v>
      </c>
      <c r="AB22" s="903">
        <v>20</v>
      </c>
      <c r="AC22" s="704"/>
      <c r="AD22" s="704"/>
    </row>
    <row r="23" spans="2:30" s="710" customFormat="1" ht="20" customHeight="1">
      <c r="B23" s="957">
        <v>11</v>
      </c>
      <c r="C23" s="357" t="s">
        <v>348</v>
      </c>
      <c r="D23" s="346" t="str">
        <f>IF(E23="","",VLOOKUP(C23,Data!$B$5:$L$508,2,FALSE))</f>
        <v>WY72000</v>
      </c>
      <c r="E23" s="715">
        <v>20</v>
      </c>
      <c r="F23" s="378" t="s">
        <v>1386</v>
      </c>
      <c r="G23" s="346">
        <f>IF(E23="","",VLOOKUP(C23,Data!$B$5:$L$508,11,FALSE))</f>
        <v>128.13999999999999</v>
      </c>
      <c r="H23" s="616">
        <f t="shared" si="0"/>
        <v>2562.7999999999997</v>
      </c>
      <c r="I23" s="471" t="str">
        <f>IF(E23="","",VLOOKUP(C23,Data!$B$5:$D$508,3,FALSE))</f>
        <v>C/T</v>
      </c>
      <c r="J23" s="347" t="str">
        <f>IF(E23="","",VLOOKUP(C23,Data!$B$5:$M$508,12,FALSE))</f>
        <v>Indonesia</v>
      </c>
      <c r="K23" s="348"/>
      <c r="L23" s="349">
        <f>IF(E23="","",VLOOKUP(C23,Data!$B$5:$E$508,4,FALSE)*E23)</f>
        <v>132</v>
      </c>
      <c r="M23" s="349">
        <f>IF(E23="","",VLOOKUP(C23,Data!$B$5:$F$508,5,FALSE)*E23)</f>
        <v>130</v>
      </c>
      <c r="N23" s="612" t="e">
        <f>IF(C23=Data!#REF!,Data!#REF!,(IF(C23=Data!#REF!,Data!#REF!,(IF(C23=Data!#REF!,Data!#REF!,(IF(C23=Data!B138,Data!G138,(IF(C23=Data!B141,Data!G141,(IF(C23=Data!#REF!,Data!#REF!,(IF(C23=Data!#REF!,Data!#REF!,(IF(C23=Data!#REF!,Data!#REF!,Data!#REF!)))))))))))))))&amp;IF(C23=Data!#REF!,Data!#REF!,(IF(C23=Data!#REF!,Data!#REF!,(IF(C23=Data!#REF!,Data!#REF!,(IF(C23=Data!#REF!,Data!#REF!,(IF(C23=Data!#REF!,Data!#REF!,(IF(C23=Data!#REF!,Data!G833,(IF(C23=Data!#REF!,Data!#REF!,(IF(C23=Data!#REF!,Data!#REF!,Data!#REF!)))))))))))))))&amp;IF(C23=Data!B169,Data!G169,(IF(C23=Data!#REF!,Data!#REF!,(IF(C23=Data!#REF!,Data!#REF!,(IF(C23=Data!#REF!,Data!#REF!,(IF(C23=Data!#REF!,Data!#REF!,Data!#REF!)))))))))</f>
        <v>#REF!</v>
      </c>
      <c r="O23" s="966"/>
      <c r="P23" s="967"/>
      <c r="Q23" s="630" t="s">
        <v>525</v>
      </c>
      <c r="R23" s="967"/>
      <c r="S23" s="967"/>
      <c r="T23" s="630"/>
      <c r="U23" s="634"/>
      <c r="V23" s="630"/>
      <c r="W23" s="350">
        <f>IF(E23="","",VLOOKUP(C23,Data!$B$5:$J$508,9,FALSE)*E23)</f>
        <v>0.26838000000000001</v>
      </c>
      <c r="X23" s="704" t="b">
        <f t="shared" si="1"/>
        <v>0</v>
      </c>
      <c r="Y23" s="704" t="b">
        <f t="shared" si="2"/>
        <v>0</v>
      </c>
      <c r="Z23" s="902" t="s">
        <v>565</v>
      </c>
      <c r="AA23" s="902" t="s">
        <v>1184</v>
      </c>
      <c r="AB23" s="903">
        <v>150</v>
      </c>
      <c r="AC23" s="704"/>
      <c r="AD23" s="704"/>
    </row>
    <row r="24" spans="2:30" s="710" customFormat="1" ht="20" customHeight="1">
      <c r="B24" s="957" t="s">
        <v>1389</v>
      </c>
      <c r="C24" s="357" t="s">
        <v>592</v>
      </c>
      <c r="D24" s="346" t="str">
        <f>IF(E24="","",VLOOKUP(C24,Data!$B$5:$L$508,2,FALSE))</f>
        <v>WW08930</v>
      </c>
      <c r="E24" s="715">
        <v>150</v>
      </c>
      <c r="F24" s="712"/>
      <c r="G24" s="346">
        <f>IF(E24="","",VLOOKUP(C24,Data!$B$5:$L$508,11,FALSE))</f>
        <v>24.7</v>
      </c>
      <c r="H24" s="616">
        <f t="shared" si="0"/>
        <v>3705</v>
      </c>
      <c r="I24" s="471" t="str">
        <f>IF(E24="","",VLOOKUP(C24,Data!$B$5:$D$508,3,FALSE))</f>
        <v>C/T</v>
      </c>
      <c r="J24" s="347" t="str">
        <f>IF(E24="","",VLOOKUP(C24,Data!$B$5:$M$508,12,FALSE))</f>
        <v>Indonesia</v>
      </c>
      <c r="K24" s="348"/>
      <c r="L24" s="349">
        <f>IF(E24="","",VLOOKUP(C24,Data!$B$5:$E$508,4,FALSE)*E24)</f>
        <v>330</v>
      </c>
      <c r="M24" s="349">
        <f>IF(E24="","",VLOOKUP(C24,Data!$B$5:$F$508,5,FALSE)*E24)</f>
        <v>150</v>
      </c>
      <c r="N24" s="612" t="e">
        <f>IF(C24=Data!#REF!,Data!#REF!,(IF(C24=Data!#REF!,Data!#REF!,(IF(C24=Data!#REF!,Data!#REF!,(IF(C24=Data!B139,Data!G139,(IF(C24=Data!B142,Data!G142,(IF(C24=Data!#REF!,Data!#REF!,(IF(C24=Data!#REF!,Data!#REF!,(IF(C24=Data!#REF!,Data!#REF!,Data!#REF!)))))))))))))))&amp;IF(C24=Data!#REF!,Data!#REF!,(IF(C24=Data!#REF!,Data!#REF!,(IF(C24=Data!#REF!,Data!#REF!,(IF(C24=Data!#REF!,Data!#REF!,(IF(C24=Data!#REF!,Data!#REF!,(IF(C24=Data!#REF!,Data!G834,(IF(C24=Data!#REF!,Data!#REF!,(IF(C24=Data!#REF!,Data!#REF!,Data!#REF!)))))))))))))))&amp;IF(C24=Data!B170,Data!G170,(IF(C24=Data!#REF!,Data!#REF!,(IF(C24=Data!#REF!,Data!#REF!,(IF(C24=Data!#REF!,Data!#REF!,(IF(C24=Data!#REF!,Data!#REF!,Data!#REF!)))))))))</f>
        <v>#REF!</v>
      </c>
      <c r="O24" s="966"/>
      <c r="P24" s="967"/>
      <c r="Q24" s="630" t="s">
        <v>525</v>
      </c>
      <c r="R24" s="967"/>
      <c r="S24" s="967"/>
      <c r="T24" s="630"/>
      <c r="U24" s="634"/>
      <c r="V24" s="630"/>
      <c r="W24" s="350">
        <f>IF(E24="","",VLOOKUP(C24,Data!$B$5:$J$508,9,FALSE)*E24)</f>
        <v>0.51</v>
      </c>
      <c r="X24" s="704" t="b">
        <f t="shared" si="1"/>
        <v>0</v>
      </c>
      <c r="Y24" s="704" t="b">
        <f t="shared" si="2"/>
        <v>1</v>
      </c>
      <c r="Z24" s="902" t="s">
        <v>566</v>
      </c>
      <c r="AA24" s="902" t="s">
        <v>1185</v>
      </c>
      <c r="AB24" s="903">
        <v>150</v>
      </c>
      <c r="AC24" s="704"/>
      <c r="AD24" s="704"/>
    </row>
    <row r="25" spans="2:30" s="710" customFormat="1" ht="20" customHeight="1">
      <c r="B25" s="957"/>
      <c r="C25" s="357" t="s">
        <v>593</v>
      </c>
      <c r="D25" s="346" t="str">
        <f>IF(E25="","",VLOOKUP(C25,Data!$B$5:$L$508,2,FALSE))</f>
        <v>WW08960</v>
      </c>
      <c r="E25" s="715">
        <v>150</v>
      </c>
      <c r="F25" s="712"/>
      <c r="G25" s="346">
        <f>IF(E25="","",VLOOKUP(C25,Data!$B$5:$L$508,11,FALSE))</f>
        <v>24.7</v>
      </c>
      <c r="H25" s="616">
        <f t="shared" si="0"/>
        <v>3705</v>
      </c>
      <c r="I25" s="471" t="str">
        <f>IF(E25="","",VLOOKUP(C25,Data!$B$5:$D$508,3,FALSE))</f>
        <v>C/T</v>
      </c>
      <c r="J25" s="347" t="str">
        <f>IF(E25="","",VLOOKUP(C25,Data!$B$5:$M$508,12,FALSE))</f>
        <v>Indonesia</v>
      </c>
      <c r="K25" s="348"/>
      <c r="L25" s="349">
        <f>IF(E25="","",VLOOKUP(C25,Data!$B$5:$E$508,4,FALSE)*E25)</f>
        <v>0</v>
      </c>
      <c r="M25" s="349">
        <f>IF(E25="","",VLOOKUP(C25,Data!$B$5:$F$508,5,FALSE)*E25)</f>
        <v>150</v>
      </c>
      <c r="N25" s="612" t="e">
        <f>IF(C25=Data!#REF!,Data!#REF!,(IF(C25=Data!#REF!,Data!#REF!,(IF(C25=Data!#REF!,Data!#REF!,(IF(C25=Data!B140,Data!G140,(IF(C25=Data!B143,Data!G143,(IF(C25=Data!#REF!,Data!#REF!,(IF(C25=Data!#REF!,Data!#REF!,(IF(C25=Data!#REF!,Data!#REF!,Data!#REF!)))))))))))))))&amp;IF(C25=Data!#REF!,Data!#REF!,(IF(C25=Data!#REF!,Data!#REF!,(IF(C25=Data!#REF!,Data!#REF!,(IF(C25=Data!#REF!,Data!#REF!,(IF(C25=Data!#REF!,Data!#REF!,(IF(C25=Data!#REF!,Data!G835,(IF(C25=Data!#REF!,Data!#REF!,(IF(C25=Data!#REF!,Data!#REF!,Data!#REF!)))))))))))))))&amp;IF(C25=Data!B171,Data!G171,(IF(C25=Data!#REF!,Data!#REF!,(IF(C25=Data!#REF!,Data!#REF!,(IF(C25=Data!#REF!,Data!#REF!,(IF(C25=Data!#REF!,Data!#REF!,Data!#REF!)))))))))</f>
        <v>#REF!</v>
      </c>
      <c r="O25" s="966"/>
      <c r="P25" s="967"/>
      <c r="Q25" s="630" t="s">
        <v>525</v>
      </c>
      <c r="R25" s="967"/>
      <c r="S25" s="967"/>
      <c r="T25" s="630"/>
      <c r="U25" s="634"/>
      <c r="V25" s="630"/>
      <c r="W25" s="350">
        <f>IF(E25="","",VLOOKUP(C25,Data!$B$5:$J$508,9,FALSE)*E25)</f>
        <v>0.51</v>
      </c>
      <c r="X25" s="704" t="b">
        <f t="shared" si="1"/>
        <v>0</v>
      </c>
      <c r="Y25" s="704" t="b">
        <f t="shared" si="2"/>
        <v>0</v>
      </c>
      <c r="Z25" s="902" t="s">
        <v>567</v>
      </c>
      <c r="AA25" s="902" t="s">
        <v>1186</v>
      </c>
      <c r="AB25" s="903">
        <v>250</v>
      </c>
      <c r="AC25" s="704"/>
      <c r="AD25" s="704"/>
    </row>
    <row r="26" spans="2:30" s="710" customFormat="1" ht="20" customHeight="1">
      <c r="B26" s="957" t="s">
        <v>884</v>
      </c>
      <c r="C26" s="357" t="s">
        <v>596</v>
      </c>
      <c r="D26" s="346" t="str">
        <f>IF(E26="","",VLOOKUP(C26,Data!$B$5:$L$508,2,FALSE))</f>
        <v>WW09120</v>
      </c>
      <c r="E26" s="715">
        <v>100</v>
      </c>
      <c r="F26" s="712"/>
      <c r="G26" s="346">
        <f>IF(E26="","",VLOOKUP(C26,Data!$B$5:$L$508,11,FALSE))</f>
        <v>25.11</v>
      </c>
      <c r="H26" s="616">
        <f t="shared" si="0"/>
        <v>2511</v>
      </c>
      <c r="I26" s="471" t="str">
        <f>IF(E26="","",VLOOKUP(C26,Data!$B$5:$D$508,3,FALSE))</f>
        <v>C/T</v>
      </c>
      <c r="J26" s="347" t="str">
        <f>IF(E26="","",VLOOKUP(C26,Data!$B$5:$M$508,12,FALSE))</f>
        <v>Indonesia</v>
      </c>
      <c r="K26" s="348"/>
      <c r="L26" s="349">
        <f>IF(E26="","",VLOOKUP(C26,Data!$B$5:$E$508,4,FALSE)*E26)</f>
        <v>150</v>
      </c>
      <c r="M26" s="349">
        <f>IF(E26="","",VLOOKUP(C26,Data!$B$5:$F$508,5,FALSE)*E26)</f>
        <v>65</v>
      </c>
      <c r="N26" s="612" t="e">
        <f>IF(C26=Data!#REF!,Data!#REF!,(IF(C26=Data!#REF!,Data!#REF!,(IF(C26=Data!#REF!,Data!#REF!,(IF(C26=Data!B141,Data!G141,(IF(C26=Data!B144,Data!G144,(IF(C26=Data!#REF!,Data!#REF!,(IF(C26=Data!#REF!,Data!#REF!,(IF(C26=Data!#REF!,Data!#REF!,Data!#REF!)))))))))))))))&amp;IF(C26=Data!#REF!,Data!#REF!,(IF(C26=Data!#REF!,Data!#REF!,(IF(C26=Data!#REF!,Data!#REF!,(IF(C26=Data!#REF!,Data!#REF!,(IF(C26=Data!#REF!,Data!#REF!,(IF(C26=Data!#REF!,Data!G836,(IF(C26=Data!#REF!,Data!#REF!,(IF(C26=Data!#REF!,Data!#REF!,Data!#REF!)))))))))))))))&amp;IF(C26=Data!B172,Data!G172,(IF(C26=Data!#REF!,Data!#REF!,(IF(C26=Data!#REF!,Data!#REF!,(IF(C26=Data!#REF!,Data!#REF!,(IF(C26=Data!#REF!,Data!#REF!,Data!#REF!)))))))))</f>
        <v>#REF!</v>
      </c>
      <c r="O26" s="966"/>
      <c r="P26" s="967"/>
      <c r="Q26" s="630" t="s">
        <v>525</v>
      </c>
      <c r="R26" s="967"/>
      <c r="S26" s="967"/>
      <c r="T26" s="630"/>
      <c r="U26" s="634"/>
      <c r="V26" s="630"/>
      <c r="W26" s="350">
        <f>IF(E26="","",VLOOKUP(C26,Data!$B$5:$J$508,9,FALSE)*E26)</f>
        <v>0.39400000000000002</v>
      </c>
      <c r="X26" s="704" t="b">
        <f t="shared" si="1"/>
        <v>0</v>
      </c>
      <c r="Y26" s="704" t="b">
        <f t="shared" si="2"/>
        <v>0</v>
      </c>
      <c r="Z26" s="902" t="s">
        <v>568</v>
      </c>
      <c r="AA26" s="902" t="s">
        <v>1187</v>
      </c>
      <c r="AB26" s="903">
        <v>250</v>
      </c>
      <c r="AC26" s="704"/>
      <c r="AD26" s="704"/>
    </row>
    <row r="27" spans="2:30" s="710" customFormat="1" ht="20" customHeight="1">
      <c r="B27" s="957"/>
      <c r="C27" s="357" t="s">
        <v>597</v>
      </c>
      <c r="D27" s="346" t="str">
        <f>IF(E27="","",VLOOKUP(C27,Data!$B$5:$L$508,2,FALSE))</f>
        <v>WW09130</v>
      </c>
      <c r="E27" s="715">
        <v>100</v>
      </c>
      <c r="F27" s="709"/>
      <c r="G27" s="346">
        <f>IF(E27="","",VLOOKUP(C27,Data!$B$5:$L$508,11,FALSE))</f>
        <v>25.11</v>
      </c>
      <c r="H27" s="616">
        <f t="shared" si="0"/>
        <v>2511</v>
      </c>
      <c r="I27" s="471" t="str">
        <f>IF(E27="","",VLOOKUP(C27,Data!$B$5:$D$508,3,FALSE))</f>
        <v>C/T</v>
      </c>
      <c r="J27" s="347" t="str">
        <f>IF(E27="","",VLOOKUP(C27,Data!$B$5:$M$508,12,FALSE))</f>
        <v>Indonesia</v>
      </c>
      <c r="K27" s="348"/>
      <c r="L27" s="349">
        <f>IF(E27="","",VLOOKUP(C27,Data!$B$5:$E$508,4,FALSE)*E27)</f>
        <v>0</v>
      </c>
      <c r="M27" s="349">
        <f>IF(E27="","",VLOOKUP(C27,Data!$B$5:$F$508,5,FALSE)*E27)</f>
        <v>65</v>
      </c>
      <c r="N27" s="612" t="e">
        <f>IF(C27=Data!#REF!,Data!#REF!,(IF(C27=Data!#REF!,Data!#REF!,(IF(C27=Data!#REF!,Data!#REF!,(IF(C27=Data!B149,Data!G149,(IF(C27=Data!B152,Data!G152,(IF(C27=Data!#REF!,Data!#REF!,(IF(C27=Data!#REF!,Data!#REF!,(IF(C27=Data!#REF!,Data!#REF!,Data!#REF!)))))))))))))))&amp;IF(C27=Data!#REF!,Data!#REF!,(IF(C27=Data!#REF!,Data!#REF!,(IF(C27=Data!#REF!,Data!#REF!,(IF(C27=Data!#REF!,Data!#REF!,(IF(C27=Data!#REF!,Data!#REF!,(IF(C27=Data!#REF!,Data!G844,(IF(C27=Data!#REF!,Data!#REF!,(IF(C27=Data!#REF!,Data!#REF!,Data!#REF!)))))))))))))))&amp;IF(C27=Data!B180,Data!G180,(IF(C27=Data!#REF!,Data!#REF!,(IF(C27=Data!#REF!,Data!#REF!,(IF(C27=Data!#REF!,Data!#REF!,(IF(C27=Data!#REF!,Data!#REF!,Data!#REF!)))))))))</f>
        <v>#REF!</v>
      </c>
      <c r="O27" s="966"/>
      <c r="P27" s="967"/>
      <c r="Q27" s="630" t="s">
        <v>525</v>
      </c>
      <c r="R27" s="967"/>
      <c r="S27" s="967"/>
      <c r="T27" s="630"/>
      <c r="U27" s="634"/>
      <c r="V27" s="630"/>
      <c r="W27" s="350">
        <f>IF(E27="","",VLOOKUP(C27,Data!$B$5:$J$508,9,FALSE)*E27)</f>
        <v>0.39400000000000002</v>
      </c>
      <c r="X27" s="704" t="b">
        <f t="shared" si="1"/>
        <v>0</v>
      </c>
      <c r="Y27" s="704" t="b">
        <f t="shared" si="2"/>
        <v>0</v>
      </c>
      <c r="Z27" s="935" t="s">
        <v>579</v>
      </c>
      <c r="AA27" s="935" t="s">
        <v>1188</v>
      </c>
      <c r="AB27" s="936">
        <v>150</v>
      </c>
      <c r="AC27" s="704"/>
      <c r="AD27" s="704"/>
    </row>
    <row r="28" spans="2:30" s="710" customFormat="1" ht="20" customHeight="1">
      <c r="B28" s="957">
        <v>17</v>
      </c>
      <c r="C28" s="357" t="s">
        <v>550</v>
      </c>
      <c r="D28" s="346" t="str">
        <f>IF(E28="","",VLOOKUP(C28,Data!$B$5:$L$508,2,FALSE))</f>
        <v>ZG74810</v>
      </c>
      <c r="E28" s="715">
        <v>150</v>
      </c>
      <c r="F28" s="709"/>
      <c r="G28" s="346">
        <f>IF(E28="","",VLOOKUP(C28,Data!$B$5:$L$508,11,FALSE))</f>
        <v>13.22</v>
      </c>
      <c r="H28" s="616">
        <f t="shared" si="0"/>
        <v>1983</v>
      </c>
      <c r="I28" s="471" t="str">
        <f>IF(E28="","",VLOOKUP(C28,Data!$B$5:$D$508,3,FALSE))</f>
        <v>C/T</v>
      </c>
      <c r="J28" s="347" t="str">
        <f>IF(E28="","",VLOOKUP(C28,Data!$B$5:$M$508,12,FALSE))</f>
        <v>Indonesia</v>
      </c>
      <c r="K28" s="348"/>
      <c r="L28" s="349">
        <f>IF(E28="","",VLOOKUP(C28,Data!$B$5:$E$508,4,FALSE)*E28)</f>
        <v>325</v>
      </c>
      <c r="M28" s="349">
        <f>IF(E28="","",VLOOKUP(C28,Data!$B$5:$F$508,5,FALSE)*E28)</f>
        <v>300</v>
      </c>
      <c r="N28" s="612" t="e">
        <f>IF(C28=Data!#REF!,Data!#REF!,(IF(C28=Data!#REF!,Data!#REF!,(IF(C28=Data!#REF!,Data!#REF!,(IF(C28=Data!B147,Data!G147,(IF(C28=Data!B150,Data!G150,(IF(C28=Data!#REF!,Data!#REF!,(IF(C28=Data!#REF!,Data!#REF!,(IF(C28=Data!#REF!,Data!#REF!,Data!#REF!)))))))))))))))&amp;IF(C28=Data!#REF!,Data!#REF!,(IF(C28=Data!#REF!,Data!#REF!,(IF(C28=Data!#REF!,Data!#REF!,(IF(C28=Data!#REF!,Data!#REF!,(IF(C28=Data!#REF!,Data!#REF!,(IF(C28=Data!#REF!,Data!G842,(IF(C28=Data!#REF!,Data!#REF!,(IF(C28=Data!#REF!,Data!#REF!,Data!#REF!)))))))))))))))&amp;IF(C28=Data!B178,Data!G178,(IF(C28=Data!#REF!,Data!#REF!,(IF(C28=Data!#REF!,Data!#REF!,(IF(C28=Data!#REF!,Data!#REF!,(IF(C28=Data!#REF!,Data!#REF!,Data!#REF!)))))))))</f>
        <v>#REF!</v>
      </c>
      <c r="O28" s="966"/>
      <c r="P28" s="967"/>
      <c r="Q28" s="630" t="s">
        <v>525</v>
      </c>
      <c r="R28" s="967"/>
      <c r="S28" s="967"/>
      <c r="T28" s="630"/>
      <c r="U28" s="634"/>
      <c r="V28" s="630"/>
      <c r="W28" s="350">
        <f>IF(E28="","",VLOOKUP(C28,Data!$B$5:$J$508,9,FALSE)*E28)</f>
        <v>1.2</v>
      </c>
      <c r="X28" s="704" t="b">
        <f t="shared" si="1"/>
        <v>1</v>
      </c>
      <c r="Y28" s="704" t="b">
        <f t="shared" si="2"/>
        <v>1</v>
      </c>
      <c r="Z28" s="902" t="s">
        <v>603</v>
      </c>
      <c r="AA28" s="902" t="s">
        <v>1189</v>
      </c>
      <c r="AB28" s="903">
        <v>150</v>
      </c>
      <c r="AC28" s="704"/>
      <c r="AD28" s="704"/>
    </row>
    <row r="29" spans="2:30" s="710" customFormat="1" ht="20" customHeight="1">
      <c r="B29" s="957" t="s">
        <v>1161</v>
      </c>
      <c r="C29" s="357" t="s">
        <v>595</v>
      </c>
      <c r="D29" s="346" t="str">
        <f>IF(E29="","",VLOOKUP(C29,Data!$B$5:$L$508,2,FALSE))</f>
        <v>WW08990</v>
      </c>
      <c r="E29" s="715">
        <v>150</v>
      </c>
      <c r="F29" s="709"/>
      <c r="G29" s="346">
        <f>IF(E29="","",VLOOKUP(C29,Data!$B$5:$L$508,11,FALSE))</f>
        <v>24.65</v>
      </c>
      <c r="H29" s="616">
        <f t="shared" si="0"/>
        <v>3697.5</v>
      </c>
      <c r="I29" s="471" t="str">
        <f>IF(E29="","",VLOOKUP(C29,Data!$B$5:$D$508,3,FALSE))</f>
        <v>C/T</v>
      </c>
      <c r="J29" s="347" t="str">
        <f>IF(E29="","",VLOOKUP(C29,Data!$B$5:$M$508,12,FALSE))</f>
        <v>Indonesia</v>
      </c>
      <c r="K29" s="348"/>
      <c r="L29" s="349">
        <f>IF(E29="","",VLOOKUP(C29,Data!$B$5:$E$508,4,FALSE)*E29)</f>
        <v>330</v>
      </c>
      <c r="M29" s="349">
        <f>IF(E29="","",VLOOKUP(C29,Data!$B$5:$F$508,5,FALSE)*E29)</f>
        <v>150</v>
      </c>
      <c r="N29" s="612" t="e">
        <f>IF(C29=Data!#REF!,Data!#REF!,(IF(C29=Data!#REF!,Data!#REF!,(IF(C29=Data!#REF!,Data!#REF!,(IF(C29=Data!B147,Data!G147,(IF(C29=Data!B150,Data!G150,(IF(C29=Data!#REF!,Data!#REF!,(IF(C29=Data!#REF!,Data!#REF!,(IF(C29=Data!#REF!,Data!#REF!,Data!#REF!)))))))))))))))&amp;IF(C29=Data!#REF!,Data!#REF!,(IF(C29=Data!#REF!,Data!#REF!,(IF(C29=Data!#REF!,Data!#REF!,(IF(C29=Data!#REF!,Data!#REF!,(IF(C29=Data!#REF!,Data!#REF!,(IF(C29=Data!#REF!,Data!G842,(IF(C29=Data!#REF!,Data!#REF!,(IF(C29=Data!#REF!,Data!#REF!,Data!#REF!)))))))))))))))&amp;IF(C29=Data!B178,Data!G178,(IF(C29=Data!#REF!,Data!#REF!,(IF(C29=Data!#REF!,Data!#REF!,(IF(C29=Data!#REF!,Data!#REF!,(IF(C29=Data!#REF!,Data!#REF!,Data!#REF!)))))))))</f>
        <v>#REF!</v>
      </c>
      <c r="O29" s="966"/>
      <c r="P29" s="967"/>
      <c r="Q29" s="630" t="s">
        <v>525</v>
      </c>
      <c r="R29" s="967"/>
      <c r="S29" s="967"/>
      <c r="T29" s="630"/>
      <c r="U29" s="634"/>
      <c r="V29" s="630"/>
      <c r="W29" s="350">
        <f>IF(E29="","",VLOOKUP(C29,Data!$B$5:$J$508,9,FALSE)*E29)</f>
        <v>0.51</v>
      </c>
      <c r="X29" s="704" t="b">
        <f t="shared" si="1"/>
        <v>1</v>
      </c>
      <c r="Y29" s="704" t="b">
        <f t="shared" si="2"/>
        <v>0</v>
      </c>
      <c r="Z29" s="902" t="s">
        <v>19</v>
      </c>
      <c r="AA29" s="902" t="s">
        <v>1190</v>
      </c>
      <c r="AB29" s="903">
        <v>100</v>
      </c>
      <c r="AC29" s="704"/>
      <c r="AD29" s="704"/>
    </row>
    <row r="30" spans="2:30" s="710" customFormat="1" ht="20" customHeight="1">
      <c r="B30" s="957"/>
      <c r="C30" s="357" t="s">
        <v>594</v>
      </c>
      <c r="D30" s="346" t="str">
        <f>IF(E30="","",VLOOKUP(C30,Data!$B$5:$L$508,2,FALSE))</f>
        <v>WW08970</v>
      </c>
      <c r="E30" s="715">
        <v>150</v>
      </c>
      <c r="F30" s="709"/>
      <c r="G30" s="346">
        <f>IF(E30="","",VLOOKUP(C30,Data!$B$5:$L$508,11,FALSE))</f>
        <v>24.65</v>
      </c>
      <c r="H30" s="616">
        <f t="shared" si="0"/>
        <v>3697.5</v>
      </c>
      <c r="I30" s="471" t="str">
        <f>IF(E30="","",VLOOKUP(C30,Data!$B$5:$D$508,3,FALSE))</f>
        <v>C/T</v>
      </c>
      <c r="J30" s="347" t="str">
        <f>IF(E30="","",VLOOKUP(C30,Data!$B$5:$M$508,12,FALSE))</f>
        <v>Indonesia</v>
      </c>
      <c r="K30" s="348"/>
      <c r="L30" s="349">
        <f>IF(E30="","",VLOOKUP(C30,Data!$B$5:$E$508,4,FALSE)*E30)</f>
        <v>0</v>
      </c>
      <c r="M30" s="349">
        <f>IF(E30="","",VLOOKUP(C30,Data!$B$5:$F$508,5,FALSE)*E30)</f>
        <v>150</v>
      </c>
      <c r="N30" s="612" t="e">
        <f>IF(C30=Data!#REF!,Data!#REF!,(IF(C30=Data!#REF!,Data!#REF!,(IF(C30=Data!#REF!,Data!#REF!,(IF(C30=Data!B148,Data!G148,(IF(C30=Data!B151,Data!G151,(IF(C30=Data!#REF!,Data!#REF!,(IF(C30=Data!#REF!,Data!#REF!,(IF(C30=Data!#REF!,Data!#REF!,Data!#REF!)))))))))))))))&amp;IF(C30=Data!#REF!,Data!#REF!,(IF(C30=Data!#REF!,Data!#REF!,(IF(C30=Data!#REF!,Data!#REF!,(IF(C30=Data!#REF!,Data!#REF!,(IF(C30=Data!#REF!,Data!#REF!,(IF(C30=Data!#REF!,Data!G843,(IF(C30=Data!#REF!,Data!#REF!,(IF(C30=Data!#REF!,Data!#REF!,Data!#REF!)))))))))))))))&amp;IF(C30=Data!B179,Data!G179,(IF(C30=Data!#REF!,Data!#REF!,(IF(C30=Data!#REF!,Data!#REF!,(IF(C30=Data!#REF!,Data!#REF!,(IF(C30=Data!#REF!,Data!#REF!,Data!#REF!)))))))))</f>
        <v>#REF!</v>
      </c>
      <c r="O30" s="966"/>
      <c r="P30" s="967"/>
      <c r="Q30" s="630" t="s">
        <v>525</v>
      </c>
      <c r="R30" s="967"/>
      <c r="S30" s="967"/>
      <c r="T30" s="630"/>
      <c r="U30" s="634"/>
      <c r="V30" s="630"/>
      <c r="W30" s="350">
        <f>IF(E30="","",VLOOKUP(C30,Data!$B$5:$J$508,9,FALSE)*E30)</f>
        <v>0.51</v>
      </c>
      <c r="X30" s="704" t="b">
        <f t="shared" si="1"/>
        <v>1</v>
      </c>
      <c r="Y30" s="704" t="b">
        <f t="shared" si="2"/>
        <v>0</v>
      </c>
      <c r="Z30" s="902" t="s">
        <v>18</v>
      </c>
      <c r="AA30" s="902" t="s">
        <v>1191</v>
      </c>
      <c r="AB30" s="903">
        <v>100</v>
      </c>
      <c r="AC30" s="704"/>
      <c r="AD30" s="704"/>
    </row>
    <row r="31" spans="2:30" s="710" customFormat="1" ht="20" customHeight="1">
      <c r="B31" s="957" t="s">
        <v>1390</v>
      </c>
      <c r="C31" s="357" t="s">
        <v>1343</v>
      </c>
      <c r="D31" s="346" t="str">
        <f>IF(E31="","",VLOOKUP(C31,Data!$B$5:$L$508,2,FALSE))</f>
        <v>VFK670Z</v>
      </c>
      <c r="E31" s="715">
        <v>40</v>
      </c>
      <c r="F31" s="709"/>
      <c r="G31" s="346">
        <f>IF(E31="","",VLOOKUP(C31,Data!$B$5:$L$508,11,FALSE))</f>
        <v>2.82</v>
      </c>
      <c r="H31" s="616">
        <f t="shared" si="0"/>
        <v>112.8</v>
      </c>
      <c r="I31" s="471" t="str">
        <f>IF(E31="","",VLOOKUP(C31,Data!$B$5:$D$508,3,FALSE))</f>
        <v>C/T</v>
      </c>
      <c r="J31" s="347" t="str">
        <f>IF(E31="","",VLOOKUP(C31,Data!$B$5:$M$508,12,FALSE))</f>
        <v>Indonesia</v>
      </c>
      <c r="K31" s="348"/>
      <c r="L31" s="349">
        <f>IF(E31="","",VLOOKUP(C31,Data!$B$5:$E$508,4,FALSE)*E31)</f>
        <v>8</v>
      </c>
      <c r="M31" s="349">
        <f>IF(E31="","",VLOOKUP(C31,Data!$B$5:$F$508,5,FALSE)*E31)</f>
        <v>2</v>
      </c>
      <c r="N31" s="612" t="e">
        <f>IF(C31=Data!#REF!,Data!#REF!,(IF(C31=Data!#REF!,Data!#REF!,(IF(C31=Data!#REF!,Data!#REF!,(IF(C31=Data!B134,Data!G134,(IF(C31=Data!B137,Data!G137,(IF(C31=Data!#REF!,Data!#REF!,(IF(C31=Data!#REF!,Data!#REF!,(IF(C31=Data!#REF!,Data!#REF!,Data!#REF!)))))))))))))))&amp;IF(C31=Data!#REF!,Data!#REF!,(IF(C31=Data!#REF!,Data!#REF!,(IF(C31=Data!#REF!,Data!#REF!,(IF(C31=Data!#REF!,Data!#REF!,(IF(C31=Data!#REF!,Data!#REF!,(IF(C31=Data!#REF!,Data!G829,(IF(C31=Data!#REF!,Data!#REF!,(IF(C31=Data!#REF!,Data!#REF!,Data!#REF!)))))))))))))))&amp;IF(C31=Data!B165,Data!G165,(IF(C31=Data!#REF!,Data!#REF!,(IF(C31=Data!#REF!,Data!#REF!,(IF(C31=Data!#REF!,Data!#REF!,(IF(C31=Data!#REF!,Data!#REF!,Data!#REF!)))))))))</f>
        <v>#REF!</v>
      </c>
      <c r="O31" s="966"/>
      <c r="P31" s="967"/>
      <c r="Q31" s="630" t="s">
        <v>525</v>
      </c>
      <c r="R31" s="967"/>
      <c r="S31" s="967"/>
      <c r="T31" s="630"/>
      <c r="U31" s="634"/>
      <c r="V31" s="630"/>
      <c r="W31" s="350">
        <f>IF(E31="","",VLOOKUP(C31,Data!$B$5:$J$508,9,FALSE)*E31)</f>
        <v>0.36</v>
      </c>
      <c r="X31" s="704" t="b">
        <f t="shared" si="1"/>
        <v>0</v>
      </c>
      <c r="Y31" s="704" t="b">
        <f t="shared" si="2"/>
        <v>0</v>
      </c>
      <c r="Z31" s="902" t="s">
        <v>629</v>
      </c>
      <c r="AA31" s="902" t="s">
        <v>1290</v>
      </c>
      <c r="AB31" s="903">
        <v>10</v>
      </c>
      <c r="AC31" s="704"/>
      <c r="AD31" s="704"/>
    </row>
    <row r="32" spans="2:30" s="710" customFormat="1" ht="20" customHeight="1">
      <c r="B32" s="957">
        <v>25</v>
      </c>
      <c r="C32" s="357" t="s">
        <v>618</v>
      </c>
      <c r="D32" s="346" t="str">
        <f>IF(E32="","",VLOOKUP(C32,Data!$B$5:$L$508,2,FALSE))</f>
        <v>ZV88010</v>
      </c>
      <c r="E32" s="715">
        <v>8</v>
      </c>
      <c r="F32" s="709"/>
      <c r="G32" s="346">
        <f>IF(E32="","",VLOOKUP(C32,Data!$B$5:$L$508,11,FALSE))</f>
        <v>23.65</v>
      </c>
      <c r="H32" s="616">
        <f t="shared" si="0"/>
        <v>189.2</v>
      </c>
      <c r="I32" s="471" t="str">
        <f>IF(E32="","",VLOOKUP(C32,Data!$B$5:$D$508,3,FALSE))</f>
        <v>C/T</v>
      </c>
      <c r="J32" s="347" t="str">
        <f>IF(E32="","",VLOOKUP(C32,Data!$B$5:$M$508,12,FALSE))</f>
        <v>Indonesia</v>
      </c>
      <c r="K32" s="348"/>
      <c r="L32" s="349">
        <f>IF(E32="","",VLOOKUP(C32,Data!$B$5:$E$508,4,FALSE)*E32)</f>
        <v>60.08</v>
      </c>
      <c r="M32" s="349">
        <f>IF(E32="","",VLOOKUP(C32,Data!$B$5:$F$508,5,FALSE)*E32)</f>
        <v>51.2</v>
      </c>
      <c r="N32" s="612" t="e">
        <f>IF(C32=Data!#REF!,Data!#REF!,(IF(C32=Data!#REF!,Data!#REF!,(IF(C32=Data!#REF!,Data!#REF!,(IF(C32=Data!B135,Data!G135,(IF(C32=Data!B138,Data!G138,(IF(C32=Data!#REF!,Data!#REF!,(IF(C32=Data!#REF!,Data!#REF!,(IF(C32=Data!#REF!,Data!#REF!,Data!#REF!)))))))))))))))&amp;IF(C32=Data!#REF!,Data!#REF!,(IF(C32=Data!#REF!,Data!#REF!,(IF(C32=Data!#REF!,Data!#REF!,(IF(C32=Data!#REF!,Data!#REF!,(IF(C32=Data!#REF!,Data!#REF!,(IF(C32=Data!#REF!,Data!G830,(IF(C32=Data!#REF!,Data!#REF!,(IF(C32=Data!#REF!,Data!#REF!,Data!#REF!)))))))))))))))&amp;IF(C32=Data!B166,Data!G166,(IF(C32=Data!#REF!,Data!#REF!,(IF(C32=Data!#REF!,Data!#REF!,(IF(C32=Data!#REF!,Data!#REF!,(IF(C32=Data!#REF!,Data!#REF!,Data!#REF!)))))))))</f>
        <v>#REF!</v>
      </c>
      <c r="O32" s="966"/>
      <c r="P32" s="967"/>
      <c r="Q32" s="630" t="s">
        <v>525</v>
      </c>
      <c r="R32" s="967"/>
      <c r="S32" s="967"/>
      <c r="T32" s="630"/>
      <c r="U32" s="634"/>
      <c r="V32" s="630"/>
      <c r="W32" s="350">
        <f>IF(E32="","",VLOOKUP(C32,Data!$B$5:$J$508,9,FALSE)*E32)</f>
        <v>0.242372</v>
      </c>
      <c r="X32" s="704" t="b">
        <f t="shared" si="1"/>
        <v>0</v>
      </c>
      <c r="Y32" s="704" t="b">
        <f t="shared" si="2"/>
        <v>0</v>
      </c>
      <c r="Z32" s="902" t="s">
        <v>631</v>
      </c>
      <c r="AA32" s="902" t="s">
        <v>1306</v>
      </c>
      <c r="AB32" s="903">
        <v>10</v>
      </c>
      <c r="AC32" s="704"/>
      <c r="AD32" s="704"/>
    </row>
    <row r="33" spans="2:30" s="710" customFormat="1" ht="20" customHeight="1">
      <c r="B33" s="957">
        <v>26</v>
      </c>
      <c r="C33" s="357" t="s">
        <v>157</v>
      </c>
      <c r="D33" s="346" t="str">
        <f>IF(E33="","",VLOOKUP(C33,Data!$B$5:$L$508,2,FALSE))</f>
        <v>ZV88070</v>
      </c>
      <c r="E33" s="715">
        <v>5</v>
      </c>
      <c r="F33" s="709"/>
      <c r="G33" s="346">
        <f>IF(E33="","",VLOOKUP(C33,Data!$B$5:$L$508,11,FALSE))</f>
        <v>16.02</v>
      </c>
      <c r="H33" s="616">
        <f t="shared" si="0"/>
        <v>80.099999999999994</v>
      </c>
      <c r="I33" s="471" t="str">
        <f>IF(E33="","",VLOOKUP(C33,Data!$B$5:$D$508,3,FALSE))</f>
        <v>C/T</v>
      </c>
      <c r="J33" s="347" t="str">
        <f>IF(E33="","",VLOOKUP(C33,Data!$B$5:$M$508,12,FALSE))</f>
        <v>Indonesia</v>
      </c>
      <c r="K33" s="348"/>
      <c r="L33" s="349">
        <f>IF(E33="","",VLOOKUP(C33,Data!$B$5:$E$508,4,FALSE)*E33)</f>
        <v>28.25</v>
      </c>
      <c r="M33" s="349">
        <f>IF(E33="","",VLOOKUP(C33,Data!$B$5:$F$508,5,FALSE)*E33)</f>
        <v>22</v>
      </c>
      <c r="N33" s="612" t="e">
        <f>IF(C33=Data!#REF!,Data!#REF!,(IF(C33=Data!#REF!,Data!#REF!,(IF(C33=Data!#REF!,Data!#REF!,(IF(C33=Data!B129,Data!G129,(IF(C33=Data!B132,Data!G132,(IF(C33=Data!#REF!,Data!#REF!,(IF(C33=Data!#REF!,Data!#REF!,(IF(C33=Data!#REF!,Data!#REF!,Data!#REF!)))))))))))))))&amp;IF(C33=Data!#REF!,Data!#REF!,(IF(C33=Data!#REF!,Data!#REF!,(IF(C33=Data!#REF!,Data!#REF!,(IF(C33=Data!#REF!,Data!#REF!,(IF(C33=Data!#REF!,Data!#REF!,(IF(C33=Data!#REF!,Data!G824,(IF(C33=Data!#REF!,Data!#REF!,(IF(C33=Data!#REF!,Data!#REF!,Data!#REF!)))))))))))))))&amp;IF(C33=Data!B160,Data!G160,(IF(C33=Data!#REF!,Data!#REF!,(IF(C33=Data!#REF!,Data!#REF!,(IF(C33=Data!#REF!,Data!#REF!,(IF(C33=Data!#REF!,Data!#REF!,Data!#REF!)))))))))</f>
        <v>#REF!</v>
      </c>
      <c r="O33" s="966"/>
      <c r="P33" s="967"/>
      <c r="Q33" s="630" t="s">
        <v>525</v>
      </c>
      <c r="R33" s="967"/>
      <c r="S33" s="967"/>
      <c r="T33" s="630"/>
      <c r="U33" s="634"/>
      <c r="V33" s="630"/>
      <c r="W33" s="350">
        <f>IF(E33="","",VLOOKUP(C33,Data!$B$5:$J$508,9,FALSE)*E33)</f>
        <v>5.0875999999999991E-2</v>
      </c>
      <c r="X33" s="704" t="b">
        <f t="shared" si="1"/>
        <v>0</v>
      </c>
      <c r="Y33" s="704" t="b">
        <f t="shared" si="2"/>
        <v>0</v>
      </c>
      <c r="Z33" s="902" t="s">
        <v>166</v>
      </c>
      <c r="AA33" s="902" t="s">
        <v>1307</v>
      </c>
      <c r="AB33" s="903">
        <v>9</v>
      </c>
      <c r="AC33" s="704"/>
      <c r="AD33" s="704"/>
    </row>
    <row r="34" spans="2:30" s="710" customFormat="1" ht="20" customHeight="1">
      <c r="B34" s="957">
        <v>27</v>
      </c>
      <c r="C34" s="357" t="s">
        <v>163</v>
      </c>
      <c r="D34" s="346" t="str">
        <f>IF(E34="","",VLOOKUP(C34,Data!$B$5:$L$508,2,FALSE))</f>
        <v>ZV88130</v>
      </c>
      <c r="E34" s="715">
        <v>2</v>
      </c>
      <c r="F34" s="709"/>
      <c r="G34" s="346">
        <f>IF(E34="","",VLOOKUP(C34,Data!$B$5:$L$508,11,FALSE))</f>
        <v>38.46</v>
      </c>
      <c r="H34" s="616">
        <f t="shared" si="0"/>
        <v>76.92</v>
      </c>
      <c r="I34" s="471" t="str">
        <f>IF(E34="","",VLOOKUP(C34,Data!$B$5:$D$508,3,FALSE))</f>
        <v>C/T</v>
      </c>
      <c r="J34" s="347" t="str">
        <f>IF(E34="","",VLOOKUP(C34,Data!$B$5:$M$508,12,FALSE))</f>
        <v>Indonesia</v>
      </c>
      <c r="K34" s="348"/>
      <c r="L34" s="349">
        <f>IF(E34="","",VLOOKUP(C34,Data!$B$5:$E$508,4,FALSE)*E34)</f>
        <v>10.1</v>
      </c>
      <c r="M34" s="349">
        <f>IF(E34="","",VLOOKUP(C34,Data!$B$5:$F$508,5,FALSE)*E34)</f>
        <v>7.6</v>
      </c>
      <c r="N34" s="612" t="e">
        <f>IF(C34=Data!#REF!,Data!#REF!,(IF(C34=Data!#REF!,Data!#REF!,(IF(C34=Data!#REF!,Data!#REF!,(IF(C34=Data!B130,Data!G130,(IF(C34=Data!B133,Data!G133,(IF(C34=Data!#REF!,Data!#REF!,(IF(C34=Data!#REF!,Data!#REF!,(IF(C34=Data!#REF!,Data!#REF!,Data!#REF!)))))))))))))))&amp;IF(C34=Data!#REF!,Data!#REF!,(IF(C34=Data!#REF!,Data!#REF!,(IF(C34=Data!#REF!,Data!#REF!,(IF(C34=Data!#REF!,Data!#REF!,(IF(C34=Data!#REF!,Data!#REF!,(IF(C34=Data!#REF!,Data!G825,(IF(C34=Data!#REF!,Data!#REF!,(IF(C34=Data!#REF!,Data!#REF!,Data!#REF!)))))))))))))))&amp;IF(C34=Data!B161,Data!G161,(IF(C34=Data!#REF!,Data!#REF!,(IF(C34=Data!#REF!,Data!#REF!,(IF(C34=Data!#REF!,Data!#REF!,(IF(C34=Data!#REF!,Data!#REF!,Data!#REF!)))))))))</f>
        <v>#REF!</v>
      </c>
      <c r="O34" s="966"/>
      <c r="P34" s="967"/>
      <c r="Q34" s="630" t="s">
        <v>525</v>
      </c>
      <c r="R34" s="967"/>
      <c r="S34" s="967"/>
      <c r="T34" s="630"/>
      <c r="U34" s="634"/>
      <c r="V34" s="630"/>
      <c r="W34" s="350">
        <f>IF(E34="","",VLOOKUP(C34,Data!$B$5:$J$508,9,FALSE)*E34)</f>
        <v>5.0875999999999998E-2</v>
      </c>
      <c r="X34" s="704" t="b">
        <f t="shared" si="1"/>
        <v>0</v>
      </c>
      <c r="Y34" s="704" t="b">
        <f t="shared" si="2"/>
        <v>0</v>
      </c>
      <c r="Z34" s="902" t="s">
        <v>170</v>
      </c>
      <c r="AA34" s="902" t="s">
        <v>1308</v>
      </c>
      <c r="AB34" s="903">
        <v>8</v>
      </c>
      <c r="AC34" s="704"/>
      <c r="AD34" s="704"/>
    </row>
    <row r="35" spans="2:30" s="710" customFormat="1" ht="20" customHeight="1">
      <c r="B35" s="957" t="s">
        <v>1023</v>
      </c>
      <c r="C35" s="357" t="s">
        <v>127</v>
      </c>
      <c r="D35" s="346" t="str">
        <f>IF(E35="","",VLOOKUP(C35,Data!$B$5:$L$508,2,FALSE))</f>
        <v>ZV88180</v>
      </c>
      <c r="E35" s="715">
        <v>160</v>
      </c>
      <c r="F35" s="709"/>
      <c r="G35" s="346">
        <f>IF(E35="","",VLOOKUP(C35,Data!$B$5:$L$508,11,FALSE))</f>
        <v>44.63</v>
      </c>
      <c r="H35" s="616">
        <f t="shared" si="0"/>
        <v>7140.8</v>
      </c>
      <c r="I35" s="471" t="str">
        <f>IF(E35="","",VLOOKUP(C35,Data!$B$5:$D$508,3,FALSE))</f>
        <v>C/T</v>
      </c>
      <c r="J35" s="347" t="str">
        <f>IF(E35="","",VLOOKUP(C35,Data!$B$5:$M$508,12,FALSE))</f>
        <v>Indonesia</v>
      </c>
      <c r="K35" s="348"/>
      <c r="L35" s="349">
        <f>IF(E35="","",VLOOKUP(C35,Data!$B$5:$E$508,4,FALSE)*E35)</f>
        <v>1462.4</v>
      </c>
      <c r="M35" s="349">
        <f>IF(E35="","",VLOOKUP(C35,Data!$B$5:$F$508,5,FALSE)*E35)</f>
        <v>1408</v>
      </c>
      <c r="N35" s="612" t="e">
        <f>IF(C35=Data!#REF!,Data!#REF!,(IF(C35=Data!#REF!,Data!#REF!,(IF(C35=Data!#REF!,Data!#REF!,(IF(C35=Data!B131,Data!G131,(IF(C35=Data!B134,Data!G134,(IF(C35=Data!#REF!,Data!#REF!,(IF(C35=Data!#REF!,Data!#REF!,(IF(C35=Data!#REF!,Data!#REF!,Data!#REF!)))))))))))))))&amp;IF(C35=Data!#REF!,Data!#REF!,(IF(C35=Data!#REF!,Data!#REF!,(IF(C35=Data!#REF!,Data!#REF!,(IF(C35=Data!#REF!,Data!#REF!,(IF(C35=Data!#REF!,Data!#REF!,(IF(C35=Data!#REF!,Data!G826,(IF(C35=Data!#REF!,Data!#REF!,(IF(C35=Data!#REF!,Data!#REF!,Data!#REF!)))))))))))))))&amp;IF(C35=Data!B162,Data!G162,(IF(C35=Data!#REF!,Data!#REF!,(IF(C35=Data!#REF!,Data!#REF!,(IF(C35=Data!#REF!,Data!#REF!,(IF(C35=Data!#REF!,Data!#REF!,Data!#REF!)))))))))</f>
        <v>#REF!</v>
      </c>
      <c r="O35" s="966"/>
      <c r="P35" s="967"/>
      <c r="Q35" s="630" t="s">
        <v>525</v>
      </c>
      <c r="R35" s="967"/>
      <c r="S35" s="967"/>
      <c r="T35" s="630"/>
      <c r="U35" s="634"/>
      <c r="V35" s="630"/>
      <c r="W35" s="350">
        <f>IF(E35="","",VLOOKUP(C35,Data!$B$5:$J$508,9,FALSE)*E35)</f>
        <v>3.4560000000000004</v>
      </c>
      <c r="X35" s="704" t="b">
        <f t="shared" si="1"/>
        <v>0</v>
      </c>
      <c r="Y35" s="704" t="b">
        <f t="shared" si="2"/>
        <v>0</v>
      </c>
      <c r="Z35" s="902" t="s">
        <v>171</v>
      </c>
      <c r="AA35" s="902" t="s">
        <v>1220</v>
      </c>
      <c r="AB35" s="903">
        <v>5</v>
      </c>
      <c r="AC35" s="704"/>
      <c r="AD35" s="704"/>
    </row>
    <row r="36" spans="2:30" s="710" customFormat="1" ht="20" customHeight="1">
      <c r="B36" s="957" t="s">
        <v>1024</v>
      </c>
      <c r="C36" s="357" t="s">
        <v>128</v>
      </c>
      <c r="D36" s="346" t="str">
        <f>IF(E36="","",VLOOKUP(C36,Data!$B$5:$L$508,2,FALSE))</f>
        <v>ZV88190</v>
      </c>
      <c r="E36" s="715">
        <v>120</v>
      </c>
      <c r="F36" s="709"/>
      <c r="G36" s="346">
        <f>IF(E36="","",VLOOKUP(C36,Data!$B$5:$L$508,11,FALSE))</f>
        <v>42.63</v>
      </c>
      <c r="H36" s="616">
        <f t="shared" si="0"/>
        <v>5115.6000000000004</v>
      </c>
      <c r="I36" s="471" t="str">
        <f>IF(E36="","",VLOOKUP(C36,Data!$B$5:$D$508,3,FALSE))</f>
        <v>C/T</v>
      </c>
      <c r="J36" s="347" t="str">
        <f>IF(E36="","",VLOOKUP(C36,Data!$B$5:$M$508,12,FALSE))</f>
        <v>Indonesia</v>
      </c>
      <c r="K36" s="348"/>
      <c r="L36" s="349">
        <f>IF(E36="","",VLOOKUP(C36,Data!$B$5:$E$508,4,FALSE)*E36)</f>
        <v>1096.8000000000002</v>
      </c>
      <c r="M36" s="349">
        <f>IF(E36="","",VLOOKUP(C36,Data!$B$5:$F$508,5,FALSE)*E36)</f>
        <v>1032</v>
      </c>
      <c r="N36" s="612" t="e">
        <f>IF(C36=Data!#REF!,Data!#REF!,(IF(C36=Data!#REF!,Data!#REF!,(IF(C36=Data!#REF!,Data!#REF!,(IF(C36=Data!B127,Data!G127,(IF(C36=Data!B130,Data!G130,(IF(C36=Data!#REF!,Data!#REF!,(IF(C36=Data!#REF!,Data!#REF!,(IF(C36=Data!#REF!,Data!#REF!,Data!#REF!)))))))))))))))&amp;IF(C36=Data!#REF!,Data!#REF!,(IF(C36=Data!#REF!,Data!#REF!,(IF(C36=Data!#REF!,Data!#REF!,(IF(C36=Data!#REF!,Data!#REF!,(IF(C36=Data!#REF!,Data!#REF!,(IF(C36=Data!#REF!,Data!G822,(IF(C36=Data!#REF!,Data!#REF!,(IF(C36=Data!#REF!,Data!#REF!,Data!#REF!)))))))))))))))&amp;IF(C36=Data!B158,Data!G158,(IF(C36=Data!#REF!,Data!#REF!,(IF(C36=Data!#REF!,Data!#REF!,(IF(C36=Data!#REF!,Data!#REF!,(IF(C36=Data!#REF!,Data!#REF!,Data!#REF!)))))))))</f>
        <v>#REF!</v>
      </c>
      <c r="O36" s="966"/>
      <c r="P36" s="967"/>
      <c r="Q36" s="630" t="s">
        <v>525</v>
      </c>
      <c r="R36" s="967"/>
      <c r="S36" s="967"/>
      <c r="T36" s="630"/>
      <c r="U36" s="634"/>
      <c r="V36" s="630"/>
      <c r="W36" s="350">
        <f>IF(E36="","",VLOOKUP(C36,Data!$B$5:$J$508,9,FALSE)*E36)</f>
        <v>2.5920000000000001</v>
      </c>
      <c r="X36" s="704" t="b">
        <f t="shared" si="1"/>
        <v>0</v>
      </c>
      <c r="Y36" s="704" t="b">
        <f t="shared" si="2"/>
        <v>0</v>
      </c>
      <c r="Z36" s="902" t="s">
        <v>172</v>
      </c>
      <c r="AA36" s="902" t="s">
        <v>1192</v>
      </c>
      <c r="AB36" s="903">
        <v>5</v>
      </c>
      <c r="AC36" s="704"/>
      <c r="AD36" s="704"/>
    </row>
    <row r="37" spans="2:30" s="710" customFormat="1" ht="20" customHeight="1">
      <c r="B37" s="957">
        <v>35</v>
      </c>
      <c r="C37" s="357" t="s">
        <v>129</v>
      </c>
      <c r="D37" s="346" t="str">
        <f>IF(E37="","",VLOOKUP(C37,Data!$B$5:$L$508,2,FALSE))</f>
        <v>ZV88200</v>
      </c>
      <c r="E37" s="715">
        <v>4</v>
      </c>
      <c r="F37" s="709"/>
      <c r="G37" s="346">
        <f>IF(E37="","",VLOOKUP(C37,Data!$B$5:$L$508,11,FALSE))</f>
        <v>16.37</v>
      </c>
      <c r="H37" s="616">
        <f t="shared" si="0"/>
        <v>65.48</v>
      </c>
      <c r="I37" s="471" t="str">
        <f>IF(E37="","",VLOOKUP(C37,Data!$B$5:$D$508,3,FALSE))</f>
        <v>C/T</v>
      </c>
      <c r="J37" s="347" t="str">
        <f>IF(E37="","",VLOOKUP(C37,Data!$B$5:$M$508,12,FALSE))</f>
        <v>Indonesia</v>
      </c>
      <c r="K37" s="348"/>
      <c r="L37" s="349">
        <f>IF(E37="","",VLOOKUP(C37,Data!$B$5:$E$508,4,FALSE)*E37)</f>
        <v>8.0920000000000005</v>
      </c>
      <c r="M37" s="349">
        <f>IF(E37="","",VLOOKUP(C37,Data!$B$5:$F$508,5,FALSE)*E37)</f>
        <v>2.76</v>
      </c>
      <c r="N37" s="612" t="e">
        <f>IF(C37=Data!#REF!,Data!#REF!,(IF(C37=Data!#REF!,Data!#REF!,(IF(C37=Data!#REF!,Data!#REF!,(IF(C37=Data!B128,Data!G128,(IF(C37=Data!B131,Data!G131,(IF(C37=Data!#REF!,Data!#REF!,(IF(C37=Data!#REF!,Data!#REF!,(IF(C37=Data!#REF!,Data!#REF!,Data!#REF!)))))))))))))))&amp;IF(C37=Data!#REF!,Data!#REF!,(IF(C37=Data!#REF!,Data!#REF!,(IF(C37=Data!#REF!,Data!#REF!,(IF(C37=Data!#REF!,Data!#REF!,(IF(C37=Data!#REF!,Data!#REF!,(IF(C37=Data!#REF!,Data!G823,(IF(C37=Data!#REF!,Data!#REF!,(IF(C37=Data!#REF!,Data!#REF!,Data!#REF!)))))))))))))))&amp;IF(C37=Data!B159,Data!G159,(IF(C37=Data!#REF!,Data!#REF!,(IF(C37=Data!#REF!,Data!#REF!,(IF(C37=Data!#REF!,Data!#REF!,(IF(C37=Data!#REF!,Data!#REF!,Data!#REF!)))))))))</f>
        <v>#REF!</v>
      </c>
      <c r="O37" s="966"/>
      <c r="P37" s="967"/>
      <c r="Q37" s="630" t="s">
        <v>525</v>
      </c>
      <c r="R37" s="967"/>
      <c r="S37" s="967"/>
      <c r="T37" s="630"/>
      <c r="U37" s="634"/>
      <c r="V37" s="630"/>
      <c r="W37" s="350">
        <f>IF(E37="","",VLOOKUP(C37,Data!$B$5:$J$508,9,FALSE)*E37)</f>
        <v>4.8399999999999997E-3</v>
      </c>
      <c r="X37" s="704" t="b">
        <f t="shared" si="1"/>
        <v>0</v>
      </c>
      <c r="Y37" s="704" t="b">
        <f t="shared" si="2"/>
        <v>0</v>
      </c>
      <c r="Z37" s="902" t="s">
        <v>178</v>
      </c>
      <c r="AA37" s="902" t="s">
        <v>1309</v>
      </c>
      <c r="AB37" s="903">
        <v>2</v>
      </c>
      <c r="AC37" s="704"/>
      <c r="AD37" s="704"/>
    </row>
    <row r="38" spans="2:30" s="710" customFormat="1" ht="20" customHeight="1">
      <c r="B38" s="957" t="s">
        <v>1391</v>
      </c>
      <c r="C38" s="357" t="s">
        <v>131</v>
      </c>
      <c r="D38" s="346" t="str">
        <f>IF(E38="","",VLOOKUP(C38,Data!$B$5:$L$508,2,FALSE))</f>
        <v>ZV88230</v>
      </c>
      <c r="E38" s="715">
        <v>126</v>
      </c>
      <c r="F38" s="709"/>
      <c r="G38" s="346">
        <f>IF(E38="","",VLOOKUP(C38,Data!$B$5:$L$508,11,FALSE))</f>
        <v>38.19</v>
      </c>
      <c r="H38" s="616">
        <f t="shared" si="0"/>
        <v>4811.9399999999996</v>
      </c>
      <c r="I38" s="471" t="str">
        <f>IF(E38="","",VLOOKUP(C38,Data!$B$5:$D$508,3,FALSE))</f>
        <v>C/T</v>
      </c>
      <c r="J38" s="347" t="str">
        <f>IF(E38="","",VLOOKUP(C38,Data!$B$5:$M$508,12,FALSE))</f>
        <v>Indonesia</v>
      </c>
      <c r="K38" s="348"/>
      <c r="L38" s="349">
        <f>IF(E38="","",VLOOKUP(C38,Data!$B$5:$E$508,4,FALSE)*E38)</f>
        <v>606.05999999999995</v>
      </c>
      <c r="M38" s="349">
        <f>IF(E38="","",VLOOKUP(C38,Data!$B$5:$F$508,5,FALSE)*E38)</f>
        <v>554.40000000000009</v>
      </c>
      <c r="N38" s="612" t="e">
        <f>IF(C38=Data!#REF!,Data!#REF!,(IF(C38=Data!#REF!,Data!#REF!,(IF(C38=Data!#REF!,Data!#REF!,(IF(C38=Data!B129,Data!G129,(IF(C38=Data!B132,Data!G132,(IF(C38=Data!#REF!,Data!#REF!,(IF(C38=Data!#REF!,Data!#REF!,(IF(C38=Data!#REF!,Data!#REF!,Data!#REF!)))))))))))))))&amp;IF(C38=Data!#REF!,Data!#REF!,(IF(C38=Data!#REF!,Data!#REF!,(IF(C38=Data!#REF!,Data!#REF!,(IF(C38=Data!#REF!,Data!#REF!,(IF(C38=Data!#REF!,Data!#REF!,(IF(C38=Data!#REF!,Data!G824,(IF(C38=Data!#REF!,Data!#REF!,(IF(C38=Data!#REF!,Data!#REF!,Data!#REF!)))))))))))))))&amp;IF(C38=Data!B160,Data!G160,(IF(C38=Data!#REF!,Data!#REF!,(IF(C38=Data!#REF!,Data!#REF!,(IF(C38=Data!#REF!,Data!#REF!,(IF(C38=Data!#REF!,Data!#REF!,Data!#REF!)))))))))</f>
        <v>#REF!</v>
      </c>
      <c r="O38" s="966"/>
      <c r="P38" s="967"/>
      <c r="Q38" s="630" t="s">
        <v>525</v>
      </c>
      <c r="R38" s="967"/>
      <c r="S38" s="967"/>
      <c r="T38" s="630"/>
      <c r="U38" s="634"/>
      <c r="V38" s="630"/>
      <c r="W38" s="350">
        <f>IF(E38="","",VLOOKUP(C38,Data!$B$5:$J$508,9,FALSE)*E38)</f>
        <v>1.4742</v>
      </c>
      <c r="X38" s="704" t="b">
        <f t="shared" si="1"/>
        <v>0</v>
      </c>
      <c r="Y38" s="704" t="b">
        <f t="shared" si="2"/>
        <v>0</v>
      </c>
      <c r="Z38" s="902" t="s">
        <v>142</v>
      </c>
      <c r="AA38" s="902" t="s">
        <v>1193</v>
      </c>
      <c r="AB38" s="903">
        <v>280</v>
      </c>
      <c r="AC38" s="704"/>
      <c r="AD38" s="704"/>
    </row>
    <row r="39" spans="2:30" s="710" customFormat="1" ht="20" customHeight="1">
      <c r="B39" s="957" t="s">
        <v>1053</v>
      </c>
      <c r="C39" s="357" t="s">
        <v>135</v>
      </c>
      <c r="D39" s="346" t="str">
        <f>IF(E39="","",VLOOKUP(C39,Data!$B$5:$L$508,2,FALSE))</f>
        <v>ZV88270</v>
      </c>
      <c r="E39" s="715">
        <v>192</v>
      </c>
      <c r="F39" s="709"/>
      <c r="G39" s="346">
        <f>IF(E39="","",VLOOKUP(C39,Data!$B$5:$L$508,11,FALSE))</f>
        <v>97.38</v>
      </c>
      <c r="H39" s="616">
        <f t="shared" si="0"/>
        <v>18696.96</v>
      </c>
      <c r="I39" s="471" t="str">
        <f>IF(E39="","",VLOOKUP(C39,Data!$B$5:$D$508,3,FALSE))</f>
        <v>C/T</v>
      </c>
      <c r="J39" s="347" t="str">
        <f>IF(E39="","",VLOOKUP(C39,Data!$B$5:$M$508,12,FALSE))</f>
        <v>Indonesia</v>
      </c>
      <c r="K39" s="348"/>
      <c r="L39" s="349">
        <f>IF(E39="","",VLOOKUP(C39,Data!$B$5:$E$508,4,FALSE)*E39)</f>
        <v>871.68000000000006</v>
      </c>
      <c r="M39" s="349">
        <f>IF(E39="","",VLOOKUP(C39,Data!$B$5:$F$508,5,FALSE)*E39)</f>
        <v>806.40000000000009</v>
      </c>
      <c r="N39" s="612" t="e">
        <f>IF(C39=Data!#REF!,Data!#REF!,(IF(C39=Data!#REF!,Data!#REF!,(IF(C39=Data!#REF!,Data!#REF!,(IF(C39=Data!B130,Data!G130,(IF(C39=Data!B133,Data!G133,(IF(C39=Data!#REF!,Data!#REF!,(IF(C39=Data!#REF!,Data!#REF!,(IF(C39=Data!#REF!,Data!#REF!,Data!#REF!)))))))))))))))&amp;IF(C39=Data!#REF!,Data!#REF!,(IF(C39=Data!#REF!,Data!#REF!,(IF(C39=Data!#REF!,Data!#REF!,(IF(C39=Data!#REF!,Data!#REF!,(IF(C39=Data!#REF!,Data!#REF!,(IF(C39=Data!#REF!,Data!G825,(IF(C39=Data!#REF!,Data!#REF!,(IF(C39=Data!#REF!,Data!#REF!,Data!#REF!)))))))))))))))&amp;IF(C39=Data!B161,Data!G161,(IF(C39=Data!#REF!,Data!#REF!,(IF(C39=Data!#REF!,Data!#REF!,(IF(C39=Data!#REF!,Data!#REF!,(IF(C39=Data!#REF!,Data!#REF!,Data!#REF!)))))))))</f>
        <v>#REF!</v>
      </c>
      <c r="O39" s="966"/>
      <c r="P39" s="967"/>
      <c r="Q39" s="630" t="s">
        <v>525</v>
      </c>
      <c r="R39" s="967"/>
      <c r="S39" s="967"/>
      <c r="T39" s="630"/>
      <c r="U39" s="634"/>
      <c r="V39" s="630"/>
      <c r="W39" s="350">
        <f>IF(E39="","",VLOOKUP(C39,Data!$B$5:$J$508,9,FALSE)*E39)</f>
        <v>2.496</v>
      </c>
      <c r="X39" s="704" t="b">
        <f t="shared" si="1"/>
        <v>0</v>
      </c>
      <c r="Y39" s="704" t="b">
        <f t="shared" si="2"/>
        <v>0</v>
      </c>
      <c r="Z39" s="902" t="s">
        <v>143</v>
      </c>
      <c r="AA39" s="902" t="s">
        <v>1310</v>
      </c>
      <c r="AB39" s="903">
        <v>120</v>
      </c>
      <c r="AC39" s="704"/>
      <c r="AD39" s="704"/>
    </row>
    <row r="40" spans="2:30" s="710" customFormat="1" ht="20" customHeight="1">
      <c r="B40" s="957">
        <v>45</v>
      </c>
      <c r="C40" s="357" t="s">
        <v>137</v>
      </c>
      <c r="D40" s="346" t="str">
        <f>IF(E40="","",VLOOKUP(C40,Data!$B$5:$L$508,2,FALSE))</f>
        <v>ZV88290</v>
      </c>
      <c r="E40" s="715">
        <v>64</v>
      </c>
      <c r="F40" s="709"/>
      <c r="G40" s="346">
        <f>IF(E40="","",VLOOKUP(C40,Data!$B$5:$L$508,11,FALSE))</f>
        <v>96.87</v>
      </c>
      <c r="H40" s="616">
        <f t="shared" si="0"/>
        <v>6199.68</v>
      </c>
      <c r="I40" s="471" t="str">
        <f>IF(E40="","",VLOOKUP(C40,Data!$B$5:$D$508,3,FALSE))</f>
        <v>C/T</v>
      </c>
      <c r="J40" s="347" t="str">
        <f>IF(E40="","",VLOOKUP(C40,Data!$B$5:$M$508,12,FALSE))</f>
        <v>Indonesia</v>
      </c>
      <c r="K40" s="348"/>
      <c r="L40" s="349">
        <f>IF(E40="","",VLOOKUP(C40,Data!$B$5:$E$508,4,FALSE)*E40)</f>
        <v>290.56</v>
      </c>
      <c r="M40" s="349">
        <f>IF(E40="","",VLOOKUP(C40,Data!$B$5:$F$508,5,FALSE)*E40)</f>
        <v>268.8</v>
      </c>
      <c r="N40" s="612" t="e">
        <f>IF(C40=Data!#REF!,Data!#REF!,(IF(C40=Data!#REF!,Data!#REF!,(IF(C40=Data!#REF!,Data!#REF!,(IF(C40=Data!B131,Data!G131,(IF(C40=Data!B134,Data!G134,(IF(C40=Data!#REF!,Data!#REF!,(IF(C40=Data!#REF!,Data!#REF!,(IF(C40=Data!#REF!,Data!#REF!,Data!#REF!)))))))))))))))&amp;IF(C40=Data!#REF!,Data!#REF!,(IF(C40=Data!#REF!,Data!#REF!,(IF(C40=Data!#REF!,Data!#REF!,(IF(C40=Data!#REF!,Data!#REF!,(IF(C40=Data!#REF!,Data!#REF!,(IF(C40=Data!#REF!,Data!G826,(IF(C40=Data!#REF!,Data!#REF!,(IF(C40=Data!#REF!,Data!#REF!,Data!#REF!)))))))))))))))&amp;IF(C40=Data!B162,Data!G162,(IF(C40=Data!#REF!,Data!#REF!,(IF(C40=Data!#REF!,Data!#REF!,(IF(C40=Data!#REF!,Data!#REF!,(IF(C40=Data!#REF!,Data!#REF!,Data!#REF!)))))))))</f>
        <v>#REF!</v>
      </c>
      <c r="O40" s="966"/>
      <c r="P40" s="967"/>
      <c r="Q40" s="630" t="s">
        <v>525</v>
      </c>
      <c r="R40" s="967"/>
      <c r="S40" s="967"/>
      <c r="T40" s="630"/>
      <c r="U40" s="634"/>
      <c r="V40" s="630"/>
      <c r="W40" s="350">
        <f>IF(E40="","",VLOOKUP(C40,Data!$B$5:$J$508,9,FALSE)*E40)</f>
        <v>0.83199999999999996</v>
      </c>
      <c r="X40" s="704" t="b">
        <f t="shared" si="1"/>
        <v>0</v>
      </c>
      <c r="Y40" s="704" t="b">
        <f t="shared" si="2"/>
        <v>0</v>
      </c>
      <c r="Z40" s="902" t="s">
        <v>146</v>
      </c>
      <c r="AA40" s="902" t="s">
        <v>1195</v>
      </c>
      <c r="AB40" s="903">
        <v>147</v>
      </c>
      <c r="AC40" s="704"/>
      <c r="AD40" s="704"/>
    </row>
    <row r="41" spans="2:30" s="710" customFormat="1" ht="20" customHeight="1">
      <c r="B41" s="957">
        <v>46</v>
      </c>
      <c r="C41" s="357" t="s">
        <v>138</v>
      </c>
      <c r="D41" s="346" t="str">
        <f>IF(E41="","",VLOOKUP(C41,Data!$B$5:$L$508,2,FALSE))</f>
        <v>ZV88300</v>
      </c>
      <c r="E41" s="715">
        <v>64</v>
      </c>
      <c r="F41" s="709"/>
      <c r="G41" s="346">
        <f>IF(E41="","",VLOOKUP(C41,Data!$B$5:$L$508,11,FALSE))</f>
        <v>96.87</v>
      </c>
      <c r="H41" s="616">
        <f t="shared" si="0"/>
        <v>6199.68</v>
      </c>
      <c r="I41" s="471" t="str">
        <f>IF(E41="","",VLOOKUP(C41,Data!$B$5:$D$508,3,FALSE))</f>
        <v>C/T</v>
      </c>
      <c r="J41" s="347" t="str">
        <f>IF(E41="","",VLOOKUP(C41,Data!$B$5:$M$508,12,FALSE))</f>
        <v>Indonesia</v>
      </c>
      <c r="K41" s="348"/>
      <c r="L41" s="349">
        <f>IF(E41="","",VLOOKUP(C41,Data!$B$5:$E$508,4,FALSE)*E41)</f>
        <v>290.56</v>
      </c>
      <c r="M41" s="349">
        <f>IF(E41="","",VLOOKUP(C41,Data!$B$5:$F$508,5,FALSE)*E41)</f>
        <v>268.8</v>
      </c>
      <c r="N41" s="612" t="e">
        <f>IF(C41=Data!#REF!,Data!#REF!,(IF(C41=Data!#REF!,Data!#REF!,(IF(C41=Data!#REF!,Data!#REF!,(IF(C41=Data!B132,Data!G132,(IF(C41=Data!B135,Data!G135,(IF(C41=Data!#REF!,Data!#REF!,(IF(C41=Data!#REF!,Data!#REF!,(IF(C41=Data!#REF!,Data!#REF!,Data!#REF!)))))))))))))))&amp;IF(C41=Data!#REF!,Data!#REF!,(IF(C41=Data!#REF!,Data!#REF!,(IF(C41=Data!#REF!,Data!#REF!,(IF(C41=Data!#REF!,Data!#REF!,(IF(C41=Data!#REF!,Data!#REF!,(IF(C41=Data!#REF!,Data!G827,(IF(C41=Data!#REF!,Data!#REF!,(IF(C41=Data!#REF!,Data!#REF!,Data!#REF!)))))))))))))))&amp;IF(C41=Data!B163,Data!G163,(IF(C41=Data!#REF!,Data!#REF!,(IF(C41=Data!#REF!,Data!#REF!,(IF(C41=Data!#REF!,Data!#REF!,(IF(C41=Data!#REF!,Data!#REF!,Data!#REF!)))))))))</f>
        <v>#REF!</v>
      </c>
      <c r="O41" s="966"/>
      <c r="P41" s="967"/>
      <c r="Q41" s="630" t="s">
        <v>525</v>
      </c>
      <c r="R41" s="967"/>
      <c r="S41" s="967"/>
      <c r="T41" s="630"/>
      <c r="U41" s="634"/>
      <c r="V41" s="630"/>
      <c r="W41" s="350">
        <f>IF(E41="","",VLOOKUP(C41,Data!$B$5:$J$508,9,FALSE)*E41)</f>
        <v>0.83199999999999996</v>
      </c>
      <c r="X41" s="704" t="b">
        <f t="shared" si="1"/>
        <v>0</v>
      </c>
      <c r="Y41" s="704" t="b">
        <f t="shared" si="2"/>
        <v>0</v>
      </c>
      <c r="Z41" s="902" t="s">
        <v>147</v>
      </c>
      <c r="AA41" s="902" t="s">
        <v>1196</v>
      </c>
      <c r="AB41" s="903">
        <v>273</v>
      </c>
      <c r="AC41" s="704"/>
      <c r="AD41" s="704"/>
    </row>
    <row r="42" spans="2:30" s="710" customFormat="1" ht="20" customHeight="1">
      <c r="B42" s="957">
        <v>47</v>
      </c>
      <c r="C42" s="357" t="s">
        <v>139</v>
      </c>
      <c r="D42" s="346" t="str">
        <f>IF(E42="","",VLOOKUP(C42,Data!$B$5:$L$508,2,FALSE))</f>
        <v>ZV88310</v>
      </c>
      <c r="E42" s="715">
        <v>2</v>
      </c>
      <c r="F42" s="709"/>
      <c r="G42" s="346">
        <f>IF(E42="","",VLOOKUP(C42,Data!$B$5:$L$508,11,FALSE))</f>
        <v>98.33</v>
      </c>
      <c r="H42" s="616">
        <f t="shared" si="0"/>
        <v>196.66</v>
      </c>
      <c r="I42" s="471" t="str">
        <f>IF(E42="","",VLOOKUP(C42,Data!$B$5:$D$508,3,FALSE))</f>
        <v>C/T</v>
      </c>
      <c r="J42" s="347" t="str">
        <f>IF(E42="","",VLOOKUP(C42,Data!$B$5:$M$508,12,FALSE))</f>
        <v>Indonesia</v>
      </c>
      <c r="K42" s="348"/>
      <c r="L42" s="349">
        <f>IF(E42="","",VLOOKUP(C42,Data!$B$5:$E$508,4,FALSE)*E42)</f>
        <v>9.08</v>
      </c>
      <c r="M42" s="349">
        <f>IF(E42="","",VLOOKUP(C42,Data!$B$5:$F$508,5,FALSE)*E42)</f>
        <v>8.4</v>
      </c>
      <c r="N42" s="612" t="e">
        <f>IF(C42=Data!#REF!,Data!#REF!,(IF(C42=Data!#REF!,Data!#REF!,(IF(C42=Data!#REF!,Data!#REF!,(IF(C42=Data!B133,Data!G133,(IF(C42=Data!B136,Data!G136,(IF(C42=Data!#REF!,Data!#REF!,(IF(C42=Data!#REF!,Data!#REF!,(IF(C42=Data!#REF!,Data!#REF!,Data!#REF!)))))))))))))))&amp;IF(C42=Data!#REF!,Data!#REF!,(IF(C42=Data!#REF!,Data!#REF!,(IF(C42=Data!#REF!,Data!#REF!,(IF(C42=Data!#REF!,Data!#REF!,(IF(C42=Data!#REF!,Data!#REF!,(IF(C42=Data!#REF!,Data!G828,(IF(C42=Data!#REF!,Data!#REF!,(IF(C42=Data!#REF!,Data!#REF!,Data!#REF!)))))))))))))))&amp;IF(C42=Data!B164,Data!G164,(IF(C42=Data!#REF!,Data!#REF!,(IF(C42=Data!#REF!,Data!#REF!,(IF(C42=Data!#REF!,Data!#REF!,(IF(C42=Data!#REF!,Data!#REF!,Data!#REF!)))))))))</f>
        <v>#REF!</v>
      </c>
      <c r="O42" s="966"/>
      <c r="P42" s="967"/>
      <c r="Q42" s="630" t="s">
        <v>525</v>
      </c>
      <c r="R42" s="967"/>
      <c r="S42" s="967"/>
      <c r="T42" s="630"/>
      <c r="U42" s="634"/>
      <c r="V42" s="630"/>
      <c r="W42" s="350">
        <f>IF(E42="","",VLOOKUP(C42,Data!$B$5:$J$508,9,FALSE)*E42)</f>
        <v>2.5999999999999999E-2</v>
      </c>
      <c r="X42" s="704" t="b">
        <f t="shared" si="1"/>
        <v>0</v>
      </c>
      <c r="Y42" s="704" t="b">
        <f t="shared" si="2"/>
        <v>0</v>
      </c>
      <c r="Z42" s="902" t="s">
        <v>148</v>
      </c>
      <c r="AA42" s="902" t="s">
        <v>1197</v>
      </c>
      <c r="AB42" s="903">
        <v>128</v>
      </c>
      <c r="AC42" s="704"/>
      <c r="AD42" s="704"/>
    </row>
    <row r="43" spans="2:30" s="710" customFormat="1" ht="20" customHeight="1">
      <c r="B43" s="957"/>
      <c r="C43" s="357"/>
      <c r="D43" s="346" t="str">
        <f>IF(E43="","",VLOOKUP(C43,Data!$B$5:$L$508,2,FALSE))</f>
        <v/>
      </c>
      <c r="E43" s="715"/>
      <c r="F43" s="709"/>
      <c r="G43" s="346" t="str">
        <f>IF(E43="","",VLOOKUP(C43,Data!$B$5:$L$508,11,FALSE))</f>
        <v/>
      </c>
      <c r="H43" s="616" t="str">
        <f t="shared" si="0"/>
        <v>-</v>
      </c>
      <c r="I43" s="471" t="str">
        <f>IF(E43="","",VLOOKUP(C43,Data!$B$5:$D$508,3,FALSE))</f>
        <v/>
      </c>
      <c r="J43" s="347" t="str">
        <f>IF(E43="","",VLOOKUP(C43,Data!$B$5:$M$508,12,FALSE))</f>
        <v/>
      </c>
      <c r="K43" s="348"/>
      <c r="L43" s="349" t="str">
        <f>IF(E43="","",VLOOKUP(C43,Data!$B$5:$E$508,4,FALSE)*E43)</f>
        <v/>
      </c>
      <c r="M43" s="349" t="str">
        <f>IF(E43="","",VLOOKUP(C43,Data!$B$5:$F$508,5,FALSE)*E43)</f>
        <v/>
      </c>
      <c r="N43" s="612" t="e">
        <f>IF(C43=Data!#REF!,Data!#REF!,(IF(C43=Data!#REF!,Data!#REF!,(IF(C43=Data!#REF!,Data!#REF!,(IF(C43=Data!B134,Data!G134,(IF(C43=Data!B137,Data!G137,(IF(C43=Data!#REF!,Data!#REF!,(IF(C43=Data!#REF!,Data!#REF!,(IF(C43=Data!#REF!,Data!#REF!,Data!#REF!)))))))))))))))&amp;IF(C43=Data!#REF!,Data!#REF!,(IF(C43=Data!#REF!,Data!#REF!,(IF(C43=Data!#REF!,Data!#REF!,(IF(C43=Data!#REF!,Data!#REF!,(IF(C43=Data!#REF!,Data!#REF!,(IF(C43=Data!#REF!,Data!G829,(IF(C43=Data!#REF!,Data!#REF!,(IF(C43=Data!#REF!,Data!#REF!,Data!#REF!)))))))))))))))&amp;IF(C43=Data!B165,Data!G165,(IF(C43=Data!#REF!,Data!#REF!,(IF(C43=Data!#REF!,Data!#REF!,(IF(C43=Data!#REF!,Data!#REF!,(IF(C43=Data!#REF!,Data!#REF!,Data!#REF!)))))))))</f>
        <v>#REF!</v>
      </c>
      <c r="O43" s="966"/>
      <c r="P43" s="967"/>
      <c r="Q43" s="630" t="s">
        <v>525</v>
      </c>
      <c r="R43" s="967"/>
      <c r="S43" s="967"/>
      <c r="T43" s="630"/>
      <c r="U43" s="634"/>
      <c r="V43" s="630"/>
      <c r="W43" s="350" t="str">
        <f>IF(E43="","",VLOOKUP(C43,Data!$B$5:$J$508,9,FALSE)*E43)</f>
        <v/>
      </c>
      <c r="X43" s="704" t="b">
        <f t="shared" si="1"/>
        <v>0</v>
      </c>
      <c r="Y43" s="704" t="b">
        <f t="shared" si="2"/>
        <v>0</v>
      </c>
      <c r="Z43" s="902" t="s">
        <v>149</v>
      </c>
      <c r="AA43" s="902" t="s">
        <v>1205</v>
      </c>
      <c r="AB43" s="903">
        <v>64</v>
      </c>
      <c r="AC43" s="704"/>
      <c r="AD43" s="704"/>
    </row>
    <row r="44" spans="2:30" s="710" customFormat="1" ht="22" customHeight="1">
      <c r="B44" s="637"/>
      <c r="C44" s="653"/>
      <c r="D44" s="346" t="str">
        <f>IF(E44="","",VLOOKUP(C44,Data!$B$5:$L$508,2,FALSE))</f>
        <v/>
      </c>
      <c r="E44" s="715"/>
      <c r="F44" s="709"/>
      <c r="G44" s="346" t="str">
        <f>IF(E44="","",VLOOKUP(C44,Data!$B$5:$L$508,11,FALSE))</f>
        <v/>
      </c>
      <c r="H44" s="616" t="str">
        <f t="shared" si="0"/>
        <v>-</v>
      </c>
      <c r="I44" s="471" t="str">
        <f>IF(E44="","",VLOOKUP(C44,Data!$B$5:$D$508,3,FALSE))</f>
        <v/>
      </c>
      <c r="J44" s="347" t="str">
        <f>IF(E44="","",VLOOKUP(C44,Data!$B$5:$M$508,12,FALSE))</f>
        <v/>
      </c>
      <c r="K44" s="348"/>
      <c r="L44" s="349" t="str">
        <f>IF(E44="","",VLOOKUP(C44,Data!$B$5:$E$508,4,FALSE)*E44)</f>
        <v/>
      </c>
      <c r="M44" s="349" t="str">
        <f>IF(E44="","",VLOOKUP(C44,Data!$B$5:$F$508,5,FALSE)*E44)</f>
        <v/>
      </c>
      <c r="N44" s="612" t="e">
        <f>IF(C44=Data!#REF!,Data!#REF!,(IF(C44=Data!#REF!,Data!#REF!,(IF(C44=Data!#REF!,Data!#REF!,(IF(C44=Data!B148,Data!G148,(IF(C44=Data!B151,Data!G151,(IF(C44=Data!#REF!,Data!#REF!,(IF(C44=Data!#REF!,Data!#REF!,(IF(C44=Data!#REF!,Data!#REF!,Data!#REF!)))))))))))))))&amp;IF(C44=Data!#REF!,Data!#REF!,(IF(C44=Data!#REF!,Data!#REF!,(IF(C44=Data!#REF!,Data!#REF!,(IF(C44=Data!#REF!,Data!#REF!,(IF(C44=Data!#REF!,Data!#REF!,(IF(C44=Data!#REF!,Data!G843,(IF(C44=Data!#REF!,Data!#REF!,(IF(C44=Data!#REF!,Data!#REF!,Data!#REF!)))))))))))))))&amp;IF(C44=Data!B179,Data!G179,(IF(C44=Data!#REF!,Data!#REF!,(IF(C44=Data!#REF!,Data!#REF!,(IF(C44=Data!#REF!,Data!#REF!,(IF(C44=Data!#REF!,Data!#REF!,Data!#REF!)))))))))</f>
        <v>#REF!</v>
      </c>
      <c r="O44" s="966"/>
      <c r="P44" s="967"/>
      <c r="Q44" s="630" t="s">
        <v>525</v>
      </c>
      <c r="R44" s="967"/>
      <c r="S44" s="967"/>
      <c r="T44" s="630"/>
      <c r="U44" s="634"/>
      <c r="V44" s="630"/>
      <c r="W44" s="350" t="str">
        <f>IF(E44="","",VLOOKUP(C44,Data!$B$5:$J$508,9,FALSE)*E44)</f>
        <v/>
      </c>
      <c r="X44" s="704"/>
      <c r="Y44" s="704"/>
      <c r="Z44" s="705"/>
      <c r="AA44" s="705"/>
      <c r="AB44" s="704"/>
      <c r="AC44" s="704"/>
      <c r="AD44" s="704"/>
    </row>
    <row r="45" spans="2:30">
      <c r="B45" s="637"/>
      <c r="C45" s="653"/>
      <c r="D45" s="654"/>
      <c r="E45" s="359">
        <f>SUM(E18:E44)</f>
        <v>1957</v>
      </c>
      <c r="F45" s="359"/>
      <c r="G45" s="361"/>
      <c r="H45" s="493">
        <f>SUM(H18:H44)</f>
        <v>94091.72</v>
      </c>
      <c r="I45" s="361"/>
      <c r="J45" s="361"/>
      <c r="K45" s="361"/>
      <c r="L45" s="655">
        <f>SUM(L18:L44)</f>
        <v>7023.6620000000003</v>
      </c>
      <c r="M45" s="655">
        <f>SUM(M18:M44)</f>
        <v>6577.3599999999988</v>
      </c>
      <c r="N45" s="351" t="e">
        <f>SUM(N16:N44)</f>
        <v>#REF!</v>
      </c>
      <c r="O45" s="351"/>
      <c r="P45" s="351">
        <f>SUM(P16:P44)</f>
        <v>0</v>
      </c>
      <c r="Q45" s="351">
        <f>SUM(Q16:Q44)</f>
        <v>0</v>
      </c>
      <c r="R45" s="351"/>
      <c r="S45" s="351">
        <f>SUM(S16:S44)</f>
        <v>0</v>
      </c>
      <c r="T45" s="351">
        <f>SUM(T16:T44)</f>
        <v>0</v>
      </c>
      <c r="U45" s="351" t="e">
        <f>SUM(#REF!)</f>
        <v>#REF!</v>
      </c>
      <c r="V45" s="351">
        <f>SUM(V16:V44)</f>
        <v>0</v>
      </c>
      <c r="W45" s="354">
        <f>SUM(W18:W44)</f>
        <v>20.029824000000001</v>
      </c>
    </row>
    <row r="46" spans="2:30" ht="32.5">
      <c r="B46" s="656"/>
      <c r="C46" s="904"/>
      <c r="D46" s="641"/>
      <c r="E46" s="441"/>
      <c r="F46" s="658"/>
      <c r="G46" s="177" t="s">
        <v>527</v>
      </c>
      <c r="H46" s="174"/>
      <c r="I46" s="439"/>
      <c r="J46" s="439"/>
      <c r="K46" s="439"/>
      <c r="L46" s="178"/>
      <c r="M46" s="174"/>
      <c r="N46" s="408"/>
      <c r="O46" s="407"/>
      <c r="P46" s="407"/>
      <c r="Q46" s="407"/>
      <c r="R46" s="407"/>
      <c r="S46" s="407"/>
      <c r="T46" s="407"/>
      <c r="U46" s="408"/>
      <c r="V46" s="408"/>
      <c r="W46" s="176"/>
    </row>
    <row r="47" spans="2:30">
      <c r="B47" s="387" t="s">
        <v>523</v>
      </c>
      <c r="C47" s="639"/>
      <c r="D47" s="659"/>
      <c r="E47" s="444" t="s">
        <v>528</v>
      </c>
      <c r="F47" s="444"/>
      <c r="G47" s="80" t="s">
        <v>82</v>
      </c>
      <c r="H47" s="84"/>
      <c r="I47" s="417" t="s">
        <v>83</v>
      </c>
      <c r="J47" s="445"/>
      <c r="K47" s="169" t="s">
        <v>84</v>
      </c>
      <c r="L47" s="169"/>
      <c r="M47" s="1070" t="s">
        <v>85</v>
      </c>
      <c r="N47" s="1071"/>
      <c r="O47" s="1071"/>
      <c r="P47" s="1071"/>
      <c r="Q47" s="1071"/>
      <c r="R47" s="1071"/>
      <c r="S47" s="1071"/>
      <c r="T47" s="1071"/>
      <c r="U47" s="1071"/>
      <c r="V47" s="1071"/>
      <c r="W47" s="1072"/>
    </row>
    <row r="48" spans="2:30" ht="13">
      <c r="B48" s="394" t="s">
        <v>547</v>
      </c>
      <c r="D48" s="660"/>
      <c r="E48" s="381" t="s">
        <v>87</v>
      </c>
      <c r="G48" s="179" t="s">
        <v>1135</v>
      </c>
      <c r="H48" s="180" t="s">
        <v>12</v>
      </c>
      <c r="I48" s="394" t="s">
        <v>88</v>
      </c>
      <c r="J48" s="446"/>
      <c r="K48" s="171" t="s">
        <v>89</v>
      </c>
      <c r="L48" s="171"/>
      <c r="M48" s="167"/>
      <c r="W48" s="172"/>
      <c r="Z48" s="704"/>
      <c r="AA48" s="704"/>
    </row>
    <row r="49" spans="2:27">
      <c r="B49" s="394" t="s">
        <v>561</v>
      </c>
      <c r="D49" s="641"/>
      <c r="G49" s="1073"/>
      <c r="H49" s="1074"/>
      <c r="I49" s="394"/>
      <c r="J49" s="446"/>
      <c r="K49" s="171" t="s">
        <v>93</v>
      </c>
      <c r="L49" s="171"/>
      <c r="M49" s="167"/>
      <c r="W49" s="172"/>
    </row>
    <row r="50" spans="2:27" ht="12.5">
      <c r="B50" s="406"/>
      <c r="C50" s="448"/>
      <c r="D50" s="661"/>
      <c r="E50" s="381" t="s">
        <v>94</v>
      </c>
      <c r="G50" s="179"/>
      <c r="H50" s="180"/>
      <c r="I50" s="394" t="s">
        <v>95</v>
      </c>
      <c r="J50" s="446"/>
      <c r="K50" s="171"/>
      <c r="L50" s="171"/>
      <c r="M50" s="167"/>
      <c r="W50" s="172"/>
      <c r="Z50" s="704"/>
      <c r="AA50" s="704"/>
    </row>
    <row r="51" spans="2:27" ht="13">
      <c r="B51" s="387" t="s">
        <v>96</v>
      </c>
      <c r="C51" s="444"/>
      <c r="D51" s="640"/>
      <c r="E51" s="381" t="s">
        <v>97</v>
      </c>
      <c r="G51" s="88" t="s">
        <v>98</v>
      </c>
      <c r="H51" s="85"/>
      <c r="I51" s="394" t="s">
        <v>88</v>
      </c>
      <c r="J51" s="446"/>
      <c r="K51" s="171" t="s">
        <v>99</v>
      </c>
      <c r="L51" s="171"/>
      <c r="M51" s="167"/>
      <c r="W51" s="172"/>
      <c r="Z51" s="704"/>
      <c r="AA51" s="704"/>
    </row>
    <row r="52" spans="2:27" ht="15.5">
      <c r="B52" s="729" t="s">
        <v>537</v>
      </c>
      <c r="D52" s="641"/>
      <c r="E52" s="381" t="s">
        <v>100</v>
      </c>
      <c r="G52" s="89"/>
      <c r="H52" s="181"/>
      <c r="I52" s="394" t="s">
        <v>101</v>
      </c>
      <c r="J52" s="446"/>
      <c r="K52" s="171" t="s">
        <v>524</v>
      </c>
      <c r="L52" s="171"/>
      <c r="M52" s="1075" t="s">
        <v>103</v>
      </c>
      <c r="N52" s="1076"/>
      <c r="O52" s="1076"/>
      <c r="P52" s="1076"/>
      <c r="Q52" s="1076"/>
      <c r="R52" s="1076"/>
      <c r="S52" s="1076"/>
      <c r="T52" s="1076"/>
      <c r="U52" s="1076"/>
      <c r="V52" s="1076"/>
      <c r="W52" s="1077"/>
      <c r="Z52" s="704"/>
      <c r="AA52" s="704"/>
    </row>
    <row r="53" spans="2:27">
      <c r="B53" s="406"/>
      <c r="C53" s="448"/>
      <c r="D53" s="644"/>
      <c r="E53" s="448"/>
      <c r="F53" s="448"/>
      <c r="G53" s="1061" t="s">
        <v>1402</v>
      </c>
      <c r="H53" s="1078"/>
      <c r="I53" s="1061" t="s">
        <v>1401</v>
      </c>
      <c r="J53" s="1078"/>
      <c r="K53" s="448"/>
      <c r="L53" s="175"/>
      <c r="M53" s="1079" t="s">
        <v>105</v>
      </c>
      <c r="N53" s="1080"/>
      <c r="O53" s="1080"/>
      <c r="P53" s="1080"/>
      <c r="Q53" s="1080"/>
      <c r="R53" s="1080"/>
      <c r="S53" s="1080"/>
      <c r="T53" s="1080"/>
      <c r="U53" s="1080"/>
      <c r="V53" s="1080"/>
      <c r="W53" s="1081"/>
    </row>
    <row r="57" spans="2:27" ht="22.5" customHeight="1">
      <c r="B57" s="456" t="s">
        <v>922</v>
      </c>
      <c r="C57" s="497"/>
      <c r="D57" s="456" t="s">
        <v>580</v>
      </c>
      <c r="E57" s="663"/>
      <c r="F57" s="663"/>
      <c r="G57" s="456" t="s">
        <v>916</v>
      </c>
      <c r="I57" s="456" t="s">
        <v>927</v>
      </c>
    </row>
    <row r="58" spans="2:27" s="163" customFormat="1" ht="22.5" customHeight="1">
      <c r="B58" s="456" t="s">
        <v>923</v>
      </c>
      <c r="C58" s="497"/>
      <c r="D58" s="456" t="s">
        <v>927</v>
      </c>
      <c r="E58" s="663"/>
      <c r="F58" s="663"/>
      <c r="G58" s="664" t="s">
        <v>917</v>
      </c>
      <c r="H58" s="497"/>
      <c r="I58" s="575" t="s">
        <v>927</v>
      </c>
      <c r="J58" s="704"/>
      <c r="K58" s="704"/>
      <c r="N58" s="704"/>
      <c r="O58" s="704"/>
      <c r="P58" s="704"/>
      <c r="Q58" s="704"/>
      <c r="R58" s="704"/>
      <c r="S58" s="704"/>
      <c r="T58" s="704"/>
      <c r="U58" s="704"/>
      <c r="V58" s="704"/>
      <c r="W58" s="164"/>
      <c r="X58" s="704"/>
      <c r="Y58" s="704"/>
      <c r="Z58" s="705"/>
      <c r="AA58" s="679"/>
    </row>
    <row r="59" spans="2:27" s="163" customFormat="1" ht="22.5" customHeight="1">
      <c r="B59" s="456" t="s">
        <v>924</v>
      </c>
      <c r="C59" s="497"/>
      <c r="D59" s="664" t="s">
        <v>927</v>
      </c>
      <c r="E59" s="663"/>
      <c r="F59" s="663"/>
      <c r="G59" s="456" t="s">
        <v>918</v>
      </c>
      <c r="I59" s="456" t="s">
        <v>580</v>
      </c>
      <c r="J59" s="704"/>
      <c r="K59" s="704"/>
      <c r="N59" s="704"/>
      <c r="O59" s="704"/>
      <c r="P59" s="704"/>
      <c r="Q59" s="704"/>
      <c r="R59" s="704"/>
      <c r="S59" s="704"/>
      <c r="T59" s="704"/>
      <c r="U59" s="704"/>
      <c r="V59" s="704"/>
      <c r="W59" s="164"/>
      <c r="X59" s="704"/>
      <c r="Y59" s="704"/>
      <c r="Z59" s="705"/>
      <c r="AA59" s="679"/>
    </row>
    <row r="60" spans="2:27" s="163" customFormat="1" ht="22.5" customHeight="1">
      <c r="B60" s="456" t="s">
        <v>925</v>
      </c>
      <c r="C60" s="497"/>
      <c r="D60" s="456" t="s">
        <v>580</v>
      </c>
      <c r="E60" s="663"/>
      <c r="F60" s="663"/>
      <c r="G60" s="456" t="s">
        <v>919</v>
      </c>
      <c r="I60" s="456" t="s">
        <v>580</v>
      </c>
      <c r="J60" s="704"/>
      <c r="K60" s="704"/>
      <c r="N60" s="704"/>
      <c r="O60" s="704"/>
      <c r="P60" s="704"/>
      <c r="Q60" s="704"/>
      <c r="R60" s="704"/>
      <c r="S60" s="704"/>
      <c r="T60" s="704"/>
      <c r="U60" s="704"/>
      <c r="V60" s="704"/>
      <c r="W60" s="164"/>
      <c r="X60" s="704"/>
      <c r="Y60" s="704"/>
      <c r="Z60" s="705"/>
      <c r="AA60" s="679"/>
    </row>
    <row r="61" spans="2:27" s="163" customFormat="1" ht="22.5" customHeight="1">
      <c r="B61" s="456" t="s">
        <v>926</v>
      </c>
      <c r="C61" s="497"/>
      <c r="D61" s="456" t="s">
        <v>580</v>
      </c>
      <c r="E61" s="663"/>
      <c r="F61" s="663"/>
      <c r="G61" s="456" t="s">
        <v>921</v>
      </c>
      <c r="I61" s="456" t="s">
        <v>580</v>
      </c>
      <c r="J61" s="704"/>
      <c r="K61" s="704"/>
      <c r="N61" s="704"/>
      <c r="O61" s="704"/>
      <c r="P61" s="704"/>
      <c r="Q61" s="704"/>
      <c r="R61" s="704"/>
      <c r="S61" s="704"/>
      <c r="T61" s="704"/>
      <c r="U61" s="704"/>
      <c r="V61" s="704"/>
      <c r="W61" s="164"/>
      <c r="X61" s="704"/>
      <c r="Y61" s="704"/>
      <c r="Z61" s="705"/>
      <c r="AA61" s="679"/>
    </row>
    <row r="62" spans="2:27">
      <c r="B62" s="665"/>
      <c r="D62" s="665"/>
      <c r="E62" s="665"/>
      <c r="F62" s="665"/>
      <c r="G62" s="456" t="s">
        <v>920</v>
      </c>
      <c r="I62" s="456" t="s">
        <v>580</v>
      </c>
    </row>
    <row r="63" spans="2:27" s="163" customFormat="1">
      <c r="B63" s="704"/>
      <c r="C63" s="704"/>
      <c r="D63" s="704"/>
      <c r="E63" s="704"/>
      <c r="F63" s="704"/>
      <c r="G63" s="704"/>
      <c r="H63" s="704"/>
      <c r="I63" s="704"/>
      <c r="J63" s="704"/>
      <c r="K63" s="704"/>
      <c r="N63" s="704"/>
      <c r="O63" s="704"/>
      <c r="P63" s="704"/>
      <c r="Q63" s="704"/>
      <c r="R63" s="704"/>
      <c r="S63" s="704"/>
      <c r="T63" s="704"/>
      <c r="U63" s="704"/>
      <c r="V63" s="704"/>
      <c r="W63" s="164"/>
      <c r="X63" s="704"/>
      <c r="Y63" s="704"/>
      <c r="Z63" s="705"/>
      <c r="AA63" s="679"/>
    </row>
    <row r="64" spans="2:27" s="163" customFormat="1">
      <c r="B64" s="704"/>
      <c r="C64" s="704"/>
      <c r="D64" s="704"/>
      <c r="E64" s="704"/>
      <c r="F64" s="704"/>
      <c r="G64" s="704"/>
      <c r="H64" s="704"/>
      <c r="I64" s="704"/>
      <c r="J64" s="704"/>
      <c r="K64" s="704"/>
      <c r="N64" s="704"/>
      <c r="O64" s="704"/>
      <c r="P64" s="704"/>
      <c r="Q64" s="704"/>
      <c r="R64" s="704"/>
      <c r="S64" s="704"/>
      <c r="T64" s="704"/>
      <c r="U64" s="704"/>
      <c r="V64" s="704"/>
      <c r="W64" s="164"/>
      <c r="X64" s="704"/>
      <c r="Y64" s="704"/>
      <c r="Z64" s="705"/>
      <c r="AA64" s="679"/>
    </row>
    <row r="65" spans="2:27" s="163" customFormat="1">
      <c r="B65" s="704"/>
      <c r="C65" s="704"/>
      <c r="D65" s="704"/>
      <c r="E65" s="704"/>
      <c r="F65" s="704"/>
      <c r="G65" s="704"/>
      <c r="H65" s="704"/>
      <c r="I65" s="704"/>
      <c r="J65" s="704"/>
      <c r="K65" s="704"/>
      <c r="N65" s="704"/>
      <c r="O65" s="704"/>
      <c r="P65" s="704"/>
      <c r="Q65" s="704"/>
      <c r="R65" s="704"/>
      <c r="S65" s="704"/>
      <c r="T65" s="704"/>
      <c r="U65" s="704"/>
      <c r="V65" s="704"/>
      <c r="W65" s="164"/>
      <c r="X65" s="704"/>
      <c r="Y65" s="704"/>
      <c r="Z65" s="705"/>
      <c r="AA65" s="679"/>
    </row>
    <row r="66" spans="2:27" s="163" customFormat="1">
      <c r="B66" s="704"/>
      <c r="C66" s="704"/>
      <c r="D66" s="704"/>
      <c r="E66" s="704"/>
      <c r="F66" s="704"/>
      <c r="G66" s="704"/>
      <c r="H66" s="704"/>
      <c r="I66" s="704"/>
      <c r="J66" s="704"/>
      <c r="K66" s="704"/>
      <c r="N66" s="704"/>
      <c r="O66" s="704"/>
      <c r="P66" s="704"/>
      <c r="Q66" s="704"/>
      <c r="R66" s="704"/>
      <c r="S66" s="704"/>
      <c r="T66" s="704"/>
      <c r="U66" s="704"/>
      <c r="V66" s="704"/>
      <c r="W66" s="164"/>
      <c r="X66" s="704"/>
      <c r="Y66" s="704"/>
      <c r="Z66" s="705"/>
      <c r="AA66" s="679"/>
    </row>
    <row r="67" spans="2:27" s="163" customFormat="1">
      <c r="B67" s="704"/>
      <c r="C67" s="704"/>
      <c r="D67" s="704"/>
      <c r="E67" s="704"/>
      <c r="F67" s="704"/>
      <c r="G67" s="704"/>
      <c r="H67" s="704"/>
      <c r="I67" s="704"/>
      <c r="J67" s="704"/>
      <c r="K67" s="704"/>
      <c r="N67" s="704"/>
      <c r="O67" s="704"/>
      <c r="P67" s="704"/>
      <c r="Q67" s="704"/>
      <c r="R67" s="704"/>
      <c r="S67" s="704"/>
      <c r="T67" s="704"/>
      <c r="U67" s="704"/>
      <c r="V67" s="704"/>
      <c r="W67" s="164"/>
      <c r="X67" s="704"/>
      <c r="Y67" s="704"/>
      <c r="Z67" s="705"/>
      <c r="AA67" s="679"/>
    </row>
    <row r="68" spans="2:27" s="163" customFormat="1">
      <c r="B68" s="704"/>
      <c r="C68" s="704"/>
      <c r="D68" s="704"/>
      <c r="E68" s="704"/>
      <c r="F68" s="704"/>
      <c r="G68" s="704"/>
      <c r="H68" s="704"/>
      <c r="I68" s="704"/>
      <c r="J68" s="704"/>
      <c r="K68" s="704"/>
      <c r="N68" s="704"/>
      <c r="O68" s="704"/>
      <c r="P68" s="704"/>
      <c r="Q68" s="704"/>
      <c r="R68" s="704"/>
      <c r="S68" s="704"/>
      <c r="T68" s="704"/>
      <c r="U68" s="704"/>
      <c r="V68" s="704"/>
      <c r="W68" s="164"/>
      <c r="X68" s="704"/>
      <c r="Y68" s="704"/>
      <c r="Z68" s="705"/>
      <c r="AA68" s="679"/>
    </row>
    <row r="69" spans="2:27" s="163" customFormat="1">
      <c r="B69" s="704"/>
      <c r="C69" s="704"/>
      <c r="D69" s="704"/>
      <c r="E69" s="704"/>
      <c r="F69" s="704"/>
      <c r="G69" s="704"/>
      <c r="H69" s="704"/>
      <c r="I69" s="704"/>
      <c r="J69" s="704"/>
      <c r="K69" s="704"/>
      <c r="N69" s="704"/>
      <c r="O69" s="704"/>
      <c r="P69" s="704"/>
      <c r="Q69" s="704"/>
      <c r="R69" s="704"/>
      <c r="S69" s="704"/>
      <c r="T69" s="704"/>
      <c r="U69" s="704"/>
      <c r="V69" s="704"/>
      <c r="W69" s="164"/>
      <c r="X69" s="704"/>
      <c r="Y69" s="704"/>
      <c r="Z69" s="705"/>
      <c r="AA69" s="679"/>
    </row>
    <row r="70" spans="2:27" s="163" customFormat="1">
      <c r="B70" s="704"/>
      <c r="C70" s="704"/>
      <c r="D70" s="704"/>
      <c r="E70" s="704"/>
      <c r="F70" s="704"/>
      <c r="G70" s="704"/>
      <c r="H70" s="704"/>
      <c r="I70" s="704"/>
      <c r="J70" s="704"/>
      <c r="K70" s="704"/>
      <c r="N70" s="704"/>
      <c r="O70" s="704"/>
      <c r="P70" s="704"/>
      <c r="Q70" s="704"/>
      <c r="R70" s="704"/>
      <c r="S70" s="704"/>
      <c r="T70" s="704"/>
      <c r="U70" s="704"/>
      <c r="V70" s="704"/>
      <c r="W70" s="164"/>
      <c r="X70" s="704"/>
      <c r="Y70" s="704"/>
      <c r="Z70" s="705"/>
      <c r="AA70" s="679"/>
    </row>
    <row r="71" spans="2:27" s="163" customFormat="1">
      <c r="B71" s="704"/>
      <c r="C71" s="704"/>
      <c r="D71" s="704"/>
      <c r="E71" s="704"/>
      <c r="F71" s="704"/>
      <c r="G71" s="704"/>
      <c r="H71" s="704"/>
      <c r="I71" s="704"/>
      <c r="J71" s="704"/>
      <c r="K71" s="704"/>
      <c r="N71" s="704"/>
      <c r="O71" s="704"/>
      <c r="P71" s="704"/>
      <c r="Q71" s="704"/>
      <c r="R71" s="704"/>
      <c r="S71" s="704"/>
      <c r="T71" s="704"/>
      <c r="U71" s="704"/>
      <c r="V71" s="704"/>
      <c r="W71" s="164"/>
      <c r="X71" s="704"/>
      <c r="Y71" s="704"/>
      <c r="Z71" s="705"/>
      <c r="AA71" s="679"/>
    </row>
    <row r="72" spans="2:27" s="163" customFormat="1">
      <c r="B72" s="704"/>
      <c r="C72" s="704"/>
      <c r="D72" s="704"/>
      <c r="E72" s="704"/>
      <c r="F72" s="704"/>
      <c r="G72" s="704"/>
      <c r="H72" s="704"/>
      <c r="I72" s="704"/>
      <c r="J72" s="704"/>
      <c r="K72" s="704"/>
      <c r="N72" s="704"/>
      <c r="O72" s="704"/>
      <c r="P72" s="704"/>
      <c r="Q72" s="704"/>
      <c r="R72" s="704"/>
      <c r="S72" s="704"/>
      <c r="T72" s="704"/>
      <c r="U72" s="704"/>
      <c r="V72" s="704"/>
      <c r="W72" s="164"/>
      <c r="X72" s="704"/>
      <c r="Y72" s="704"/>
      <c r="Z72" s="705"/>
      <c r="AA72" s="679"/>
    </row>
    <row r="73" spans="2:27" s="163" customFormat="1">
      <c r="B73" s="704"/>
      <c r="C73" s="704"/>
      <c r="D73" s="704"/>
      <c r="E73" s="704"/>
      <c r="F73" s="704"/>
      <c r="G73" s="704"/>
      <c r="H73" s="704"/>
      <c r="I73" s="704"/>
      <c r="J73" s="704"/>
      <c r="K73" s="704"/>
      <c r="N73" s="704"/>
      <c r="O73" s="704"/>
      <c r="P73" s="704"/>
      <c r="Q73" s="704"/>
      <c r="R73" s="704"/>
      <c r="S73" s="704"/>
      <c r="T73" s="704"/>
      <c r="U73" s="704"/>
      <c r="V73" s="704"/>
      <c r="W73" s="164"/>
      <c r="X73" s="704"/>
      <c r="Y73" s="704"/>
      <c r="Z73" s="705"/>
      <c r="AA73" s="679"/>
    </row>
    <row r="74" spans="2:27">
      <c r="C74" s="704"/>
      <c r="D74" s="704"/>
      <c r="E74" s="704"/>
      <c r="F74" s="704"/>
      <c r="G74" s="704"/>
      <c r="H74" s="704"/>
    </row>
    <row r="75" spans="2:27" s="665" customFormat="1">
      <c r="B75" s="704"/>
      <c r="C75" s="704"/>
      <c r="D75" s="704"/>
      <c r="E75" s="704"/>
      <c r="F75" s="704"/>
      <c r="G75" s="704"/>
      <c r="H75" s="704"/>
      <c r="I75" s="704"/>
      <c r="J75" s="704"/>
      <c r="K75" s="704"/>
      <c r="L75" s="163"/>
      <c r="M75" s="163"/>
      <c r="N75" s="704"/>
      <c r="O75" s="704"/>
      <c r="P75" s="704"/>
      <c r="Q75" s="704"/>
      <c r="R75" s="704"/>
      <c r="S75" s="704"/>
      <c r="T75" s="704"/>
      <c r="U75" s="704"/>
      <c r="V75" s="704"/>
      <c r="W75" s="164"/>
      <c r="X75" s="704"/>
      <c r="Y75" s="704"/>
      <c r="Z75" s="705"/>
      <c r="AA75" s="680"/>
    </row>
    <row r="76" spans="2:27" s="665" customFormat="1">
      <c r="B76" s="704"/>
      <c r="C76" s="704"/>
      <c r="D76" s="704"/>
      <c r="E76" s="704"/>
      <c r="F76" s="704"/>
      <c r="G76" s="704"/>
      <c r="H76" s="704"/>
      <c r="I76" s="704"/>
      <c r="J76" s="704"/>
      <c r="K76" s="704"/>
      <c r="L76" s="163"/>
      <c r="M76" s="163"/>
      <c r="N76" s="704"/>
      <c r="O76" s="704"/>
      <c r="P76" s="704"/>
      <c r="Q76" s="704"/>
      <c r="R76" s="704"/>
      <c r="S76" s="704"/>
      <c r="T76" s="704"/>
      <c r="U76" s="704"/>
      <c r="V76" s="704"/>
      <c r="W76" s="164"/>
      <c r="X76" s="704"/>
      <c r="Y76" s="704"/>
      <c r="Z76" s="705"/>
      <c r="AA76" s="680"/>
    </row>
    <row r="77" spans="2:27" s="665" customFormat="1">
      <c r="B77" s="704"/>
      <c r="C77" s="704"/>
      <c r="D77" s="704"/>
      <c r="E77" s="704"/>
      <c r="F77" s="704"/>
      <c r="G77" s="704"/>
      <c r="H77" s="704"/>
      <c r="I77" s="704"/>
      <c r="J77" s="704"/>
      <c r="K77" s="704"/>
      <c r="L77" s="163"/>
      <c r="M77" s="163"/>
      <c r="N77" s="704"/>
      <c r="O77" s="704"/>
      <c r="P77" s="704"/>
      <c r="Q77" s="704"/>
      <c r="R77" s="704"/>
      <c r="S77" s="704"/>
      <c r="T77" s="704"/>
      <c r="U77" s="704"/>
      <c r="V77" s="704"/>
      <c r="W77" s="164"/>
      <c r="X77" s="704"/>
      <c r="Y77" s="704"/>
      <c r="Z77" s="705"/>
      <c r="AA77" s="680"/>
    </row>
    <row r="78" spans="2:27" s="665" customFormat="1">
      <c r="B78" s="704"/>
      <c r="C78" s="704"/>
      <c r="D78" s="704"/>
      <c r="E78" s="704"/>
      <c r="F78" s="704"/>
      <c r="G78" s="704"/>
      <c r="H78" s="704"/>
      <c r="I78" s="704"/>
      <c r="J78" s="704"/>
      <c r="K78" s="704"/>
      <c r="L78" s="163"/>
      <c r="M78" s="163"/>
      <c r="N78" s="704"/>
      <c r="O78" s="704"/>
      <c r="P78" s="704"/>
      <c r="Q78" s="704"/>
      <c r="R78" s="704"/>
      <c r="S78" s="704"/>
      <c r="T78" s="704"/>
      <c r="U78" s="704"/>
      <c r="V78" s="704"/>
      <c r="W78" s="164"/>
      <c r="X78" s="704"/>
      <c r="Y78" s="704"/>
      <c r="Z78" s="705"/>
      <c r="AA78" s="680"/>
    </row>
    <row r="79" spans="2:27" s="665" customFormat="1">
      <c r="B79" s="704"/>
      <c r="C79" s="704"/>
      <c r="D79" s="704"/>
      <c r="E79" s="704"/>
      <c r="F79" s="704"/>
      <c r="G79" s="704"/>
      <c r="H79" s="704"/>
      <c r="I79" s="704"/>
      <c r="J79" s="704"/>
      <c r="K79" s="704"/>
      <c r="L79" s="163"/>
      <c r="M79" s="163"/>
      <c r="N79" s="704"/>
      <c r="O79" s="704"/>
      <c r="P79" s="704"/>
      <c r="Q79" s="704"/>
      <c r="R79" s="704"/>
      <c r="S79" s="704"/>
      <c r="T79" s="704"/>
      <c r="U79" s="704"/>
      <c r="V79" s="704"/>
      <c r="W79" s="164"/>
      <c r="X79" s="704"/>
      <c r="Y79" s="704"/>
      <c r="Z79" s="705"/>
      <c r="AA79" s="680"/>
    </row>
    <row r="80" spans="2:27" s="665" customFormat="1">
      <c r="B80" s="704"/>
      <c r="C80" s="704"/>
      <c r="D80" s="704"/>
      <c r="E80" s="704"/>
      <c r="F80" s="704"/>
      <c r="G80" s="704"/>
      <c r="H80" s="704"/>
      <c r="I80" s="704"/>
      <c r="J80" s="704"/>
      <c r="K80" s="704"/>
      <c r="L80" s="163"/>
      <c r="M80" s="163"/>
      <c r="N80" s="704"/>
      <c r="O80" s="704"/>
      <c r="P80" s="704"/>
      <c r="Q80" s="704"/>
      <c r="R80" s="704"/>
      <c r="S80" s="704"/>
      <c r="T80" s="704"/>
      <c r="U80" s="704"/>
      <c r="V80" s="704"/>
      <c r="W80" s="164"/>
      <c r="X80" s="704"/>
      <c r="Y80" s="704"/>
      <c r="Z80" s="705"/>
      <c r="AA80" s="680"/>
    </row>
    <row r="81" spans="2:27" s="665" customFormat="1">
      <c r="B81" s="704"/>
      <c r="C81" s="704"/>
      <c r="D81" s="704"/>
      <c r="E81" s="704"/>
      <c r="F81" s="704"/>
      <c r="G81" s="704"/>
      <c r="H81" s="704"/>
      <c r="I81" s="704"/>
      <c r="J81" s="704"/>
      <c r="K81" s="704"/>
      <c r="L81" s="163"/>
      <c r="M81" s="163"/>
      <c r="N81" s="704"/>
      <c r="O81" s="704"/>
      <c r="P81" s="704"/>
      <c r="Q81" s="704"/>
      <c r="R81" s="704"/>
      <c r="S81" s="704"/>
      <c r="T81" s="704"/>
      <c r="U81" s="704"/>
      <c r="V81" s="704"/>
      <c r="W81" s="164"/>
      <c r="X81" s="704"/>
      <c r="Y81" s="704"/>
      <c r="Z81" s="705"/>
      <c r="AA81" s="680"/>
    </row>
    <row r="82" spans="2:27" s="665" customFormat="1">
      <c r="B82" s="704"/>
      <c r="C82" s="704"/>
      <c r="D82" s="704"/>
      <c r="E82" s="704"/>
      <c r="F82" s="704"/>
      <c r="G82" s="704"/>
      <c r="H82" s="704"/>
      <c r="I82" s="704"/>
      <c r="J82" s="704"/>
      <c r="K82" s="704"/>
      <c r="L82" s="163"/>
      <c r="M82" s="163"/>
      <c r="N82" s="704"/>
      <c r="O82" s="704"/>
      <c r="P82" s="704"/>
      <c r="Q82" s="704"/>
      <c r="R82" s="704"/>
      <c r="S82" s="704"/>
      <c r="T82" s="704"/>
      <c r="U82" s="704"/>
      <c r="V82" s="704"/>
      <c r="W82" s="164"/>
      <c r="X82" s="704"/>
      <c r="Y82" s="704"/>
      <c r="Z82" s="705"/>
      <c r="AA82" s="680"/>
    </row>
    <row r="83" spans="2:27" s="665" customFormat="1">
      <c r="B83" s="704"/>
      <c r="C83" s="704"/>
      <c r="D83" s="704"/>
      <c r="E83" s="704"/>
      <c r="F83" s="704"/>
      <c r="G83" s="704"/>
      <c r="H83" s="704"/>
      <c r="I83" s="704"/>
      <c r="J83" s="704"/>
      <c r="K83" s="704"/>
      <c r="L83" s="163"/>
      <c r="M83" s="163"/>
      <c r="N83" s="704"/>
      <c r="O83" s="704"/>
      <c r="P83" s="704"/>
      <c r="Q83" s="704"/>
      <c r="R83" s="704"/>
      <c r="S83" s="704"/>
      <c r="T83" s="704"/>
      <c r="U83" s="704"/>
      <c r="V83" s="704"/>
      <c r="W83" s="164"/>
      <c r="X83" s="704"/>
      <c r="Y83" s="704"/>
      <c r="Z83" s="705"/>
      <c r="AA83" s="680"/>
    </row>
    <row r="84" spans="2:27" s="665" customFormat="1">
      <c r="B84" s="704"/>
      <c r="C84" s="704"/>
      <c r="D84" s="704"/>
      <c r="E84" s="704"/>
      <c r="F84" s="704"/>
      <c r="G84" s="704"/>
      <c r="H84" s="704"/>
      <c r="I84" s="704"/>
      <c r="J84" s="704"/>
      <c r="K84" s="704"/>
      <c r="L84" s="163"/>
      <c r="M84" s="163"/>
      <c r="N84" s="704"/>
      <c r="O84" s="704"/>
      <c r="P84" s="704"/>
      <c r="Q84" s="704"/>
      <c r="R84" s="704"/>
      <c r="S84" s="704"/>
      <c r="T84" s="704"/>
      <c r="U84" s="704"/>
      <c r="V84" s="704"/>
      <c r="W84" s="164"/>
      <c r="X84" s="704"/>
      <c r="Y84" s="704"/>
      <c r="Z84" s="705"/>
      <c r="AA84" s="680"/>
    </row>
    <row r="85" spans="2:27" s="665" customFormat="1">
      <c r="B85" s="704"/>
      <c r="C85" s="704"/>
      <c r="D85" s="704"/>
      <c r="E85" s="704"/>
      <c r="F85" s="704"/>
      <c r="G85" s="704"/>
      <c r="H85" s="704"/>
      <c r="I85" s="704"/>
      <c r="J85" s="704"/>
      <c r="K85" s="704"/>
      <c r="L85" s="163"/>
      <c r="M85" s="163"/>
      <c r="N85" s="704"/>
      <c r="O85" s="704"/>
      <c r="P85" s="704"/>
      <c r="Q85" s="704"/>
      <c r="R85" s="704"/>
      <c r="S85" s="704"/>
      <c r="T85" s="704"/>
      <c r="U85" s="704"/>
      <c r="V85" s="704"/>
      <c r="W85" s="164"/>
      <c r="X85" s="704"/>
      <c r="Y85" s="704"/>
      <c r="Z85" s="705"/>
      <c r="AA85" s="680"/>
    </row>
    <row r="86" spans="2:27" s="665" customFormat="1">
      <c r="B86" s="704"/>
      <c r="C86" s="704"/>
      <c r="D86" s="704"/>
      <c r="E86" s="704"/>
      <c r="F86" s="704"/>
      <c r="G86" s="704"/>
      <c r="H86" s="704"/>
      <c r="I86" s="704"/>
      <c r="J86" s="704"/>
      <c r="K86" s="704"/>
      <c r="L86" s="163"/>
      <c r="M86" s="163"/>
      <c r="N86" s="704"/>
      <c r="O86" s="704"/>
      <c r="P86" s="704"/>
      <c r="Q86" s="704"/>
      <c r="R86" s="704"/>
      <c r="S86" s="704"/>
      <c r="T86" s="704"/>
      <c r="U86" s="704"/>
      <c r="V86" s="704"/>
      <c r="W86" s="164"/>
      <c r="X86" s="704"/>
      <c r="Y86" s="704"/>
      <c r="Z86" s="705"/>
      <c r="AA86" s="680"/>
    </row>
    <row r="87" spans="2:27" s="665" customFormat="1">
      <c r="B87" s="704"/>
      <c r="C87" s="704"/>
      <c r="D87" s="704"/>
      <c r="E87" s="704"/>
      <c r="F87" s="704"/>
      <c r="G87" s="704"/>
      <c r="H87" s="704"/>
      <c r="I87" s="704"/>
      <c r="J87" s="704"/>
      <c r="K87" s="704"/>
      <c r="L87" s="163"/>
      <c r="M87" s="163"/>
      <c r="N87" s="704"/>
      <c r="O87" s="704"/>
      <c r="P87" s="704"/>
      <c r="Q87" s="704"/>
      <c r="R87" s="704"/>
      <c r="S87" s="704"/>
      <c r="T87" s="704"/>
      <c r="U87" s="704"/>
      <c r="V87" s="704"/>
      <c r="W87" s="164"/>
      <c r="X87" s="704"/>
      <c r="Y87" s="704"/>
      <c r="Z87" s="705"/>
      <c r="AA87" s="680"/>
    </row>
    <row r="88" spans="2:27" s="665" customFormat="1">
      <c r="B88" s="704"/>
      <c r="C88" s="704"/>
      <c r="D88" s="704"/>
      <c r="E88" s="704"/>
      <c r="F88" s="704"/>
      <c r="G88" s="704"/>
      <c r="H88" s="704"/>
      <c r="I88" s="704"/>
      <c r="J88" s="704"/>
      <c r="K88" s="704"/>
      <c r="L88" s="163"/>
      <c r="M88" s="163"/>
      <c r="N88" s="704"/>
      <c r="O88" s="704"/>
      <c r="P88" s="704"/>
      <c r="Q88" s="704"/>
      <c r="R88" s="704"/>
      <c r="S88" s="704"/>
      <c r="T88" s="704"/>
      <c r="U88" s="704"/>
      <c r="V88" s="704"/>
      <c r="W88" s="164"/>
      <c r="X88" s="704"/>
      <c r="Y88" s="704"/>
      <c r="Z88" s="705"/>
      <c r="AA88" s="680"/>
    </row>
    <row r="89" spans="2:27" s="665" customFormat="1">
      <c r="B89" s="704"/>
      <c r="C89" s="704"/>
      <c r="D89" s="704"/>
      <c r="E89" s="704"/>
      <c r="F89" s="704"/>
      <c r="G89" s="704"/>
      <c r="H89" s="704"/>
      <c r="I89" s="704"/>
      <c r="J89" s="704"/>
      <c r="K89" s="704"/>
      <c r="L89" s="163"/>
      <c r="M89" s="163"/>
      <c r="N89" s="704"/>
      <c r="O89" s="704"/>
      <c r="P89" s="704"/>
      <c r="Q89" s="704"/>
      <c r="R89" s="704"/>
      <c r="S89" s="704"/>
      <c r="T89" s="704"/>
      <c r="U89" s="704"/>
      <c r="V89" s="704"/>
      <c r="W89" s="164"/>
      <c r="X89" s="704"/>
      <c r="Y89" s="704"/>
      <c r="Z89" s="705"/>
      <c r="AA89" s="680"/>
    </row>
    <row r="90" spans="2:27" s="665" customFormat="1">
      <c r="B90" s="704"/>
      <c r="C90" s="704"/>
      <c r="D90" s="704"/>
      <c r="E90" s="704"/>
      <c r="F90" s="704"/>
      <c r="G90" s="704"/>
      <c r="H90" s="704"/>
      <c r="I90" s="704"/>
      <c r="J90" s="704"/>
      <c r="K90" s="704"/>
      <c r="L90" s="163"/>
      <c r="M90" s="163"/>
      <c r="N90" s="704"/>
      <c r="O90" s="704"/>
      <c r="P90" s="704"/>
      <c r="Q90" s="704"/>
      <c r="R90" s="704"/>
      <c r="S90" s="704"/>
      <c r="T90" s="704"/>
      <c r="U90" s="704"/>
      <c r="V90" s="704"/>
      <c r="W90" s="164"/>
      <c r="X90" s="704"/>
      <c r="Y90" s="704"/>
      <c r="Z90" s="705"/>
      <c r="AA90" s="680"/>
    </row>
    <row r="91" spans="2:27" s="665" customFormat="1">
      <c r="B91" s="704"/>
      <c r="C91" s="704"/>
      <c r="D91" s="704"/>
      <c r="E91" s="704"/>
      <c r="F91" s="704"/>
      <c r="G91" s="704"/>
      <c r="H91" s="704"/>
      <c r="I91" s="704"/>
      <c r="J91" s="704"/>
      <c r="K91" s="704"/>
      <c r="L91" s="163"/>
      <c r="M91" s="163"/>
      <c r="N91" s="704"/>
      <c r="O91" s="704"/>
      <c r="P91" s="704"/>
      <c r="Q91" s="704"/>
      <c r="R91" s="704"/>
      <c r="S91" s="704"/>
      <c r="T91" s="704"/>
      <c r="U91" s="704"/>
      <c r="V91" s="704"/>
      <c r="W91" s="164"/>
      <c r="X91" s="704"/>
      <c r="Y91" s="704"/>
      <c r="Z91" s="705"/>
      <c r="AA91" s="680"/>
    </row>
    <row r="92" spans="2:27" s="665" customFormat="1">
      <c r="B92" s="704"/>
      <c r="C92" s="704"/>
      <c r="D92" s="704"/>
      <c r="E92" s="704"/>
      <c r="F92" s="704"/>
      <c r="G92" s="704"/>
      <c r="H92" s="704"/>
      <c r="I92" s="704"/>
      <c r="J92" s="704"/>
      <c r="K92" s="704"/>
      <c r="L92" s="163"/>
      <c r="M92" s="163"/>
      <c r="N92" s="704"/>
      <c r="O92" s="704"/>
      <c r="P92" s="704"/>
      <c r="Q92" s="704"/>
      <c r="R92" s="704"/>
      <c r="S92" s="704"/>
      <c r="T92" s="704"/>
      <c r="U92" s="704"/>
      <c r="V92" s="704"/>
      <c r="W92" s="164"/>
      <c r="X92" s="704"/>
      <c r="Y92" s="704"/>
      <c r="Z92" s="705"/>
      <c r="AA92" s="680"/>
    </row>
    <row r="93" spans="2:27" s="665" customFormat="1">
      <c r="B93" s="704"/>
      <c r="C93" s="704"/>
      <c r="D93" s="704"/>
      <c r="E93" s="704"/>
      <c r="F93" s="704"/>
      <c r="G93" s="704"/>
      <c r="H93" s="704"/>
      <c r="I93" s="704"/>
      <c r="J93" s="704"/>
      <c r="K93" s="704"/>
      <c r="L93" s="163"/>
      <c r="M93" s="163"/>
      <c r="N93" s="704"/>
      <c r="O93" s="704"/>
      <c r="P93" s="704"/>
      <c r="Q93" s="704"/>
      <c r="R93" s="704"/>
      <c r="S93" s="704"/>
      <c r="T93" s="704"/>
      <c r="U93" s="704"/>
      <c r="V93" s="704"/>
      <c r="W93" s="164"/>
      <c r="X93" s="704"/>
      <c r="Y93" s="704"/>
      <c r="Z93" s="705"/>
      <c r="AA93" s="680"/>
    </row>
    <row r="94" spans="2:27" s="665" customFormat="1">
      <c r="B94" s="704"/>
      <c r="C94" s="704"/>
      <c r="D94" s="704"/>
      <c r="E94" s="704"/>
      <c r="F94" s="704"/>
      <c r="G94" s="704"/>
      <c r="H94" s="704"/>
      <c r="I94" s="704"/>
      <c r="J94" s="704"/>
      <c r="K94" s="704"/>
      <c r="L94" s="163"/>
      <c r="M94" s="163"/>
      <c r="N94" s="704"/>
      <c r="O94" s="704"/>
      <c r="P94" s="704"/>
      <c r="Q94" s="704"/>
      <c r="R94" s="704"/>
      <c r="S94" s="704"/>
      <c r="T94" s="704"/>
      <c r="U94" s="704"/>
      <c r="V94" s="704"/>
      <c r="W94" s="164"/>
      <c r="X94" s="704"/>
      <c r="Y94" s="704"/>
      <c r="Z94" s="705"/>
      <c r="AA94" s="680"/>
    </row>
    <row r="95" spans="2:27" s="665" customFormat="1">
      <c r="B95" s="704"/>
      <c r="C95" s="704"/>
      <c r="D95" s="704"/>
      <c r="E95" s="704"/>
      <c r="F95" s="704"/>
      <c r="G95" s="704"/>
      <c r="H95" s="704"/>
      <c r="I95" s="704"/>
      <c r="J95" s="704"/>
      <c r="K95" s="704"/>
      <c r="L95" s="163"/>
      <c r="M95" s="163"/>
      <c r="N95" s="704"/>
      <c r="O95" s="704"/>
      <c r="P95" s="704"/>
      <c r="Q95" s="704"/>
      <c r="R95" s="704"/>
      <c r="S95" s="704"/>
      <c r="T95" s="704"/>
      <c r="U95" s="704"/>
      <c r="V95" s="704"/>
      <c r="W95" s="164"/>
      <c r="X95" s="704"/>
      <c r="Y95" s="704"/>
      <c r="Z95" s="705"/>
      <c r="AA95" s="680"/>
    </row>
    <row r="96" spans="2:27" s="665" customFormat="1">
      <c r="B96" s="704"/>
      <c r="C96" s="704"/>
      <c r="D96" s="704"/>
      <c r="E96" s="704"/>
      <c r="F96" s="704"/>
      <c r="G96" s="704"/>
      <c r="H96" s="704"/>
      <c r="I96" s="704"/>
      <c r="J96" s="704"/>
      <c r="K96" s="704"/>
      <c r="L96" s="163"/>
      <c r="M96" s="163"/>
      <c r="N96" s="704"/>
      <c r="O96" s="704"/>
      <c r="P96" s="704"/>
      <c r="Q96" s="704"/>
      <c r="R96" s="704"/>
      <c r="S96" s="704"/>
      <c r="T96" s="704"/>
      <c r="U96" s="704"/>
      <c r="V96" s="704"/>
      <c r="W96" s="164"/>
      <c r="X96" s="704"/>
      <c r="Y96" s="704"/>
      <c r="Z96" s="705"/>
      <c r="AA96" s="680"/>
    </row>
    <row r="97" spans="2:27" s="665" customFormat="1">
      <c r="B97" s="704"/>
      <c r="C97" s="704"/>
      <c r="D97" s="704"/>
      <c r="E97" s="704"/>
      <c r="F97" s="704"/>
      <c r="G97" s="704"/>
      <c r="H97" s="704"/>
      <c r="I97" s="704"/>
      <c r="J97" s="704"/>
      <c r="K97" s="704"/>
      <c r="L97" s="163"/>
      <c r="M97" s="163"/>
      <c r="N97" s="704"/>
      <c r="O97" s="704"/>
      <c r="P97" s="704"/>
      <c r="Q97" s="704"/>
      <c r="R97" s="704"/>
      <c r="S97" s="704"/>
      <c r="T97" s="704"/>
      <c r="U97" s="704"/>
      <c r="V97" s="704"/>
      <c r="W97" s="164"/>
      <c r="X97" s="704"/>
      <c r="Y97" s="704"/>
      <c r="Z97" s="705"/>
      <c r="AA97" s="680"/>
    </row>
    <row r="98" spans="2:27" s="665" customFormat="1">
      <c r="B98" s="704"/>
      <c r="C98" s="704"/>
      <c r="D98" s="704"/>
      <c r="E98" s="704"/>
      <c r="F98" s="704"/>
      <c r="G98" s="704"/>
      <c r="H98" s="704"/>
      <c r="I98" s="704"/>
      <c r="J98" s="704"/>
      <c r="K98" s="704"/>
      <c r="L98" s="163"/>
      <c r="M98" s="163"/>
      <c r="N98" s="704"/>
      <c r="O98" s="704"/>
      <c r="P98" s="704"/>
      <c r="Q98" s="704"/>
      <c r="R98" s="704"/>
      <c r="S98" s="704"/>
      <c r="T98" s="704"/>
      <c r="U98" s="704"/>
      <c r="V98" s="704"/>
      <c r="W98" s="164"/>
      <c r="X98" s="704"/>
      <c r="Y98" s="704"/>
      <c r="Z98" s="705"/>
      <c r="AA98" s="680"/>
    </row>
    <row r="99" spans="2:27" s="665" customFormat="1">
      <c r="B99" s="704"/>
      <c r="C99" s="704"/>
      <c r="D99" s="704"/>
      <c r="E99" s="704"/>
      <c r="F99" s="704"/>
      <c r="G99" s="704"/>
      <c r="H99" s="704"/>
      <c r="I99" s="704"/>
      <c r="J99" s="704"/>
      <c r="K99" s="704"/>
      <c r="L99" s="163"/>
      <c r="M99" s="163"/>
      <c r="N99" s="704"/>
      <c r="O99" s="704"/>
      <c r="P99" s="704"/>
      <c r="Q99" s="704"/>
      <c r="R99" s="704"/>
      <c r="S99" s="704"/>
      <c r="T99" s="704"/>
      <c r="U99" s="704"/>
      <c r="V99" s="704"/>
      <c r="W99" s="164"/>
      <c r="X99" s="704"/>
      <c r="Y99" s="704"/>
      <c r="Z99" s="705"/>
      <c r="AA99" s="680"/>
    </row>
    <row r="100" spans="2:27" s="665" customFormat="1">
      <c r="B100" s="704"/>
      <c r="C100" s="704"/>
      <c r="D100" s="704"/>
      <c r="E100" s="704"/>
      <c r="F100" s="704"/>
      <c r="G100" s="704"/>
      <c r="H100" s="704"/>
      <c r="I100" s="704"/>
      <c r="J100" s="704"/>
      <c r="K100" s="704"/>
      <c r="L100" s="163"/>
      <c r="M100" s="163"/>
      <c r="N100" s="704"/>
      <c r="O100" s="704"/>
      <c r="P100" s="704"/>
      <c r="Q100" s="704"/>
      <c r="R100" s="704"/>
      <c r="S100" s="704"/>
      <c r="T100" s="704"/>
      <c r="U100" s="704"/>
      <c r="V100" s="704"/>
      <c r="W100" s="164"/>
      <c r="X100" s="704"/>
      <c r="Y100" s="704"/>
      <c r="Z100" s="705"/>
      <c r="AA100" s="680"/>
    </row>
    <row r="101" spans="2:27" s="665" customFormat="1">
      <c r="B101" s="704"/>
      <c r="C101" s="704"/>
      <c r="D101" s="704"/>
      <c r="E101" s="704"/>
      <c r="F101" s="704"/>
      <c r="G101" s="704"/>
      <c r="H101" s="704"/>
      <c r="I101" s="704"/>
      <c r="J101" s="704"/>
      <c r="K101" s="704"/>
      <c r="L101" s="163"/>
      <c r="M101" s="163"/>
      <c r="N101" s="704"/>
      <c r="O101" s="704"/>
      <c r="P101" s="704"/>
      <c r="Q101" s="704"/>
      <c r="R101" s="704"/>
      <c r="S101" s="704"/>
      <c r="T101" s="704"/>
      <c r="U101" s="704"/>
      <c r="V101" s="704"/>
      <c r="W101" s="164"/>
      <c r="X101" s="704"/>
      <c r="Y101" s="704"/>
      <c r="Z101" s="705"/>
      <c r="AA101" s="680"/>
    </row>
    <row r="102" spans="2:27" s="665" customFormat="1">
      <c r="B102" s="704"/>
      <c r="C102" s="704"/>
      <c r="D102" s="704"/>
      <c r="E102" s="704"/>
      <c r="F102" s="704"/>
      <c r="G102" s="704"/>
      <c r="H102" s="704"/>
      <c r="I102" s="704"/>
      <c r="J102" s="704"/>
      <c r="K102" s="704"/>
      <c r="L102" s="163"/>
      <c r="M102" s="163"/>
      <c r="N102" s="704"/>
      <c r="O102" s="704"/>
      <c r="P102" s="704"/>
      <c r="Q102" s="704"/>
      <c r="R102" s="704"/>
      <c r="S102" s="704"/>
      <c r="T102" s="704"/>
      <c r="U102" s="704"/>
      <c r="V102" s="704"/>
      <c r="W102" s="164"/>
      <c r="X102" s="704"/>
      <c r="Y102" s="704"/>
      <c r="Z102" s="705"/>
      <c r="AA102" s="680"/>
    </row>
    <row r="103" spans="2:27" s="665" customFormat="1">
      <c r="B103" s="704"/>
      <c r="C103" s="704"/>
      <c r="D103" s="704"/>
      <c r="E103" s="704"/>
      <c r="F103" s="704"/>
      <c r="G103" s="704"/>
      <c r="H103" s="704"/>
      <c r="I103" s="704"/>
      <c r="J103" s="704"/>
      <c r="K103" s="704"/>
      <c r="L103" s="163"/>
      <c r="M103" s="163"/>
      <c r="N103" s="704"/>
      <c r="O103" s="704"/>
      <c r="P103" s="704"/>
      <c r="Q103" s="704"/>
      <c r="R103" s="704"/>
      <c r="S103" s="704"/>
      <c r="T103" s="704"/>
      <c r="U103" s="704"/>
      <c r="V103" s="704"/>
      <c r="W103" s="164"/>
      <c r="X103" s="704"/>
      <c r="Y103" s="704"/>
      <c r="Z103" s="705"/>
      <c r="AA103" s="680"/>
    </row>
    <row r="104" spans="2:27" s="665" customFormat="1">
      <c r="B104" s="704"/>
      <c r="C104" s="704"/>
      <c r="D104" s="704"/>
      <c r="E104" s="704"/>
      <c r="F104" s="704"/>
      <c r="G104" s="704"/>
      <c r="H104" s="704"/>
      <c r="I104" s="704"/>
      <c r="J104" s="704"/>
      <c r="K104" s="704"/>
      <c r="L104" s="163"/>
      <c r="M104" s="163"/>
      <c r="N104" s="704"/>
      <c r="O104" s="704"/>
      <c r="P104" s="704"/>
      <c r="Q104" s="704"/>
      <c r="R104" s="704"/>
      <c r="S104" s="704"/>
      <c r="T104" s="704"/>
      <c r="U104" s="704"/>
      <c r="V104" s="704"/>
      <c r="W104" s="164"/>
      <c r="X104" s="704"/>
      <c r="Y104" s="704"/>
      <c r="Z104" s="705"/>
      <c r="AA104" s="680"/>
    </row>
    <row r="105" spans="2:27" s="665" customFormat="1">
      <c r="B105" s="704"/>
      <c r="C105" s="704"/>
      <c r="D105" s="704"/>
      <c r="E105" s="704"/>
      <c r="F105" s="704"/>
      <c r="G105" s="704"/>
      <c r="H105" s="704"/>
      <c r="I105" s="704"/>
      <c r="J105" s="704"/>
      <c r="K105" s="704"/>
      <c r="L105" s="163"/>
      <c r="M105" s="163"/>
      <c r="N105" s="704"/>
      <c r="O105" s="704"/>
      <c r="P105" s="704"/>
      <c r="Q105" s="704"/>
      <c r="R105" s="704"/>
      <c r="S105" s="704"/>
      <c r="T105" s="704"/>
      <c r="U105" s="704"/>
      <c r="V105" s="704"/>
      <c r="W105" s="164"/>
      <c r="X105" s="704"/>
      <c r="Y105" s="704"/>
      <c r="Z105" s="705"/>
      <c r="AA105" s="680"/>
    </row>
    <row r="106" spans="2:27" s="665" customFormat="1">
      <c r="B106" s="704"/>
      <c r="C106" s="704"/>
      <c r="D106" s="704"/>
      <c r="E106" s="704"/>
      <c r="F106" s="704"/>
      <c r="G106" s="704"/>
      <c r="H106" s="704"/>
      <c r="I106" s="704"/>
      <c r="J106" s="704"/>
      <c r="K106" s="704"/>
      <c r="L106" s="163"/>
      <c r="M106" s="163"/>
      <c r="N106" s="704"/>
      <c r="O106" s="704"/>
      <c r="P106" s="704"/>
      <c r="Q106" s="704"/>
      <c r="R106" s="704"/>
      <c r="S106" s="704"/>
      <c r="T106" s="704"/>
      <c r="U106" s="704"/>
      <c r="V106" s="704"/>
      <c r="W106" s="164"/>
      <c r="X106" s="704"/>
      <c r="Y106" s="704"/>
      <c r="Z106" s="705"/>
      <c r="AA106" s="680"/>
    </row>
    <row r="107" spans="2:27" s="665" customFormat="1">
      <c r="B107" s="704"/>
      <c r="C107" s="704"/>
      <c r="D107" s="704"/>
      <c r="E107" s="704"/>
      <c r="F107" s="704"/>
      <c r="G107" s="704"/>
      <c r="H107" s="704"/>
      <c r="I107" s="704"/>
      <c r="J107" s="704"/>
      <c r="K107" s="704"/>
      <c r="L107" s="163"/>
      <c r="M107" s="163"/>
      <c r="N107" s="704"/>
      <c r="O107" s="704"/>
      <c r="P107" s="704"/>
      <c r="Q107" s="704"/>
      <c r="R107" s="704"/>
      <c r="S107" s="704"/>
      <c r="T107" s="704"/>
      <c r="U107" s="704"/>
      <c r="V107" s="704"/>
      <c r="W107" s="164"/>
      <c r="X107" s="704"/>
      <c r="Y107" s="704"/>
      <c r="Z107" s="705"/>
      <c r="AA107" s="680"/>
    </row>
    <row r="108" spans="2:27" s="665" customFormat="1">
      <c r="B108" s="704"/>
      <c r="C108" s="704"/>
      <c r="D108" s="704"/>
      <c r="E108" s="704"/>
      <c r="F108" s="704"/>
      <c r="G108" s="704"/>
      <c r="H108" s="704"/>
      <c r="I108" s="704"/>
      <c r="J108" s="704"/>
      <c r="K108" s="704"/>
      <c r="L108" s="163"/>
      <c r="M108" s="163"/>
      <c r="N108" s="704"/>
      <c r="O108" s="704"/>
      <c r="P108" s="704"/>
      <c r="Q108" s="704"/>
      <c r="R108" s="704"/>
      <c r="S108" s="704"/>
      <c r="T108" s="704"/>
      <c r="U108" s="704"/>
      <c r="V108" s="704"/>
      <c r="W108" s="164"/>
      <c r="X108" s="704"/>
      <c r="Y108" s="704"/>
      <c r="Z108" s="705"/>
      <c r="AA108" s="680"/>
    </row>
    <row r="109" spans="2:27" s="665" customFormat="1">
      <c r="B109" s="704"/>
      <c r="C109" s="704"/>
      <c r="D109" s="704"/>
      <c r="E109" s="704"/>
      <c r="F109" s="704"/>
      <c r="G109" s="704"/>
      <c r="H109" s="704"/>
      <c r="I109" s="704"/>
      <c r="J109" s="704"/>
      <c r="K109" s="704"/>
      <c r="L109" s="163"/>
      <c r="M109" s="163"/>
      <c r="N109" s="704"/>
      <c r="O109" s="704"/>
      <c r="P109" s="704"/>
      <c r="Q109" s="704"/>
      <c r="R109" s="704"/>
      <c r="S109" s="704"/>
      <c r="T109" s="704"/>
      <c r="U109" s="704"/>
      <c r="V109" s="704"/>
      <c r="W109" s="164"/>
      <c r="X109" s="704"/>
      <c r="Y109" s="704"/>
      <c r="Z109" s="705"/>
      <c r="AA109" s="680"/>
    </row>
    <row r="110" spans="2:27" s="665" customFormat="1">
      <c r="B110" s="704"/>
      <c r="C110" s="704"/>
      <c r="D110" s="704"/>
      <c r="E110" s="704"/>
      <c r="F110" s="704"/>
      <c r="G110" s="704"/>
      <c r="H110" s="704"/>
      <c r="I110" s="704"/>
      <c r="J110" s="704"/>
      <c r="K110" s="704"/>
      <c r="L110" s="163"/>
      <c r="M110" s="163"/>
      <c r="N110" s="704"/>
      <c r="O110" s="704"/>
      <c r="P110" s="704"/>
      <c r="Q110" s="704"/>
      <c r="R110" s="704"/>
      <c r="S110" s="704"/>
      <c r="T110" s="704"/>
      <c r="U110" s="704"/>
      <c r="V110" s="704"/>
      <c r="W110" s="164"/>
      <c r="X110" s="704"/>
      <c r="Y110" s="704"/>
      <c r="Z110" s="705"/>
      <c r="AA110" s="680"/>
    </row>
    <row r="111" spans="2:27" s="665" customFormat="1">
      <c r="B111" s="704"/>
      <c r="C111" s="704"/>
      <c r="D111" s="704"/>
      <c r="E111" s="704"/>
      <c r="F111" s="704"/>
      <c r="G111" s="704"/>
      <c r="H111" s="704"/>
      <c r="I111" s="704"/>
      <c r="J111" s="704"/>
      <c r="K111" s="704"/>
      <c r="L111" s="163"/>
      <c r="M111" s="163"/>
      <c r="N111" s="704"/>
      <c r="O111" s="704"/>
      <c r="P111" s="704"/>
      <c r="Q111" s="704"/>
      <c r="R111" s="704"/>
      <c r="S111" s="704"/>
      <c r="T111" s="704"/>
      <c r="U111" s="704"/>
      <c r="V111" s="704"/>
      <c r="W111" s="164"/>
      <c r="X111" s="704"/>
      <c r="Y111" s="704"/>
      <c r="Z111" s="705"/>
      <c r="AA111" s="680"/>
    </row>
    <row r="112" spans="2:27" s="665" customFormat="1">
      <c r="B112" s="704"/>
      <c r="C112" s="704"/>
      <c r="D112" s="704"/>
      <c r="E112" s="704"/>
      <c r="F112" s="704"/>
      <c r="G112" s="704"/>
      <c r="H112" s="704"/>
      <c r="I112" s="704"/>
      <c r="J112" s="704"/>
      <c r="K112" s="704"/>
      <c r="L112" s="163"/>
      <c r="M112" s="163"/>
      <c r="N112" s="704"/>
      <c r="O112" s="704"/>
      <c r="P112" s="704"/>
      <c r="Q112" s="704"/>
      <c r="R112" s="704"/>
      <c r="S112" s="704"/>
      <c r="T112" s="704"/>
      <c r="U112" s="704"/>
      <c r="V112" s="704"/>
      <c r="W112" s="164"/>
      <c r="X112" s="704"/>
      <c r="Y112" s="704"/>
      <c r="Z112" s="705"/>
      <c r="AA112" s="680"/>
    </row>
    <row r="113" spans="2:36" s="665" customFormat="1">
      <c r="B113" s="704"/>
      <c r="C113" s="704"/>
      <c r="D113" s="704"/>
      <c r="E113" s="704"/>
      <c r="F113" s="704"/>
      <c r="G113" s="704"/>
      <c r="H113" s="704"/>
      <c r="I113" s="704"/>
      <c r="J113" s="704"/>
      <c r="K113" s="704"/>
      <c r="L113" s="163"/>
      <c r="M113" s="163"/>
      <c r="N113" s="704"/>
      <c r="O113" s="704"/>
      <c r="P113" s="704"/>
      <c r="Q113" s="704"/>
      <c r="R113" s="704"/>
      <c r="S113" s="704"/>
      <c r="T113" s="704"/>
      <c r="U113" s="704"/>
      <c r="V113" s="704"/>
      <c r="W113" s="164"/>
      <c r="X113" s="704"/>
      <c r="Y113" s="704"/>
      <c r="Z113" s="705"/>
      <c r="AA113" s="680"/>
    </row>
    <row r="114" spans="2:36" s="665" customFormat="1">
      <c r="B114" s="704"/>
      <c r="C114" s="704"/>
      <c r="D114" s="704"/>
      <c r="E114" s="704"/>
      <c r="F114" s="704"/>
      <c r="G114" s="704"/>
      <c r="H114" s="704"/>
      <c r="I114" s="704"/>
      <c r="J114" s="704"/>
      <c r="K114" s="704"/>
      <c r="L114" s="163"/>
      <c r="M114" s="163"/>
      <c r="N114" s="704"/>
      <c r="O114" s="704"/>
      <c r="P114" s="704"/>
      <c r="Q114" s="704"/>
      <c r="R114" s="704"/>
      <c r="S114" s="704"/>
      <c r="T114" s="704"/>
      <c r="U114" s="704"/>
      <c r="V114" s="704"/>
      <c r="W114" s="164"/>
      <c r="X114" s="704"/>
      <c r="Y114" s="704"/>
      <c r="Z114" s="705"/>
      <c r="AA114" s="680"/>
    </row>
    <row r="115" spans="2:36">
      <c r="C115" s="704"/>
      <c r="D115" s="704"/>
      <c r="E115" s="704"/>
      <c r="F115" s="704"/>
      <c r="G115" s="704"/>
      <c r="H115" s="704"/>
    </row>
    <row r="116" spans="2:36" s="381" customFormat="1">
      <c r="B116" s="704"/>
      <c r="C116" s="704"/>
      <c r="D116" s="704"/>
      <c r="E116" s="704"/>
      <c r="F116" s="704"/>
      <c r="G116" s="704"/>
      <c r="H116" s="704"/>
      <c r="I116" s="704"/>
      <c r="J116" s="704"/>
      <c r="K116" s="704"/>
      <c r="L116" s="163"/>
      <c r="M116" s="163"/>
      <c r="N116" s="704"/>
      <c r="O116" s="704"/>
      <c r="P116" s="704"/>
      <c r="Q116" s="704"/>
      <c r="R116" s="704"/>
      <c r="S116" s="704"/>
      <c r="T116" s="704"/>
      <c r="U116" s="704"/>
      <c r="V116" s="704"/>
      <c r="W116" s="164"/>
      <c r="X116" s="704"/>
      <c r="Y116" s="704"/>
      <c r="Z116" s="705"/>
      <c r="AA116" s="705"/>
    </row>
    <row r="117" spans="2:36" s="381" customFormat="1">
      <c r="B117" s="704"/>
      <c r="C117" s="704"/>
      <c r="D117" s="704"/>
      <c r="E117" s="704"/>
      <c r="F117" s="704"/>
      <c r="G117" s="704"/>
      <c r="H117" s="704"/>
      <c r="I117" s="704"/>
      <c r="J117" s="704"/>
      <c r="K117" s="704"/>
      <c r="L117" s="163"/>
      <c r="M117" s="163"/>
      <c r="N117" s="704"/>
      <c r="O117" s="704"/>
      <c r="P117" s="704"/>
      <c r="Q117" s="704"/>
      <c r="R117" s="704"/>
      <c r="S117" s="704"/>
      <c r="T117" s="704"/>
      <c r="U117" s="704"/>
      <c r="V117" s="704"/>
      <c r="W117" s="164"/>
      <c r="X117" s="704"/>
      <c r="Y117" s="704"/>
      <c r="Z117" s="705"/>
      <c r="AA117" s="705"/>
    </row>
    <row r="118" spans="2:36" s="381" customFormat="1">
      <c r="B118" s="704"/>
      <c r="C118" s="704"/>
      <c r="D118" s="704"/>
      <c r="E118" s="704"/>
      <c r="F118" s="704"/>
      <c r="G118" s="704"/>
      <c r="H118" s="704"/>
      <c r="I118" s="704"/>
      <c r="J118" s="704"/>
      <c r="K118" s="704"/>
      <c r="L118" s="163"/>
      <c r="M118" s="163"/>
      <c r="N118" s="704"/>
      <c r="O118" s="704"/>
      <c r="P118" s="704"/>
      <c r="Q118" s="704"/>
      <c r="R118" s="704"/>
      <c r="S118" s="704"/>
      <c r="T118" s="704"/>
      <c r="U118" s="704"/>
      <c r="V118" s="704"/>
      <c r="W118" s="164"/>
      <c r="X118" s="704"/>
      <c r="Y118" s="704"/>
      <c r="Z118" s="705"/>
      <c r="AA118" s="705"/>
      <c r="AB118" s="704"/>
      <c r="AC118" s="704"/>
      <c r="AD118" s="704"/>
      <c r="AE118" s="704"/>
      <c r="AF118" s="704"/>
      <c r="AG118" s="704"/>
      <c r="AH118" s="704"/>
      <c r="AI118" s="704"/>
      <c r="AJ118" s="704"/>
    </row>
    <row r="119" spans="2:36" s="381" customFormat="1">
      <c r="B119" s="704"/>
      <c r="C119" s="704"/>
      <c r="D119" s="704"/>
      <c r="E119" s="704"/>
      <c r="F119" s="704"/>
      <c r="G119" s="704"/>
      <c r="H119" s="704"/>
      <c r="I119" s="704"/>
      <c r="J119" s="704"/>
      <c r="K119" s="704"/>
      <c r="L119" s="163"/>
      <c r="M119" s="163"/>
      <c r="N119" s="704"/>
      <c r="O119" s="704"/>
      <c r="P119" s="704"/>
      <c r="Q119" s="704"/>
      <c r="R119" s="704"/>
      <c r="S119" s="704"/>
      <c r="T119" s="704"/>
      <c r="U119" s="704"/>
      <c r="V119" s="704"/>
      <c r="W119" s="164"/>
      <c r="X119" s="704"/>
      <c r="Y119" s="704"/>
      <c r="Z119" s="705"/>
      <c r="AA119" s="705"/>
      <c r="AB119" s="704"/>
      <c r="AC119" s="704"/>
      <c r="AD119" s="704"/>
      <c r="AE119" s="704"/>
      <c r="AF119" s="704"/>
      <c r="AG119" s="704"/>
      <c r="AH119" s="704"/>
      <c r="AI119" s="704"/>
      <c r="AJ119" s="704"/>
    </row>
    <row r="120" spans="2:36" s="381" customFormat="1">
      <c r="B120" s="704"/>
      <c r="C120" s="704"/>
      <c r="D120" s="704"/>
      <c r="E120" s="704"/>
      <c r="F120" s="704"/>
      <c r="G120" s="704"/>
      <c r="H120" s="704"/>
      <c r="I120" s="704"/>
      <c r="J120" s="704"/>
      <c r="K120" s="704"/>
      <c r="L120" s="163"/>
      <c r="M120" s="163"/>
      <c r="N120" s="704"/>
      <c r="O120" s="704"/>
      <c r="P120" s="704"/>
      <c r="Q120" s="704"/>
      <c r="R120" s="704"/>
      <c r="S120" s="704"/>
      <c r="T120" s="704"/>
      <c r="U120" s="704"/>
      <c r="V120" s="704"/>
      <c r="W120" s="164"/>
      <c r="X120" s="704"/>
      <c r="Y120" s="704"/>
      <c r="Z120" s="705"/>
      <c r="AA120" s="705"/>
      <c r="AB120" s="704"/>
      <c r="AC120" s="704"/>
      <c r="AD120" s="704"/>
      <c r="AE120" s="704"/>
      <c r="AF120" s="704"/>
      <c r="AG120" s="704"/>
      <c r="AH120" s="704"/>
      <c r="AI120" s="704"/>
      <c r="AJ120" s="704"/>
    </row>
    <row r="121" spans="2:36" s="381" customFormat="1">
      <c r="B121" s="704"/>
      <c r="C121" s="704"/>
      <c r="D121" s="704"/>
      <c r="E121" s="704"/>
      <c r="F121" s="704"/>
      <c r="G121" s="704"/>
      <c r="H121" s="704"/>
      <c r="I121" s="704"/>
      <c r="J121" s="704"/>
      <c r="K121" s="704"/>
      <c r="L121" s="163"/>
      <c r="M121" s="163"/>
      <c r="N121" s="704"/>
      <c r="O121" s="704"/>
      <c r="P121" s="704"/>
      <c r="Q121" s="704"/>
      <c r="R121" s="704"/>
      <c r="S121" s="704"/>
      <c r="T121" s="704"/>
      <c r="U121" s="704"/>
      <c r="V121" s="704"/>
      <c r="W121" s="164"/>
      <c r="X121" s="704"/>
      <c r="Y121" s="704"/>
      <c r="Z121" s="705"/>
      <c r="AA121" s="705"/>
      <c r="AB121" s="704"/>
      <c r="AC121" s="704"/>
      <c r="AD121" s="704"/>
      <c r="AE121" s="704"/>
      <c r="AF121" s="704"/>
      <c r="AG121" s="704"/>
      <c r="AH121" s="704"/>
      <c r="AI121" s="704"/>
      <c r="AJ121" s="704"/>
    </row>
    <row r="122" spans="2:36" s="381" customFormat="1">
      <c r="B122" s="704"/>
      <c r="C122" s="704"/>
      <c r="D122" s="704"/>
      <c r="E122" s="704"/>
      <c r="F122" s="704"/>
      <c r="G122" s="704"/>
      <c r="H122" s="704"/>
      <c r="I122" s="704"/>
      <c r="J122" s="704"/>
      <c r="K122" s="704"/>
      <c r="L122" s="163"/>
      <c r="M122" s="163"/>
      <c r="N122" s="704"/>
      <c r="O122" s="704"/>
      <c r="P122" s="704"/>
      <c r="Q122" s="704"/>
      <c r="R122" s="704"/>
      <c r="S122" s="704"/>
      <c r="T122" s="704"/>
      <c r="U122" s="704"/>
      <c r="V122" s="704"/>
      <c r="W122" s="164"/>
      <c r="X122" s="704"/>
      <c r="Y122" s="704"/>
      <c r="Z122" s="705"/>
      <c r="AA122" s="705"/>
      <c r="AB122" s="704"/>
      <c r="AC122" s="704"/>
      <c r="AD122" s="704"/>
      <c r="AE122" s="704"/>
      <c r="AF122" s="704"/>
      <c r="AG122" s="704"/>
      <c r="AH122" s="704"/>
      <c r="AI122" s="704"/>
      <c r="AJ122" s="704"/>
    </row>
    <row r="123" spans="2:36" s="381" customFormat="1">
      <c r="B123" s="704"/>
      <c r="C123" s="704"/>
      <c r="D123" s="704"/>
      <c r="E123" s="704"/>
      <c r="F123" s="704"/>
      <c r="G123" s="704"/>
      <c r="H123" s="704"/>
      <c r="I123" s="704"/>
      <c r="J123" s="704"/>
      <c r="K123" s="704"/>
      <c r="L123" s="163"/>
      <c r="M123" s="163"/>
      <c r="N123" s="704"/>
      <c r="O123" s="704"/>
      <c r="P123" s="704"/>
      <c r="Q123" s="704"/>
      <c r="R123" s="704"/>
      <c r="S123" s="704"/>
      <c r="T123" s="704"/>
      <c r="U123" s="704"/>
      <c r="V123" s="704"/>
      <c r="W123" s="164"/>
      <c r="X123" s="704"/>
      <c r="Y123" s="704"/>
      <c r="Z123" s="705"/>
      <c r="AA123" s="705"/>
      <c r="AB123" s="704"/>
      <c r="AC123" s="704"/>
      <c r="AD123" s="704"/>
      <c r="AE123" s="704"/>
      <c r="AF123" s="704"/>
      <c r="AG123" s="704"/>
      <c r="AH123" s="704"/>
      <c r="AI123" s="704"/>
      <c r="AJ123" s="704"/>
    </row>
    <row r="124" spans="2:36" s="381" customFormat="1">
      <c r="B124" s="704"/>
      <c r="C124" s="704"/>
      <c r="D124" s="704"/>
      <c r="E124" s="704"/>
      <c r="F124" s="704"/>
      <c r="G124" s="704"/>
      <c r="H124" s="704"/>
      <c r="I124" s="704"/>
      <c r="J124" s="704"/>
      <c r="K124" s="704"/>
      <c r="L124" s="163"/>
      <c r="M124" s="163"/>
      <c r="N124" s="704"/>
      <c r="O124" s="704"/>
      <c r="P124" s="704"/>
      <c r="Q124" s="704"/>
      <c r="R124" s="704"/>
      <c r="S124" s="704"/>
      <c r="T124" s="704"/>
      <c r="U124" s="704"/>
      <c r="V124" s="704"/>
      <c r="W124" s="164"/>
      <c r="X124" s="704"/>
      <c r="Y124" s="704"/>
      <c r="Z124" s="705"/>
      <c r="AA124" s="705"/>
      <c r="AB124" s="704"/>
      <c r="AC124" s="704"/>
      <c r="AD124" s="704"/>
      <c r="AE124" s="704"/>
      <c r="AF124" s="704"/>
      <c r="AG124" s="704"/>
      <c r="AH124" s="704"/>
      <c r="AI124" s="704"/>
      <c r="AJ124" s="704"/>
    </row>
    <row r="125" spans="2:36" s="381" customFormat="1">
      <c r="B125" s="704"/>
      <c r="C125" s="704"/>
      <c r="D125" s="704"/>
      <c r="E125" s="704"/>
      <c r="F125" s="704"/>
      <c r="G125" s="704"/>
      <c r="H125" s="704"/>
      <c r="I125" s="704"/>
      <c r="J125" s="704"/>
      <c r="K125" s="704"/>
      <c r="L125" s="163"/>
      <c r="M125" s="163"/>
      <c r="N125" s="704"/>
      <c r="O125" s="704"/>
      <c r="P125" s="704"/>
      <c r="Q125" s="704"/>
      <c r="R125" s="704"/>
      <c r="S125" s="704"/>
      <c r="T125" s="704"/>
      <c r="U125" s="704"/>
      <c r="V125" s="704"/>
      <c r="W125" s="164"/>
      <c r="X125" s="704"/>
      <c r="Y125" s="704"/>
      <c r="Z125" s="705"/>
      <c r="AA125" s="705"/>
      <c r="AB125" s="704"/>
      <c r="AC125" s="704"/>
      <c r="AD125" s="704"/>
      <c r="AE125" s="704"/>
      <c r="AF125" s="704"/>
      <c r="AG125" s="704"/>
      <c r="AH125" s="704"/>
      <c r="AI125" s="704"/>
      <c r="AJ125" s="704"/>
    </row>
    <row r="126" spans="2:36" s="381" customFormat="1">
      <c r="B126" s="704"/>
      <c r="C126" s="704"/>
      <c r="D126" s="704"/>
      <c r="E126" s="704"/>
      <c r="F126" s="704"/>
      <c r="G126" s="704"/>
      <c r="H126" s="704"/>
      <c r="I126" s="704"/>
      <c r="J126" s="704"/>
      <c r="K126" s="704"/>
      <c r="L126" s="163"/>
      <c r="M126" s="163"/>
      <c r="N126" s="704"/>
      <c r="O126" s="704"/>
      <c r="P126" s="704"/>
      <c r="Q126" s="704"/>
      <c r="R126" s="704"/>
      <c r="S126" s="704"/>
      <c r="T126" s="704"/>
      <c r="U126" s="704"/>
      <c r="V126" s="704"/>
      <c r="W126" s="164"/>
      <c r="X126" s="704"/>
      <c r="Y126" s="704"/>
      <c r="Z126" s="705"/>
      <c r="AA126" s="705"/>
      <c r="AB126" s="704"/>
      <c r="AC126" s="704"/>
      <c r="AD126" s="704"/>
      <c r="AE126" s="704"/>
      <c r="AF126" s="704"/>
      <c r="AG126" s="704"/>
      <c r="AH126" s="704"/>
      <c r="AI126" s="704"/>
      <c r="AJ126" s="704"/>
    </row>
    <row r="127" spans="2:36" s="381" customFormat="1">
      <c r="B127" s="704"/>
      <c r="C127" s="704"/>
      <c r="D127" s="704"/>
      <c r="E127" s="704"/>
      <c r="F127" s="704"/>
      <c r="G127" s="704"/>
      <c r="H127" s="704"/>
      <c r="I127" s="704"/>
      <c r="J127" s="704"/>
      <c r="K127" s="704"/>
      <c r="L127" s="163"/>
      <c r="M127" s="163"/>
      <c r="N127" s="704"/>
      <c r="O127" s="704"/>
      <c r="P127" s="704"/>
      <c r="Q127" s="704"/>
      <c r="R127" s="704"/>
      <c r="S127" s="704"/>
      <c r="T127" s="704"/>
      <c r="U127" s="704"/>
      <c r="V127" s="704"/>
      <c r="W127" s="164"/>
      <c r="X127" s="704"/>
      <c r="Y127" s="704"/>
      <c r="Z127" s="705"/>
      <c r="AA127" s="705"/>
      <c r="AB127" s="704"/>
      <c r="AC127" s="704"/>
      <c r="AD127" s="704"/>
      <c r="AE127" s="704"/>
      <c r="AF127" s="704"/>
      <c r="AG127" s="704"/>
      <c r="AH127" s="704"/>
      <c r="AI127" s="704"/>
      <c r="AJ127" s="704"/>
    </row>
    <row r="128" spans="2:36" s="381" customFormat="1">
      <c r="B128" s="704"/>
      <c r="C128" s="704"/>
      <c r="D128" s="704"/>
      <c r="E128" s="704"/>
      <c r="F128" s="704"/>
      <c r="G128" s="704"/>
      <c r="H128" s="704"/>
      <c r="I128" s="704"/>
      <c r="J128" s="704"/>
      <c r="K128" s="704"/>
      <c r="L128" s="163"/>
      <c r="M128" s="163"/>
      <c r="N128" s="704"/>
      <c r="O128" s="704"/>
      <c r="P128" s="704"/>
      <c r="Q128" s="704"/>
      <c r="R128" s="704"/>
      <c r="S128" s="704"/>
      <c r="T128" s="704"/>
      <c r="U128" s="704"/>
      <c r="V128" s="704"/>
      <c r="W128" s="164"/>
      <c r="X128" s="704"/>
      <c r="Y128" s="704"/>
      <c r="Z128" s="705"/>
      <c r="AA128" s="705"/>
      <c r="AB128" s="704"/>
      <c r="AC128" s="704"/>
      <c r="AD128" s="704"/>
      <c r="AE128" s="704"/>
      <c r="AF128" s="704"/>
      <c r="AG128" s="704"/>
      <c r="AH128" s="704"/>
      <c r="AI128" s="704"/>
      <c r="AJ128" s="704"/>
    </row>
    <row r="129" spans="2:36" s="381" customFormat="1">
      <c r="B129" s="704"/>
      <c r="C129" s="704"/>
      <c r="D129" s="704"/>
      <c r="E129" s="704"/>
      <c r="F129" s="704"/>
      <c r="G129" s="704"/>
      <c r="H129" s="704"/>
      <c r="I129" s="704"/>
      <c r="J129" s="704"/>
      <c r="K129" s="704"/>
      <c r="L129" s="163"/>
      <c r="M129" s="163"/>
      <c r="N129" s="704"/>
      <c r="O129" s="704"/>
      <c r="P129" s="704"/>
      <c r="Q129" s="704"/>
      <c r="R129" s="704"/>
      <c r="S129" s="704"/>
      <c r="T129" s="704"/>
      <c r="U129" s="704"/>
      <c r="V129" s="704"/>
      <c r="W129" s="164"/>
      <c r="X129" s="704"/>
      <c r="Y129" s="704"/>
      <c r="Z129" s="705"/>
      <c r="AA129" s="705"/>
      <c r="AB129" s="704"/>
      <c r="AC129" s="704"/>
      <c r="AD129" s="704"/>
      <c r="AE129" s="704"/>
      <c r="AF129" s="704"/>
      <c r="AG129" s="704"/>
      <c r="AH129" s="704"/>
      <c r="AI129" s="704"/>
      <c r="AJ129" s="704"/>
    </row>
    <row r="130" spans="2:36" s="381" customFormat="1">
      <c r="B130" s="704"/>
      <c r="C130" s="704"/>
      <c r="D130" s="704"/>
      <c r="E130" s="704"/>
      <c r="F130" s="704"/>
      <c r="G130" s="704"/>
      <c r="H130" s="704"/>
      <c r="I130" s="704"/>
      <c r="J130" s="704"/>
      <c r="K130" s="704"/>
      <c r="L130" s="163"/>
      <c r="M130" s="163"/>
      <c r="N130" s="704"/>
      <c r="O130" s="704"/>
      <c r="P130" s="704"/>
      <c r="Q130" s="704"/>
      <c r="R130" s="704"/>
      <c r="S130" s="704"/>
      <c r="T130" s="704"/>
      <c r="U130" s="704"/>
      <c r="V130" s="704"/>
      <c r="W130" s="164"/>
      <c r="X130" s="704"/>
      <c r="Y130" s="704"/>
      <c r="Z130" s="705"/>
      <c r="AA130" s="705"/>
      <c r="AB130" s="704"/>
      <c r="AC130" s="704"/>
      <c r="AD130" s="704"/>
      <c r="AE130" s="704"/>
      <c r="AF130" s="704"/>
      <c r="AG130" s="704"/>
      <c r="AH130" s="704"/>
      <c r="AI130" s="704"/>
      <c r="AJ130" s="704"/>
    </row>
    <row r="131" spans="2:36" s="381" customFormat="1">
      <c r="B131" s="704"/>
      <c r="C131" s="704"/>
      <c r="D131" s="704"/>
      <c r="E131" s="704"/>
      <c r="F131" s="704"/>
      <c r="G131" s="704"/>
      <c r="H131" s="704"/>
      <c r="I131" s="704"/>
      <c r="J131" s="704"/>
      <c r="K131" s="704"/>
      <c r="L131" s="163"/>
      <c r="M131" s="163"/>
      <c r="N131" s="704"/>
      <c r="O131" s="704"/>
      <c r="P131" s="704"/>
      <c r="Q131" s="704"/>
      <c r="R131" s="704"/>
      <c r="S131" s="704"/>
      <c r="T131" s="704"/>
      <c r="U131" s="704"/>
      <c r="V131" s="704"/>
      <c r="W131" s="164"/>
      <c r="X131" s="704"/>
      <c r="Y131" s="704"/>
      <c r="Z131" s="705"/>
      <c r="AA131" s="705"/>
      <c r="AB131" s="704"/>
      <c r="AC131" s="704"/>
      <c r="AD131" s="704"/>
      <c r="AE131" s="704"/>
      <c r="AF131" s="704"/>
      <c r="AG131" s="704"/>
      <c r="AH131" s="704"/>
      <c r="AI131" s="704"/>
      <c r="AJ131" s="704"/>
    </row>
    <row r="132" spans="2:36" s="381" customFormat="1">
      <c r="B132" s="704"/>
      <c r="C132" s="704"/>
      <c r="D132" s="704"/>
      <c r="E132" s="704"/>
      <c r="F132" s="704"/>
      <c r="G132" s="704"/>
      <c r="H132" s="704"/>
      <c r="I132" s="704"/>
      <c r="J132" s="704"/>
      <c r="K132" s="704"/>
      <c r="L132" s="163"/>
      <c r="M132" s="163"/>
      <c r="N132" s="704"/>
      <c r="O132" s="704"/>
      <c r="P132" s="704"/>
      <c r="Q132" s="704"/>
      <c r="R132" s="704"/>
      <c r="S132" s="704"/>
      <c r="T132" s="704"/>
      <c r="U132" s="704"/>
      <c r="V132" s="704"/>
      <c r="W132" s="164"/>
      <c r="X132" s="704"/>
      <c r="Y132" s="704"/>
      <c r="Z132" s="705"/>
      <c r="AA132" s="705"/>
      <c r="AB132" s="704"/>
      <c r="AC132" s="704"/>
      <c r="AD132" s="704"/>
      <c r="AE132" s="704"/>
      <c r="AF132" s="704"/>
      <c r="AG132" s="704"/>
      <c r="AH132" s="704"/>
      <c r="AI132" s="704"/>
      <c r="AJ132" s="704"/>
    </row>
    <row r="133" spans="2:36">
      <c r="C133" s="704"/>
      <c r="D133" s="704"/>
      <c r="E133" s="704"/>
      <c r="F133" s="704"/>
      <c r="G133" s="704"/>
      <c r="H133" s="704"/>
    </row>
    <row r="134" spans="2:36">
      <c r="C134" s="704"/>
      <c r="D134" s="704"/>
      <c r="E134" s="704"/>
      <c r="F134" s="704"/>
      <c r="G134" s="704"/>
      <c r="H134" s="704"/>
    </row>
    <row r="135" spans="2:36">
      <c r="C135" s="704"/>
      <c r="D135" s="704"/>
      <c r="E135" s="704"/>
      <c r="F135" s="704"/>
      <c r="G135" s="704"/>
      <c r="H135" s="704"/>
    </row>
  </sheetData>
  <autoFilter ref="B18:AJ53" xr:uid="{2257D41E-9A11-49BE-BD7C-DAB38D287D3E}"/>
  <mergeCells count="6">
    <mergeCell ref="M47:W47"/>
    <mergeCell ref="G49:H49"/>
    <mergeCell ref="M52:W52"/>
    <mergeCell ref="G53:H53"/>
    <mergeCell ref="I53:J53"/>
    <mergeCell ref="M53:W53"/>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rowBreaks count="1" manualBreakCount="1">
    <brk id="53" min="1" max="22" man="1"/>
  </rowBreaks>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9654-B4B6-4D2A-AE16-180F8A0D30F4}">
  <sheetPr>
    <pageSetUpPr fitToPage="1"/>
  </sheetPr>
  <dimension ref="A1:AJ112"/>
  <sheetViews>
    <sheetView showGridLines="0" topLeftCell="B13" zoomScale="70" zoomScaleNormal="70" zoomScaleSheetLayoutView="70" workbookViewId="0">
      <selection activeCell="C21" sqref="C21"/>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961"/>
      <c r="J10" s="962"/>
      <c r="K10" s="963"/>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958" t="s">
        <v>520</v>
      </c>
      <c r="P15" s="959"/>
      <c r="Q15" s="959"/>
      <c r="R15" s="959"/>
      <c r="S15" s="959"/>
      <c r="T15" s="959"/>
      <c r="U15" s="960"/>
      <c r="V15" s="960"/>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957"/>
      <c r="C18" s="364" t="s">
        <v>1394</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966"/>
      <c r="P18" s="967"/>
      <c r="Q18" s="630" t="s">
        <v>525</v>
      </c>
      <c r="R18" s="967"/>
      <c r="S18" s="967"/>
      <c r="T18" s="630"/>
      <c r="U18" s="634"/>
      <c r="V18" s="630"/>
      <c r="W18" s="350" t="str">
        <f>IF(E18="","",VLOOKUP(C18,Data!$B$5:$J$508,9,FALSE)*E18)</f>
        <v/>
      </c>
    </row>
    <row r="19" spans="1:35" s="465" customFormat="1" ht="20" customHeight="1">
      <c r="A19" s="456"/>
      <c r="B19" s="550" t="s">
        <v>1354</v>
      </c>
      <c r="C19" s="551" t="s">
        <v>189</v>
      </c>
      <c r="D19" s="335" t="str">
        <f>IF(E19="","",VLOOKUP(C19,Data!$B$5:$L$508,2,FALSE))</f>
        <v>ZW26710</v>
      </c>
      <c r="E19" s="552">
        <v>252</v>
      </c>
      <c r="F19" s="378" t="s">
        <v>1383</v>
      </c>
      <c r="G19" s="335">
        <f>IF(E19="","",VLOOKUP(C19,Data!$B$5:$L$508,11,FALSE))</f>
        <v>124.63</v>
      </c>
      <c r="H19" s="336">
        <f t="shared" si="0"/>
        <v>31406.76</v>
      </c>
      <c r="I19" s="375" t="str">
        <f>IF(E19="","",VLOOKUP(C19,Data!$B$5:$D$508,3,FALSE))</f>
        <v>C/T</v>
      </c>
      <c r="J19" s="375" t="str">
        <f>IF(E19="","",VLOOKUP(C19,Data!$B$5:$M$508,12,FALSE))</f>
        <v>Indonesia</v>
      </c>
      <c r="K19" s="337"/>
      <c r="L19" s="338">
        <f>IF(E19="","",VLOOKUP(C19,Data!$B$5:$E$508,4,FALSE)*E19)</f>
        <v>2016</v>
      </c>
      <c r="M19" s="338">
        <f>IF(E19="","",VLOOKUP(C19,Data!$B$5:$F$508,5,FALSE)*E19)</f>
        <v>1915.1999999999998</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11.34</v>
      </c>
    </row>
    <row r="20" spans="1:35" ht="20" customHeight="1">
      <c r="A20" s="382"/>
      <c r="B20" s="553"/>
      <c r="C20" s="364"/>
      <c r="D20" s="319" t="str">
        <f>IF(E20="","",VLOOKUP(C20,Data!$B$5:$L$508,2,FALSE))</f>
        <v/>
      </c>
      <c r="E20" s="555"/>
      <c r="F20" s="363"/>
      <c r="G20" s="319" t="str">
        <f>IF(E20="","",VLOOKUP(C20,Data!$B$5:$L$508,11,FALSE))</f>
        <v/>
      </c>
      <c r="H20" s="964"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965" t="s">
        <v>525</v>
      </c>
      <c r="R20" s="474"/>
      <c r="S20" s="474"/>
      <c r="T20" s="965"/>
      <c r="U20" s="475"/>
      <c r="V20" s="965"/>
      <c r="W20" s="322" t="str">
        <f>IF(E20="","",VLOOKUP(C20,Data!$B$5:$J$508,9,FALSE)*E20)</f>
        <v/>
      </c>
    </row>
    <row r="21" spans="1:35" s="465" customFormat="1" ht="20" customHeight="1">
      <c r="A21" s="456"/>
      <c r="B21" s="550"/>
      <c r="C21" s="551"/>
      <c r="D21" s="335" t="str">
        <f>IF(E21="","",VLOOKUP(C21,Data!$B$5:$L$508,2,FALSE))</f>
        <v/>
      </c>
      <c r="E21" s="552"/>
      <c r="F21" s="712" t="s">
        <v>1384</v>
      </c>
      <c r="G21" s="335" t="str">
        <f>IF(E21="","",VLOOKUP(C21,Data!$B$5:$L$508,11,FALSE))</f>
        <v/>
      </c>
      <c r="H21" s="336" t="str">
        <f t="shared" si="0"/>
        <v>-</v>
      </c>
      <c r="I21" s="375" t="str">
        <f>IF(E21="","",VLOOKUP(C21,Data!$B$5:$D$508,3,FALSE))</f>
        <v/>
      </c>
      <c r="J21" s="375" t="str">
        <f>IF(E21="","",VLOOKUP(C21,Data!$B$5:$M$508,12,FALSE))</f>
        <v/>
      </c>
      <c r="K21" s="337"/>
      <c r="L21" s="338" t="str">
        <f>IF(E21="","",VLOOKUP(C21,Data!$B$5:$E$508,4,FALSE)*E21)</f>
        <v/>
      </c>
      <c r="M21" s="338" t="str">
        <f>IF(E21="","",VLOOKUP(C21,Data!$B$5:$F$508,5,FALSE)*E21)</f>
        <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t="str">
        <f>IF(E21="","",VLOOKUP(C21,Data!$B$5:$J$508,9,FALSE)*E21)</f>
        <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712" t="s">
        <v>1386</v>
      </c>
      <c r="G23" s="319" t="str">
        <f>IF(E23="","",VLOOKUP(C23,Data!$B$5:$L$508,11,FALSE))</f>
        <v/>
      </c>
      <c r="H23" s="964"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965"/>
      <c r="W23" s="322" t="str">
        <f>IF(E23="","",VLOOKUP(C23,Data!$B$5:$J$508,9,FALSE)*E23)</f>
        <v/>
      </c>
    </row>
    <row r="24" spans="1:35" ht="20" customHeight="1">
      <c r="A24" s="382"/>
      <c r="B24" s="553"/>
      <c r="C24" s="557"/>
      <c r="D24" s="319" t="str">
        <f>IF(E24="","",VLOOKUP(C24,Data!$B$5:$L$508,2,FALSE))</f>
        <v/>
      </c>
      <c r="E24" s="555"/>
      <c r="F24" s="712"/>
      <c r="G24" s="319" t="str">
        <f>IF(E24="","",VLOOKUP(C24,Data!$B$5:$L$508,11,FALSE))</f>
        <v/>
      </c>
      <c r="H24" s="964"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965"/>
      <c r="W24" s="322" t="str">
        <f>IF(E24="","",VLOOKUP(C24,Data!$B$5:$J$508,9,FALSE)*E24)</f>
        <v/>
      </c>
    </row>
    <row r="25" spans="1:35" ht="20" customHeight="1">
      <c r="A25" s="382"/>
      <c r="B25" s="553"/>
      <c r="C25" s="557"/>
      <c r="D25" s="319" t="str">
        <f>IF(E25="","",VLOOKUP(C25,Data!$B$5:$L$508,2,FALSE))</f>
        <v/>
      </c>
      <c r="E25" s="555"/>
      <c r="F25" s="366"/>
      <c r="G25" s="319" t="str">
        <f>IF(E25="","",VLOOKUP(C25,Data!$B$5:$L$508,11,FALSE))</f>
        <v/>
      </c>
      <c r="H25" s="964"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965"/>
      <c r="R25" s="474"/>
      <c r="S25" s="474"/>
      <c r="T25" s="965"/>
      <c r="U25" s="475"/>
      <c r="V25" s="965"/>
      <c r="W25" s="322" t="str">
        <f>IF(E25="","",VLOOKUP(C25,Data!$B$5:$J$508,9,FALSE)*E25)</f>
        <v/>
      </c>
    </row>
    <row r="26" spans="1:35" ht="20" customHeight="1">
      <c r="A26" s="382"/>
      <c r="B26" s="553"/>
      <c r="C26" s="554"/>
      <c r="D26" s="319" t="str">
        <f>IF(E26="","",VLOOKUP(C26,Data!$B$5:$L$508,2,FALSE))</f>
        <v/>
      </c>
      <c r="E26" s="555"/>
      <c r="F26" s="366"/>
      <c r="G26" s="319" t="str">
        <f>IF(E26="","",VLOOKUP(C26,Data!$B$5:$L$508,11,FALSE))</f>
        <v/>
      </c>
      <c r="H26" s="964"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965"/>
      <c r="R26" s="474"/>
      <c r="S26" s="474"/>
      <c r="T26" s="965"/>
      <c r="U26" s="475"/>
      <c r="V26" s="965"/>
      <c r="W26" s="322" t="str">
        <f>IF(E26="","",VLOOKUP(C26,Data!$B$5:$J$508,9,FALSE)*E26)</f>
        <v/>
      </c>
    </row>
    <row r="27" spans="1:35" ht="32.5">
      <c r="A27" s="382"/>
      <c r="B27" s="553"/>
      <c r="C27" s="904" t="s">
        <v>1403</v>
      </c>
      <c r="D27" s="319" t="str">
        <f>IF(E27="","",VLOOKUP(C27,Data!$B$5:$L$508,2,FALSE))</f>
        <v/>
      </c>
      <c r="E27" s="555"/>
      <c r="F27" s="366"/>
      <c r="G27" s="319" t="str">
        <f>IF(E27="","",VLOOKUP(C27,Data!$B$5:$L$508,11,FALSE))</f>
        <v/>
      </c>
      <c r="H27" s="964"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965"/>
      <c r="W27" s="322" t="str">
        <f>IF(E27="","",VLOOKUP(C27,Data!$B$5:$J$508,9,FALSE)*E27)</f>
        <v/>
      </c>
    </row>
    <row r="28" spans="1:35" s="465" customFormat="1" ht="20.25" customHeight="1">
      <c r="B28" s="559"/>
      <c r="C28" s="675"/>
      <c r="D28" s="674"/>
      <c r="E28" s="340">
        <f>SUM(E18:E27)</f>
        <v>252</v>
      </c>
      <c r="F28" s="340"/>
      <c r="G28" s="341"/>
      <c r="H28" s="341">
        <f>SUM(H18:H27)</f>
        <v>31406.76</v>
      </c>
      <c r="I28" s="562"/>
      <c r="J28" s="562"/>
      <c r="K28" s="562"/>
      <c r="L28" s="563">
        <f>SUM(L18:L27)</f>
        <v>2016</v>
      </c>
      <c r="M28" s="563">
        <f>SUM(M18:M27)</f>
        <v>1915.1999999999998</v>
      </c>
      <c r="N28" s="341" t="e">
        <f>SUM(N16:N27)</f>
        <v>#REF!</v>
      </c>
      <c r="O28" s="341"/>
      <c r="P28" s="341">
        <f>SUM(P16:P27)</f>
        <v>0</v>
      </c>
      <c r="Q28" s="341">
        <f>SUM(Q16:Q27)</f>
        <v>0</v>
      </c>
      <c r="R28" s="341"/>
      <c r="S28" s="341">
        <f>SUM(S16:S27)</f>
        <v>0</v>
      </c>
      <c r="T28" s="341">
        <f>SUM(T16:T27)</f>
        <v>0</v>
      </c>
      <c r="U28" s="341" t="e">
        <f>SUM(#REF!)</f>
        <v>#REF!</v>
      </c>
      <c r="V28" s="341">
        <f>SUM(V16:V27)</f>
        <v>0</v>
      </c>
      <c r="W28" s="342">
        <f>SUM(W18:W27)</f>
        <v>11.34</v>
      </c>
      <c r="Z28" s="429"/>
      <c r="AA28" s="429"/>
      <c r="AB28" s="429"/>
      <c r="AC28" s="429"/>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row>
    <row r="32" spans="1:35">
      <c r="B32" s="394" t="s">
        <v>561</v>
      </c>
      <c r="C32" s="381"/>
      <c r="D32" s="641"/>
      <c r="E32" s="381"/>
      <c r="G32" s="1056"/>
      <c r="H32" s="1057"/>
      <c r="I32" s="430"/>
      <c r="J32" s="572"/>
      <c r="K32" s="307" t="s">
        <v>93</v>
      </c>
      <c r="L32" s="307"/>
      <c r="M32" s="304"/>
      <c r="W32" s="308"/>
    </row>
    <row r="33" spans="2:29">
      <c r="B33" s="406"/>
      <c r="C33" s="448"/>
      <c r="D33" s="661"/>
      <c r="E33" s="381" t="s">
        <v>94</v>
      </c>
      <c r="G33" s="507"/>
      <c r="H33" s="508"/>
      <c r="I33" s="430" t="s">
        <v>95</v>
      </c>
      <c r="J33" s="572"/>
      <c r="K33" s="307"/>
      <c r="L33" s="307"/>
      <c r="M33" s="304"/>
      <c r="W33" s="308"/>
    </row>
    <row r="34" spans="2:29">
      <c r="B34" s="387" t="s">
        <v>96</v>
      </c>
      <c r="C34" s="444"/>
      <c r="D34" s="640"/>
      <c r="E34" s="381" t="s">
        <v>97</v>
      </c>
      <c r="G34" s="317" t="s">
        <v>98</v>
      </c>
      <c r="H34" s="509"/>
      <c r="I34" s="430" t="s">
        <v>88</v>
      </c>
      <c r="J34" s="572"/>
      <c r="K34" s="307" t="s">
        <v>99</v>
      </c>
      <c r="L34" s="307"/>
      <c r="M34" s="304"/>
      <c r="W34" s="308"/>
    </row>
    <row r="35" spans="2:29">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9">
      <c r="B36" s="406"/>
      <c r="C36" s="448"/>
      <c r="D36" s="644"/>
      <c r="E36" s="448"/>
      <c r="F36" s="535"/>
      <c r="G36" s="1061" t="s">
        <v>1392</v>
      </c>
      <c r="H36" s="1078"/>
      <c r="I36" s="1061" t="s">
        <v>1393</v>
      </c>
      <c r="J36" s="1078"/>
      <c r="K36" s="574"/>
      <c r="L36" s="311"/>
      <c r="M36" s="1064" t="s">
        <v>105</v>
      </c>
      <c r="N36" s="1065"/>
      <c r="O36" s="1065"/>
      <c r="P36" s="1065"/>
      <c r="Q36" s="1065"/>
      <c r="R36" s="1065"/>
      <c r="S36" s="1065"/>
      <c r="T36" s="1065"/>
      <c r="U36" s="1065"/>
      <c r="V36" s="1065"/>
      <c r="W36" s="1066"/>
    </row>
    <row r="37" spans="2:29">
      <c r="B37" s="704"/>
      <c r="C37" s="381"/>
      <c r="D37" s="381"/>
      <c r="E37" s="381"/>
    </row>
    <row r="38" spans="2:29">
      <c r="B38" s="704"/>
      <c r="C38" s="381"/>
      <c r="D38" s="381"/>
      <c r="E38" s="381"/>
    </row>
    <row r="39" spans="2:29" ht="27.75" customHeight="1">
      <c r="B39" s="704"/>
      <c r="C39" s="381"/>
      <c r="D39" s="381"/>
      <c r="E39" s="381"/>
    </row>
    <row r="40" spans="2:29" s="578" customFormat="1" ht="22.5" customHeight="1">
      <c r="B40" s="456" t="s">
        <v>1155</v>
      </c>
      <c r="C40" s="381"/>
      <c r="D40" s="664" t="s">
        <v>580</v>
      </c>
      <c r="E40" s="381"/>
      <c r="H40" s="510" t="s">
        <v>916</v>
      </c>
      <c r="I40" s="575"/>
      <c r="J40" s="575" t="s">
        <v>927</v>
      </c>
      <c r="L40" s="289"/>
      <c r="M40" s="289"/>
      <c r="W40" s="376"/>
      <c r="Z40" s="429"/>
      <c r="AA40" s="429"/>
      <c r="AB40" s="429"/>
      <c r="AC40" s="429"/>
    </row>
    <row r="41" spans="2:29" s="289" customFormat="1" ht="22.5" customHeight="1">
      <c r="B41" s="456" t="s">
        <v>1156</v>
      </c>
      <c r="C41" s="497"/>
      <c r="D41" s="664" t="s">
        <v>1408</v>
      </c>
      <c r="E41" s="663"/>
      <c r="F41" s="578"/>
      <c r="G41" s="578"/>
      <c r="H41" s="510" t="s">
        <v>917</v>
      </c>
      <c r="I41" s="575"/>
      <c r="J41" s="575" t="s">
        <v>927</v>
      </c>
      <c r="K41" s="578"/>
      <c r="N41" s="578"/>
      <c r="O41" s="578"/>
      <c r="P41" s="578"/>
      <c r="Q41" s="578"/>
      <c r="R41" s="578"/>
      <c r="S41" s="578"/>
      <c r="T41" s="578"/>
      <c r="U41" s="578"/>
      <c r="V41" s="578"/>
      <c r="W41" s="376"/>
      <c r="X41" s="578"/>
      <c r="Y41" s="578"/>
      <c r="Z41" s="429"/>
      <c r="AA41" s="429"/>
      <c r="AB41" s="429"/>
      <c r="AC41" s="429"/>
    </row>
    <row r="42" spans="2:29" s="289" customFormat="1" ht="22.5" customHeight="1">
      <c r="B42" s="456" t="s">
        <v>1157</v>
      </c>
      <c r="C42" s="497"/>
      <c r="D42" s="664" t="s">
        <v>1409</v>
      </c>
      <c r="E42" s="663"/>
      <c r="F42" s="578"/>
      <c r="H42" s="510" t="s">
        <v>918</v>
      </c>
      <c r="I42" s="575"/>
      <c r="J42" s="575" t="s">
        <v>580</v>
      </c>
      <c r="K42" s="578"/>
      <c r="N42" s="578"/>
      <c r="O42" s="578"/>
      <c r="P42" s="578"/>
      <c r="Q42" s="578"/>
      <c r="R42" s="578"/>
      <c r="S42" s="578"/>
      <c r="T42" s="578"/>
      <c r="U42" s="578"/>
      <c r="V42" s="578"/>
      <c r="W42" s="376"/>
      <c r="X42" s="578"/>
      <c r="Y42" s="578"/>
      <c r="Z42" s="429"/>
      <c r="AA42" s="429"/>
      <c r="AB42" s="429"/>
      <c r="AC42" s="429"/>
    </row>
    <row r="43" spans="2:29" s="289" customFormat="1" ht="22.5" customHeight="1">
      <c r="B43" s="456" t="s">
        <v>925</v>
      </c>
      <c r="C43" s="497"/>
      <c r="D43" s="664" t="s">
        <v>580</v>
      </c>
      <c r="E43" s="663"/>
      <c r="F43" s="578"/>
      <c r="H43" s="510" t="s">
        <v>919</v>
      </c>
      <c r="I43" s="575"/>
      <c r="J43" s="575" t="s">
        <v>580</v>
      </c>
      <c r="K43" s="578"/>
      <c r="N43" s="578"/>
      <c r="O43" s="578"/>
      <c r="P43" s="578"/>
      <c r="Q43" s="578"/>
      <c r="R43" s="578"/>
      <c r="S43" s="578"/>
      <c r="T43" s="578"/>
      <c r="U43" s="578"/>
      <c r="V43" s="578"/>
      <c r="W43" s="376"/>
      <c r="X43" s="578"/>
      <c r="Y43" s="578"/>
      <c r="Z43" s="578"/>
    </row>
    <row r="44" spans="2:29" s="289" customFormat="1" ht="22.5" customHeight="1">
      <c r="B44" s="456" t="s">
        <v>1158</v>
      </c>
      <c r="C44" s="497"/>
      <c r="D44" s="664" t="s">
        <v>580</v>
      </c>
      <c r="E44" s="663"/>
      <c r="F44" s="578"/>
      <c r="H44" s="510" t="s">
        <v>921</v>
      </c>
      <c r="I44" s="575"/>
      <c r="J44" s="575" t="s">
        <v>580</v>
      </c>
      <c r="K44" s="578"/>
      <c r="N44" s="578"/>
      <c r="O44" s="578"/>
      <c r="P44" s="578"/>
      <c r="Q44" s="578"/>
      <c r="R44" s="578"/>
      <c r="S44" s="578"/>
      <c r="T44" s="578"/>
      <c r="U44" s="578"/>
      <c r="V44" s="578"/>
      <c r="W44" s="376"/>
      <c r="X44" s="578"/>
      <c r="Y44" s="578"/>
      <c r="Z44" s="578"/>
    </row>
    <row r="45" spans="2:29" ht="25">
      <c r="B45" s="456"/>
      <c r="C45" s="497"/>
      <c r="D45" s="456"/>
      <c r="E45" s="663"/>
      <c r="H45" s="510" t="s">
        <v>920</v>
      </c>
      <c r="I45" s="382"/>
      <c r="J45" s="575" t="s">
        <v>580</v>
      </c>
    </row>
    <row r="46" spans="2:29"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9"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9"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M30:W30"/>
    <mergeCell ref="G32:H32"/>
    <mergeCell ref="M35:W35"/>
    <mergeCell ref="G36:H36"/>
    <mergeCell ref="I36:J36"/>
    <mergeCell ref="M36:W36"/>
    <mergeCell ref="O27:U27"/>
    <mergeCell ref="O19:U19"/>
    <mergeCell ref="O21:U21"/>
    <mergeCell ref="O22:T22"/>
    <mergeCell ref="O23:T23"/>
    <mergeCell ref="O24:T24"/>
  </mergeCells>
  <printOptions horizontalCentered="1"/>
  <pageMargins left="0.2" right="0" top="0.15748031496062992" bottom="0.15748031496062992"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6A09D-97FA-4FC3-AF90-95D4AB4E1B12}">
  <sheetPr>
    <pageSetUpPr fitToPage="1"/>
  </sheetPr>
  <dimension ref="B1:AJ135"/>
  <sheetViews>
    <sheetView showGridLines="0" topLeftCell="A28" zoomScale="70" zoomScaleNormal="70" zoomScaleSheetLayoutView="70" workbookViewId="0">
      <selection activeCell="C33" sqref="C33"/>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2.08984375" style="381" customWidth="1"/>
    <col min="7" max="7" width="12.1796875" style="163" customWidth="1"/>
    <col min="8" max="8" width="16.1796875" style="163" customWidth="1"/>
    <col min="9" max="9" width="5.81640625" style="704" customWidth="1"/>
    <col min="10" max="10" width="15" style="704" bestFit="1" customWidth="1"/>
    <col min="11" max="11" width="9.1796875" style="704" customWidth="1"/>
    <col min="12" max="12" width="16.1796875" style="163" customWidth="1"/>
    <col min="13" max="13" width="15.453125" style="163" customWidth="1"/>
    <col min="14" max="14" width="0.1796875" style="704" customWidth="1"/>
    <col min="15" max="15" width="4.54296875" style="704" customWidth="1"/>
    <col min="16" max="16" width="2.54296875" style="704" customWidth="1"/>
    <col min="17" max="17" width="4.81640625" style="704" customWidth="1"/>
    <col min="18" max="18" width="5.453125" style="704" customWidth="1"/>
    <col min="19" max="19" width="1.54296875" style="704" customWidth="1"/>
    <col min="20" max="20" width="4.1796875" style="704" customWidth="1"/>
    <col min="21" max="21" width="1.81640625" style="704" customWidth="1"/>
    <col min="22" max="22" width="6" style="704" customWidth="1"/>
    <col min="23" max="23" width="13.54296875" style="164" customWidth="1"/>
    <col min="24" max="24" width="7.36328125" style="704" customWidth="1"/>
    <col min="25" max="25" width="9.36328125" style="704" customWidth="1"/>
    <col min="26" max="26" width="12.26953125" style="705" bestFit="1" customWidth="1"/>
    <col min="27" max="27" width="38.08984375" style="705" bestFit="1" customWidth="1"/>
    <col min="28" max="28" width="9.08984375" style="704" bestFit="1" customWidth="1"/>
    <col min="29" max="32" width="9.1796875" style="704" customWidth="1"/>
    <col min="33" max="33" width="43.54296875" style="704" bestFit="1" customWidth="1"/>
    <col min="34" max="34" width="13.1796875" style="704" bestFit="1" customWidth="1"/>
    <col min="35" max="35" width="9.1796875" style="704" customWidth="1"/>
    <col min="36" max="16384" width="9.1796875" style="704"/>
  </cols>
  <sheetData>
    <row r="1" spans="2:27">
      <c r="B1" s="379"/>
      <c r="C1" s="638"/>
    </row>
    <row r="2" spans="2:27" ht="12.5">
      <c r="B2" s="379"/>
      <c r="C2" s="638"/>
      <c r="Z2" s="704"/>
      <c r="AA2" s="704"/>
    </row>
    <row r="3" spans="2:27" ht="20">
      <c r="B3" s="383" t="s">
        <v>41</v>
      </c>
      <c r="C3" s="384"/>
      <c r="D3" s="384"/>
      <c r="E3" s="384"/>
      <c r="F3" s="384"/>
      <c r="G3" s="66"/>
      <c r="H3" s="66"/>
      <c r="I3" s="383"/>
      <c r="J3" s="383"/>
      <c r="K3" s="383"/>
      <c r="L3" s="66"/>
      <c r="M3" s="66"/>
      <c r="N3" s="383"/>
      <c r="O3" s="383"/>
      <c r="P3" s="383"/>
      <c r="Q3" s="383"/>
      <c r="R3" s="383"/>
      <c r="S3" s="383"/>
      <c r="T3" s="383"/>
      <c r="U3" s="383"/>
      <c r="V3" s="383"/>
      <c r="W3" s="7"/>
      <c r="Z3" s="704"/>
      <c r="AA3" s="704"/>
    </row>
    <row r="4" spans="2:27" ht="3.75" customHeight="1">
      <c r="Z4" s="704"/>
      <c r="AA4" s="704"/>
    </row>
    <row r="5" spans="2:27" ht="12.5">
      <c r="B5" s="704" t="s">
        <v>500</v>
      </c>
      <c r="I5" s="385" t="s">
        <v>43</v>
      </c>
      <c r="J5" s="386">
        <f ca="1">TODAY()</f>
        <v>44826</v>
      </c>
      <c r="K5" s="386"/>
      <c r="L5" s="165"/>
      <c r="M5" s="166"/>
      <c r="N5" s="385"/>
      <c r="O5" s="385"/>
      <c r="P5" s="385"/>
      <c r="Q5" s="385"/>
      <c r="R5" s="385"/>
      <c r="S5" s="385"/>
      <c r="T5" s="385"/>
      <c r="U5" s="385"/>
      <c r="V5" s="385"/>
      <c r="Z5" s="704"/>
      <c r="AA5" s="704"/>
    </row>
    <row r="6" spans="2:27" ht="13">
      <c r="B6" s="387" t="s">
        <v>44</v>
      </c>
      <c r="C6" s="639"/>
      <c r="D6" s="640"/>
      <c r="E6" s="390"/>
      <c r="F6" s="639"/>
      <c r="G6" s="80" t="s">
        <v>45</v>
      </c>
      <c r="H6" s="73"/>
      <c r="I6" s="391" t="s">
        <v>46</v>
      </c>
      <c r="J6" s="392"/>
      <c r="K6" s="393"/>
      <c r="L6" s="80" t="s">
        <v>47</v>
      </c>
      <c r="M6" s="73"/>
      <c r="N6" s="393"/>
      <c r="O6" s="393"/>
      <c r="P6" s="387"/>
      <c r="Q6" s="393"/>
      <c r="R6" s="393"/>
      <c r="S6" s="393"/>
      <c r="T6" s="393"/>
      <c r="U6" s="388"/>
      <c r="V6" s="388"/>
      <c r="W6" s="159"/>
      <c r="Z6" s="704"/>
      <c r="AA6" s="704"/>
    </row>
    <row r="7" spans="2:27" ht="13">
      <c r="B7" s="394" t="s">
        <v>614</v>
      </c>
      <c r="D7" s="641"/>
      <c r="E7" s="396" t="s">
        <v>48</v>
      </c>
      <c r="F7" s="642"/>
      <c r="G7" s="81" t="s">
        <v>49</v>
      </c>
      <c r="H7" s="67"/>
      <c r="I7" s="398" t="s">
        <v>50</v>
      </c>
      <c r="J7" s="399"/>
      <c r="K7" s="397"/>
      <c r="L7" s="81" t="s">
        <v>51</v>
      </c>
      <c r="M7" s="67"/>
      <c r="N7" s="397"/>
      <c r="O7" s="397"/>
      <c r="P7" s="398" t="s">
        <v>52</v>
      </c>
      <c r="Q7" s="397"/>
      <c r="R7" s="397"/>
      <c r="S7" s="397"/>
      <c r="T7" s="397"/>
      <c r="U7" s="397"/>
      <c r="V7" s="397"/>
      <c r="W7" s="25"/>
      <c r="Z7" s="704"/>
      <c r="AA7" s="704"/>
    </row>
    <row r="8" spans="2:27" ht="12.5">
      <c r="B8" s="394" t="s">
        <v>394</v>
      </c>
      <c r="D8" s="641"/>
      <c r="E8" s="400"/>
      <c r="G8" s="167"/>
      <c r="H8" s="168"/>
      <c r="I8" s="394"/>
      <c r="K8" s="389"/>
      <c r="L8" s="167"/>
      <c r="M8" s="169"/>
      <c r="O8" s="389"/>
      <c r="U8" s="401"/>
      <c r="V8" s="401"/>
      <c r="W8" s="170"/>
      <c r="Z8" s="704"/>
      <c r="AA8" s="704"/>
    </row>
    <row r="9" spans="2:27" ht="12.5">
      <c r="B9" s="394">
        <v>4380192</v>
      </c>
      <c r="D9" s="641"/>
      <c r="E9" s="400" t="s">
        <v>349</v>
      </c>
      <c r="G9" s="167" t="s">
        <v>54</v>
      </c>
      <c r="H9" s="168"/>
      <c r="I9" s="394" t="s">
        <v>55</v>
      </c>
      <c r="K9" s="395"/>
      <c r="L9" s="167" t="s">
        <v>56</v>
      </c>
      <c r="M9" s="171"/>
      <c r="O9" s="395"/>
      <c r="P9" s="704" t="s">
        <v>57</v>
      </c>
      <c r="W9" s="172"/>
      <c r="Z9" s="704"/>
      <c r="AA9" s="704"/>
    </row>
    <row r="10" spans="2:27" ht="13">
      <c r="B10" s="394" t="s">
        <v>534</v>
      </c>
      <c r="D10" s="643" t="s">
        <v>555</v>
      </c>
      <c r="E10" s="400" t="s">
        <v>58</v>
      </c>
      <c r="G10" s="167"/>
      <c r="H10" s="168"/>
      <c r="I10" s="973"/>
      <c r="J10" s="974"/>
      <c r="K10" s="402"/>
      <c r="L10" s="167"/>
      <c r="M10" s="171"/>
      <c r="O10" s="395"/>
      <c r="W10" s="172"/>
      <c r="Z10" s="704"/>
      <c r="AA10" s="704"/>
    </row>
    <row r="11" spans="2:27" ht="13">
      <c r="B11" s="394"/>
      <c r="D11" s="641"/>
      <c r="E11" s="404"/>
      <c r="F11" s="444"/>
      <c r="G11" s="167" t="s">
        <v>59</v>
      </c>
      <c r="H11" s="168"/>
      <c r="I11" s="394" t="s">
        <v>60</v>
      </c>
      <c r="K11" s="395"/>
      <c r="L11" s="167" t="s">
        <v>501</v>
      </c>
      <c r="M11" s="171"/>
      <c r="O11" s="395"/>
      <c r="P11" s="704" t="s">
        <v>62</v>
      </c>
      <c r="W11" s="172"/>
      <c r="Z11" s="704"/>
      <c r="AA11" s="704"/>
    </row>
    <row r="12" spans="2:27" ht="12.5">
      <c r="B12" s="406" t="s">
        <v>63</v>
      </c>
      <c r="D12" s="641"/>
      <c r="E12" s="400" t="s">
        <v>64</v>
      </c>
      <c r="G12" s="167"/>
      <c r="H12" s="168"/>
      <c r="I12" s="394"/>
      <c r="K12" s="395"/>
      <c r="L12" s="167"/>
      <c r="M12" s="171"/>
      <c r="O12" s="395"/>
      <c r="W12" s="172"/>
      <c r="Z12" s="704"/>
      <c r="AA12" s="704"/>
    </row>
    <row r="13" spans="2:27" ht="12.5">
      <c r="B13" s="406"/>
      <c r="C13" s="448"/>
      <c r="D13" s="644"/>
      <c r="E13" s="400" t="s">
        <v>65</v>
      </c>
      <c r="G13" s="173"/>
      <c r="H13" s="174"/>
      <c r="I13" s="406"/>
      <c r="J13" s="407"/>
      <c r="K13" s="408"/>
      <c r="L13" s="173"/>
      <c r="M13" s="175"/>
      <c r="N13" s="407"/>
      <c r="O13" s="408"/>
      <c r="P13" s="407"/>
      <c r="Q13" s="407"/>
      <c r="R13" s="407"/>
      <c r="S13" s="407"/>
      <c r="T13" s="407"/>
      <c r="U13" s="407"/>
      <c r="V13" s="407"/>
      <c r="W13" s="176"/>
      <c r="Z13" s="704"/>
      <c r="AA13" s="704"/>
    </row>
    <row r="14" spans="2:27" ht="12.5">
      <c r="B14" s="409" t="s">
        <v>502</v>
      </c>
      <c r="C14" s="645" t="s">
        <v>503</v>
      </c>
      <c r="D14" s="645"/>
      <c r="E14" s="411" t="s">
        <v>504</v>
      </c>
      <c r="F14" s="418"/>
      <c r="G14" s="70" t="s">
        <v>506</v>
      </c>
      <c r="H14" s="70" t="s">
        <v>71</v>
      </c>
      <c r="I14" s="413" t="s">
        <v>507</v>
      </c>
      <c r="J14" s="413" t="s">
        <v>508</v>
      </c>
      <c r="K14" s="414" t="s">
        <v>509</v>
      </c>
      <c r="L14" s="77" t="s">
        <v>510</v>
      </c>
      <c r="M14" s="77" t="s">
        <v>511</v>
      </c>
      <c r="N14" s="415"/>
      <c r="O14" s="415" t="s">
        <v>512</v>
      </c>
      <c r="P14" s="409"/>
      <c r="Q14" s="409"/>
      <c r="R14" s="409"/>
      <c r="S14" s="409"/>
      <c r="T14" s="409"/>
      <c r="U14" s="409"/>
      <c r="V14" s="409"/>
      <c r="W14" s="43" t="s">
        <v>513</v>
      </c>
      <c r="Z14" s="704"/>
      <c r="AA14" s="704"/>
    </row>
    <row r="15" spans="2:27" ht="12.75" customHeight="1">
      <c r="B15" s="416"/>
      <c r="C15" s="404"/>
      <c r="D15" s="640"/>
      <c r="E15" s="418" t="s">
        <v>514</v>
      </c>
      <c r="F15" s="646"/>
      <c r="G15" s="71" t="s">
        <v>518</v>
      </c>
      <c r="H15" s="71" t="s">
        <v>518</v>
      </c>
      <c r="I15" s="412"/>
      <c r="J15" s="412"/>
      <c r="K15" s="424"/>
      <c r="L15" s="71" t="s">
        <v>519</v>
      </c>
      <c r="M15" s="78" t="s">
        <v>519</v>
      </c>
      <c r="N15" s="420"/>
      <c r="O15" s="421" t="s">
        <v>520</v>
      </c>
      <c r="P15" s="422"/>
      <c r="Q15" s="422"/>
      <c r="R15" s="422"/>
      <c r="S15" s="422"/>
      <c r="T15" s="422"/>
      <c r="U15" s="423"/>
      <c r="V15" s="423"/>
      <c r="W15" s="51" t="s">
        <v>75</v>
      </c>
      <c r="Z15" s="704"/>
      <c r="AA15" s="704"/>
    </row>
    <row r="16" spans="2:27" ht="13.5" customHeight="1">
      <c r="B16" s="424"/>
      <c r="C16" s="647" t="s">
        <v>588</v>
      </c>
      <c r="D16" s="648"/>
      <c r="E16" s="427"/>
      <c r="F16" s="427"/>
      <c r="G16" s="160"/>
      <c r="H16" s="160"/>
      <c r="I16" s="424"/>
      <c r="J16" s="424"/>
      <c r="L16" s="160"/>
      <c r="M16" s="161"/>
      <c r="N16" s="428"/>
      <c r="O16" s="429"/>
      <c r="P16" s="429"/>
      <c r="Q16" s="429"/>
      <c r="R16" s="429"/>
      <c r="S16" s="429"/>
      <c r="T16" s="429"/>
      <c r="U16" s="428"/>
      <c r="V16" s="428"/>
      <c r="W16" s="162"/>
      <c r="Z16" s="704"/>
      <c r="AA16" s="704"/>
    </row>
    <row r="17" spans="2:30" ht="1" customHeight="1">
      <c r="B17" s="424"/>
      <c r="C17" s="647"/>
      <c r="D17" s="648"/>
      <c r="E17" s="427"/>
      <c r="F17" s="427"/>
      <c r="G17" s="160"/>
      <c r="H17" s="160"/>
      <c r="I17" s="424"/>
      <c r="J17" s="424"/>
      <c r="K17" s="424"/>
      <c r="L17" s="160"/>
      <c r="M17" s="161"/>
      <c r="N17" s="428"/>
      <c r="O17" s="429"/>
      <c r="P17" s="429"/>
      <c r="Q17" s="429"/>
      <c r="R17" s="429"/>
      <c r="S17" s="429"/>
      <c r="T17" s="429"/>
      <c r="U17" s="428"/>
      <c r="V17" s="428"/>
      <c r="W17" s="162"/>
      <c r="Z17" s="704"/>
      <c r="AA17" s="704"/>
    </row>
    <row r="18" spans="2:30" s="710" customFormat="1" ht="20" customHeight="1">
      <c r="B18" s="635"/>
      <c r="C18" s="364" t="s">
        <v>1394</v>
      </c>
      <c r="D18" s="346" t="str">
        <f>IF(E18="","",VLOOKUP(C18,Data!$B$5:$L$508,2,FALSE))</f>
        <v/>
      </c>
      <c r="E18" s="715"/>
      <c r="F18" s="709"/>
      <c r="G18" s="346" t="str">
        <f>IF(E18="","",VLOOKUP(C18,Data!$B$5:$L$508,11,FALSE))</f>
        <v/>
      </c>
      <c r="H18" s="616" t="str">
        <f t="shared" ref="H18:H44" si="0">IF(E18&gt;0,E18*G18,"-")</f>
        <v>-</v>
      </c>
      <c r="I18" s="471"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190,Data!G190,(IF(C18=Data!B193,Data!G193,(IF(C18=Data!#REF!,Data!#REF!,(IF(C18=Data!#REF!,Data!#REF!,(IF(C18=Data!#REF!,Data!#REF!,Data!#REF!)))))))))))))))&amp;IF(C18=Data!#REF!,Data!#REF!,(IF(C18=Data!#REF!,Data!#REF!,(IF(C18=Data!#REF!,Data!#REF!,(IF(C18=Data!#REF!,Data!#REF!,(IF(C18=Data!#REF!,Data!#REF!,(IF(C18=Data!#REF!,Data!G885,(IF(C18=Data!#REF!,Data!#REF!,(IF(C18=Data!#REF!,Data!#REF!,Data!#REF!)))))))))))))))&amp;IF(C18=Data!B221,Data!G221,(IF(C18=Data!#REF!,Data!#REF!,(IF(C18=Data!#REF!,Data!#REF!,(IF(C18=Data!#REF!,Data!#REF!,(IF(C18=Data!#REF!,Data!#REF!,Data!#REF!)))))))))</f>
        <v>#REF!</v>
      </c>
      <c r="O18" s="971"/>
      <c r="P18" s="972"/>
      <c r="Q18" s="630" t="s">
        <v>525</v>
      </c>
      <c r="R18" s="972"/>
      <c r="S18" s="972"/>
      <c r="T18" s="630"/>
      <c r="U18" s="634"/>
      <c r="V18" s="630"/>
      <c r="W18" s="350" t="str">
        <f>IF(E18="","",VLOOKUP(C18,Data!$B$5:$J$508,9,FALSE)*E18)</f>
        <v/>
      </c>
      <c r="X18" s="704"/>
      <c r="Y18" s="704"/>
      <c r="Z18" s="901" t="s">
        <v>1202</v>
      </c>
      <c r="AA18" s="901" t="s">
        <v>1203</v>
      </c>
      <c r="AB18" s="901" t="s">
        <v>1204</v>
      </c>
      <c r="AC18" s="704"/>
      <c r="AD18" s="704"/>
    </row>
    <row r="19" spans="2:30" s="710" customFormat="1" ht="20" customHeight="1">
      <c r="B19" s="957" t="s">
        <v>952</v>
      </c>
      <c r="C19" s="357" t="s">
        <v>14</v>
      </c>
      <c r="D19" s="346" t="str">
        <f>IF(E19="","",VLOOKUP(C19,Data!$B$5:$L$508,2,FALSE))</f>
        <v>ZA34830</v>
      </c>
      <c r="E19" s="715">
        <v>20</v>
      </c>
      <c r="F19" s="712" t="s">
        <v>1383</v>
      </c>
      <c r="G19" s="346">
        <f>IF(E19="","",VLOOKUP(C19,Data!$B$5:$L$508,11,FALSE))</f>
        <v>117.38</v>
      </c>
      <c r="H19" s="616">
        <f t="shared" si="0"/>
        <v>2347.6</v>
      </c>
      <c r="I19" s="471" t="str">
        <f>IF(E19="","",VLOOKUP(C19,Data!$B$5:$D$508,3,FALSE))</f>
        <v>C/T</v>
      </c>
      <c r="J19" s="347" t="str">
        <f>IF(E19="","",VLOOKUP(C19,Data!$B$5:$M$508,12,FALSE))</f>
        <v>Indonesia</v>
      </c>
      <c r="K19" s="348"/>
      <c r="L19" s="349">
        <f>IF(E19="","",VLOOKUP(C19,Data!$B$5:$E$508,4,FALSE)*E19)</f>
        <v>102</v>
      </c>
      <c r="M19" s="349">
        <f>IF(E19="","",VLOOKUP(C19,Data!$B$5:$F$508,5,FALSE)*E19)</f>
        <v>90</v>
      </c>
      <c r="N19" s="612" t="e">
        <f>IF(C19=Data!#REF!,Data!#REF!,(IF(C19=Data!#REF!,Data!#REF!,(IF(C19=Data!#REF!,Data!#REF!,(IF(C19=Data!B142,Data!G142,(IF(C19=Data!B145,Data!G145,(IF(C19=Data!#REF!,Data!#REF!,(IF(C19=Data!#REF!,Data!#REF!,(IF(C19=Data!#REF!,Data!#REF!,Data!#REF!)))))))))))))))&amp;IF(C19=Data!#REF!,Data!#REF!,(IF(C19=Data!#REF!,Data!#REF!,(IF(C19=Data!#REF!,Data!#REF!,(IF(C19=Data!#REF!,Data!#REF!,(IF(C19=Data!#REF!,Data!#REF!,(IF(C19=Data!#REF!,Data!G837,(IF(C19=Data!#REF!,Data!#REF!,(IF(C19=Data!#REF!,Data!#REF!,Data!#REF!)))))))))))))))&amp;IF(C19=Data!B173,Data!G173,(IF(C19=Data!#REF!,Data!#REF!,(IF(C19=Data!#REF!,Data!#REF!,(IF(C19=Data!#REF!,Data!#REF!,(IF(C19=Data!#REF!,Data!#REF!,Data!#REF!)))))))))</f>
        <v>#REF!</v>
      </c>
      <c r="O19" s="971"/>
      <c r="P19" s="972"/>
      <c r="Q19" s="630" t="s">
        <v>525</v>
      </c>
      <c r="R19" s="972"/>
      <c r="S19" s="972"/>
      <c r="T19" s="630"/>
      <c r="U19" s="634"/>
      <c r="V19" s="630"/>
      <c r="W19" s="350">
        <f>IF(E19="","",VLOOKUP(C19,Data!$B$5:$J$508,9,FALSE)*E19)</f>
        <v>1.1619999999999999</v>
      </c>
      <c r="X19" s="704" t="b">
        <f t="shared" ref="X19:X43" si="1">D19=Z19</f>
        <v>1</v>
      </c>
      <c r="Y19" s="704" t="b">
        <f t="shared" ref="Y19:Y43" si="2">E19=AB19</f>
        <v>1</v>
      </c>
      <c r="Z19" s="935" t="s">
        <v>571</v>
      </c>
      <c r="AA19" s="935" t="s">
        <v>1182</v>
      </c>
      <c r="AB19" s="936">
        <v>20</v>
      </c>
      <c r="AC19" s="704"/>
      <c r="AD19" s="704"/>
    </row>
    <row r="20" spans="2:30" s="710" customFormat="1" ht="20" customHeight="1">
      <c r="B20" s="957">
        <v>3</v>
      </c>
      <c r="C20" s="357" t="s">
        <v>348</v>
      </c>
      <c r="D20" s="346" t="str">
        <f>IF(E20="","",VLOOKUP(C20,Data!$B$5:$L$508,2,FALSE))</f>
        <v>WY72000</v>
      </c>
      <c r="E20" s="715">
        <v>20</v>
      </c>
      <c r="F20" s="363"/>
      <c r="G20" s="346">
        <f>IF(E20="","",VLOOKUP(C20,Data!$B$5:$L$508,11,FALSE))</f>
        <v>128.13999999999999</v>
      </c>
      <c r="H20" s="616">
        <f t="shared" si="0"/>
        <v>2562.7999999999997</v>
      </c>
      <c r="I20" s="471" t="str">
        <f>IF(E20="","",VLOOKUP(C20,Data!$B$5:$D$508,3,FALSE))</f>
        <v>C/T</v>
      </c>
      <c r="J20" s="347" t="str">
        <f>IF(E20="","",VLOOKUP(C20,Data!$B$5:$M$508,12,FALSE))</f>
        <v>Indonesia</v>
      </c>
      <c r="K20" s="348"/>
      <c r="L20" s="349">
        <f>IF(E20="","",VLOOKUP(C20,Data!$B$5:$E$508,4,FALSE)*E20)</f>
        <v>132</v>
      </c>
      <c r="M20" s="349">
        <f>IF(E20="","",VLOOKUP(C20,Data!$B$5:$F$508,5,FALSE)*E20)</f>
        <v>130</v>
      </c>
      <c r="N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O20" s="971"/>
      <c r="P20" s="972"/>
      <c r="Q20" s="630" t="s">
        <v>525</v>
      </c>
      <c r="R20" s="972"/>
      <c r="S20" s="972"/>
      <c r="T20" s="630"/>
      <c r="U20" s="634"/>
      <c r="V20" s="630"/>
      <c r="W20" s="350">
        <f>IF(E20="","",VLOOKUP(C20,Data!$B$5:$J$508,9,FALSE)*E20)</f>
        <v>0.26838000000000001</v>
      </c>
      <c r="X20" s="704" t="b">
        <f t="shared" si="1"/>
        <v>0</v>
      </c>
      <c r="Y20" s="704" t="b">
        <f t="shared" si="2"/>
        <v>0</v>
      </c>
      <c r="Z20" s="902" t="s">
        <v>601</v>
      </c>
      <c r="AA20" s="902" t="s">
        <v>1304</v>
      </c>
      <c r="AB20" s="903">
        <v>10</v>
      </c>
      <c r="AC20" s="704"/>
      <c r="AD20" s="704"/>
    </row>
    <row r="21" spans="2:30" s="710" customFormat="1" ht="20" customHeight="1">
      <c r="B21" s="957" t="s">
        <v>1058</v>
      </c>
      <c r="C21" s="357" t="s">
        <v>596</v>
      </c>
      <c r="D21" s="346" t="str">
        <f>IF(E21="","",VLOOKUP(C21,Data!$B$5:$L$508,2,FALSE))</f>
        <v>WW09120</v>
      </c>
      <c r="E21" s="715">
        <v>100</v>
      </c>
      <c r="F21" s="712" t="s">
        <v>1384</v>
      </c>
      <c r="G21" s="346">
        <f>IF(E21="","",VLOOKUP(C21,Data!$B$5:$L$508,11,FALSE))</f>
        <v>25.11</v>
      </c>
      <c r="H21" s="616">
        <f t="shared" si="0"/>
        <v>2511</v>
      </c>
      <c r="I21" s="471" t="str">
        <f>IF(E21="","",VLOOKUP(C21,Data!$B$5:$D$508,3,FALSE))</f>
        <v>C/T</v>
      </c>
      <c r="J21" s="347" t="str">
        <f>IF(E21="","",VLOOKUP(C21,Data!$B$5:$M$508,12,FALSE))</f>
        <v>Indonesia</v>
      </c>
      <c r="K21" s="348"/>
      <c r="L21" s="349">
        <f>IF(E21="","",VLOOKUP(C21,Data!$B$5:$E$508,4,FALSE)*E21)</f>
        <v>150</v>
      </c>
      <c r="M21" s="349">
        <f>IF(E21="","",VLOOKUP(C21,Data!$B$5:$F$508,5,FALSE)*E21)</f>
        <v>65</v>
      </c>
      <c r="N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O21" s="971"/>
      <c r="P21" s="972"/>
      <c r="Q21" s="630" t="s">
        <v>525</v>
      </c>
      <c r="R21" s="972"/>
      <c r="S21" s="972"/>
      <c r="T21" s="630"/>
      <c r="U21" s="634"/>
      <c r="V21" s="630"/>
      <c r="W21" s="350">
        <f>IF(E21="","",VLOOKUP(C21,Data!$B$5:$J$508,9,FALSE)*E21)</f>
        <v>0.39400000000000002</v>
      </c>
      <c r="X21" s="704" t="b">
        <f t="shared" si="1"/>
        <v>0</v>
      </c>
      <c r="Y21" s="704" t="b">
        <f t="shared" si="2"/>
        <v>0</v>
      </c>
      <c r="Z21" s="902" t="s">
        <v>569</v>
      </c>
      <c r="AA21" s="902" t="s">
        <v>1183</v>
      </c>
      <c r="AB21" s="903">
        <v>160</v>
      </c>
      <c r="AC21" s="704"/>
      <c r="AD21" s="704"/>
    </row>
    <row r="22" spans="2:30" s="710" customFormat="1" ht="20" customHeight="1">
      <c r="B22" s="957"/>
      <c r="C22" s="357" t="s">
        <v>597</v>
      </c>
      <c r="D22" s="346" t="str">
        <f>IF(E22="","",VLOOKUP(C22,Data!$B$5:$L$508,2,FALSE))</f>
        <v>WW09130</v>
      </c>
      <c r="E22" s="715">
        <v>100</v>
      </c>
      <c r="F22" s="712"/>
      <c r="G22" s="346">
        <f>IF(E22="","",VLOOKUP(C22,Data!$B$5:$L$508,11,FALSE))</f>
        <v>25.11</v>
      </c>
      <c r="H22" s="616">
        <f t="shared" si="0"/>
        <v>2511</v>
      </c>
      <c r="I22" s="471" t="str">
        <f>IF(E22="","",VLOOKUP(C22,Data!$B$5:$D$508,3,FALSE))</f>
        <v>C/T</v>
      </c>
      <c r="J22" s="347" t="str">
        <f>IF(E22="","",VLOOKUP(C22,Data!$B$5:$M$508,12,FALSE))</f>
        <v>Indonesia</v>
      </c>
      <c r="K22" s="348"/>
      <c r="L22" s="349">
        <f>IF(E22="","",VLOOKUP(C22,Data!$B$5:$E$508,4,FALSE)*E22)</f>
        <v>0</v>
      </c>
      <c r="M22" s="349">
        <f>IF(E22="","",VLOOKUP(C22,Data!$B$5:$F$508,5,FALSE)*E22)</f>
        <v>65</v>
      </c>
      <c r="N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O22" s="971"/>
      <c r="P22" s="972"/>
      <c r="Q22" s="630" t="s">
        <v>525</v>
      </c>
      <c r="R22" s="972"/>
      <c r="S22" s="972"/>
      <c r="T22" s="630"/>
      <c r="U22" s="634"/>
      <c r="V22" s="630"/>
      <c r="W22" s="350">
        <f>IF(E22="","",VLOOKUP(C22,Data!$B$5:$J$508,9,FALSE)*E22)</f>
        <v>0.39400000000000002</v>
      </c>
      <c r="X22" s="704" t="b">
        <f t="shared" si="1"/>
        <v>0</v>
      </c>
      <c r="Y22" s="704" t="b">
        <f t="shared" si="2"/>
        <v>0</v>
      </c>
      <c r="Z22" s="902" t="s">
        <v>570</v>
      </c>
      <c r="AA22" s="902" t="s">
        <v>1289</v>
      </c>
      <c r="AB22" s="903">
        <v>20</v>
      </c>
      <c r="AC22" s="704"/>
      <c r="AD22" s="704"/>
    </row>
    <row r="23" spans="2:30" s="710" customFormat="1" ht="20" customHeight="1">
      <c r="B23" s="957">
        <v>6</v>
      </c>
      <c r="C23" s="357" t="s">
        <v>11</v>
      </c>
      <c r="D23" s="346" t="str">
        <f>IF(E23="","",VLOOKUP(C23,Data!$B$5:$L$508,2,FALSE))</f>
        <v>ZG74800</v>
      </c>
      <c r="E23" s="715">
        <v>150</v>
      </c>
      <c r="F23" s="378" t="s">
        <v>1386</v>
      </c>
      <c r="G23" s="346">
        <f>IF(E23="","",VLOOKUP(C23,Data!$B$5:$L$508,11,FALSE))</f>
        <v>13.71</v>
      </c>
      <c r="H23" s="616">
        <f t="shared" si="0"/>
        <v>2056.5</v>
      </c>
      <c r="I23" s="471" t="str">
        <f>IF(E23="","",VLOOKUP(C23,Data!$B$5:$D$508,3,FALSE))</f>
        <v>C/T</v>
      </c>
      <c r="J23" s="347" t="str">
        <f>IF(E23="","",VLOOKUP(C23,Data!$B$5:$M$508,12,FALSE))</f>
        <v>Indonesia</v>
      </c>
      <c r="K23" s="348"/>
      <c r="L23" s="349">
        <f>IF(E23="","",VLOOKUP(C23,Data!$B$5:$E$508,4,FALSE)*E23)</f>
        <v>325</v>
      </c>
      <c r="M23" s="349">
        <f>IF(E23="","",VLOOKUP(C23,Data!$B$5:$F$508,5,FALSE)*E23)</f>
        <v>300</v>
      </c>
      <c r="N23" s="612" t="e">
        <f>IF(C23=Data!#REF!,Data!#REF!,(IF(C23=Data!#REF!,Data!#REF!,(IF(C23=Data!#REF!,Data!#REF!,(IF(C23=Data!B138,Data!G138,(IF(C23=Data!B141,Data!G141,(IF(C23=Data!#REF!,Data!#REF!,(IF(C23=Data!#REF!,Data!#REF!,(IF(C23=Data!#REF!,Data!#REF!,Data!#REF!)))))))))))))))&amp;IF(C23=Data!#REF!,Data!#REF!,(IF(C23=Data!#REF!,Data!#REF!,(IF(C23=Data!#REF!,Data!#REF!,(IF(C23=Data!#REF!,Data!#REF!,(IF(C23=Data!#REF!,Data!#REF!,(IF(C23=Data!#REF!,Data!G833,(IF(C23=Data!#REF!,Data!#REF!,(IF(C23=Data!#REF!,Data!#REF!,Data!#REF!)))))))))))))))&amp;IF(C23=Data!B169,Data!G169,(IF(C23=Data!#REF!,Data!#REF!,(IF(C23=Data!#REF!,Data!#REF!,(IF(C23=Data!#REF!,Data!#REF!,(IF(C23=Data!#REF!,Data!#REF!,Data!#REF!)))))))))</f>
        <v>#REF!</v>
      </c>
      <c r="O23" s="971"/>
      <c r="P23" s="972"/>
      <c r="Q23" s="630" t="s">
        <v>525</v>
      </c>
      <c r="R23" s="972"/>
      <c r="S23" s="972"/>
      <c r="T23" s="630"/>
      <c r="U23" s="634"/>
      <c r="V23" s="630"/>
      <c r="W23" s="350">
        <f>IF(E23="","",VLOOKUP(C23,Data!$B$5:$J$508,9,FALSE)*E23)</f>
        <v>1.2</v>
      </c>
      <c r="X23" s="704" t="b">
        <f t="shared" si="1"/>
        <v>0</v>
      </c>
      <c r="Y23" s="704" t="b">
        <f t="shared" si="2"/>
        <v>1</v>
      </c>
      <c r="Z23" s="902" t="s">
        <v>565</v>
      </c>
      <c r="AA23" s="902" t="s">
        <v>1184</v>
      </c>
      <c r="AB23" s="903">
        <v>150</v>
      </c>
      <c r="AC23" s="704"/>
      <c r="AD23" s="704"/>
    </row>
    <row r="24" spans="2:30" s="710" customFormat="1" ht="20" customHeight="1">
      <c r="B24" s="957">
        <v>7</v>
      </c>
      <c r="C24" s="357" t="s">
        <v>550</v>
      </c>
      <c r="D24" s="346" t="str">
        <f>IF(E24="","",VLOOKUP(C24,Data!$B$5:$L$508,2,FALSE))</f>
        <v>ZG74810</v>
      </c>
      <c r="E24" s="715">
        <v>150</v>
      </c>
      <c r="F24" s="712"/>
      <c r="G24" s="346">
        <f>IF(E24="","",VLOOKUP(C24,Data!$B$5:$L$508,11,FALSE))</f>
        <v>13.22</v>
      </c>
      <c r="H24" s="616">
        <f t="shared" si="0"/>
        <v>1983</v>
      </c>
      <c r="I24" s="471" t="str">
        <f>IF(E24="","",VLOOKUP(C24,Data!$B$5:$D$508,3,FALSE))</f>
        <v>C/T</v>
      </c>
      <c r="J24" s="347" t="str">
        <f>IF(E24="","",VLOOKUP(C24,Data!$B$5:$M$508,12,FALSE))</f>
        <v>Indonesia</v>
      </c>
      <c r="K24" s="348"/>
      <c r="L24" s="349">
        <f>IF(E24="","",VLOOKUP(C24,Data!$B$5:$E$508,4,FALSE)*E24)</f>
        <v>325</v>
      </c>
      <c r="M24" s="349">
        <f>IF(E24="","",VLOOKUP(C24,Data!$B$5:$F$508,5,FALSE)*E24)</f>
        <v>300</v>
      </c>
      <c r="N24" s="612" t="e">
        <f>IF(C24=Data!#REF!,Data!#REF!,(IF(C24=Data!#REF!,Data!#REF!,(IF(C24=Data!#REF!,Data!#REF!,(IF(C24=Data!B139,Data!G139,(IF(C24=Data!B142,Data!G142,(IF(C24=Data!#REF!,Data!#REF!,(IF(C24=Data!#REF!,Data!#REF!,(IF(C24=Data!#REF!,Data!#REF!,Data!#REF!)))))))))))))))&amp;IF(C24=Data!#REF!,Data!#REF!,(IF(C24=Data!#REF!,Data!#REF!,(IF(C24=Data!#REF!,Data!#REF!,(IF(C24=Data!#REF!,Data!#REF!,(IF(C24=Data!#REF!,Data!#REF!,(IF(C24=Data!#REF!,Data!G834,(IF(C24=Data!#REF!,Data!#REF!,(IF(C24=Data!#REF!,Data!#REF!,Data!#REF!)))))))))))))))&amp;IF(C24=Data!B170,Data!G170,(IF(C24=Data!#REF!,Data!#REF!,(IF(C24=Data!#REF!,Data!#REF!,(IF(C24=Data!#REF!,Data!#REF!,(IF(C24=Data!#REF!,Data!#REF!,Data!#REF!)))))))))</f>
        <v>#REF!</v>
      </c>
      <c r="O24" s="971"/>
      <c r="P24" s="972"/>
      <c r="Q24" s="630" t="s">
        <v>525</v>
      </c>
      <c r="R24" s="972"/>
      <c r="S24" s="972"/>
      <c r="T24" s="630"/>
      <c r="U24" s="634"/>
      <c r="V24" s="630"/>
      <c r="W24" s="350">
        <f>IF(E24="","",VLOOKUP(C24,Data!$B$5:$J$508,9,FALSE)*E24)</f>
        <v>1.2</v>
      </c>
      <c r="X24" s="704" t="b">
        <f t="shared" si="1"/>
        <v>0</v>
      </c>
      <c r="Y24" s="704" t="b">
        <f t="shared" si="2"/>
        <v>1</v>
      </c>
      <c r="Z24" s="902" t="s">
        <v>566</v>
      </c>
      <c r="AA24" s="902" t="s">
        <v>1185</v>
      </c>
      <c r="AB24" s="903">
        <v>150</v>
      </c>
      <c r="AC24" s="704"/>
      <c r="AD24" s="704"/>
    </row>
    <row r="25" spans="2:30" s="710" customFormat="1" ht="20" customHeight="1">
      <c r="B25" s="957" t="s">
        <v>978</v>
      </c>
      <c r="C25" s="357" t="s">
        <v>595</v>
      </c>
      <c r="D25" s="346" t="str">
        <f>IF(E25="","",VLOOKUP(C25,Data!$B$5:$L$508,2,FALSE))</f>
        <v>WW08990</v>
      </c>
      <c r="E25" s="715">
        <v>100</v>
      </c>
      <c r="F25" s="712"/>
      <c r="G25" s="346">
        <f>IF(E25="","",VLOOKUP(C25,Data!$B$5:$L$508,11,FALSE))</f>
        <v>24.65</v>
      </c>
      <c r="H25" s="616">
        <f t="shared" si="0"/>
        <v>2465</v>
      </c>
      <c r="I25" s="471" t="str">
        <f>IF(E25="","",VLOOKUP(C25,Data!$B$5:$D$508,3,FALSE))</f>
        <v>C/T</v>
      </c>
      <c r="J25" s="347" t="str">
        <f>IF(E25="","",VLOOKUP(C25,Data!$B$5:$M$508,12,FALSE))</f>
        <v>Indonesia</v>
      </c>
      <c r="K25" s="348"/>
      <c r="L25" s="349">
        <f>IF(E25="","",VLOOKUP(C25,Data!$B$5:$E$508,4,FALSE)*E25)</f>
        <v>220.00000000000003</v>
      </c>
      <c r="M25" s="349">
        <f>IF(E25="","",VLOOKUP(C25,Data!$B$5:$F$508,5,FALSE)*E25)</f>
        <v>100</v>
      </c>
      <c r="N25" s="612" t="e">
        <f>IF(C25=Data!#REF!,Data!#REF!,(IF(C25=Data!#REF!,Data!#REF!,(IF(C25=Data!#REF!,Data!#REF!,(IF(C25=Data!B140,Data!G140,(IF(C25=Data!B143,Data!G143,(IF(C25=Data!#REF!,Data!#REF!,(IF(C25=Data!#REF!,Data!#REF!,(IF(C25=Data!#REF!,Data!#REF!,Data!#REF!)))))))))))))))&amp;IF(C25=Data!#REF!,Data!#REF!,(IF(C25=Data!#REF!,Data!#REF!,(IF(C25=Data!#REF!,Data!#REF!,(IF(C25=Data!#REF!,Data!#REF!,(IF(C25=Data!#REF!,Data!#REF!,(IF(C25=Data!#REF!,Data!G835,(IF(C25=Data!#REF!,Data!#REF!,(IF(C25=Data!#REF!,Data!#REF!,Data!#REF!)))))))))))))))&amp;IF(C25=Data!B171,Data!G171,(IF(C25=Data!#REF!,Data!#REF!,(IF(C25=Data!#REF!,Data!#REF!,(IF(C25=Data!#REF!,Data!#REF!,(IF(C25=Data!#REF!,Data!#REF!,Data!#REF!)))))))))</f>
        <v>#REF!</v>
      </c>
      <c r="O25" s="971"/>
      <c r="P25" s="972"/>
      <c r="Q25" s="630" t="s">
        <v>525</v>
      </c>
      <c r="R25" s="972"/>
      <c r="S25" s="972"/>
      <c r="T25" s="630"/>
      <c r="U25" s="634"/>
      <c r="V25" s="630"/>
      <c r="W25" s="350">
        <f>IF(E25="","",VLOOKUP(C25,Data!$B$5:$J$508,9,FALSE)*E25)</f>
        <v>0.34</v>
      </c>
      <c r="X25" s="704" t="b">
        <f t="shared" si="1"/>
        <v>0</v>
      </c>
      <c r="Y25" s="704" t="b">
        <f t="shared" si="2"/>
        <v>0</v>
      </c>
      <c r="Z25" s="902" t="s">
        <v>567</v>
      </c>
      <c r="AA25" s="902" t="s">
        <v>1186</v>
      </c>
      <c r="AB25" s="903">
        <v>250</v>
      </c>
      <c r="AC25" s="704"/>
      <c r="AD25" s="704"/>
    </row>
    <row r="26" spans="2:30" s="710" customFormat="1" ht="20" customHeight="1">
      <c r="B26" s="957"/>
      <c r="C26" s="357" t="s">
        <v>594</v>
      </c>
      <c r="D26" s="346" t="str">
        <f>IF(E26="","",VLOOKUP(C26,Data!$B$5:$L$508,2,FALSE))</f>
        <v>WW08970</v>
      </c>
      <c r="E26" s="715">
        <v>100</v>
      </c>
      <c r="F26" s="712"/>
      <c r="G26" s="346">
        <f>IF(E26="","",VLOOKUP(C26,Data!$B$5:$L$508,11,FALSE))</f>
        <v>24.65</v>
      </c>
      <c r="H26" s="616">
        <f t="shared" si="0"/>
        <v>2465</v>
      </c>
      <c r="I26" s="471" t="str">
        <f>IF(E26="","",VLOOKUP(C26,Data!$B$5:$D$508,3,FALSE))</f>
        <v>C/T</v>
      </c>
      <c r="J26" s="347" t="str">
        <f>IF(E26="","",VLOOKUP(C26,Data!$B$5:$M$508,12,FALSE))</f>
        <v>Indonesia</v>
      </c>
      <c r="K26" s="348"/>
      <c r="L26" s="349">
        <f>IF(E26="","",VLOOKUP(C26,Data!$B$5:$E$508,4,FALSE)*E26)</f>
        <v>0</v>
      </c>
      <c r="M26" s="349">
        <f>IF(E26="","",VLOOKUP(C26,Data!$B$5:$F$508,5,FALSE)*E26)</f>
        <v>100</v>
      </c>
      <c r="N26" s="612" t="e">
        <f>IF(C26=Data!#REF!,Data!#REF!,(IF(C26=Data!#REF!,Data!#REF!,(IF(C26=Data!#REF!,Data!#REF!,(IF(C26=Data!B141,Data!G141,(IF(C26=Data!B144,Data!G144,(IF(C26=Data!#REF!,Data!#REF!,(IF(C26=Data!#REF!,Data!#REF!,(IF(C26=Data!#REF!,Data!#REF!,Data!#REF!)))))))))))))))&amp;IF(C26=Data!#REF!,Data!#REF!,(IF(C26=Data!#REF!,Data!#REF!,(IF(C26=Data!#REF!,Data!#REF!,(IF(C26=Data!#REF!,Data!#REF!,(IF(C26=Data!#REF!,Data!#REF!,(IF(C26=Data!#REF!,Data!G836,(IF(C26=Data!#REF!,Data!#REF!,(IF(C26=Data!#REF!,Data!#REF!,Data!#REF!)))))))))))))))&amp;IF(C26=Data!B172,Data!G172,(IF(C26=Data!#REF!,Data!#REF!,(IF(C26=Data!#REF!,Data!#REF!,(IF(C26=Data!#REF!,Data!#REF!,(IF(C26=Data!#REF!,Data!#REF!,Data!#REF!)))))))))</f>
        <v>#REF!</v>
      </c>
      <c r="O26" s="971"/>
      <c r="P26" s="972"/>
      <c r="Q26" s="630" t="s">
        <v>525</v>
      </c>
      <c r="R26" s="972"/>
      <c r="S26" s="972"/>
      <c r="T26" s="630"/>
      <c r="U26" s="634"/>
      <c r="V26" s="630"/>
      <c r="W26" s="350">
        <f>IF(E26="","",VLOOKUP(C26,Data!$B$5:$J$508,9,FALSE)*E26)</f>
        <v>0.34</v>
      </c>
      <c r="X26" s="704" t="b">
        <f t="shared" si="1"/>
        <v>0</v>
      </c>
      <c r="Y26" s="704" t="b">
        <f t="shared" si="2"/>
        <v>0</v>
      </c>
      <c r="Z26" s="902" t="s">
        <v>568</v>
      </c>
      <c r="AA26" s="902" t="s">
        <v>1187</v>
      </c>
      <c r="AB26" s="903">
        <v>250</v>
      </c>
      <c r="AC26" s="704"/>
      <c r="AD26" s="704"/>
    </row>
    <row r="27" spans="2:30" s="710" customFormat="1" ht="20" customHeight="1">
      <c r="B27" s="957" t="s">
        <v>966</v>
      </c>
      <c r="C27" s="357" t="s">
        <v>626</v>
      </c>
      <c r="D27" s="346" t="str">
        <f>IF(E27="","",VLOOKUP(C27,Data!$B$5:$L$508,2,FALSE))</f>
        <v>ZX16710</v>
      </c>
      <c r="E27" s="715">
        <v>10</v>
      </c>
      <c r="F27" s="709"/>
      <c r="G27" s="346">
        <f>IF(E27="","",VLOOKUP(C27,Data!$B$5:$L$508,11,FALSE))</f>
        <v>128.37</v>
      </c>
      <c r="H27" s="616">
        <f t="shared" si="0"/>
        <v>1283.7</v>
      </c>
      <c r="I27" s="471" t="str">
        <f>IF(E27="","",VLOOKUP(C27,Data!$B$5:$D$508,3,FALSE))</f>
        <v>C/T</v>
      </c>
      <c r="J27" s="347" t="str">
        <f>IF(E27="","",VLOOKUP(C27,Data!$B$5:$M$508,12,FALSE))</f>
        <v>Indonesia</v>
      </c>
      <c r="K27" s="348"/>
      <c r="L27" s="349">
        <f>IF(E27="","",VLOOKUP(C27,Data!$B$5:$E$508,4,FALSE)*E27)</f>
        <v>30</v>
      </c>
      <c r="M27" s="349">
        <f>IF(E27="","",VLOOKUP(C27,Data!$B$5:$F$508,5,FALSE)*E27)</f>
        <v>20</v>
      </c>
      <c r="N27" s="612" t="e">
        <f>IF(C27=Data!#REF!,Data!#REF!,(IF(C27=Data!#REF!,Data!#REF!,(IF(C27=Data!#REF!,Data!#REF!,(IF(C27=Data!B147,Data!G147,(IF(C27=Data!B150,Data!G150,(IF(C27=Data!#REF!,Data!#REF!,(IF(C27=Data!#REF!,Data!#REF!,(IF(C27=Data!#REF!,Data!#REF!,Data!#REF!)))))))))))))))&amp;IF(C27=Data!#REF!,Data!#REF!,(IF(C27=Data!#REF!,Data!#REF!,(IF(C27=Data!#REF!,Data!#REF!,(IF(C27=Data!#REF!,Data!#REF!,(IF(C27=Data!#REF!,Data!#REF!,(IF(C27=Data!#REF!,Data!G842,(IF(C27=Data!#REF!,Data!#REF!,(IF(C27=Data!#REF!,Data!#REF!,Data!#REF!)))))))))))))))&amp;IF(C27=Data!B178,Data!G178,(IF(C27=Data!#REF!,Data!#REF!,(IF(C27=Data!#REF!,Data!#REF!,(IF(C27=Data!#REF!,Data!#REF!,(IF(C27=Data!#REF!,Data!#REF!,Data!#REF!)))))))))</f>
        <v>#REF!</v>
      </c>
      <c r="O27" s="971"/>
      <c r="P27" s="972"/>
      <c r="Q27" s="630" t="s">
        <v>525</v>
      </c>
      <c r="R27" s="972"/>
      <c r="S27" s="972"/>
      <c r="T27" s="630"/>
      <c r="U27" s="634"/>
      <c r="V27" s="630"/>
      <c r="W27" s="350">
        <f>IF(E27="","",VLOOKUP(C27,Data!$B$5:$J$508,9,FALSE)*E27)</f>
        <v>0.31</v>
      </c>
      <c r="X27" s="704" t="b">
        <f t="shared" si="1"/>
        <v>0</v>
      </c>
      <c r="Y27" s="704" t="b">
        <f t="shared" si="2"/>
        <v>0</v>
      </c>
      <c r="Z27" s="902" t="s">
        <v>603</v>
      </c>
      <c r="AA27" s="902" t="s">
        <v>1189</v>
      </c>
      <c r="AB27" s="903">
        <v>150</v>
      </c>
      <c r="AC27" s="704"/>
      <c r="AD27" s="704"/>
    </row>
    <row r="28" spans="2:30" s="710" customFormat="1" ht="20" customHeight="1">
      <c r="B28" s="957" t="s">
        <v>1400</v>
      </c>
      <c r="C28" s="357" t="s">
        <v>628</v>
      </c>
      <c r="D28" s="346" t="str">
        <f>IF(E28="","",VLOOKUP(C28,Data!$B$5:$L$508,2,FALSE))</f>
        <v>ZX39170</v>
      </c>
      <c r="E28" s="715">
        <v>10</v>
      </c>
      <c r="F28" s="709"/>
      <c r="G28" s="346">
        <f>IF(E28="","",VLOOKUP(C28,Data!$B$5:$L$508,11,FALSE))</f>
        <v>128.04</v>
      </c>
      <c r="H28" s="616">
        <f t="shared" si="0"/>
        <v>1280.3999999999999</v>
      </c>
      <c r="I28" s="471" t="str">
        <f>IF(E28="","",VLOOKUP(C28,Data!$B$5:$D$508,3,FALSE))</f>
        <v>C/T</v>
      </c>
      <c r="J28" s="347" t="str">
        <f>IF(E28="","",VLOOKUP(C28,Data!$B$5:$M$508,12,FALSE))</f>
        <v>Indonesia</v>
      </c>
      <c r="K28" s="348"/>
      <c r="L28" s="349">
        <f>IF(E28="","",VLOOKUP(C28,Data!$B$5:$E$508,4,FALSE)*E28)</f>
        <v>30</v>
      </c>
      <c r="M28" s="349">
        <f>IF(E28="","",VLOOKUP(C28,Data!$B$5:$F$508,5,FALSE)*E28)</f>
        <v>20</v>
      </c>
      <c r="N28" s="612" t="e">
        <f>IF(C28=Data!#REF!,Data!#REF!,(IF(C28=Data!#REF!,Data!#REF!,(IF(C28=Data!#REF!,Data!#REF!,(IF(C28=Data!B147,Data!G147,(IF(C28=Data!B150,Data!G150,(IF(C28=Data!#REF!,Data!#REF!,(IF(C28=Data!#REF!,Data!#REF!,(IF(C28=Data!#REF!,Data!#REF!,Data!#REF!)))))))))))))))&amp;IF(C28=Data!#REF!,Data!#REF!,(IF(C28=Data!#REF!,Data!#REF!,(IF(C28=Data!#REF!,Data!#REF!,(IF(C28=Data!#REF!,Data!#REF!,(IF(C28=Data!#REF!,Data!#REF!,(IF(C28=Data!#REF!,Data!G842,(IF(C28=Data!#REF!,Data!#REF!,(IF(C28=Data!#REF!,Data!#REF!,Data!#REF!)))))))))))))))&amp;IF(C28=Data!B178,Data!G178,(IF(C28=Data!#REF!,Data!#REF!,(IF(C28=Data!#REF!,Data!#REF!,(IF(C28=Data!#REF!,Data!#REF!,(IF(C28=Data!#REF!,Data!#REF!,Data!#REF!)))))))))</f>
        <v>#REF!</v>
      </c>
      <c r="O28" s="971"/>
      <c r="P28" s="972"/>
      <c r="Q28" s="630" t="s">
        <v>525</v>
      </c>
      <c r="R28" s="972"/>
      <c r="S28" s="972"/>
      <c r="T28" s="630"/>
      <c r="U28" s="634"/>
      <c r="V28" s="630"/>
      <c r="W28" s="350">
        <f>IF(E28="","",VLOOKUP(C28,Data!$B$5:$J$508,9,FALSE)*E28)</f>
        <v>0.31</v>
      </c>
      <c r="X28" s="704" t="b">
        <f t="shared" si="1"/>
        <v>0</v>
      </c>
      <c r="Y28" s="704" t="b">
        <f t="shared" si="2"/>
        <v>0</v>
      </c>
      <c r="Z28" s="902" t="s">
        <v>19</v>
      </c>
      <c r="AA28" s="902" t="s">
        <v>1190</v>
      </c>
      <c r="AB28" s="903">
        <v>100</v>
      </c>
      <c r="AC28" s="704"/>
      <c r="AD28" s="704"/>
    </row>
    <row r="29" spans="2:30" s="710" customFormat="1" ht="20" customHeight="1">
      <c r="B29" s="957">
        <v>14</v>
      </c>
      <c r="C29" s="357" t="s">
        <v>624</v>
      </c>
      <c r="D29" s="346" t="str">
        <f>IF(E29="","",VLOOKUP(C29,Data!$B$5:$L$508,2,FALSE))</f>
        <v>ZV88000</v>
      </c>
      <c r="E29" s="715">
        <v>2</v>
      </c>
      <c r="F29" s="709"/>
      <c r="G29" s="346">
        <f>IF(E29="","",VLOOKUP(C29,Data!$B$5:$L$508,11,FALSE))</f>
        <v>7.45</v>
      </c>
      <c r="H29" s="616">
        <f t="shared" si="0"/>
        <v>14.9</v>
      </c>
      <c r="I29" s="471" t="str">
        <f>IF(E29="","",VLOOKUP(C29,Data!$B$5:$D$508,3,FALSE))</f>
        <v>C/T</v>
      </c>
      <c r="J29" s="347" t="str">
        <f>IF(E29="","",VLOOKUP(C29,Data!$B$5:$M$508,12,FALSE))</f>
        <v>Indonesia</v>
      </c>
      <c r="K29" s="348"/>
      <c r="L29" s="349">
        <f>IF(E29="","",VLOOKUP(C29,Data!$B$5:$E$508,4,FALSE)*E29)</f>
        <v>2.2799999999999998</v>
      </c>
      <c r="M29" s="349">
        <f>IF(E29="","",VLOOKUP(C29,Data!$B$5:$F$508,5,FALSE)*E29)</f>
        <v>1.02</v>
      </c>
      <c r="N29" s="612" t="e">
        <f>IF(C29=Data!#REF!,Data!#REF!,(IF(C29=Data!#REF!,Data!#REF!,(IF(C29=Data!#REF!,Data!#REF!,(IF(C29=Data!B148,Data!G148,(IF(C29=Data!B151,Data!G151,(IF(C29=Data!#REF!,Data!#REF!,(IF(C29=Data!#REF!,Data!#REF!,(IF(C29=Data!#REF!,Data!#REF!,Data!#REF!)))))))))))))))&amp;IF(C29=Data!#REF!,Data!#REF!,(IF(C29=Data!#REF!,Data!#REF!,(IF(C29=Data!#REF!,Data!#REF!,(IF(C29=Data!#REF!,Data!#REF!,(IF(C29=Data!#REF!,Data!#REF!,(IF(C29=Data!#REF!,Data!G843,(IF(C29=Data!#REF!,Data!#REF!,(IF(C29=Data!#REF!,Data!#REF!,Data!#REF!)))))))))))))))&amp;IF(C29=Data!B179,Data!G179,(IF(C29=Data!#REF!,Data!#REF!,(IF(C29=Data!#REF!,Data!#REF!,(IF(C29=Data!#REF!,Data!#REF!,(IF(C29=Data!#REF!,Data!#REF!,Data!#REF!)))))))))</f>
        <v>#REF!</v>
      </c>
      <c r="O29" s="971"/>
      <c r="P29" s="972"/>
      <c r="Q29" s="630" t="s">
        <v>525</v>
      </c>
      <c r="R29" s="972"/>
      <c r="S29" s="972"/>
      <c r="T29" s="630"/>
      <c r="U29" s="634"/>
      <c r="V29" s="630"/>
      <c r="W29" s="350">
        <f>IF(E29="","",VLOOKUP(C29,Data!$B$5:$J$508,9,FALSE)*E29)</f>
        <v>0.16400000000000001</v>
      </c>
      <c r="X29" s="704" t="b">
        <f t="shared" si="1"/>
        <v>0</v>
      </c>
      <c r="Y29" s="704" t="b">
        <f t="shared" si="2"/>
        <v>0</v>
      </c>
      <c r="Z29" s="902" t="s">
        <v>18</v>
      </c>
      <c r="AA29" s="902" t="s">
        <v>1191</v>
      </c>
      <c r="AB29" s="903">
        <v>100</v>
      </c>
      <c r="AC29" s="704"/>
      <c r="AD29" s="704"/>
    </row>
    <row r="30" spans="2:30" s="710" customFormat="1" ht="20" customHeight="1">
      <c r="B30" s="957">
        <v>15</v>
      </c>
      <c r="C30" s="357" t="s">
        <v>156</v>
      </c>
      <c r="D30" s="346" t="str">
        <f>IF(E30="","",VLOOKUP(C30,Data!$B$5:$L$508,2,FALSE))</f>
        <v>ZV88060</v>
      </c>
      <c r="E30" s="715">
        <v>5</v>
      </c>
      <c r="F30" s="709"/>
      <c r="G30" s="346">
        <f>IF(E30="","",VLOOKUP(C30,Data!$B$5:$L$508,11,FALSE))</f>
        <v>16.07</v>
      </c>
      <c r="H30" s="616">
        <f t="shared" si="0"/>
        <v>80.349999999999994</v>
      </c>
      <c r="I30" s="471" t="str">
        <f>IF(E30="","",VLOOKUP(C30,Data!$B$5:$D$508,3,FALSE))</f>
        <v>C/T</v>
      </c>
      <c r="J30" s="347" t="str">
        <f>IF(E30="","",VLOOKUP(C30,Data!$B$5:$M$508,12,FALSE))</f>
        <v>Indonesia</v>
      </c>
      <c r="K30" s="348"/>
      <c r="L30" s="349">
        <f>IF(E30="","",VLOOKUP(C30,Data!$B$5:$E$508,4,FALSE)*E30)</f>
        <v>27.25</v>
      </c>
      <c r="M30" s="349">
        <f>IF(E30="","",VLOOKUP(C30,Data!$B$5:$F$508,5,FALSE)*E30)</f>
        <v>21.25</v>
      </c>
      <c r="N30" s="612" t="e">
        <f>IF(C30=Data!#REF!,Data!#REF!,(IF(C30=Data!#REF!,Data!#REF!,(IF(C30=Data!#REF!,Data!#REF!,(IF(C30=Data!B134,Data!G134,(IF(C30=Data!B137,Data!G137,(IF(C30=Data!#REF!,Data!#REF!,(IF(C30=Data!#REF!,Data!#REF!,(IF(C30=Data!#REF!,Data!#REF!,Data!#REF!)))))))))))))))&amp;IF(C30=Data!#REF!,Data!#REF!,(IF(C30=Data!#REF!,Data!#REF!,(IF(C30=Data!#REF!,Data!#REF!,(IF(C30=Data!#REF!,Data!#REF!,(IF(C30=Data!#REF!,Data!#REF!,(IF(C30=Data!#REF!,Data!G829,(IF(C30=Data!#REF!,Data!#REF!,(IF(C30=Data!#REF!,Data!#REF!,Data!#REF!)))))))))))))))&amp;IF(C30=Data!B165,Data!G165,(IF(C30=Data!#REF!,Data!#REF!,(IF(C30=Data!#REF!,Data!#REF!,(IF(C30=Data!#REF!,Data!#REF!,(IF(C30=Data!#REF!,Data!#REF!,Data!#REF!)))))))))</f>
        <v>#REF!</v>
      </c>
      <c r="O30" s="971"/>
      <c r="P30" s="972"/>
      <c r="Q30" s="630" t="s">
        <v>525</v>
      </c>
      <c r="R30" s="972"/>
      <c r="S30" s="972"/>
      <c r="T30" s="630"/>
      <c r="U30" s="634"/>
      <c r="V30" s="630"/>
      <c r="W30" s="350">
        <f>IF(E30="","",VLOOKUP(C30,Data!$B$5:$J$508,9,FALSE)*E30)</f>
        <v>5.0875999999999991E-2</v>
      </c>
      <c r="X30" s="704" t="b">
        <f t="shared" si="1"/>
        <v>0</v>
      </c>
      <c r="Y30" s="704" t="b">
        <f t="shared" si="2"/>
        <v>0</v>
      </c>
      <c r="Z30" s="902" t="s">
        <v>629</v>
      </c>
      <c r="AA30" s="902" t="s">
        <v>1290</v>
      </c>
      <c r="AB30" s="903">
        <v>10</v>
      </c>
      <c r="AC30" s="704"/>
      <c r="AD30" s="704"/>
    </row>
    <row r="31" spans="2:30" s="710" customFormat="1" ht="20" customHeight="1">
      <c r="B31" s="957" t="s">
        <v>1405</v>
      </c>
      <c r="C31" s="357" t="s">
        <v>158</v>
      </c>
      <c r="D31" s="346" t="str">
        <f>IF(E31="","",VLOOKUP(C31,Data!$B$5:$L$508,2,FALSE))</f>
        <v>ZV88080</v>
      </c>
      <c r="E31" s="715">
        <v>4</v>
      </c>
      <c r="F31" s="709"/>
      <c r="G31" s="346">
        <f>IF(E31="","",VLOOKUP(C31,Data!$B$5:$L$508,11,FALSE))</f>
        <v>39.72</v>
      </c>
      <c r="H31" s="616">
        <f t="shared" si="0"/>
        <v>158.88</v>
      </c>
      <c r="I31" s="471" t="str">
        <f>IF(E31="","",VLOOKUP(C31,Data!$B$5:$D$508,3,FALSE))</f>
        <v>C/T</v>
      </c>
      <c r="J31" s="347" t="str">
        <f>IF(E31="","",VLOOKUP(C31,Data!$B$5:$M$508,12,FALSE))</f>
        <v>Indonesia</v>
      </c>
      <c r="K31" s="348"/>
      <c r="L31" s="349">
        <f>IF(E31="","",VLOOKUP(C31,Data!$B$5:$E$508,4,FALSE)*E31)</f>
        <v>20.2</v>
      </c>
      <c r="M31" s="349">
        <f>IF(E31="","",VLOOKUP(C31,Data!$B$5:$F$508,5,FALSE)*E31)</f>
        <v>15.2</v>
      </c>
      <c r="N31" s="612" t="e">
        <f>IF(C31=Data!#REF!,Data!#REF!,(IF(C31=Data!#REF!,Data!#REF!,(IF(C31=Data!#REF!,Data!#REF!,(IF(C31=Data!B135,Data!G135,(IF(C31=Data!B138,Data!G138,(IF(C31=Data!#REF!,Data!#REF!,(IF(C31=Data!#REF!,Data!#REF!,(IF(C31=Data!#REF!,Data!#REF!,Data!#REF!)))))))))))))))&amp;IF(C31=Data!#REF!,Data!#REF!,(IF(C31=Data!#REF!,Data!#REF!,(IF(C31=Data!#REF!,Data!#REF!,(IF(C31=Data!#REF!,Data!#REF!,(IF(C31=Data!#REF!,Data!#REF!,(IF(C31=Data!#REF!,Data!G830,(IF(C31=Data!#REF!,Data!#REF!,(IF(C31=Data!#REF!,Data!#REF!,Data!#REF!)))))))))))))))&amp;IF(C31=Data!B166,Data!G166,(IF(C31=Data!#REF!,Data!#REF!,(IF(C31=Data!#REF!,Data!#REF!,(IF(C31=Data!#REF!,Data!#REF!,(IF(C31=Data!#REF!,Data!#REF!,Data!#REF!)))))))))</f>
        <v>#REF!</v>
      </c>
      <c r="O31" s="971"/>
      <c r="P31" s="972"/>
      <c r="Q31" s="630" t="s">
        <v>525</v>
      </c>
      <c r="R31" s="972"/>
      <c r="S31" s="972"/>
      <c r="T31" s="630"/>
      <c r="U31" s="634"/>
      <c r="V31" s="630"/>
      <c r="W31" s="350">
        <f>IF(E31="","",VLOOKUP(C31,Data!$B$5:$J$508,9,FALSE)*E31)</f>
        <v>0.101752</v>
      </c>
      <c r="X31" s="704" t="b">
        <f t="shared" si="1"/>
        <v>0</v>
      </c>
      <c r="Y31" s="704" t="b">
        <f t="shared" si="2"/>
        <v>0</v>
      </c>
      <c r="Z31" s="902" t="s">
        <v>631</v>
      </c>
      <c r="AA31" s="902" t="s">
        <v>1306</v>
      </c>
      <c r="AB31" s="903">
        <v>10</v>
      </c>
      <c r="AC31" s="704"/>
      <c r="AD31" s="704"/>
    </row>
    <row r="32" spans="2:30" s="710" customFormat="1" ht="20" customHeight="1">
      <c r="B32" s="957">
        <v>18</v>
      </c>
      <c r="C32" s="357" t="s">
        <v>160</v>
      </c>
      <c r="D32" s="346" t="str">
        <f>IF(E32="","",VLOOKUP(C32,Data!$B$5:$L$508,2,FALSE))</f>
        <v>ZV88100</v>
      </c>
      <c r="E32" s="715">
        <v>2</v>
      </c>
      <c r="F32" s="709"/>
      <c r="G32" s="346">
        <f>IF(E32="","",VLOOKUP(C32,Data!$B$5:$L$508,11,FALSE))</f>
        <v>37.14</v>
      </c>
      <c r="H32" s="616">
        <f t="shared" si="0"/>
        <v>74.28</v>
      </c>
      <c r="I32" s="471" t="str">
        <f>IF(E32="","",VLOOKUP(C32,Data!$B$5:$D$508,3,FALSE))</f>
        <v>C/T</v>
      </c>
      <c r="J32" s="347" t="str">
        <f>IF(E32="","",VLOOKUP(C32,Data!$B$5:$M$508,12,FALSE))</f>
        <v>Indonesia</v>
      </c>
      <c r="K32" s="348"/>
      <c r="L32" s="349">
        <f>IF(E32="","",VLOOKUP(C32,Data!$B$5:$E$508,4,FALSE)*E32)</f>
        <v>9</v>
      </c>
      <c r="M32" s="349">
        <f>IF(E32="","",VLOOKUP(C32,Data!$B$5:$F$508,5,FALSE)*E32)</f>
        <v>8</v>
      </c>
      <c r="N32" s="612" t="e">
        <f>IF(C32=Data!#REF!,Data!#REF!,(IF(C32=Data!#REF!,Data!#REF!,(IF(C32=Data!#REF!,Data!#REF!,(IF(C32=Data!B129,Data!G129,(IF(C32=Data!B132,Data!G132,(IF(C32=Data!#REF!,Data!#REF!,(IF(C32=Data!#REF!,Data!#REF!,(IF(C32=Data!#REF!,Data!#REF!,Data!#REF!)))))))))))))))&amp;IF(C32=Data!#REF!,Data!#REF!,(IF(C32=Data!#REF!,Data!#REF!,(IF(C32=Data!#REF!,Data!#REF!,(IF(C32=Data!#REF!,Data!#REF!,(IF(C32=Data!#REF!,Data!#REF!,(IF(C32=Data!#REF!,Data!G824,(IF(C32=Data!#REF!,Data!#REF!,(IF(C32=Data!#REF!,Data!#REF!,Data!#REF!)))))))))))))))&amp;IF(C32=Data!B160,Data!G160,(IF(C32=Data!#REF!,Data!#REF!,(IF(C32=Data!#REF!,Data!#REF!,(IF(C32=Data!#REF!,Data!#REF!,(IF(C32=Data!#REF!,Data!#REF!,Data!#REF!)))))))))</f>
        <v>#REF!</v>
      </c>
      <c r="O32" s="971"/>
      <c r="P32" s="972"/>
      <c r="Q32" s="630" t="s">
        <v>525</v>
      </c>
      <c r="R32" s="972"/>
      <c r="S32" s="972"/>
      <c r="T32" s="630"/>
      <c r="U32" s="634"/>
      <c r="V32" s="630"/>
      <c r="W32" s="350">
        <f>IF(E32="","",VLOOKUP(C32,Data!$B$5:$J$508,9,FALSE)*E32)</f>
        <v>5.0875999999999998E-2</v>
      </c>
      <c r="X32" s="704" t="b">
        <f t="shared" si="1"/>
        <v>0</v>
      </c>
      <c r="Y32" s="704" t="b">
        <f t="shared" si="2"/>
        <v>0</v>
      </c>
      <c r="Z32" s="902" t="s">
        <v>166</v>
      </c>
      <c r="AA32" s="902" t="s">
        <v>1307</v>
      </c>
      <c r="AB32" s="903">
        <v>9</v>
      </c>
      <c r="AC32" s="704"/>
      <c r="AD32" s="704"/>
    </row>
    <row r="33" spans="2:30" s="710" customFormat="1" ht="20" customHeight="1">
      <c r="B33" s="635" t="s">
        <v>1175</v>
      </c>
      <c r="C33" s="357" t="s">
        <v>162</v>
      </c>
      <c r="D33" s="346" t="str">
        <f>IF(E33="","",VLOOKUP(C33,Data!$B$5:$L$508,2,FALSE))</f>
        <v>ZV88120</v>
      </c>
      <c r="E33" s="715">
        <v>3</v>
      </c>
      <c r="F33" s="709"/>
      <c r="G33" s="346">
        <f>IF(E33="","",VLOOKUP(C33,Data!$B$5:$L$508,11,FALSE))</f>
        <v>38.46</v>
      </c>
      <c r="H33" s="616">
        <f t="shared" si="0"/>
        <v>115.38</v>
      </c>
      <c r="I33" s="471" t="str">
        <f>IF(E33="","",VLOOKUP(C33,Data!$B$5:$D$508,3,FALSE))</f>
        <v>C/T</v>
      </c>
      <c r="J33" s="347" t="str">
        <f>IF(E33="","",VLOOKUP(C33,Data!$B$5:$M$508,12,FALSE))</f>
        <v>Indonesia</v>
      </c>
      <c r="K33" s="348"/>
      <c r="L33" s="349">
        <f>IF(E33="","",VLOOKUP(C33,Data!$B$5:$E$508,4,FALSE)*E33)</f>
        <v>15.149999999999999</v>
      </c>
      <c r="M33" s="349">
        <f>IF(E33="","",VLOOKUP(C33,Data!$B$5:$F$508,5,FALSE)*E33)</f>
        <v>11.399999999999999</v>
      </c>
      <c r="N33" s="612" t="e">
        <f>IF(C33=Data!#REF!,Data!#REF!,(IF(C33=Data!#REF!,Data!#REF!,(IF(C33=Data!#REF!,Data!#REF!,(IF(C33=Data!B130,Data!G130,(IF(C33=Data!B133,Data!G133,(IF(C33=Data!#REF!,Data!#REF!,(IF(C33=Data!#REF!,Data!#REF!,(IF(C33=Data!#REF!,Data!#REF!,Data!#REF!)))))))))))))))&amp;IF(C33=Data!#REF!,Data!#REF!,(IF(C33=Data!#REF!,Data!#REF!,(IF(C33=Data!#REF!,Data!#REF!,(IF(C33=Data!#REF!,Data!#REF!,(IF(C33=Data!#REF!,Data!#REF!,(IF(C33=Data!#REF!,Data!G825,(IF(C33=Data!#REF!,Data!#REF!,(IF(C33=Data!#REF!,Data!#REF!,Data!#REF!)))))))))))))))&amp;IF(C33=Data!B161,Data!G161,(IF(C33=Data!#REF!,Data!#REF!,(IF(C33=Data!#REF!,Data!#REF!,(IF(C33=Data!#REF!,Data!#REF!,(IF(C33=Data!#REF!,Data!#REF!,Data!#REF!)))))))))</f>
        <v>#REF!</v>
      </c>
      <c r="O33" s="971"/>
      <c r="P33" s="972"/>
      <c r="Q33" s="630" t="s">
        <v>525</v>
      </c>
      <c r="R33" s="972"/>
      <c r="S33" s="972"/>
      <c r="T33" s="630"/>
      <c r="U33" s="634"/>
      <c r="V33" s="630"/>
      <c r="W33" s="350">
        <f>IF(E33="","",VLOOKUP(C33,Data!$B$5:$J$508,9,FALSE)*E33)</f>
        <v>7.6313999999999993E-2</v>
      </c>
      <c r="X33" s="704" t="b">
        <f t="shared" si="1"/>
        <v>0</v>
      </c>
      <c r="Y33" s="704" t="b">
        <f t="shared" si="2"/>
        <v>0</v>
      </c>
      <c r="Z33" s="902" t="s">
        <v>170</v>
      </c>
      <c r="AA33" s="902" t="s">
        <v>1308</v>
      </c>
      <c r="AB33" s="903">
        <v>8</v>
      </c>
      <c r="AC33" s="704"/>
      <c r="AD33" s="704"/>
    </row>
    <row r="34" spans="2:30" s="710" customFormat="1" ht="20" customHeight="1">
      <c r="B34" s="957" t="s">
        <v>1369</v>
      </c>
      <c r="C34" s="357" t="s">
        <v>127</v>
      </c>
      <c r="D34" s="346" t="str">
        <f>IF(E34="","",VLOOKUP(C34,Data!$B$5:$L$508,2,FALSE))</f>
        <v>ZV88180</v>
      </c>
      <c r="E34" s="715">
        <v>120</v>
      </c>
      <c r="F34" s="709"/>
      <c r="G34" s="346">
        <f>IF(E34="","",VLOOKUP(C34,Data!$B$5:$L$508,11,FALSE))</f>
        <v>44.63</v>
      </c>
      <c r="H34" s="616">
        <f t="shared" si="0"/>
        <v>5355.6</v>
      </c>
      <c r="I34" s="471" t="str">
        <f>IF(E34="","",VLOOKUP(C34,Data!$B$5:$D$508,3,FALSE))</f>
        <v>C/T</v>
      </c>
      <c r="J34" s="347" t="str">
        <f>IF(E34="","",VLOOKUP(C34,Data!$B$5:$M$508,12,FALSE))</f>
        <v>Indonesia</v>
      </c>
      <c r="K34" s="348"/>
      <c r="L34" s="349">
        <f>IF(E34="","",VLOOKUP(C34,Data!$B$5:$E$508,4,FALSE)*E34)</f>
        <v>1096.8000000000002</v>
      </c>
      <c r="M34" s="349">
        <f>IF(E34="","",VLOOKUP(C34,Data!$B$5:$F$508,5,FALSE)*E34)</f>
        <v>1056</v>
      </c>
      <c r="N34" s="612" t="e">
        <f>IF(C34=Data!#REF!,Data!#REF!,(IF(C34=Data!#REF!,Data!#REF!,(IF(C34=Data!#REF!,Data!#REF!,(IF(C34=Data!B131,Data!G131,(IF(C34=Data!B134,Data!G134,(IF(C34=Data!#REF!,Data!#REF!,(IF(C34=Data!#REF!,Data!#REF!,(IF(C34=Data!#REF!,Data!#REF!,Data!#REF!)))))))))))))))&amp;IF(C34=Data!#REF!,Data!#REF!,(IF(C34=Data!#REF!,Data!#REF!,(IF(C34=Data!#REF!,Data!#REF!,(IF(C34=Data!#REF!,Data!#REF!,(IF(C34=Data!#REF!,Data!#REF!,(IF(C34=Data!#REF!,Data!G826,(IF(C34=Data!#REF!,Data!#REF!,(IF(C34=Data!#REF!,Data!#REF!,Data!#REF!)))))))))))))))&amp;IF(C34=Data!B162,Data!G162,(IF(C34=Data!#REF!,Data!#REF!,(IF(C34=Data!#REF!,Data!#REF!,(IF(C34=Data!#REF!,Data!#REF!,(IF(C34=Data!#REF!,Data!#REF!,Data!#REF!)))))))))</f>
        <v>#REF!</v>
      </c>
      <c r="O34" s="971"/>
      <c r="P34" s="972"/>
      <c r="Q34" s="630" t="s">
        <v>525</v>
      </c>
      <c r="R34" s="972"/>
      <c r="S34" s="972"/>
      <c r="T34" s="630"/>
      <c r="U34" s="634"/>
      <c r="V34" s="630"/>
      <c r="W34" s="350">
        <f>IF(E34="","",VLOOKUP(C34,Data!$B$5:$J$508,9,FALSE)*E34)</f>
        <v>2.5920000000000001</v>
      </c>
      <c r="X34" s="704" t="b">
        <f t="shared" si="1"/>
        <v>0</v>
      </c>
      <c r="Y34" s="704" t="b">
        <f t="shared" si="2"/>
        <v>0</v>
      </c>
      <c r="Z34" s="902" t="s">
        <v>171</v>
      </c>
      <c r="AA34" s="902" t="s">
        <v>1220</v>
      </c>
      <c r="AB34" s="903">
        <v>5</v>
      </c>
      <c r="AC34" s="704"/>
      <c r="AD34" s="704"/>
    </row>
    <row r="35" spans="2:30" s="710" customFormat="1" ht="20" customHeight="1">
      <c r="B35" s="957" t="s">
        <v>1295</v>
      </c>
      <c r="C35" s="357" t="s">
        <v>128</v>
      </c>
      <c r="D35" s="346" t="str">
        <f>IF(E35="","",VLOOKUP(C35,Data!$B$5:$L$508,2,FALSE))</f>
        <v>ZV88190</v>
      </c>
      <c r="E35" s="715">
        <v>80</v>
      </c>
      <c r="F35" s="709"/>
      <c r="G35" s="346">
        <f>IF(E35="","",VLOOKUP(C35,Data!$B$5:$L$508,11,FALSE))</f>
        <v>42.63</v>
      </c>
      <c r="H35" s="616">
        <f t="shared" si="0"/>
        <v>3410.4</v>
      </c>
      <c r="I35" s="471" t="str">
        <f>IF(E35="","",VLOOKUP(C35,Data!$B$5:$D$508,3,FALSE))</f>
        <v>C/T</v>
      </c>
      <c r="J35" s="347" t="str">
        <f>IF(E35="","",VLOOKUP(C35,Data!$B$5:$M$508,12,FALSE))</f>
        <v>Indonesia</v>
      </c>
      <c r="K35" s="348"/>
      <c r="L35" s="349">
        <f>IF(E35="","",VLOOKUP(C35,Data!$B$5:$E$508,4,FALSE)*E35)</f>
        <v>731.2</v>
      </c>
      <c r="M35" s="349">
        <f>IF(E35="","",VLOOKUP(C35,Data!$B$5:$F$508,5,FALSE)*E35)</f>
        <v>688</v>
      </c>
      <c r="N35" s="612" t="e">
        <f>IF(C35=Data!#REF!,Data!#REF!,(IF(C35=Data!#REF!,Data!#REF!,(IF(C35=Data!#REF!,Data!#REF!,(IF(C35=Data!B127,Data!G127,(IF(C35=Data!B130,Data!G130,(IF(C35=Data!#REF!,Data!#REF!,(IF(C35=Data!#REF!,Data!#REF!,(IF(C35=Data!#REF!,Data!#REF!,Data!#REF!)))))))))))))))&amp;IF(C35=Data!#REF!,Data!#REF!,(IF(C35=Data!#REF!,Data!#REF!,(IF(C35=Data!#REF!,Data!#REF!,(IF(C35=Data!#REF!,Data!#REF!,(IF(C35=Data!#REF!,Data!#REF!,(IF(C35=Data!#REF!,Data!G822,(IF(C35=Data!#REF!,Data!#REF!,(IF(C35=Data!#REF!,Data!#REF!,Data!#REF!)))))))))))))))&amp;IF(C35=Data!B158,Data!G158,(IF(C35=Data!#REF!,Data!#REF!,(IF(C35=Data!#REF!,Data!#REF!,(IF(C35=Data!#REF!,Data!#REF!,(IF(C35=Data!#REF!,Data!#REF!,Data!#REF!)))))))))</f>
        <v>#REF!</v>
      </c>
      <c r="O35" s="971"/>
      <c r="P35" s="972"/>
      <c r="Q35" s="630" t="s">
        <v>525</v>
      </c>
      <c r="R35" s="972"/>
      <c r="S35" s="972"/>
      <c r="T35" s="630"/>
      <c r="U35" s="634"/>
      <c r="V35" s="630"/>
      <c r="W35" s="350">
        <f>IF(E35="","",VLOOKUP(C35,Data!$B$5:$J$508,9,FALSE)*E35)</f>
        <v>1.7280000000000002</v>
      </c>
      <c r="X35" s="704" t="b">
        <f t="shared" si="1"/>
        <v>0</v>
      </c>
      <c r="Y35" s="704" t="b">
        <f t="shared" si="2"/>
        <v>0</v>
      </c>
      <c r="Z35" s="902" t="s">
        <v>172</v>
      </c>
      <c r="AA35" s="902" t="s">
        <v>1192</v>
      </c>
      <c r="AB35" s="903">
        <v>5</v>
      </c>
      <c r="AC35" s="704"/>
      <c r="AD35" s="704"/>
    </row>
    <row r="36" spans="2:30" s="710" customFormat="1" ht="20" customHeight="1">
      <c r="B36" s="957" t="s">
        <v>1406</v>
      </c>
      <c r="C36" s="357" t="s">
        <v>130</v>
      </c>
      <c r="D36" s="346" t="str">
        <f>IF(E36="","",VLOOKUP(C36,Data!$B$5:$L$508,2,FALSE))</f>
        <v>ZV88210</v>
      </c>
      <c r="E36" s="715">
        <v>240</v>
      </c>
      <c r="F36" s="709"/>
      <c r="G36" s="346">
        <f>IF(E36="","",VLOOKUP(C36,Data!$B$5:$L$508,11,FALSE))</f>
        <v>44.02</v>
      </c>
      <c r="H36" s="616">
        <f t="shared" si="0"/>
        <v>10564.800000000001</v>
      </c>
      <c r="I36" s="471" t="str">
        <f>IF(E36="","",VLOOKUP(C36,Data!$B$5:$D$508,3,FALSE))</f>
        <v>C/T</v>
      </c>
      <c r="J36" s="347" t="str">
        <f>IF(E36="","",VLOOKUP(C36,Data!$B$5:$M$508,12,FALSE))</f>
        <v>Indonesia</v>
      </c>
      <c r="K36" s="348"/>
      <c r="L36" s="349">
        <f>IF(E36="","",VLOOKUP(C36,Data!$B$5:$E$508,4,FALSE)*E36)</f>
        <v>1716</v>
      </c>
      <c r="M36" s="349">
        <f>IF(E36="","",VLOOKUP(C36,Data!$B$5:$F$508,5,FALSE)*E36)</f>
        <v>1632</v>
      </c>
      <c r="N36" s="612" t="e">
        <f>IF(C36=Data!#REF!,Data!#REF!,(IF(C36=Data!#REF!,Data!#REF!,(IF(C36=Data!#REF!,Data!#REF!,(IF(C36=Data!B128,Data!G128,(IF(C36=Data!B131,Data!G131,(IF(C36=Data!#REF!,Data!#REF!,(IF(C36=Data!#REF!,Data!#REF!,(IF(C36=Data!#REF!,Data!#REF!,Data!#REF!)))))))))))))))&amp;IF(C36=Data!#REF!,Data!#REF!,(IF(C36=Data!#REF!,Data!#REF!,(IF(C36=Data!#REF!,Data!#REF!,(IF(C36=Data!#REF!,Data!#REF!,(IF(C36=Data!#REF!,Data!#REF!,(IF(C36=Data!#REF!,Data!G823,(IF(C36=Data!#REF!,Data!#REF!,(IF(C36=Data!#REF!,Data!#REF!,Data!#REF!)))))))))))))))&amp;IF(C36=Data!B159,Data!G159,(IF(C36=Data!#REF!,Data!#REF!,(IF(C36=Data!#REF!,Data!#REF!,(IF(C36=Data!#REF!,Data!#REF!,(IF(C36=Data!#REF!,Data!#REF!,Data!#REF!)))))))))</f>
        <v>#REF!</v>
      </c>
      <c r="O36" s="971"/>
      <c r="P36" s="972"/>
      <c r="Q36" s="630" t="s">
        <v>525</v>
      </c>
      <c r="R36" s="972"/>
      <c r="S36" s="972"/>
      <c r="T36" s="630"/>
      <c r="U36" s="634"/>
      <c r="V36" s="630"/>
      <c r="W36" s="350">
        <f>IF(E36="","",VLOOKUP(C36,Data!$B$5:$J$508,9,FALSE)*E36)</f>
        <v>5.1840000000000002</v>
      </c>
      <c r="X36" s="704" t="b">
        <f t="shared" si="1"/>
        <v>0</v>
      </c>
      <c r="Y36" s="704" t="b">
        <f t="shared" si="2"/>
        <v>0</v>
      </c>
      <c r="Z36" s="902" t="s">
        <v>178</v>
      </c>
      <c r="AA36" s="902" t="s">
        <v>1309</v>
      </c>
      <c r="AB36" s="903">
        <v>2</v>
      </c>
      <c r="AC36" s="704"/>
      <c r="AD36" s="704"/>
    </row>
    <row r="37" spans="2:30" s="710" customFormat="1" ht="20" customHeight="1">
      <c r="B37" s="957" t="s">
        <v>1213</v>
      </c>
      <c r="C37" s="357" t="s">
        <v>131</v>
      </c>
      <c r="D37" s="346" t="str">
        <f>IF(E37="","",VLOOKUP(C37,Data!$B$5:$L$508,2,FALSE))</f>
        <v>ZV88230</v>
      </c>
      <c r="E37" s="715">
        <v>126</v>
      </c>
      <c r="F37" s="709"/>
      <c r="G37" s="346">
        <f>IF(E37="","",VLOOKUP(C37,Data!$B$5:$L$508,11,FALSE))</f>
        <v>38.19</v>
      </c>
      <c r="H37" s="616">
        <f t="shared" si="0"/>
        <v>4811.9399999999996</v>
      </c>
      <c r="I37" s="471" t="str">
        <f>IF(E37="","",VLOOKUP(C37,Data!$B$5:$D$508,3,FALSE))</f>
        <v>C/T</v>
      </c>
      <c r="J37" s="347" t="str">
        <f>IF(E37="","",VLOOKUP(C37,Data!$B$5:$M$508,12,FALSE))</f>
        <v>Indonesia</v>
      </c>
      <c r="K37" s="348"/>
      <c r="L37" s="349">
        <f>IF(E37="","",VLOOKUP(C37,Data!$B$5:$E$508,4,FALSE)*E37)</f>
        <v>606.05999999999995</v>
      </c>
      <c r="M37" s="349">
        <f>IF(E37="","",VLOOKUP(C37,Data!$B$5:$F$508,5,FALSE)*E37)</f>
        <v>554.40000000000009</v>
      </c>
      <c r="N37" s="612" t="e">
        <f>IF(C37=Data!#REF!,Data!#REF!,(IF(C37=Data!#REF!,Data!#REF!,(IF(C37=Data!#REF!,Data!#REF!,(IF(C37=Data!B129,Data!G129,(IF(C37=Data!B132,Data!G132,(IF(C37=Data!#REF!,Data!#REF!,(IF(C37=Data!#REF!,Data!#REF!,(IF(C37=Data!#REF!,Data!#REF!,Data!#REF!)))))))))))))))&amp;IF(C37=Data!#REF!,Data!#REF!,(IF(C37=Data!#REF!,Data!#REF!,(IF(C37=Data!#REF!,Data!#REF!,(IF(C37=Data!#REF!,Data!#REF!,(IF(C37=Data!#REF!,Data!#REF!,(IF(C37=Data!#REF!,Data!G824,(IF(C37=Data!#REF!,Data!#REF!,(IF(C37=Data!#REF!,Data!#REF!,Data!#REF!)))))))))))))))&amp;IF(C37=Data!B160,Data!G160,(IF(C37=Data!#REF!,Data!#REF!,(IF(C37=Data!#REF!,Data!#REF!,(IF(C37=Data!#REF!,Data!#REF!,(IF(C37=Data!#REF!,Data!#REF!,Data!#REF!)))))))))</f>
        <v>#REF!</v>
      </c>
      <c r="O37" s="971"/>
      <c r="P37" s="972"/>
      <c r="Q37" s="630" t="s">
        <v>525</v>
      </c>
      <c r="R37" s="972"/>
      <c r="S37" s="972"/>
      <c r="T37" s="630"/>
      <c r="U37" s="634"/>
      <c r="V37" s="630"/>
      <c r="W37" s="350">
        <f>IF(E37="","",VLOOKUP(C37,Data!$B$5:$J$508,9,FALSE)*E37)</f>
        <v>1.4742</v>
      </c>
      <c r="X37" s="704" t="b">
        <f t="shared" si="1"/>
        <v>0</v>
      </c>
      <c r="Y37" s="704" t="b">
        <f t="shared" si="2"/>
        <v>0</v>
      </c>
      <c r="Z37" s="902" t="s">
        <v>142</v>
      </c>
      <c r="AA37" s="902" t="s">
        <v>1193</v>
      </c>
      <c r="AB37" s="903">
        <v>280</v>
      </c>
      <c r="AC37" s="704"/>
      <c r="AD37" s="704"/>
    </row>
    <row r="38" spans="2:30" s="710" customFormat="1" ht="20" customHeight="1">
      <c r="B38" s="957">
        <v>36</v>
      </c>
      <c r="C38" s="357" t="s">
        <v>134</v>
      </c>
      <c r="D38" s="346" t="str">
        <f>IF(E38="","",VLOOKUP(C38,Data!$B$5:$L$508,2,FALSE))</f>
        <v>ZV88260</v>
      </c>
      <c r="E38" s="715">
        <v>64</v>
      </c>
      <c r="F38" s="709"/>
      <c r="G38" s="346">
        <f>IF(E38="","",VLOOKUP(C38,Data!$B$5:$L$508,11,FALSE))</f>
        <v>94.14</v>
      </c>
      <c r="H38" s="616">
        <f t="shared" si="0"/>
        <v>6024.96</v>
      </c>
      <c r="I38" s="471" t="str">
        <f>IF(E38="","",VLOOKUP(C38,Data!$B$5:$D$508,3,FALSE))</f>
        <v>C/T</v>
      </c>
      <c r="J38" s="347" t="str">
        <f>IF(E38="","",VLOOKUP(C38,Data!$B$5:$M$508,12,FALSE))</f>
        <v>Indonesia</v>
      </c>
      <c r="K38" s="348"/>
      <c r="L38" s="349">
        <f>IF(E38="","",VLOOKUP(C38,Data!$B$5:$E$508,4,FALSE)*E38)</f>
        <v>290.56</v>
      </c>
      <c r="M38" s="349">
        <f>IF(E38="","",VLOOKUP(C38,Data!$B$5:$F$508,5,FALSE)*E38)</f>
        <v>268.8</v>
      </c>
      <c r="N38" s="612" t="e">
        <f>IF(C38=Data!#REF!,Data!#REF!,(IF(C38=Data!#REF!,Data!#REF!,(IF(C38=Data!#REF!,Data!#REF!,(IF(C38=Data!B130,Data!G130,(IF(C38=Data!B133,Data!G133,(IF(C38=Data!#REF!,Data!#REF!,(IF(C38=Data!#REF!,Data!#REF!,(IF(C38=Data!#REF!,Data!#REF!,Data!#REF!)))))))))))))))&amp;IF(C38=Data!#REF!,Data!#REF!,(IF(C38=Data!#REF!,Data!#REF!,(IF(C38=Data!#REF!,Data!#REF!,(IF(C38=Data!#REF!,Data!#REF!,(IF(C38=Data!#REF!,Data!#REF!,(IF(C38=Data!#REF!,Data!G825,(IF(C38=Data!#REF!,Data!#REF!,(IF(C38=Data!#REF!,Data!#REF!,Data!#REF!)))))))))))))))&amp;IF(C38=Data!B161,Data!G161,(IF(C38=Data!#REF!,Data!#REF!,(IF(C38=Data!#REF!,Data!#REF!,(IF(C38=Data!#REF!,Data!#REF!,(IF(C38=Data!#REF!,Data!#REF!,Data!#REF!)))))))))</f>
        <v>#REF!</v>
      </c>
      <c r="O38" s="971"/>
      <c r="P38" s="972"/>
      <c r="Q38" s="630" t="s">
        <v>525</v>
      </c>
      <c r="R38" s="972"/>
      <c r="S38" s="972"/>
      <c r="T38" s="630"/>
      <c r="U38" s="634"/>
      <c r="V38" s="630"/>
      <c r="W38" s="350">
        <f>IF(E38="","",VLOOKUP(C38,Data!$B$5:$J$508,9,FALSE)*E38)</f>
        <v>0.83199999999999996</v>
      </c>
      <c r="X38" s="704" t="b">
        <f t="shared" si="1"/>
        <v>0</v>
      </c>
      <c r="Y38" s="704" t="b">
        <f t="shared" si="2"/>
        <v>0</v>
      </c>
      <c r="Z38" s="902" t="s">
        <v>143</v>
      </c>
      <c r="AA38" s="902" t="s">
        <v>1310</v>
      </c>
      <c r="AB38" s="903">
        <v>120</v>
      </c>
      <c r="AC38" s="704"/>
      <c r="AD38" s="704"/>
    </row>
    <row r="39" spans="2:30" s="710" customFormat="1" ht="20" customHeight="1">
      <c r="B39" s="957" t="s">
        <v>1025</v>
      </c>
      <c r="C39" s="357" t="s">
        <v>336</v>
      </c>
      <c r="D39" s="346" t="str">
        <f>IF(E39="","",VLOOKUP(C39,Data!$B$5:$L$508,2,FALSE))</f>
        <v>WY71980</v>
      </c>
      <c r="E39" s="715">
        <v>120</v>
      </c>
      <c r="F39" s="709"/>
      <c r="G39" s="346">
        <f>IF(E39="","",VLOOKUP(C39,Data!$B$5:$L$508,11,FALSE))</f>
        <v>128.6</v>
      </c>
      <c r="H39" s="616">
        <f t="shared" si="0"/>
        <v>15432</v>
      </c>
      <c r="I39" s="471" t="str">
        <f>IF(E39="","",VLOOKUP(C39,Data!$B$5:$D$508,3,FALSE))</f>
        <v>C/T</v>
      </c>
      <c r="J39" s="347" t="str">
        <f>IF(E39="","",VLOOKUP(C39,Data!$B$5:$M$508,12,FALSE))</f>
        <v>Indonesia</v>
      </c>
      <c r="K39" s="348"/>
      <c r="L39" s="349">
        <f>IF(E39="","",VLOOKUP(C39,Data!$B$5:$E$508,4,FALSE)*E39)</f>
        <v>792</v>
      </c>
      <c r="M39" s="349">
        <f>IF(E39="","",VLOOKUP(C39,Data!$B$5:$F$508,5,FALSE)*E39)</f>
        <v>780</v>
      </c>
      <c r="N39" s="612" t="e">
        <f>IF(C39=Data!#REF!,Data!#REF!,(IF(C39=Data!#REF!,Data!#REF!,(IF(C39=Data!#REF!,Data!#REF!,(IF(C39=Data!B127,Data!G127,(IF(C39=Data!B130,Data!G130,(IF(C39=Data!#REF!,Data!#REF!,(IF(C39=Data!#REF!,Data!#REF!,(IF(C39=Data!#REF!,Data!#REF!,Data!#REF!)))))))))))))))&amp;IF(C39=Data!#REF!,Data!#REF!,(IF(C39=Data!#REF!,Data!#REF!,(IF(C39=Data!#REF!,Data!#REF!,(IF(C39=Data!#REF!,Data!#REF!,(IF(C39=Data!#REF!,Data!#REF!,(IF(C39=Data!#REF!,Data!G822,(IF(C39=Data!#REF!,Data!#REF!,(IF(C39=Data!#REF!,Data!#REF!,Data!#REF!)))))))))))))))&amp;IF(C39=Data!B158,Data!G158,(IF(C39=Data!#REF!,Data!#REF!,(IF(C39=Data!#REF!,Data!#REF!,(IF(C39=Data!#REF!,Data!#REF!,(IF(C39=Data!#REF!,Data!#REF!,Data!#REF!)))))))))</f>
        <v>#REF!</v>
      </c>
      <c r="O39" s="971"/>
      <c r="P39" s="972"/>
      <c r="Q39" s="630" t="s">
        <v>525</v>
      </c>
      <c r="R39" s="972"/>
      <c r="S39" s="972"/>
      <c r="T39" s="630"/>
      <c r="U39" s="634"/>
      <c r="V39" s="630"/>
      <c r="W39" s="350">
        <f>IF(E39="","",VLOOKUP(C39,Data!$B$5:$J$508,9,FALSE)*E39)</f>
        <v>1.6102799999999999</v>
      </c>
      <c r="X39" s="704" t="b">
        <f t="shared" si="1"/>
        <v>0</v>
      </c>
      <c r="Y39" s="704" t="b">
        <f t="shared" si="2"/>
        <v>0</v>
      </c>
      <c r="Z39" s="902" t="s">
        <v>149</v>
      </c>
      <c r="AA39" s="902" t="s">
        <v>1205</v>
      </c>
      <c r="AB39" s="903">
        <v>64</v>
      </c>
      <c r="AC39" s="704"/>
      <c r="AD39" s="704"/>
    </row>
    <row r="40" spans="2:30" s="710" customFormat="1" ht="20" customHeight="1">
      <c r="B40" s="957" t="s">
        <v>1407</v>
      </c>
      <c r="C40" s="357" t="s">
        <v>132</v>
      </c>
      <c r="D40" s="346" t="str">
        <f>IF(E40="","",VLOOKUP(C40,Data!$B$5:$L$508,2,FALSE))</f>
        <v>ZV88240</v>
      </c>
      <c r="E40" s="715">
        <v>126</v>
      </c>
      <c r="F40" s="709"/>
      <c r="G40" s="346">
        <f>IF(E40="","",VLOOKUP(C40,Data!$B$5:$L$508,11,FALSE))</f>
        <v>31.06</v>
      </c>
      <c r="H40" s="616">
        <f t="shared" si="0"/>
        <v>3913.56</v>
      </c>
      <c r="I40" s="471" t="str">
        <f>IF(E40="","",VLOOKUP(C40,Data!$B$5:$D$508,3,FALSE))</f>
        <v>C/T</v>
      </c>
      <c r="J40" s="347" t="str">
        <f>IF(E40="","",VLOOKUP(C40,Data!$B$5:$M$508,12,FALSE))</f>
        <v>Indonesia</v>
      </c>
      <c r="K40" s="348"/>
      <c r="L40" s="349">
        <f>IF(E40="","",VLOOKUP(C40,Data!$B$5:$E$508,4,FALSE)*E40)</f>
        <v>630</v>
      </c>
      <c r="M40" s="349">
        <f>IF(E40="","",VLOOKUP(C40,Data!$B$5:$F$508,5,FALSE)*E40)</f>
        <v>579.59999999999991</v>
      </c>
      <c r="N40" s="612" t="e">
        <f>IF(C40=Data!#REF!,Data!#REF!,(IF(C40=Data!#REF!,Data!#REF!,(IF(C40=Data!#REF!,Data!#REF!,(IF(C40=Data!B129,Data!G129,(IF(C40=Data!B132,Data!G132,(IF(C40=Data!#REF!,Data!#REF!,(IF(C40=Data!#REF!,Data!#REF!,(IF(C40=Data!#REF!,Data!#REF!,Data!#REF!)))))))))))))))&amp;IF(C40=Data!#REF!,Data!#REF!,(IF(C40=Data!#REF!,Data!#REF!,(IF(C40=Data!#REF!,Data!#REF!,(IF(C40=Data!#REF!,Data!#REF!,(IF(C40=Data!#REF!,Data!#REF!,(IF(C40=Data!#REF!,Data!G824,(IF(C40=Data!#REF!,Data!#REF!,(IF(C40=Data!#REF!,Data!#REF!,Data!#REF!)))))))))))))))&amp;IF(C40=Data!B160,Data!G160,(IF(C40=Data!#REF!,Data!#REF!,(IF(C40=Data!#REF!,Data!#REF!,(IF(C40=Data!#REF!,Data!#REF!,(IF(C40=Data!#REF!,Data!#REF!,Data!#REF!)))))))))</f>
        <v>#REF!</v>
      </c>
      <c r="O40" s="971"/>
      <c r="P40" s="972"/>
      <c r="Q40" s="630" t="s">
        <v>525</v>
      </c>
      <c r="R40" s="972"/>
      <c r="S40" s="972"/>
      <c r="T40" s="630"/>
      <c r="U40" s="634"/>
      <c r="V40" s="630"/>
      <c r="W40" s="350">
        <f>IF(E40="","",VLOOKUP(C40,Data!$B$5:$J$508,9,FALSE)*E40)</f>
        <v>1.4490000000000001</v>
      </c>
      <c r="X40" s="704" t="b">
        <f t="shared" si="1"/>
        <v>0</v>
      </c>
      <c r="Y40" s="704" t="b">
        <f t="shared" si="2"/>
        <v>0</v>
      </c>
      <c r="Z40" s="902" t="s">
        <v>149</v>
      </c>
      <c r="AA40" s="902" t="s">
        <v>1205</v>
      </c>
      <c r="AB40" s="903">
        <v>64</v>
      </c>
      <c r="AC40" s="704"/>
      <c r="AD40" s="704"/>
    </row>
    <row r="41" spans="2:30" s="710" customFormat="1" ht="20" customHeight="1">
      <c r="B41" s="957"/>
      <c r="C41" s="357"/>
      <c r="D41" s="346" t="str">
        <f>IF(E41="","",VLOOKUP(C41,Data!$B$5:$L$508,2,FALSE))</f>
        <v/>
      </c>
      <c r="E41" s="715"/>
      <c r="F41" s="709"/>
      <c r="G41" s="346" t="str">
        <f>IF(E41="","",VLOOKUP(C41,Data!$B$5:$L$508,11,FALSE))</f>
        <v/>
      </c>
      <c r="H41" s="616" t="str">
        <f t="shared" si="0"/>
        <v>-</v>
      </c>
      <c r="I41" s="471" t="str">
        <f>IF(E41="","",VLOOKUP(C41,Data!$B$5:$D$508,3,FALSE))</f>
        <v/>
      </c>
      <c r="J41" s="347" t="str">
        <f>IF(E41="","",VLOOKUP(C41,Data!$B$5:$M$508,12,FALSE))</f>
        <v/>
      </c>
      <c r="K41" s="348"/>
      <c r="L41" s="349" t="str">
        <f>IF(E41="","",VLOOKUP(C41,Data!$B$5:$E$508,4,FALSE)*E41)</f>
        <v/>
      </c>
      <c r="M41" s="349" t="str">
        <f>IF(E41="","",VLOOKUP(C41,Data!$B$5:$F$508,5,FALSE)*E41)</f>
        <v/>
      </c>
      <c r="N41" s="612" t="e">
        <f>IF(C41=Data!#REF!,Data!#REF!,(IF(C41=Data!#REF!,Data!#REF!,(IF(C41=Data!#REF!,Data!#REF!,(IF(C41=Data!B130,Data!G130,(IF(C41=Data!B133,Data!G133,(IF(C41=Data!#REF!,Data!#REF!,(IF(C41=Data!#REF!,Data!#REF!,(IF(C41=Data!#REF!,Data!#REF!,Data!#REF!)))))))))))))))&amp;IF(C41=Data!#REF!,Data!#REF!,(IF(C41=Data!#REF!,Data!#REF!,(IF(C41=Data!#REF!,Data!#REF!,(IF(C41=Data!#REF!,Data!#REF!,(IF(C41=Data!#REF!,Data!#REF!,(IF(C41=Data!#REF!,Data!G825,(IF(C41=Data!#REF!,Data!#REF!,(IF(C41=Data!#REF!,Data!#REF!,Data!#REF!)))))))))))))))&amp;IF(C41=Data!B161,Data!G161,(IF(C41=Data!#REF!,Data!#REF!,(IF(C41=Data!#REF!,Data!#REF!,(IF(C41=Data!#REF!,Data!#REF!,(IF(C41=Data!#REF!,Data!#REF!,Data!#REF!)))))))))</f>
        <v>#REF!</v>
      </c>
      <c r="O41" s="971"/>
      <c r="P41" s="972"/>
      <c r="Q41" s="630" t="s">
        <v>525</v>
      </c>
      <c r="R41" s="972"/>
      <c r="S41" s="972"/>
      <c r="T41" s="630"/>
      <c r="U41" s="634"/>
      <c r="V41" s="630"/>
      <c r="W41" s="350" t="str">
        <f>IF(E41="","",VLOOKUP(C41,Data!$B$5:$J$508,9,FALSE)*E41)</f>
        <v/>
      </c>
      <c r="X41" s="704" t="b">
        <f t="shared" si="1"/>
        <v>0</v>
      </c>
      <c r="Y41" s="704" t="b">
        <f t="shared" si="2"/>
        <v>0</v>
      </c>
      <c r="Z41" s="902" t="s">
        <v>149</v>
      </c>
      <c r="AA41" s="902" t="s">
        <v>1205</v>
      </c>
      <c r="AB41" s="903">
        <v>64</v>
      </c>
      <c r="AC41" s="704"/>
      <c r="AD41" s="704"/>
    </row>
    <row r="42" spans="2:30" s="710" customFormat="1" ht="20" customHeight="1">
      <c r="B42" s="957"/>
      <c r="C42" s="970"/>
      <c r="D42" s="346" t="str">
        <f>IF(E42="","",VLOOKUP(C42,Data!$B$5:$L$508,2,FALSE))</f>
        <v/>
      </c>
      <c r="E42" s="715"/>
      <c r="F42" s="709"/>
      <c r="G42" s="346" t="str">
        <f>IF(E42="","",VLOOKUP(C42,Data!$B$5:$L$508,11,FALSE))</f>
        <v/>
      </c>
      <c r="H42" s="616" t="str">
        <f t="shared" si="0"/>
        <v>-</v>
      </c>
      <c r="I42" s="471" t="str">
        <f>IF(E42="","",VLOOKUP(C42,Data!$B$5:$D$508,3,FALSE))</f>
        <v/>
      </c>
      <c r="J42" s="347" t="str">
        <f>IF(E42="","",VLOOKUP(C42,Data!$B$5:$M$508,12,FALSE))</f>
        <v/>
      </c>
      <c r="K42" s="348"/>
      <c r="L42" s="349" t="str">
        <f>IF(E42="","",VLOOKUP(C42,Data!$B$5:$E$508,4,FALSE)*E42)</f>
        <v/>
      </c>
      <c r="M42" s="349" t="str">
        <f>IF(E42="","",VLOOKUP(C42,Data!$B$5:$F$508,5,FALSE)*E42)</f>
        <v/>
      </c>
      <c r="N42" s="612" t="e">
        <f>IF(C42=Data!#REF!,Data!#REF!,(IF(C42=Data!#REF!,Data!#REF!,(IF(C42=Data!#REF!,Data!#REF!,(IF(C42=Data!B131,Data!G131,(IF(C42=Data!B134,Data!G134,(IF(C42=Data!#REF!,Data!#REF!,(IF(C42=Data!#REF!,Data!#REF!,(IF(C42=Data!#REF!,Data!#REF!,Data!#REF!)))))))))))))))&amp;IF(C42=Data!#REF!,Data!#REF!,(IF(C42=Data!#REF!,Data!#REF!,(IF(C42=Data!#REF!,Data!#REF!,(IF(C42=Data!#REF!,Data!#REF!,(IF(C42=Data!#REF!,Data!#REF!,(IF(C42=Data!#REF!,Data!G826,(IF(C42=Data!#REF!,Data!#REF!,(IF(C42=Data!#REF!,Data!#REF!,Data!#REF!)))))))))))))))&amp;IF(C42=Data!B162,Data!G162,(IF(C42=Data!#REF!,Data!#REF!,(IF(C42=Data!#REF!,Data!#REF!,(IF(C42=Data!#REF!,Data!#REF!,(IF(C42=Data!#REF!,Data!#REF!,Data!#REF!)))))))))</f>
        <v>#REF!</v>
      </c>
      <c r="O42" s="971"/>
      <c r="P42" s="972"/>
      <c r="Q42" s="630" t="s">
        <v>525</v>
      </c>
      <c r="R42" s="972"/>
      <c r="S42" s="972"/>
      <c r="T42" s="630"/>
      <c r="U42" s="634"/>
      <c r="V42" s="630"/>
      <c r="W42" s="350" t="str">
        <f>IF(E42="","",VLOOKUP(C42,Data!$B$5:$J$508,9,FALSE)*E42)</f>
        <v/>
      </c>
      <c r="X42" s="704" t="b">
        <f t="shared" si="1"/>
        <v>0</v>
      </c>
      <c r="Y42" s="704" t="b">
        <f t="shared" si="2"/>
        <v>0</v>
      </c>
      <c r="Z42" s="902" t="s">
        <v>149</v>
      </c>
      <c r="AA42" s="902" t="s">
        <v>1205</v>
      </c>
      <c r="AB42" s="903">
        <v>64</v>
      </c>
      <c r="AC42" s="704"/>
      <c r="AD42" s="704"/>
    </row>
    <row r="43" spans="2:30" s="710" customFormat="1" ht="20" customHeight="1">
      <c r="B43" s="957"/>
      <c r="C43" s="970"/>
      <c r="D43" s="346" t="str">
        <f>IF(E43="","",VLOOKUP(C43,Data!$B$5:$L$508,2,FALSE))</f>
        <v/>
      </c>
      <c r="E43" s="715"/>
      <c r="F43" s="709"/>
      <c r="G43" s="346" t="str">
        <f>IF(E43="","",VLOOKUP(C43,Data!$B$5:$L$508,11,FALSE))</f>
        <v/>
      </c>
      <c r="H43" s="616" t="str">
        <f t="shared" si="0"/>
        <v>-</v>
      </c>
      <c r="I43" s="471" t="str">
        <f>IF(E43="","",VLOOKUP(C43,Data!$B$5:$D$508,3,FALSE))</f>
        <v/>
      </c>
      <c r="J43" s="347" t="str">
        <f>IF(E43="","",VLOOKUP(C43,Data!$B$5:$M$508,12,FALSE))</f>
        <v/>
      </c>
      <c r="K43" s="348"/>
      <c r="L43" s="349" t="str">
        <f>IF(E43="","",VLOOKUP(C43,Data!$B$5:$E$508,4,FALSE)*E43)</f>
        <v/>
      </c>
      <c r="M43" s="349" t="str">
        <f>IF(E43="","",VLOOKUP(C43,Data!$B$5:$F$508,5,FALSE)*E43)</f>
        <v/>
      </c>
      <c r="N43" s="612" t="e">
        <f>IF(C43=Data!#REF!,Data!#REF!,(IF(C43=Data!#REF!,Data!#REF!,(IF(C43=Data!#REF!,Data!#REF!,(IF(C43=Data!B132,Data!G132,(IF(C43=Data!B135,Data!G135,(IF(C43=Data!#REF!,Data!#REF!,(IF(C43=Data!#REF!,Data!#REF!,(IF(C43=Data!#REF!,Data!#REF!,Data!#REF!)))))))))))))))&amp;IF(C43=Data!#REF!,Data!#REF!,(IF(C43=Data!#REF!,Data!#REF!,(IF(C43=Data!#REF!,Data!#REF!,(IF(C43=Data!#REF!,Data!#REF!,(IF(C43=Data!#REF!,Data!#REF!,(IF(C43=Data!#REF!,Data!G827,(IF(C43=Data!#REF!,Data!#REF!,(IF(C43=Data!#REF!,Data!#REF!,Data!#REF!)))))))))))))))&amp;IF(C43=Data!B163,Data!G163,(IF(C43=Data!#REF!,Data!#REF!,(IF(C43=Data!#REF!,Data!#REF!,(IF(C43=Data!#REF!,Data!#REF!,(IF(C43=Data!#REF!,Data!#REF!,Data!#REF!)))))))))</f>
        <v>#REF!</v>
      </c>
      <c r="O43" s="971"/>
      <c r="P43" s="972"/>
      <c r="Q43" s="630" t="s">
        <v>525</v>
      </c>
      <c r="R43" s="972"/>
      <c r="S43" s="972"/>
      <c r="T43" s="630"/>
      <c r="U43" s="634"/>
      <c r="V43" s="630"/>
      <c r="W43" s="350" t="str">
        <f>IF(E43="","",VLOOKUP(C43,Data!$B$5:$J$508,9,FALSE)*E43)</f>
        <v/>
      </c>
      <c r="X43" s="704" t="b">
        <f t="shared" si="1"/>
        <v>0</v>
      </c>
      <c r="Y43" s="704" t="b">
        <f t="shared" si="2"/>
        <v>0</v>
      </c>
      <c r="Z43" s="902" t="s">
        <v>149</v>
      </c>
      <c r="AA43" s="902" t="s">
        <v>1205</v>
      </c>
      <c r="AB43" s="903">
        <v>64</v>
      </c>
      <c r="AC43" s="704"/>
      <c r="AD43" s="704"/>
    </row>
    <row r="44" spans="2:30" s="710" customFormat="1" ht="22" customHeight="1">
      <c r="B44" s="637"/>
      <c r="C44" s="653"/>
      <c r="D44" s="346" t="str">
        <f>IF(E44="","",VLOOKUP(C44,Data!$B$5:$L$508,2,FALSE))</f>
        <v/>
      </c>
      <c r="E44" s="715"/>
      <c r="F44" s="709"/>
      <c r="G44" s="346" t="str">
        <f>IF(E44="","",VLOOKUP(C44,Data!$B$5:$L$508,11,FALSE))</f>
        <v/>
      </c>
      <c r="H44" s="616" t="str">
        <f t="shared" si="0"/>
        <v>-</v>
      </c>
      <c r="I44" s="471" t="str">
        <f>IF(E44="","",VLOOKUP(C44,Data!$B$5:$D$508,3,FALSE))</f>
        <v/>
      </c>
      <c r="J44" s="347" t="str">
        <f>IF(E44="","",VLOOKUP(C44,Data!$B$5:$M$508,12,FALSE))</f>
        <v/>
      </c>
      <c r="K44" s="348"/>
      <c r="L44" s="349" t="str">
        <f>IF(E44="","",VLOOKUP(C44,Data!$B$5:$E$508,4,FALSE)*E44)</f>
        <v/>
      </c>
      <c r="M44" s="349" t="str">
        <f>IF(E44="","",VLOOKUP(C44,Data!$B$5:$F$508,5,FALSE)*E44)</f>
        <v/>
      </c>
      <c r="N44" s="612" t="e">
        <f>IF(C44=Data!#REF!,Data!#REF!,(IF(C44=Data!#REF!,Data!#REF!,(IF(C44=Data!#REF!,Data!#REF!,(IF(C44=Data!B148,Data!G148,(IF(C44=Data!B151,Data!G151,(IF(C44=Data!#REF!,Data!#REF!,(IF(C44=Data!#REF!,Data!#REF!,(IF(C44=Data!#REF!,Data!#REF!,Data!#REF!)))))))))))))))&amp;IF(C44=Data!#REF!,Data!#REF!,(IF(C44=Data!#REF!,Data!#REF!,(IF(C44=Data!#REF!,Data!#REF!,(IF(C44=Data!#REF!,Data!#REF!,(IF(C44=Data!#REF!,Data!#REF!,(IF(C44=Data!#REF!,Data!G843,(IF(C44=Data!#REF!,Data!#REF!,(IF(C44=Data!#REF!,Data!#REF!,Data!#REF!)))))))))))))))&amp;IF(C44=Data!B179,Data!G179,(IF(C44=Data!#REF!,Data!#REF!,(IF(C44=Data!#REF!,Data!#REF!,(IF(C44=Data!#REF!,Data!#REF!,(IF(C44=Data!#REF!,Data!#REF!,Data!#REF!)))))))))</f>
        <v>#REF!</v>
      </c>
      <c r="O44" s="971"/>
      <c r="P44" s="972"/>
      <c r="Q44" s="630" t="s">
        <v>525</v>
      </c>
      <c r="R44" s="972"/>
      <c r="S44" s="972"/>
      <c r="T44" s="630"/>
      <c r="U44" s="634"/>
      <c r="V44" s="630"/>
      <c r="W44" s="350" t="str">
        <f>IF(E44="","",VLOOKUP(C44,Data!$B$5:$J$508,9,FALSE)*E44)</f>
        <v/>
      </c>
      <c r="X44" s="704"/>
      <c r="Y44" s="704"/>
      <c r="Z44" s="705"/>
      <c r="AA44" s="705"/>
      <c r="AB44" s="704"/>
      <c r="AC44" s="704"/>
      <c r="AD44" s="704"/>
    </row>
    <row r="45" spans="2:30">
      <c r="B45" s="637"/>
      <c r="C45" s="653"/>
      <c r="D45" s="654"/>
      <c r="E45" s="359">
        <f>SUM(E18:E44)</f>
        <v>1652</v>
      </c>
      <c r="F45" s="359"/>
      <c r="G45" s="361"/>
      <c r="H45" s="493">
        <f>SUM(H18:H44)</f>
        <v>71423.050000000017</v>
      </c>
      <c r="I45" s="361"/>
      <c r="J45" s="361"/>
      <c r="K45" s="361"/>
      <c r="L45" s="655">
        <f>SUM(L18:L44)</f>
        <v>7250.5000000000009</v>
      </c>
      <c r="M45" s="655">
        <f>SUM(M18:M44)</f>
        <v>6805.67</v>
      </c>
      <c r="N45" s="351" t="e">
        <f>SUM(N16:N44)</f>
        <v>#REF!</v>
      </c>
      <c r="O45" s="351"/>
      <c r="P45" s="351">
        <f>SUM(P16:P44)</f>
        <v>0</v>
      </c>
      <c r="Q45" s="351">
        <f>SUM(Q16:Q44)</f>
        <v>0</v>
      </c>
      <c r="R45" s="351"/>
      <c r="S45" s="351">
        <f>SUM(S16:S44)</f>
        <v>0</v>
      </c>
      <c r="T45" s="351">
        <f>SUM(T16:T44)</f>
        <v>0</v>
      </c>
      <c r="U45" s="351" t="e">
        <f>SUM(#REF!)</f>
        <v>#REF!</v>
      </c>
      <c r="V45" s="351">
        <f>SUM(V16:V44)</f>
        <v>0</v>
      </c>
      <c r="W45" s="354">
        <f>SUM(W18:W44)</f>
        <v>21.231677999999999</v>
      </c>
    </row>
    <row r="46" spans="2:30" ht="32.5">
      <c r="B46" s="656"/>
      <c r="C46" s="904" t="s">
        <v>1404</v>
      </c>
      <c r="D46" s="641"/>
      <c r="E46" s="441"/>
      <c r="F46" s="658"/>
      <c r="G46" s="177" t="s">
        <v>527</v>
      </c>
      <c r="H46" s="174"/>
      <c r="I46" s="439"/>
      <c r="J46" s="439"/>
      <c r="K46" s="439"/>
      <c r="L46" s="178"/>
      <c r="M46" s="174"/>
      <c r="N46" s="408"/>
      <c r="O46" s="407"/>
      <c r="P46" s="407"/>
      <c r="Q46" s="407"/>
      <c r="R46" s="407"/>
      <c r="S46" s="407"/>
      <c r="T46" s="407"/>
      <c r="U46" s="408"/>
      <c r="V46" s="408"/>
      <c r="W46" s="176"/>
    </row>
    <row r="47" spans="2:30">
      <c r="B47" s="387" t="s">
        <v>523</v>
      </c>
      <c r="C47" s="639"/>
      <c r="D47" s="659"/>
      <c r="E47" s="444" t="s">
        <v>528</v>
      </c>
      <c r="F47" s="444"/>
      <c r="G47" s="80" t="s">
        <v>82</v>
      </c>
      <c r="H47" s="84"/>
      <c r="I47" s="417" t="s">
        <v>83</v>
      </c>
      <c r="J47" s="445"/>
      <c r="K47" s="169" t="s">
        <v>84</v>
      </c>
      <c r="L47" s="169"/>
      <c r="M47" s="1070" t="s">
        <v>85</v>
      </c>
      <c r="N47" s="1071"/>
      <c r="O47" s="1071"/>
      <c r="P47" s="1071"/>
      <c r="Q47" s="1071"/>
      <c r="R47" s="1071"/>
      <c r="S47" s="1071"/>
      <c r="T47" s="1071"/>
      <c r="U47" s="1071"/>
      <c r="V47" s="1071"/>
      <c r="W47" s="1072"/>
    </row>
    <row r="48" spans="2:30" ht="13">
      <c r="B48" s="394" t="s">
        <v>547</v>
      </c>
      <c r="D48" s="660"/>
      <c r="E48" s="381" t="s">
        <v>87</v>
      </c>
      <c r="G48" s="179" t="s">
        <v>1135</v>
      </c>
      <c r="H48" s="180" t="s">
        <v>12</v>
      </c>
      <c r="I48" s="394" t="s">
        <v>88</v>
      </c>
      <c r="J48" s="446"/>
      <c r="K48" s="171" t="s">
        <v>89</v>
      </c>
      <c r="L48" s="171"/>
      <c r="M48" s="167"/>
      <c r="W48" s="172"/>
      <c r="Z48" s="704"/>
      <c r="AA48" s="704"/>
    </row>
    <row r="49" spans="2:27">
      <c r="B49" s="394" t="s">
        <v>561</v>
      </c>
      <c r="D49" s="641"/>
      <c r="G49" s="1073"/>
      <c r="H49" s="1074"/>
      <c r="I49" s="394"/>
      <c r="J49" s="446"/>
      <c r="K49" s="171" t="s">
        <v>93</v>
      </c>
      <c r="L49" s="171"/>
      <c r="M49" s="167"/>
      <c r="W49" s="172"/>
    </row>
    <row r="50" spans="2:27" ht="12.5">
      <c r="B50" s="406"/>
      <c r="C50" s="448"/>
      <c r="D50" s="661"/>
      <c r="E50" s="381" t="s">
        <v>94</v>
      </c>
      <c r="G50" s="179"/>
      <c r="H50" s="180"/>
      <c r="I50" s="394" t="s">
        <v>95</v>
      </c>
      <c r="J50" s="446"/>
      <c r="K50" s="171"/>
      <c r="L50" s="171"/>
      <c r="M50" s="167"/>
      <c r="W50" s="172"/>
      <c r="Z50" s="704"/>
      <c r="AA50" s="704"/>
    </row>
    <row r="51" spans="2:27" ht="13">
      <c r="B51" s="387" t="s">
        <v>96</v>
      </c>
      <c r="C51" s="444"/>
      <c r="D51" s="640"/>
      <c r="E51" s="381" t="s">
        <v>97</v>
      </c>
      <c r="G51" s="88" t="s">
        <v>98</v>
      </c>
      <c r="H51" s="85"/>
      <c r="I51" s="394" t="s">
        <v>88</v>
      </c>
      <c r="J51" s="446"/>
      <c r="K51" s="171" t="s">
        <v>99</v>
      </c>
      <c r="L51" s="171"/>
      <c r="M51" s="167"/>
      <c r="W51" s="172"/>
      <c r="Z51" s="704"/>
      <c r="AA51" s="704"/>
    </row>
    <row r="52" spans="2:27" ht="15.5">
      <c r="B52" s="729" t="s">
        <v>537</v>
      </c>
      <c r="D52" s="641"/>
      <c r="E52" s="381" t="s">
        <v>100</v>
      </c>
      <c r="G52" s="89"/>
      <c r="H52" s="181"/>
      <c r="I52" s="394" t="s">
        <v>101</v>
      </c>
      <c r="J52" s="446"/>
      <c r="K52" s="171" t="s">
        <v>524</v>
      </c>
      <c r="L52" s="171"/>
      <c r="M52" s="1075" t="s">
        <v>103</v>
      </c>
      <c r="N52" s="1076"/>
      <c r="O52" s="1076"/>
      <c r="P52" s="1076"/>
      <c r="Q52" s="1076"/>
      <c r="R52" s="1076"/>
      <c r="S52" s="1076"/>
      <c r="T52" s="1076"/>
      <c r="U52" s="1076"/>
      <c r="V52" s="1076"/>
      <c r="W52" s="1077"/>
      <c r="Z52" s="704"/>
      <c r="AA52" s="704"/>
    </row>
    <row r="53" spans="2:27">
      <c r="B53" s="406"/>
      <c r="C53" s="448"/>
      <c r="D53" s="644"/>
      <c r="E53" s="448"/>
      <c r="F53" s="448"/>
      <c r="G53" s="1061" t="s">
        <v>1392</v>
      </c>
      <c r="H53" s="1078"/>
      <c r="I53" s="1061" t="s">
        <v>1393</v>
      </c>
      <c r="J53" s="1078"/>
      <c r="K53" s="448"/>
      <c r="L53" s="175"/>
      <c r="M53" s="1079" t="s">
        <v>105</v>
      </c>
      <c r="N53" s="1080"/>
      <c r="O53" s="1080"/>
      <c r="P53" s="1080"/>
      <c r="Q53" s="1080"/>
      <c r="R53" s="1080"/>
      <c r="S53" s="1080"/>
      <c r="T53" s="1080"/>
      <c r="U53" s="1080"/>
      <c r="V53" s="1080"/>
      <c r="W53" s="1081"/>
    </row>
    <row r="57" spans="2:27" ht="22.5" customHeight="1">
      <c r="B57" s="456" t="s">
        <v>922</v>
      </c>
      <c r="C57" s="497"/>
      <c r="D57" s="456" t="s">
        <v>580</v>
      </c>
      <c r="E57" s="663"/>
      <c r="F57" s="663"/>
      <c r="G57" s="456" t="s">
        <v>916</v>
      </c>
      <c r="I57" s="456" t="s">
        <v>927</v>
      </c>
    </row>
    <row r="58" spans="2:27" s="163" customFormat="1" ht="22.5" customHeight="1">
      <c r="B58" s="456" t="s">
        <v>923</v>
      </c>
      <c r="C58" s="497"/>
      <c r="D58" s="456" t="s">
        <v>1410</v>
      </c>
      <c r="E58" s="663"/>
      <c r="F58" s="663"/>
      <c r="G58" s="664" t="s">
        <v>917</v>
      </c>
      <c r="H58" s="497"/>
      <c r="I58" s="575" t="s">
        <v>927</v>
      </c>
      <c r="J58" s="704"/>
      <c r="K58" s="704"/>
      <c r="N58" s="704"/>
      <c r="O58" s="704"/>
      <c r="P58" s="704"/>
      <c r="Q58" s="704"/>
      <c r="R58" s="704"/>
      <c r="S58" s="704"/>
      <c r="T58" s="704"/>
      <c r="U58" s="704"/>
      <c r="V58" s="704"/>
      <c r="W58" s="164"/>
      <c r="X58" s="704"/>
      <c r="Y58" s="704"/>
      <c r="Z58" s="705"/>
      <c r="AA58" s="679"/>
    </row>
    <row r="59" spans="2:27" s="163" customFormat="1" ht="22.5" customHeight="1">
      <c r="B59" s="456" t="s">
        <v>924</v>
      </c>
      <c r="C59" s="497"/>
      <c r="D59" s="664" t="s">
        <v>927</v>
      </c>
      <c r="E59" s="663"/>
      <c r="F59" s="663"/>
      <c r="G59" s="456" t="s">
        <v>918</v>
      </c>
      <c r="I59" s="456" t="s">
        <v>580</v>
      </c>
      <c r="J59" s="704"/>
      <c r="K59" s="704"/>
      <c r="N59" s="704"/>
      <c r="O59" s="704"/>
      <c r="P59" s="704"/>
      <c r="Q59" s="704"/>
      <c r="R59" s="704"/>
      <c r="S59" s="704"/>
      <c r="T59" s="704"/>
      <c r="U59" s="704"/>
      <c r="V59" s="704"/>
      <c r="W59" s="164"/>
      <c r="X59" s="704"/>
      <c r="Y59" s="704"/>
      <c r="Z59" s="705"/>
      <c r="AA59" s="679"/>
    </row>
    <row r="60" spans="2:27" s="163" customFormat="1" ht="22.5" customHeight="1">
      <c r="B60" s="456" t="s">
        <v>925</v>
      </c>
      <c r="C60" s="497"/>
      <c r="D60" s="456" t="s">
        <v>580</v>
      </c>
      <c r="E60" s="663"/>
      <c r="F60" s="663"/>
      <c r="G60" s="456" t="s">
        <v>919</v>
      </c>
      <c r="I60" s="456" t="s">
        <v>580</v>
      </c>
      <c r="J60" s="704"/>
      <c r="K60" s="704"/>
      <c r="N60" s="704"/>
      <c r="O60" s="704"/>
      <c r="P60" s="704"/>
      <c r="Q60" s="704"/>
      <c r="R60" s="704"/>
      <c r="S60" s="704"/>
      <c r="T60" s="704"/>
      <c r="U60" s="704"/>
      <c r="V60" s="704"/>
      <c r="W60" s="164"/>
      <c r="X60" s="704"/>
      <c r="Y60" s="704"/>
      <c r="Z60" s="705"/>
      <c r="AA60" s="679"/>
    </row>
    <row r="61" spans="2:27" s="163" customFormat="1" ht="22.5" customHeight="1">
      <c r="B61" s="456" t="s">
        <v>926</v>
      </c>
      <c r="C61" s="497"/>
      <c r="D61" s="456" t="s">
        <v>580</v>
      </c>
      <c r="E61" s="663"/>
      <c r="F61" s="663"/>
      <c r="G61" s="456" t="s">
        <v>921</v>
      </c>
      <c r="I61" s="456" t="s">
        <v>580</v>
      </c>
      <c r="J61" s="704"/>
      <c r="K61" s="704"/>
      <c r="N61" s="704"/>
      <c r="O61" s="704"/>
      <c r="P61" s="704"/>
      <c r="Q61" s="704"/>
      <c r="R61" s="704"/>
      <c r="S61" s="704"/>
      <c r="T61" s="704"/>
      <c r="U61" s="704"/>
      <c r="V61" s="704"/>
      <c r="W61" s="164"/>
      <c r="X61" s="704"/>
      <c r="Y61" s="704"/>
      <c r="Z61" s="705"/>
      <c r="AA61" s="679"/>
    </row>
    <row r="62" spans="2:27">
      <c r="B62" s="665"/>
      <c r="D62" s="665"/>
      <c r="E62" s="665"/>
      <c r="F62" s="665"/>
      <c r="G62" s="456" t="s">
        <v>920</v>
      </c>
      <c r="I62" s="456" t="s">
        <v>580</v>
      </c>
    </row>
    <row r="63" spans="2:27" s="163" customFormat="1">
      <c r="B63" s="704"/>
      <c r="C63" s="704"/>
      <c r="D63" s="704"/>
      <c r="E63" s="704"/>
      <c r="F63" s="704"/>
      <c r="G63" s="704"/>
      <c r="H63" s="704"/>
      <c r="I63" s="704"/>
      <c r="J63" s="704"/>
      <c r="K63" s="704"/>
      <c r="N63" s="704"/>
      <c r="O63" s="704"/>
      <c r="P63" s="704"/>
      <c r="Q63" s="704"/>
      <c r="R63" s="704"/>
      <c r="S63" s="704"/>
      <c r="T63" s="704"/>
      <c r="U63" s="704"/>
      <c r="V63" s="704"/>
      <c r="W63" s="164"/>
      <c r="X63" s="704"/>
      <c r="Y63" s="704"/>
      <c r="Z63" s="705"/>
      <c r="AA63" s="679"/>
    </row>
    <row r="64" spans="2:27" s="163" customFormat="1">
      <c r="B64" s="704"/>
      <c r="C64" s="704"/>
      <c r="D64" s="704"/>
      <c r="E64" s="704"/>
      <c r="F64" s="704"/>
      <c r="G64" s="704"/>
      <c r="H64" s="704"/>
      <c r="I64" s="704"/>
      <c r="J64" s="704"/>
      <c r="K64" s="704"/>
      <c r="N64" s="704"/>
      <c r="O64" s="704"/>
      <c r="P64" s="704"/>
      <c r="Q64" s="704"/>
      <c r="R64" s="704"/>
      <c r="S64" s="704"/>
      <c r="T64" s="704"/>
      <c r="U64" s="704"/>
      <c r="V64" s="704"/>
      <c r="W64" s="164"/>
      <c r="X64" s="704"/>
      <c r="Y64" s="704"/>
      <c r="Z64" s="705"/>
      <c r="AA64" s="679"/>
    </row>
    <row r="65" spans="2:27" s="163" customFormat="1">
      <c r="B65" s="704"/>
      <c r="C65" s="704"/>
      <c r="D65" s="704"/>
      <c r="E65" s="704"/>
      <c r="F65" s="704"/>
      <c r="G65" s="704"/>
      <c r="H65" s="704"/>
      <c r="I65" s="704"/>
      <c r="J65" s="704"/>
      <c r="K65" s="704"/>
      <c r="N65" s="704"/>
      <c r="O65" s="704"/>
      <c r="P65" s="704"/>
      <c r="Q65" s="704"/>
      <c r="R65" s="704"/>
      <c r="S65" s="704"/>
      <c r="T65" s="704"/>
      <c r="U65" s="704"/>
      <c r="V65" s="704"/>
      <c r="W65" s="164"/>
      <c r="X65" s="704"/>
      <c r="Y65" s="704"/>
      <c r="Z65" s="705"/>
      <c r="AA65" s="679"/>
    </row>
    <row r="66" spans="2:27" s="163" customFormat="1">
      <c r="B66" s="704"/>
      <c r="C66" s="704"/>
      <c r="D66" s="704"/>
      <c r="E66" s="704"/>
      <c r="F66" s="704"/>
      <c r="G66" s="704"/>
      <c r="H66" s="704"/>
      <c r="I66" s="704"/>
      <c r="J66" s="704"/>
      <c r="K66" s="704"/>
      <c r="N66" s="704"/>
      <c r="O66" s="704"/>
      <c r="P66" s="704"/>
      <c r="Q66" s="704"/>
      <c r="R66" s="704"/>
      <c r="S66" s="704"/>
      <c r="T66" s="704"/>
      <c r="U66" s="704"/>
      <c r="V66" s="704"/>
      <c r="W66" s="164"/>
      <c r="X66" s="704"/>
      <c r="Y66" s="704"/>
      <c r="Z66" s="705"/>
      <c r="AA66" s="679"/>
    </row>
    <row r="67" spans="2:27" s="163" customFormat="1">
      <c r="B67" s="704"/>
      <c r="C67" s="704"/>
      <c r="D67" s="704"/>
      <c r="E67" s="704"/>
      <c r="F67" s="704"/>
      <c r="G67" s="704"/>
      <c r="H67" s="704"/>
      <c r="I67" s="704"/>
      <c r="J67" s="704"/>
      <c r="K67" s="704"/>
      <c r="N67" s="704"/>
      <c r="O67" s="704"/>
      <c r="P67" s="704"/>
      <c r="Q67" s="704"/>
      <c r="R67" s="704"/>
      <c r="S67" s="704"/>
      <c r="T67" s="704"/>
      <c r="U67" s="704"/>
      <c r="V67" s="704"/>
      <c r="W67" s="164"/>
      <c r="X67" s="704"/>
      <c r="Y67" s="704"/>
      <c r="Z67" s="705"/>
      <c r="AA67" s="679"/>
    </row>
    <row r="68" spans="2:27" s="163" customFormat="1">
      <c r="B68" s="704"/>
      <c r="C68" s="704"/>
      <c r="D68" s="704"/>
      <c r="E68" s="704"/>
      <c r="F68" s="704"/>
      <c r="G68" s="704"/>
      <c r="H68" s="704"/>
      <c r="I68" s="704"/>
      <c r="J68" s="704"/>
      <c r="K68" s="704"/>
      <c r="N68" s="704"/>
      <c r="O68" s="704"/>
      <c r="P68" s="704"/>
      <c r="Q68" s="704"/>
      <c r="R68" s="704"/>
      <c r="S68" s="704"/>
      <c r="T68" s="704"/>
      <c r="U68" s="704"/>
      <c r="V68" s="704"/>
      <c r="W68" s="164"/>
      <c r="X68" s="704"/>
      <c r="Y68" s="704"/>
      <c r="Z68" s="705"/>
      <c r="AA68" s="679"/>
    </row>
    <row r="69" spans="2:27" s="163" customFormat="1">
      <c r="B69" s="704"/>
      <c r="C69" s="704"/>
      <c r="D69" s="704"/>
      <c r="E69" s="704"/>
      <c r="F69" s="704"/>
      <c r="G69" s="704"/>
      <c r="H69" s="704"/>
      <c r="I69" s="704"/>
      <c r="J69" s="704"/>
      <c r="K69" s="704"/>
      <c r="N69" s="704"/>
      <c r="O69" s="704"/>
      <c r="P69" s="704"/>
      <c r="Q69" s="704"/>
      <c r="R69" s="704"/>
      <c r="S69" s="704"/>
      <c r="T69" s="704"/>
      <c r="U69" s="704"/>
      <c r="V69" s="704"/>
      <c r="W69" s="164"/>
      <c r="X69" s="704"/>
      <c r="Y69" s="704"/>
      <c r="Z69" s="705"/>
      <c r="AA69" s="679"/>
    </row>
    <row r="70" spans="2:27" s="163" customFormat="1">
      <c r="B70" s="704"/>
      <c r="C70" s="704"/>
      <c r="D70" s="704"/>
      <c r="E70" s="704"/>
      <c r="F70" s="704"/>
      <c r="G70" s="704"/>
      <c r="H70" s="704"/>
      <c r="I70" s="704"/>
      <c r="J70" s="704"/>
      <c r="K70" s="704"/>
      <c r="N70" s="704"/>
      <c r="O70" s="704"/>
      <c r="P70" s="704"/>
      <c r="Q70" s="704"/>
      <c r="R70" s="704"/>
      <c r="S70" s="704"/>
      <c r="T70" s="704"/>
      <c r="U70" s="704"/>
      <c r="V70" s="704"/>
      <c r="W70" s="164"/>
      <c r="X70" s="704"/>
      <c r="Y70" s="704"/>
      <c r="Z70" s="705"/>
      <c r="AA70" s="679"/>
    </row>
    <row r="71" spans="2:27" s="163" customFormat="1">
      <c r="B71" s="704"/>
      <c r="C71" s="704"/>
      <c r="D71" s="704"/>
      <c r="E71" s="704"/>
      <c r="F71" s="704"/>
      <c r="G71" s="704"/>
      <c r="H71" s="704"/>
      <c r="I71" s="704"/>
      <c r="J71" s="704"/>
      <c r="K71" s="704"/>
      <c r="N71" s="704"/>
      <c r="O71" s="704"/>
      <c r="P71" s="704"/>
      <c r="Q71" s="704"/>
      <c r="R71" s="704"/>
      <c r="S71" s="704"/>
      <c r="T71" s="704"/>
      <c r="U71" s="704"/>
      <c r="V71" s="704"/>
      <c r="W71" s="164"/>
      <c r="X71" s="704"/>
      <c r="Y71" s="704"/>
      <c r="Z71" s="705"/>
      <c r="AA71" s="679"/>
    </row>
    <row r="72" spans="2:27" s="163" customFormat="1">
      <c r="B72" s="704"/>
      <c r="C72" s="704"/>
      <c r="D72" s="704"/>
      <c r="E72" s="704"/>
      <c r="F72" s="704"/>
      <c r="G72" s="704"/>
      <c r="H72" s="704"/>
      <c r="I72" s="704"/>
      <c r="J72" s="704"/>
      <c r="K72" s="704"/>
      <c r="N72" s="704"/>
      <c r="O72" s="704"/>
      <c r="P72" s="704"/>
      <c r="Q72" s="704"/>
      <c r="R72" s="704"/>
      <c r="S72" s="704"/>
      <c r="T72" s="704"/>
      <c r="U72" s="704"/>
      <c r="V72" s="704"/>
      <c r="W72" s="164"/>
      <c r="X72" s="704"/>
      <c r="Y72" s="704"/>
      <c r="Z72" s="705"/>
      <c r="AA72" s="679"/>
    </row>
    <row r="73" spans="2:27" s="163" customFormat="1">
      <c r="B73" s="704"/>
      <c r="C73" s="704"/>
      <c r="D73" s="704"/>
      <c r="E73" s="704"/>
      <c r="F73" s="704"/>
      <c r="G73" s="704"/>
      <c r="H73" s="704"/>
      <c r="I73" s="704"/>
      <c r="J73" s="704"/>
      <c r="K73" s="704"/>
      <c r="N73" s="704"/>
      <c r="O73" s="704"/>
      <c r="P73" s="704"/>
      <c r="Q73" s="704"/>
      <c r="R73" s="704"/>
      <c r="S73" s="704"/>
      <c r="T73" s="704"/>
      <c r="U73" s="704"/>
      <c r="V73" s="704"/>
      <c r="W73" s="164"/>
      <c r="X73" s="704"/>
      <c r="Y73" s="704"/>
      <c r="Z73" s="705"/>
      <c r="AA73" s="679"/>
    </row>
    <row r="74" spans="2:27">
      <c r="C74" s="704"/>
      <c r="D74" s="704"/>
      <c r="E74" s="704"/>
      <c r="F74" s="704"/>
      <c r="G74" s="704"/>
      <c r="H74" s="704"/>
    </row>
    <row r="75" spans="2:27" s="665" customFormat="1">
      <c r="B75" s="704"/>
      <c r="C75" s="704"/>
      <c r="D75" s="704"/>
      <c r="E75" s="704"/>
      <c r="F75" s="704"/>
      <c r="G75" s="704"/>
      <c r="H75" s="704"/>
      <c r="I75" s="704"/>
      <c r="J75" s="704"/>
      <c r="K75" s="704"/>
      <c r="L75" s="163"/>
      <c r="M75" s="163"/>
      <c r="N75" s="704"/>
      <c r="O75" s="704"/>
      <c r="P75" s="704"/>
      <c r="Q75" s="704"/>
      <c r="R75" s="704"/>
      <c r="S75" s="704"/>
      <c r="T75" s="704"/>
      <c r="U75" s="704"/>
      <c r="V75" s="704"/>
      <c r="W75" s="164"/>
      <c r="X75" s="704"/>
      <c r="Y75" s="704"/>
      <c r="Z75" s="705"/>
      <c r="AA75" s="680"/>
    </row>
    <row r="76" spans="2:27" s="665" customFormat="1">
      <c r="B76" s="704"/>
      <c r="C76" s="704"/>
      <c r="D76" s="704"/>
      <c r="E76" s="704"/>
      <c r="F76" s="704"/>
      <c r="G76" s="704"/>
      <c r="H76" s="704"/>
      <c r="I76" s="704"/>
      <c r="J76" s="704"/>
      <c r="K76" s="704"/>
      <c r="L76" s="163"/>
      <c r="M76" s="163"/>
      <c r="N76" s="704"/>
      <c r="O76" s="704"/>
      <c r="P76" s="704"/>
      <c r="Q76" s="704"/>
      <c r="R76" s="704"/>
      <c r="S76" s="704"/>
      <c r="T76" s="704"/>
      <c r="U76" s="704"/>
      <c r="V76" s="704"/>
      <c r="W76" s="164"/>
      <c r="X76" s="704"/>
      <c r="Y76" s="704"/>
      <c r="Z76" s="705"/>
      <c r="AA76" s="680"/>
    </row>
    <row r="77" spans="2:27" s="665" customFormat="1">
      <c r="B77" s="704"/>
      <c r="C77" s="704"/>
      <c r="D77" s="704"/>
      <c r="E77" s="704"/>
      <c r="F77" s="704"/>
      <c r="G77" s="704"/>
      <c r="H77" s="704"/>
      <c r="I77" s="704"/>
      <c r="J77" s="704"/>
      <c r="K77" s="704"/>
      <c r="L77" s="163"/>
      <c r="M77" s="163"/>
      <c r="N77" s="704"/>
      <c r="O77" s="704"/>
      <c r="P77" s="704"/>
      <c r="Q77" s="704"/>
      <c r="R77" s="704"/>
      <c r="S77" s="704"/>
      <c r="T77" s="704"/>
      <c r="U77" s="704"/>
      <c r="V77" s="704"/>
      <c r="W77" s="164"/>
      <c r="X77" s="704"/>
      <c r="Y77" s="704"/>
      <c r="Z77" s="705"/>
      <c r="AA77" s="680"/>
    </row>
    <row r="78" spans="2:27" s="665" customFormat="1">
      <c r="B78" s="704"/>
      <c r="C78" s="704"/>
      <c r="D78" s="704"/>
      <c r="E78" s="704"/>
      <c r="F78" s="704"/>
      <c r="G78" s="704"/>
      <c r="H78" s="704"/>
      <c r="I78" s="704"/>
      <c r="J78" s="704"/>
      <c r="K78" s="704"/>
      <c r="L78" s="163"/>
      <c r="M78" s="163"/>
      <c r="N78" s="704"/>
      <c r="O78" s="704"/>
      <c r="P78" s="704"/>
      <c r="Q78" s="704"/>
      <c r="R78" s="704"/>
      <c r="S78" s="704"/>
      <c r="T78" s="704"/>
      <c r="U78" s="704"/>
      <c r="V78" s="704"/>
      <c r="W78" s="164"/>
      <c r="X78" s="704"/>
      <c r="Y78" s="704"/>
      <c r="Z78" s="705"/>
      <c r="AA78" s="680"/>
    </row>
    <row r="79" spans="2:27" s="665" customFormat="1">
      <c r="B79" s="704"/>
      <c r="C79" s="704"/>
      <c r="D79" s="704"/>
      <c r="E79" s="704"/>
      <c r="F79" s="704"/>
      <c r="G79" s="704"/>
      <c r="H79" s="704"/>
      <c r="I79" s="704"/>
      <c r="J79" s="704"/>
      <c r="K79" s="704"/>
      <c r="L79" s="163"/>
      <c r="M79" s="163"/>
      <c r="N79" s="704"/>
      <c r="O79" s="704"/>
      <c r="P79" s="704"/>
      <c r="Q79" s="704"/>
      <c r="R79" s="704"/>
      <c r="S79" s="704"/>
      <c r="T79" s="704"/>
      <c r="U79" s="704"/>
      <c r="V79" s="704"/>
      <c r="W79" s="164"/>
      <c r="X79" s="704"/>
      <c r="Y79" s="704"/>
      <c r="Z79" s="705"/>
      <c r="AA79" s="680"/>
    </row>
    <row r="80" spans="2:27" s="665" customFormat="1">
      <c r="B80" s="704"/>
      <c r="C80" s="704"/>
      <c r="D80" s="704"/>
      <c r="E80" s="704"/>
      <c r="F80" s="704"/>
      <c r="G80" s="704"/>
      <c r="H80" s="704"/>
      <c r="I80" s="704"/>
      <c r="J80" s="704"/>
      <c r="K80" s="704"/>
      <c r="L80" s="163"/>
      <c r="M80" s="163"/>
      <c r="N80" s="704"/>
      <c r="O80" s="704"/>
      <c r="P80" s="704"/>
      <c r="Q80" s="704"/>
      <c r="R80" s="704"/>
      <c r="S80" s="704"/>
      <c r="T80" s="704"/>
      <c r="U80" s="704"/>
      <c r="V80" s="704"/>
      <c r="W80" s="164"/>
      <c r="X80" s="704"/>
      <c r="Y80" s="704"/>
      <c r="Z80" s="705"/>
      <c r="AA80" s="680"/>
    </row>
    <row r="81" spans="2:27" s="665" customFormat="1">
      <c r="B81" s="704"/>
      <c r="C81" s="704"/>
      <c r="D81" s="704"/>
      <c r="E81" s="704"/>
      <c r="F81" s="704"/>
      <c r="G81" s="704"/>
      <c r="H81" s="704"/>
      <c r="I81" s="704"/>
      <c r="J81" s="704"/>
      <c r="K81" s="704"/>
      <c r="L81" s="163"/>
      <c r="M81" s="163"/>
      <c r="N81" s="704"/>
      <c r="O81" s="704"/>
      <c r="P81" s="704"/>
      <c r="Q81" s="704"/>
      <c r="R81" s="704"/>
      <c r="S81" s="704"/>
      <c r="T81" s="704"/>
      <c r="U81" s="704"/>
      <c r="V81" s="704"/>
      <c r="W81" s="164"/>
      <c r="X81" s="704"/>
      <c r="Y81" s="704"/>
      <c r="Z81" s="705"/>
      <c r="AA81" s="680"/>
    </row>
    <row r="82" spans="2:27" s="665" customFormat="1">
      <c r="B82" s="704"/>
      <c r="C82" s="704"/>
      <c r="D82" s="704"/>
      <c r="E82" s="704"/>
      <c r="F82" s="704"/>
      <c r="G82" s="704"/>
      <c r="H82" s="704"/>
      <c r="I82" s="704"/>
      <c r="J82" s="704"/>
      <c r="K82" s="704"/>
      <c r="L82" s="163"/>
      <c r="M82" s="163"/>
      <c r="N82" s="704"/>
      <c r="O82" s="704"/>
      <c r="P82" s="704"/>
      <c r="Q82" s="704"/>
      <c r="R82" s="704"/>
      <c r="S82" s="704"/>
      <c r="T82" s="704"/>
      <c r="U82" s="704"/>
      <c r="V82" s="704"/>
      <c r="W82" s="164"/>
      <c r="X82" s="704"/>
      <c r="Y82" s="704"/>
      <c r="Z82" s="705"/>
      <c r="AA82" s="680"/>
    </row>
    <row r="83" spans="2:27" s="665" customFormat="1">
      <c r="B83" s="704"/>
      <c r="C83" s="704"/>
      <c r="D83" s="704"/>
      <c r="E83" s="704"/>
      <c r="F83" s="704"/>
      <c r="G83" s="704"/>
      <c r="H83" s="704"/>
      <c r="I83" s="704"/>
      <c r="J83" s="704"/>
      <c r="K83" s="704"/>
      <c r="L83" s="163"/>
      <c r="M83" s="163"/>
      <c r="N83" s="704"/>
      <c r="O83" s="704"/>
      <c r="P83" s="704"/>
      <c r="Q83" s="704"/>
      <c r="R83" s="704"/>
      <c r="S83" s="704"/>
      <c r="T83" s="704"/>
      <c r="U83" s="704"/>
      <c r="V83" s="704"/>
      <c r="W83" s="164"/>
      <c r="X83" s="704"/>
      <c r="Y83" s="704"/>
      <c r="Z83" s="705"/>
      <c r="AA83" s="680"/>
    </row>
    <row r="84" spans="2:27" s="665" customFormat="1">
      <c r="B84" s="704"/>
      <c r="C84" s="704"/>
      <c r="D84" s="704"/>
      <c r="E84" s="704"/>
      <c r="F84" s="704"/>
      <c r="G84" s="704"/>
      <c r="H84" s="704"/>
      <c r="I84" s="704"/>
      <c r="J84" s="704"/>
      <c r="K84" s="704"/>
      <c r="L84" s="163"/>
      <c r="M84" s="163"/>
      <c r="N84" s="704"/>
      <c r="O84" s="704"/>
      <c r="P84" s="704"/>
      <c r="Q84" s="704"/>
      <c r="R84" s="704"/>
      <c r="S84" s="704"/>
      <c r="T84" s="704"/>
      <c r="U84" s="704"/>
      <c r="V84" s="704"/>
      <c r="W84" s="164"/>
      <c r="X84" s="704"/>
      <c r="Y84" s="704"/>
      <c r="Z84" s="705"/>
      <c r="AA84" s="680"/>
    </row>
    <row r="85" spans="2:27" s="665" customFormat="1">
      <c r="B85" s="704"/>
      <c r="C85" s="704"/>
      <c r="D85" s="704"/>
      <c r="E85" s="704"/>
      <c r="F85" s="704"/>
      <c r="G85" s="704"/>
      <c r="H85" s="704"/>
      <c r="I85" s="704"/>
      <c r="J85" s="704"/>
      <c r="K85" s="704"/>
      <c r="L85" s="163"/>
      <c r="M85" s="163"/>
      <c r="N85" s="704"/>
      <c r="O85" s="704"/>
      <c r="P85" s="704"/>
      <c r="Q85" s="704"/>
      <c r="R85" s="704"/>
      <c r="S85" s="704"/>
      <c r="T85" s="704"/>
      <c r="U85" s="704"/>
      <c r="V85" s="704"/>
      <c r="W85" s="164"/>
      <c r="X85" s="704"/>
      <c r="Y85" s="704"/>
      <c r="Z85" s="705"/>
      <c r="AA85" s="680"/>
    </row>
    <row r="86" spans="2:27" s="665" customFormat="1">
      <c r="B86" s="704"/>
      <c r="C86" s="704"/>
      <c r="D86" s="704"/>
      <c r="E86" s="704"/>
      <c r="F86" s="704"/>
      <c r="G86" s="704"/>
      <c r="H86" s="704"/>
      <c r="I86" s="704"/>
      <c r="J86" s="704"/>
      <c r="K86" s="704"/>
      <c r="L86" s="163"/>
      <c r="M86" s="163"/>
      <c r="N86" s="704"/>
      <c r="O86" s="704"/>
      <c r="P86" s="704"/>
      <c r="Q86" s="704"/>
      <c r="R86" s="704"/>
      <c r="S86" s="704"/>
      <c r="T86" s="704"/>
      <c r="U86" s="704"/>
      <c r="V86" s="704"/>
      <c r="W86" s="164"/>
      <c r="X86" s="704"/>
      <c r="Y86" s="704"/>
      <c r="Z86" s="705"/>
      <c r="AA86" s="680"/>
    </row>
    <row r="87" spans="2:27" s="665" customFormat="1">
      <c r="B87" s="704"/>
      <c r="C87" s="704"/>
      <c r="D87" s="704"/>
      <c r="E87" s="704"/>
      <c r="F87" s="704"/>
      <c r="G87" s="704"/>
      <c r="H87" s="704"/>
      <c r="I87" s="704"/>
      <c r="J87" s="704"/>
      <c r="K87" s="704"/>
      <c r="L87" s="163"/>
      <c r="M87" s="163"/>
      <c r="N87" s="704"/>
      <c r="O87" s="704"/>
      <c r="P87" s="704"/>
      <c r="Q87" s="704"/>
      <c r="R87" s="704"/>
      <c r="S87" s="704"/>
      <c r="T87" s="704"/>
      <c r="U87" s="704"/>
      <c r="V87" s="704"/>
      <c r="W87" s="164"/>
      <c r="X87" s="704"/>
      <c r="Y87" s="704"/>
      <c r="Z87" s="705"/>
      <c r="AA87" s="680"/>
    </row>
    <row r="88" spans="2:27" s="665" customFormat="1">
      <c r="B88" s="704"/>
      <c r="C88" s="704"/>
      <c r="D88" s="704"/>
      <c r="E88" s="704"/>
      <c r="F88" s="704"/>
      <c r="G88" s="704"/>
      <c r="H88" s="704"/>
      <c r="I88" s="704"/>
      <c r="J88" s="704"/>
      <c r="K88" s="704"/>
      <c r="L88" s="163"/>
      <c r="M88" s="163"/>
      <c r="N88" s="704"/>
      <c r="O88" s="704"/>
      <c r="P88" s="704"/>
      <c r="Q88" s="704"/>
      <c r="R88" s="704"/>
      <c r="S88" s="704"/>
      <c r="T88" s="704"/>
      <c r="U88" s="704"/>
      <c r="V88" s="704"/>
      <c r="W88" s="164"/>
      <c r="X88" s="704"/>
      <c r="Y88" s="704"/>
      <c r="Z88" s="705"/>
      <c r="AA88" s="680"/>
    </row>
    <row r="89" spans="2:27" s="665" customFormat="1">
      <c r="B89" s="704"/>
      <c r="C89" s="704"/>
      <c r="D89" s="704"/>
      <c r="E89" s="704"/>
      <c r="F89" s="704"/>
      <c r="G89" s="704"/>
      <c r="H89" s="704"/>
      <c r="I89" s="704"/>
      <c r="J89" s="704"/>
      <c r="K89" s="704"/>
      <c r="L89" s="163"/>
      <c r="M89" s="163"/>
      <c r="N89" s="704"/>
      <c r="O89" s="704"/>
      <c r="P89" s="704"/>
      <c r="Q89" s="704"/>
      <c r="R89" s="704"/>
      <c r="S89" s="704"/>
      <c r="T89" s="704"/>
      <c r="U89" s="704"/>
      <c r="V89" s="704"/>
      <c r="W89" s="164"/>
      <c r="X89" s="704"/>
      <c r="Y89" s="704"/>
      <c r="Z89" s="705"/>
      <c r="AA89" s="680"/>
    </row>
    <row r="90" spans="2:27" s="665" customFormat="1">
      <c r="B90" s="704"/>
      <c r="C90" s="704"/>
      <c r="D90" s="704"/>
      <c r="E90" s="704"/>
      <c r="F90" s="704"/>
      <c r="G90" s="704"/>
      <c r="H90" s="704"/>
      <c r="I90" s="704"/>
      <c r="J90" s="704"/>
      <c r="K90" s="704"/>
      <c r="L90" s="163"/>
      <c r="M90" s="163"/>
      <c r="N90" s="704"/>
      <c r="O90" s="704"/>
      <c r="P90" s="704"/>
      <c r="Q90" s="704"/>
      <c r="R90" s="704"/>
      <c r="S90" s="704"/>
      <c r="T90" s="704"/>
      <c r="U90" s="704"/>
      <c r="V90" s="704"/>
      <c r="W90" s="164"/>
      <c r="X90" s="704"/>
      <c r="Y90" s="704"/>
      <c r="Z90" s="705"/>
      <c r="AA90" s="680"/>
    </row>
    <row r="91" spans="2:27" s="665" customFormat="1">
      <c r="B91" s="704"/>
      <c r="C91" s="704"/>
      <c r="D91" s="704"/>
      <c r="E91" s="704"/>
      <c r="F91" s="704"/>
      <c r="G91" s="704"/>
      <c r="H91" s="704"/>
      <c r="I91" s="704"/>
      <c r="J91" s="704"/>
      <c r="K91" s="704"/>
      <c r="L91" s="163"/>
      <c r="M91" s="163"/>
      <c r="N91" s="704"/>
      <c r="O91" s="704"/>
      <c r="P91" s="704"/>
      <c r="Q91" s="704"/>
      <c r="R91" s="704"/>
      <c r="S91" s="704"/>
      <c r="T91" s="704"/>
      <c r="U91" s="704"/>
      <c r="V91" s="704"/>
      <c r="W91" s="164"/>
      <c r="X91" s="704"/>
      <c r="Y91" s="704"/>
      <c r="Z91" s="705"/>
      <c r="AA91" s="680"/>
    </row>
    <row r="92" spans="2:27" s="665" customFormat="1">
      <c r="B92" s="704"/>
      <c r="C92" s="704"/>
      <c r="D92" s="704"/>
      <c r="E92" s="704"/>
      <c r="F92" s="704"/>
      <c r="G92" s="704"/>
      <c r="H92" s="704"/>
      <c r="I92" s="704"/>
      <c r="J92" s="704"/>
      <c r="K92" s="704"/>
      <c r="L92" s="163"/>
      <c r="M92" s="163"/>
      <c r="N92" s="704"/>
      <c r="O92" s="704"/>
      <c r="P92" s="704"/>
      <c r="Q92" s="704"/>
      <c r="R92" s="704"/>
      <c r="S92" s="704"/>
      <c r="T92" s="704"/>
      <c r="U92" s="704"/>
      <c r="V92" s="704"/>
      <c r="W92" s="164"/>
      <c r="X92" s="704"/>
      <c r="Y92" s="704"/>
      <c r="Z92" s="705"/>
      <c r="AA92" s="680"/>
    </row>
    <row r="93" spans="2:27" s="665" customFormat="1">
      <c r="B93" s="704"/>
      <c r="C93" s="704"/>
      <c r="D93" s="704"/>
      <c r="E93" s="704"/>
      <c r="F93" s="704"/>
      <c r="G93" s="704"/>
      <c r="H93" s="704"/>
      <c r="I93" s="704"/>
      <c r="J93" s="704"/>
      <c r="K93" s="704"/>
      <c r="L93" s="163"/>
      <c r="M93" s="163"/>
      <c r="N93" s="704"/>
      <c r="O93" s="704"/>
      <c r="P93" s="704"/>
      <c r="Q93" s="704"/>
      <c r="R93" s="704"/>
      <c r="S93" s="704"/>
      <c r="T93" s="704"/>
      <c r="U93" s="704"/>
      <c r="V93" s="704"/>
      <c r="W93" s="164"/>
      <c r="X93" s="704"/>
      <c r="Y93" s="704"/>
      <c r="Z93" s="705"/>
      <c r="AA93" s="680"/>
    </row>
    <row r="94" spans="2:27" s="665" customFormat="1">
      <c r="B94" s="704"/>
      <c r="C94" s="704"/>
      <c r="D94" s="704"/>
      <c r="E94" s="704"/>
      <c r="F94" s="704"/>
      <c r="G94" s="704"/>
      <c r="H94" s="704"/>
      <c r="I94" s="704"/>
      <c r="J94" s="704"/>
      <c r="K94" s="704"/>
      <c r="L94" s="163"/>
      <c r="M94" s="163"/>
      <c r="N94" s="704"/>
      <c r="O94" s="704"/>
      <c r="P94" s="704"/>
      <c r="Q94" s="704"/>
      <c r="R94" s="704"/>
      <c r="S94" s="704"/>
      <c r="T94" s="704"/>
      <c r="U94" s="704"/>
      <c r="V94" s="704"/>
      <c r="W94" s="164"/>
      <c r="X94" s="704"/>
      <c r="Y94" s="704"/>
      <c r="Z94" s="705"/>
      <c r="AA94" s="680"/>
    </row>
    <row r="95" spans="2:27" s="665" customFormat="1">
      <c r="B95" s="704"/>
      <c r="C95" s="704"/>
      <c r="D95" s="704"/>
      <c r="E95" s="704"/>
      <c r="F95" s="704"/>
      <c r="G95" s="704"/>
      <c r="H95" s="704"/>
      <c r="I95" s="704"/>
      <c r="J95" s="704"/>
      <c r="K95" s="704"/>
      <c r="L95" s="163"/>
      <c r="M95" s="163"/>
      <c r="N95" s="704"/>
      <c r="O95" s="704"/>
      <c r="P95" s="704"/>
      <c r="Q95" s="704"/>
      <c r="R95" s="704"/>
      <c r="S95" s="704"/>
      <c r="T95" s="704"/>
      <c r="U95" s="704"/>
      <c r="V95" s="704"/>
      <c r="W95" s="164"/>
      <c r="X95" s="704"/>
      <c r="Y95" s="704"/>
      <c r="Z95" s="705"/>
      <c r="AA95" s="680"/>
    </row>
    <row r="96" spans="2:27" s="665" customFormat="1">
      <c r="B96" s="704"/>
      <c r="C96" s="704"/>
      <c r="D96" s="704"/>
      <c r="E96" s="704"/>
      <c r="F96" s="704"/>
      <c r="G96" s="704"/>
      <c r="H96" s="704"/>
      <c r="I96" s="704"/>
      <c r="J96" s="704"/>
      <c r="K96" s="704"/>
      <c r="L96" s="163"/>
      <c r="M96" s="163"/>
      <c r="N96" s="704"/>
      <c r="O96" s="704"/>
      <c r="P96" s="704"/>
      <c r="Q96" s="704"/>
      <c r="R96" s="704"/>
      <c r="S96" s="704"/>
      <c r="T96" s="704"/>
      <c r="U96" s="704"/>
      <c r="V96" s="704"/>
      <c r="W96" s="164"/>
      <c r="X96" s="704"/>
      <c r="Y96" s="704"/>
      <c r="Z96" s="705"/>
      <c r="AA96" s="680"/>
    </row>
    <row r="97" spans="2:27" s="665" customFormat="1">
      <c r="B97" s="704"/>
      <c r="C97" s="704"/>
      <c r="D97" s="704"/>
      <c r="E97" s="704"/>
      <c r="F97" s="704"/>
      <c r="G97" s="704"/>
      <c r="H97" s="704"/>
      <c r="I97" s="704"/>
      <c r="J97" s="704"/>
      <c r="K97" s="704"/>
      <c r="L97" s="163"/>
      <c r="M97" s="163"/>
      <c r="N97" s="704"/>
      <c r="O97" s="704"/>
      <c r="P97" s="704"/>
      <c r="Q97" s="704"/>
      <c r="R97" s="704"/>
      <c r="S97" s="704"/>
      <c r="T97" s="704"/>
      <c r="U97" s="704"/>
      <c r="V97" s="704"/>
      <c r="W97" s="164"/>
      <c r="X97" s="704"/>
      <c r="Y97" s="704"/>
      <c r="Z97" s="705"/>
      <c r="AA97" s="680"/>
    </row>
    <row r="98" spans="2:27" s="665" customFormat="1">
      <c r="B98" s="704"/>
      <c r="C98" s="704"/>
      <c r="D98" s="704"/>
      <c r="E98" s="704"/>
      <c r="F98" s="704"/>
      <c r="G98" s="704"/>
      <c r="H98" s="704"/>
      <c r="I98" s="704"/>
      <c r="J98" s="704"/>
      <c r="K98" s="704"/>
      <c r="L98" s="163"/>
      <c r="M98" s="163"/>
      <c r="N98" s="704"/>
      <c r="O98" s="704"/>
      <c r="P98" s="704"/>
      <c r="Q98" s="704"/>
      <c r="R98" s="704"/>
      <c r="S98" s="704"/>
      <c r="T98" s="704"/>
      <c r="U98" s="704"/>
      <c r="V98" s="704"/>
      <c r="W98" s="164"/>
      <c r="X98" s="704"/>
      <c r="Y98" s="704"/>
      <c r="Z98" s="705"/>
      <c r="AA98" s="680"/>
    </row>
    <row r="99" spans="2:27" s="665" customFormat="1">
      <c r="B99" s="704"/>
      <c r="C99" s="704"/>
      <c r="D99" s="704"/>
      <c r="E99" s="704"/>
      <c r="F99" s="704"/>
      <c r="G99" s="704"/>
      <c r="H99" s="704"/>
      <c r="I99" s="704"/>
      <c r="J99" s="704"/>
      <c r="K99" s="704"/>
      <c r="L99" s="163"/>
      <c r="M99" s="163"/>
      <c r="N99" s="704"/>
      <c r="O99" s="704"/>
      <c r="P99" s="704"/>
      <c r="Q99" s="704"/>
      <c r="R99" s="704"/>
      <c r="S99" s="704"/>
      <c r="T99" s="704"/>
      <c r="U99" s="704"/>
      <c r="V99" s="704"/>
      <c r="W99" s="164"/>
      <c r="X99" s="704"/>
      <c r="Y99" s="704"/>
      <c r="Z99" s="705"/>
      <c r="AA99" s="680"/>
    </row>
    <row r="100" spans="2:27" s="665" customFormat="1">
      <c r="B100" s="704"/>
      <c r="C100" s="704"/>
      <c r="D100" s="704"/>
      <c r="E100" s="704"/>
      <c r="F100" s="704"/>
      <c r="G100" s="704"/>
      <c r="H100" s="704"/>
      <c r="I100" s="704"/>
      <c r="J100" s="704"/>
      <c r="K100" s="704"/>
      <c r="L100" s="163"/>
      <c r="M100" s="163"/>
      <c r="N100" s="704"/>
      <c r="O100" s="704"/>
      <c r="P100" s="704"/>
      <c r="Q100" s="704"/>
      <c r="R100" s="704"/>
      <c r="S100" s="704"/>
      <c r="T100" s="704"/>
      <c r="U100" s="704"/>
      <c r="V100" s="704"/>
      <c r="W100" s="164"/>
      <c r="X100" s="704"/>
      <c r="Y100" s="704"/>
      <c r="Z100" s="705"/>
      <c r="AA100" s="680"/>
    </row>
    <row r="101" spans="2:27" s="665" customFormat="1">
      <c r="B101" s="704"/>
      <c r="C101" s="704"/>
      <c r="D101" s="704"/>
      <c r="E101" s="704"/>
      <c r="F101" s="704"/>
      <c r="G101" s="704"/>
      <c r="H101" s="704"/>
      <c r="I101" s="704"/>
      <c r="J101" s="704"/>
      <c r="K101" s="704"/>
      <c r="L101" s="163"/>
      <c r="M101" s="163"/>
      <c r="N101" s="704"/>
      <c r="O101" s="704"/>
      <c r="P101" s="704"/>
      <c r="Q101" s="704"/>
      <c r="R101" s="704"/>
      <c r="S101" s="704"/>
      <c r="T101" s="704"/>
      <c r="U101" s="704"/>
      <c r="V101" s="704"/>
      <c r="W101" s="164"/>
      <c r="X101" s="704"/>
      <c r="Y101" s="704"/>
      <c r="Z101" s="705"/>
      <c r="AA101" s="680"/>
    </row>
    <row r="102" spans="2:27" s="665" customFormat="1">
      <c r="B102" s="704"/>
      <c r="C102" s="704"/>
      <c r="D102" s="704"/>
      <c r="E102" s="704"/>
      <c r="F102" s="704"/>
      <c r="G102" s="704"/>
      <c r="H102" s="704"/>
      <c r="I102" s="704"/>
      <c r="J102" s="704"/>
      <c r="K102" s="704"/>
      <c r="L102" s="163"/>
      <c r="M102" s="163"/>
      <c r="N102" s="704"/>
      <c r="O102" s="704"/>
      <c r="P102" s="704"/>
      <c r="Q102" s="704"/>
      <c r="R102" s="704"/>
      <c r="S102" s="704"/>
      <c r="T102" s="704"/>
      <c r="U102" s="704"/>
      <c r="V102" s="704"/>
      <c r="W102" s="164"/>
      <c r="X102" s="704"/>
      <c r="Y102" s="704"/>
      <c r="Z102" s="705"/>
      <c r="AA102" s="680"/>
    </row>
    <row r="103" spans="2:27" s="665" customFormat="1">
      <c r="B103" s="704"/>
      <c r="C103" s="704"/>
      <c r="D103" s="704"/>
      <c r="E103" s="704"/>
      <c r="F103" s="704"/>
      <c r="G103" s="704"/>
      <c r="H103" s="704"/>
      <c r="I103" s="704"/>
      <c r="J103" s="704"/>
      <c r="K103" s="704"/>
      <c r="L103" s="163"/>
      <c r="M103" s="163"/>
      <c r="N103" s="704"/>
      <c r="O103" s="704"/>
      <c r="P103" s="704"/>
      <c r="Q103" s="704"/>
      <c r="R103" s="704"/>
      <c r="S103" s="704"/>
      <c r="T103" s="704"/>
      <c r="U103" s="704"/>
      <c r="V103" s="704"/>
      <c r="W103" s="164"/>
      <c r="X103" s="704"/>
      <c r="Y103" s="704"/>
      <c r="Z103" s="705"/>
      <c r="AA103" s="680"/>
    </row>
    <row r="104" spans="2:27" s="665" customFormat="1">
      <c r="B104" s="704"/>
      <c r="C104" s="704"/>
      <c r="D104" s="704"/>
      <c r="E104" s="704"/>
      <c r="F104" s="704"/>
      <c r="G104" s="704"/>
      <c r="H104" s="704"/>
      <c r="I104" s="704"/>
      <c r="J104" s="704"/>
      <c r="K104" s="704"/>
      <c r="L104" s="163"/>
      <c r="M104" s="163"/>
      <c r="N104" s="704"/>
      <c r="O104" s="704"/>
      <c r="P104" s="704"/>
      <c r="Q104" s="704"/>
      <c r="R104" s="704"/>
      <c r="S104" s="704"/>
      <c r="T104" s="704"/>
      <c r="U104" s="704"/>
      <c r="V104" s="704"/>
      <c r="W104" s="164"/>
      <c r="X104" s="704"/>
      <c r="Y104" s="704"/>
      <c r="Z104" s="705"/>
      <c r="AA104" s="680"/>
    </row>
    <row r="105" spans="2:27" s="665" customFormat="1">
      <c r="B105" s="704"/>
      <c r="C105" s="704"/>
      <c r="D105" s="704"/>
      <c r="E105" s="704"/>
      <c r="F105" s="704"/>
      <c r="G105" s="704"/>
      <c r="H105" s="704"/>
      <c r="I105" s="704"/>
      <c r="J105" s="704"/>
      <c r="K105" s="704"/>
      <c r="L105" s="163"/>
      <c r="M105" s="163"/>
      <c r="N105" s="704"/>
      <c r="O105" s="704"/>
      <c r="P105" s="704"/>
      <c r="Q105" s="704"/>
      <c r="R105" s="704"/>
      <c r="S105" s="704"/>
      <c r="T105" s="704"/>
      <c r="U105" s="704"/>
      <c r="V105" s="704"/>
      <c r="W105" s="164"/>
      <c r="X105" s="704"/>
      <c r="Y105" s="704"/>
      <c r="Z105" s="705"/>
      <c r="AA105" s="680"/>
    </row>
    <row r="106" spans="2:27" s="665" customFormat="1">
      <c r="B106" s="704"/>
      <c r="C106" s="704"/>
      <c r="D106" s="704"/>
      <c r="E106" s="704"/>
      <c r="F106" s="704"/>
      <c r="G106" s="704"/>
      <c r="H106" s="704"/>
      <c r="I106" s="704"/>
      <c r="J106" s="704"/>
      <c r="K106" s="704"/>
      <c r="L106" s="163"/>
      <c r="M106" s="163"/>
      <c r="N106" s="704"/>
      <c r="O106" s="704"/>
      <c r="P106" s="704"/>
      <c r="Q106" s="704"/>
      <c r="R106" s="704"/>
      <c r="S106" s="704"/>
      <c r="T106" s="704"/>
      <c r="U106" s="704"/>
      <c r="V106" s="704"/>
      <c r="W106" s="164"/>
      <c r="X106" s="704"/>
      <c r="Y106" s="704"/>
      <c r="Z106" s="705"/>
      <c r="AA106" s="680"/>
    </row>
    <row r="107" spans="2:27" s="665" customFormat="1">
      <c r="B107" s="704"/>
      <c r="C107" s="704"/>
      <c r="D107" s="704"/>
      <c r="E107" s="704"/>
      <c r="F107" s="704"/>
      <c r="G107" s="704"/>
      <c r="H107" s="704"/>
      <c r="I107" s="704"/>
      <c r="J107" s="704"/>
      <c r="K107" s="704"/>
      <c r="L107" s="163"/>
      <c r="M107" s="163"/>
      <c r="N107" s="704"/>
      <c r="O107" s="704"/>
      <c r="P107" s="704"/>
      <c r="Q107" s="704"/>
      <c r="R107" s="704"/>
      <c r="S107" s="704"/>
      <c r="T107" s="704"/>
      <c r="U107" s="704"/>
      <c r="V107" s="704"/>
      <c r="W107" s="164"/>
      <c r="X107" s="704"/>
      <c r="Y107" s="704"/>
      <c r="Z107" s="705"/>
      <c r="AA107" s="680"/>
    </row>
    <row r="108" spans="2:27" s="665" customFormat="1">
      <c r="B108" s="704"/>
      <c r="C108" s="704"/>
      <c r="D108" s="704"/>
      <c r="E108" s="704"/>
      <c r="F108" s="704"/>
      <c r="G108" s="704"/>
      <c r="H108" s="704"/>
      <c r="I108" s="704"/>
      <c r="J108" s="704"/>
      <c r="K108" s="704"/>
      <c r="L108" s="163"/>
      <c r="M108" s="163"/>
      <c r="N108" s="704"/>
      <c r="O108" s="704"/>
      <c r="P108" s="704"/>
      <c r="Q108" s="704"/>
      <c r="R108" s="704"/>
      <c r="S108" s="704"/>
      <c r="T108" s="704"/>
      <c r="U108" s="704"/>
      <c r="V108" s="704"/>
      <c r="W108" s="164"/>
      <c r="X108" s="704"/>
      <c r="Y108" s="704"/>
      <c r="Z108" s="705"/>
      <c r="AA108" s="680"/>
    </row>
    <row r="109" spans="2:27" s="665" customFormat="1">
      <c r="B109" s="704"/>
      <c r="C109" s="704"/>
      <c r="D109" s="704"/>
      <c r="E109" s="704"/>
      <c r="F109" s="704"/>
      <c r="G109" s="704"/>
      <c r="H109" s="704"/>
      <c r="I109" s="704"/>
      <c r="J109" s="704"/>
      <c r="K109" s="704"/>
      <c r="L109" s="163"/>
      <c r="M109" s="163"/>
      <c r="N109" s="704"/>
      <c r="O109" s="704"/>
      <c r="P109" s="704"/>
      <c r="Q109" s="704"/>
      <c r="R109" s="704"/>
      <c r="S109" s="704"/>
      <c r="T109" s="704"/>
      <c r="U109" s="704"/>
      <c r="V109" s="704"/>
      <c r="W109" s="164"/>
      <c r="X109" s="704"/>
      <c r="Y109" s="704"/>
      <c r="Z109" s="705"/>
      <c r="AA109" s="680"/>
    </row>
    <row r="110" spans="2:27" s="665" customFormat="1">
      <c r="B110" s="704"/>
      <c r="C110" s="704"/>
      <c r="D110" s="704"/>
      <c r="E110" s="704"/>
      <c r="F110" s="704"/>
      <c r="G110" s="704"/>
      <c r="H110" s="704"/>
      <c r="I110" s="704"/>
      <c r="J110" s="704"/>
      <c r="K110" s="704"/>
      <c r="L110" s="163"/>
      <c r="M110" s="163"/>
      <c r="N110" s="704"/>
      <c r="O110" s="704"/>
      <c r="P110" s="704"/>
      <c r="Q110" s="704"/>
      <c r="R110" s="704"/>
      <c r="S110" s="704"/>
      <c r="T110" s="704"/>
      <c r="U110" s="704"/>
      <c r="V110" s="704"/>
      <c r="W110" s="164"/>
      <c r="X110" s="704"/>
      <c r="Y110" s="704"/>
      <c r="Z110" s="705"/>
      <c r="AA110" s="680"/>
    </row>
    <row r="111" spans="2:27" s="665" customFormat="1">
      <c r="B111" s="704"/>
      <c r="C111" s="704"/>
      <c r="D111" s="704"/>
      <c r="E111" s="704"/>
      <c r="F111" s="704"/>
      <c r="G111" s="704"/>
      <c r="H111" s="704"/>
      <c r="I111" s="704"/>
      <c r="J111" s="704"/>
      <c r="K111" s="704"/>
      <c r="L111" s="163"/>
      <c r="M111" s="163"/>
      <c r="N111" s="704"/>
      <c r="O111" s="704"/>
      <c r="P111" s="704"/>
      <c r="Q111" s="704"/>
      <c r="R111" s="704"/>
      <c r="S111" s="704"/>
      <c r="T111" s="704"/>
      <c r="U111" s="704"/>
      <c r="V111" s="704"/>
      <c r="W111" s="164"/>
      <c r="X111" s="704"/>
      <c r="Y111" s="704"/>
      <c r="Z111" s="705"/>
      <c r="AA111" s="680"/>
    </row>
    <row r="112" spans="2:27" s="665" customFormat="1">
      <c r="B112" s="704"/>
      <c r="C112" s="704"/>
      <c r="D112" s="704"/>
      <c r="E112" s="704"/>
      <c r="F112" s="704"/>
      <c r="G112" s="704"/>
      <c r="H112" s="704"/>
      <c r="I112" s="704"/>
      <c r="J112" s="704"/>
      <c r="K112" s="704"/>
      <c r="L112" s="163"/>
      <c r="M112" s="163"/>
      <c r="N112" s="704"/>
      <c r="O112" s="704"/>
      <c r="P112" s="704"/>
      <c r="Q112" s="704"/>
      <c r="R112" s="704"/>
      <c r="S112" s="704"/>
      <c r="T112" s="704"/>
      <c r="U112" s="704"/>
      <c r="V112" s="704"/>
      <c r="W112" s="164"/>
      <c r="X112" s="704"/>
      <c r="Y112" s="704"/>
      <c r="Z112" s="705"/>
      <c r="AA112" s="680"/>
    </row>
    <row r="113" spans="2:36" s="665" customFormat="1">
      <c r="B113" s="704"/>
      <c r="C113" s="704"/>
      <c r="D113" s="704"/>
      <c r="E113" s="704"/>
      <c r="F113" s="704"/>
      <c r="G113" s="704"/>
      <c r="H113" s="704"/>
      <c r="I113" s="704"/>
      <c r="J113" s="704"/>
      <c r="K113" s="704"/>
      <c r="L113" s="163"/>
      <c r="M113" s="163"/>
      <c r="N113" s="704"/>
      <c r="O113" s="704"/>
      <c r="P113" s="704"/>
      <c r="Q113" s="704"/>
      <c r="R113" s="704"/>
      <c r="S113" s="704"/>
      <c r="T113" s="704"/>
      <c r="U113" s="704"/>
      <c r="V113" s="704"/>
      <c r="W113" s="164"/>
      <c r="X113" s="704"/>
      <c r="Y113" s="704"/>
      <c r="Z113" s="705"/>
      <c r="AA113" s="680"/>
    </row>
    <row r="114" spans="2:36" s="665" customFormat="1">
      <c r="B114" s="704"/>
      <c r="C114" s="704"/>
      <c r="D114" s="704"/>
      <c r="E114" s="704"/>
      <c r="F114" s="704"/>
      <c r="G114" s="704"/>
      <c r="H114" s="704"/>
      <c r="I114" s="704"/>
      <c r="J114" s="704"/>
      <c r="K114" s="704"/>
      <c r="L114" s="163"/>
      <c r="M114" s="163"/>
      <c r="N114" s="704"/>
      <c r="O114" s="704"/>
      <c r="P114" s="704"/>
      <c r="Q114" s="704"/>
      <c r="R114" s="704"/>
      <c r="S114" s="704"/>
      <c r="T114" s="704"/>
      <c r="U114" s="704"/>
      <c r="V114" s="704"/>
      <c r="W114" s="164"/>
      <c r="X114" s="704"/>
      <c r="Y114" s="704"/>
      <c r="Z114" s="705"/>
      <c r="AA114" s="680"/>
    </row>
    <row r="115" spans="2:36">
      <c r="C115" s="704"/>
      <c r="D115" s="704"/>
      <c r="E115" s="704"/>
      <c r="F115" s="704"/>
      <c r="G115" s="704"/>
      <c r="H115" s="704"/>
    </row>
    <row r="116" spans="2:36" s="381" customFormat="1">
      <c r="B116" s="704"/>
      <c r="C116" s="704"/>
      <c r="D116" s="704"/>
      <c r="E116" s="704"/>
      <c r="F116" s="704"/>
      <c r="G116" s="704"/>
      <c r="H116" s="704"/>
      <c r="I116" s="704"/>
      <c r="J116" s="704"/>
      <c r="K116" s="704"/>
      <c r="L116" s="163"/>
      <c r="M116" s="163"/>
      <c r="N116" s="704"/>
      <c r="O116" s="704"/>
      <c r="P116" s="704"/>
      <c r="Q116" s="704"/>
      <c r="R116" s="704"/>
      <c r="S116" s="704"/>
      <c r="T116" s="704"/>
      <c r="U116" s="704"/>
      <c r="V116" s="704"/>
      <c r="W116" s="164"/>
      <c r="X116" s="704"/>
      <c r="Y116" s="704"/>
      <c r="Z116" s="705"/>
      <c r="AA116" s="705"/>
    </row>
    <row r="117" spans="2:36" s="381" customFormat="1">
      <c r="B117" s="704"/>
      <c r="C117" s="704"/>
      <c r="D117" s="704"/>
      <c r="E117" s="704"/>
      <c r="F117" s="704"/>
      <c r="G117" s="704"/>
      <c r="H117" s="704"/>
      <c r="I117" s="704"/>
      <c r="J117" s="704"/>
      <c r="K117" s="704"/>
      <c r="L117" s="163"/>
      <c r="M117" s="163"/>
      <c r="N117" s="704"/>
      <c r="O117" s="704"/>
      <c r="P117" s="704"/>
      <c r="Q117" s="704"/>
      <c r="R117" s="704"/>
      <c r="S117" s="704"/>
      <c r="T117" s="704"/>
      <c r="U117" s="704"/>
      <c r="V117" s="704"/>
      <c r="W117" s="164"/>
      <c r="X117" s="704"/>
      <c r="Y117" s="704"/>
      <c r="Z117" s="705"/>
      <c r="AA117" s="705"/>
    </row>
    <row r="118" spans="2:36" s="381" customFormat="1">
      <c r="B118" s="704"/>
      <c r="C118" s="704"/>
      <c r="D118" s="704"/>
      <c r="E118" s="704"/>
      <c r="F118" s="704"/>
      <c r="G118" s="704"/>
      <c r="H118" s="704"/>
      <c r="I118" s="704"/>
      <c r="J118" s="704"/>
      <c r="K118" s="704"/>
      <c r="L118" s="163"/>
      <c r="M118" s="163"/>
      <c r="N118" s="704"/>
      <c r="O118" s="704"/>
      <c r="P118" s="704"/>
      <c r="Q118" s="704"/>
      <c r="R118" s="704"/>
      <c r="S118" s="704"/>
      <c r="T118" s="704"/>
      <c r="U118" s="704"/>
      <c r="V118" s="704"/>
      <c r="W118" s="164"/>
      <c r="X118" s="704"/>
      <c r="Y118" s="704"/>
      <c r="Z118" s="705"/>
      <c r="AA118" s="705"/>
      <c r="AB118" s="704"/>
      <c r="AC118" s="704"/>
      <c r="AD118" s="704"/>
      <c r="AE118" s="704"/>
      <c r="AF118" s="704"/>
      <c r="AG118" s="704"/>
      <c r="AH118" s="704"/>
      <c r="AI118" s="704"/>
      <c r="AJ118" s="704"/>
    </row>
    <row r="119" spans="2:36" s="381" customFormat="1">
      <c r="B119" s="704"/>
      <c r="C119" s="704"/>
      <c r="D119" s="704"/>
      <c r="E119" s="704"/>
      <c r="F119" s="704"/>
      <c r="G119" s="704"/>
      <c r="H119" s="704"/>
      <c r="I119" s="704"/>
      <c r="J119" s="704"/>
      <c r="K119" s="704"/>
      <c r="L119" s="163"/>
      <c r="M119" s="163"/>
      <c r="N119" s="704"/>
      <c r="O119" s="704"/>
      <c r="P119" s="704"/>
      <c r="Q119" s="704"/>
      <c r="R119" s="704"/>
      <c r="S119" s="704"/>
      <c r="T119" s="704"/>
      <c r="U119" s="704"/>
      <c r="V119" s="704"/>
      <c r="W119" s="164"/>
      <c r="X119" s="704"/>
      <c r="Y119" s="704"/>
      <c r="Z119" s="705"/>
      <c r="AA119" s="705"/>
      <c r="AB119" s="704"/>
      <c r="AC119" s="704"/>
      <c r="AD119" s="704"/>
      <c r="AE119" s="704"/>
      <c r="AF119" s="704"/>
      <c r="AG119" s="704"/>
      <c r="AH119" s="704"/>
      <c r="AI119" s="704"/>
      <c r="AJ119" s="704"/>
    </row>
    <row r="120" spans="2:36" s="381" customFormat="1">
      <c r="B120" s="704"/>
      <c r="C120" s="704"/>
      <c r="D120" s="704"/>
      <c r="E120" s="704"/>
      <c r="F120" s="704"/>
      <c r="G120" s="704"/>
      <c r="H120" s="704"/>
      <c r="I120" s="704"/>
      <c r="J120" s="704"/>
      <c r="K120" s="704"/>
      <c r="L120" s="163"/>
      <c r="M120" s="163"/>
      <c r="N120" s="704"/>
      <c r="O120" s="704"/>
      <c r="P120" s="704"/>
      <c r="Q120" s="704"/>
      <c r="R120" s="704"/>
      <c r="S120" s="704"/>
      <c r="T120" s="704"/>
      <c r="U120" s="704"/>
      <c r="V120" s="704"/>
      <c r="W120" s="164"/>
      <c r="X120" s="704"/>
      <c r="Y120" s="704"/>
      <c r="Z120" s="705"/>
      <c r="AA120" s="705"/>
      <c r="AB120" s="704"/>
      <c r="AC120" s="704"/>
      <c r="AD120" s="704"/>
      <c r="AE120" s="704"/>
      <c r="AF120" s="704"/>
      <c r="AG120" s="704"/>
      <c r="AH120" s="704"/>
      <c r="AI120" s="704"/>
      <c r="AJ120" s="704"/>
    </row>
    <row r="121" spans="2:36" s="381" customFormat="1">
      <c r="B121" s="704"/>
      <c r="C121" s="704"/>
      <c r="D121" s="704"/>
      <c r="E121" s="704"/>
      <c r="F121" s="704"/>
      <c r="G121" s="704"/>
      <c r="H121" s="704"/>
      <c r="I121" s="704"/>
      <c r="J121" s="704"/>
      <c r="K121" s="704"/>
      <c r="L121" s="163"/>
      <c r="M121" s="163"/>
      <c r="N121" s="704"/>
      <c r="O121" s="704"/>
      <c r="P121" s="704"/>
      <c r="Q121" s="704"/>
      <c r="R121" s="704"/>
      <c r="S121" s="704"/>
      <c r="T121" s="704"/>
      <c r="U121" s="704"/>
      <c r="V121" s="704"/>
      <c r="W121" s="164"/>
      <c r="X121" s="704"/>
      <c r="Y121" s="704"/>
      <c r="Z121" s="705"/>
      <c r="AA121" s="705"/>
      <c r="AB121" s="704"/>
      <c r="AC121" s="704"/>
      <c r="AD121" s="704"/>
      <c r="AE121" s="704"/>
      <c r="AF121" s="704"/>
      <c r="AG121" s="704"/>
      <c r="AH121" s="704"/>
      <c r="AI121" s="704"/>
      <c r="AJ121" s="704"/>
    </row>
    <row r="122" spans="2:36" s="381" customFormat="1">
      <c r="B122" s="704"/>
      <c r="C122" s="704"/>
      <c r="D122" s="704"/>
      <c r="E122" s="704"/>
      <c r="F122" s="704"/>
      <c r="G122" s="704"/>
      <c r="H122" s="704"/>
      <c r="I122" s="704"/>
      <c r="J122" s="704"/>
      <c r="K122" s="704"/>
      <c r="L122" s="163"/>
      <c r="M122" s="163"/>
      <c r="N122" s="704"/>
      <c r="O122" s="704"/>
      <c r="P122" s="704"/>
      <c r="Q122" s="704"/>
      <c r="R122" s="704"/>
      <c r="S122" s="704"/>
      <c r="T122" s="704"/>
      <c r="U122" s="704"/>
      <c r="V122" s="704"/>
      <c r="W122" s="164"/>
      <c r="X122" s="704"/>
      <c r="Y122" s="704"/>
      <c r="Z122" s="705"/>
      <c r="AA122" s="705"/>
      <c r="AB122" s="704"/>
      <c r="AC122" s="704"/>
      <c r="AD122" s="704"/>
      <c r="AE122" s="704"/>
      <c r="AF122" s="704"/>
      <c r="AG122" s="704"/>
      <c r="AH122" s="704"/>
      <c r="AI122" s="704"/>
      <c r="AJ122" s="704"/>
    </row>
    <row r="123" spans="2:36" s="381" customFormat="1">
      <c r="B123" s="704"/>
      <c r="C123" s="704"/>
      <c r="D123" s="704"/>
      <c r="E123" s="704"/>
      <c r="F123" s="704"/>
      <c r="G123" s="704"/>
      <c r="H123" s="704"/>
      <c r="I123" s="704"/>
      <c r="J123" s="704"/>
      <c r="K123" s="704"/>
      <c r="L123" s="163"/>
      <c r="M123" s="163"/>
      <c r="N123" s="704"/>
      <c r="O123" s="704"/>
      <c r="P123" s="704"/>
      <c r="Q123" s="704"/>
      <c r="R123" s="704"/>
      <c r="S123" s="704"/>
      <c r="T123" s="704"/>
      <c r="U123" s="704"/>
      <c r="V123" s="704"/>
      <c r="W123" s="164"/>
      <c r="X123" s="704"/>
      <c r="Y123" s="704"/>
      <c r="Z123" s="705"/>
      <c r="AA123" s="705"/>
      <c r="AB123" s="704"/>
      <c r="AC123" s="704"/>
      <c r="AD123" s="704"/>
      <c r="AE123" s="704"/>
      <c r="AF123" s="704"/>
      <c r="AG123" s="704"/>
      <c r="AH123" s="704"/>
      <c r="AI123" s="704"/>
      <c r="AJ123" s="704"/>
    </row>
    <row r="124" spans="2:36" s="381" customFormat="1">
      <c r="B124" s="704"/>
      <c r="C124" s="704"/>
      <c r="D124" s="704"/>
      <c r="E124" s="704"/>
      <c r="F124" s="704"/>
      <c r="G124" s="704"/>
      <c r="H124" s="704"/>
      <c r="I124" s="704"/>
      <c r="J124" s="704"/>
      <c r="K124" s="704"/>
      <c r="L124" s="163"/>
      <c r="M124" s="163"/>
      <c r="N124" s="704"/>
      <c r="O124" s="704"/>
      <c r="P124" s="704"/>
      <c r="Q124" s="704"/>
      <c r="R124" s="704"/>
      <c r="S124" s="704"/>
      <c r="T124" s="704"/>
      <c r="U124" s="704"/>
      <c r="V124" s="704"/>
      <c r="W124" s="164"/>
      <c r="X124" s="704"/>
      <c r="Y124" s="704"/>
      <c r="Z124" s="705"/>
      <c r="AA124" s="705"/>
      <c r="AB124" s="704"/>
      <c r="AC124" s="704"/>
      <c r="AD124" s="704"/>
      <c r="AE124" s="704"/>
      <c r="AF124" s="704"/>
      <c r="AG124" s="704"/>
      <c r="AH124" s="704"/>
      <c r="AI124" s="704"/>
      <c r="AJ124" s="704"/>
    </row>
    <row r="125" spans="2:36" s="381" customFormat="1">
      <c r="B125" s="704"/>
      <c r="C125" s="704"/>
      <c r="D125" s="704"/>
      <c r="E125" s="704"/>
      <c r="F125" s="704"/>
      <c r="G125" s="704"/>
      <c r="H125" s="704"/>
      <c r="I125" s="704"/>
      <c r="J125" s="704"/>
      <c r="K125" s="704"/>
      <c r="L125" s="163"/>
      <c r="M125" s="163"/>
      <c r="N125" s="704"/>
      <c r="O125" s="704"/>
      <c r="P125" s="704"/>
      <c r="Q125" s="704"/>
      <c r="R125" s="704"/>
      <c r="S125" s="704"/>
      <c r="T125" s="704"/>
      <c r="U125" s="704"/>
      <c r="V125" s="704"/>
      <c r="W125" s="164"/>
      <c r="X125" s="704"/>
      <c r="Y125" s="704"/>
      <c r="Z125" s="705"/>
      <c r="AA125" s="705"/>
      <c r="AB125" s="704"/>
      <c r="AC125" s="704"/>
      <c r="AD125" s="704"/>
      <c r="AE125" s="704"/>
      <c r="AF125" s="704"/>
      <c r="AG125" s="704"/>
      <c r="AH125" s="704"/>
      <c r="AI125" s="704"/>
      <c r="AJ125" s="704"/>
    </row>
    <row r="126" spans="2:36" s="381" customFormat="1">
      <c r="B126" s="704"/>
      <c r="C126" s="704"/>
      <c r="D126" s="704"/>
      <c r="E126" s="704"/>
      <c r="F126" s="704"/>
      <c r="G126" s="704"/>
      <c r="H126" s="704"/>
      <c r="I126" s="704"/>
      <c r="J126" s="704"/>
      <c r="K126" s="704"/>
      <c r="L126" s="163"/>
      <c r="M126" s="163"/>
      <c r="N126" s="704"/>
      <c r="O126" s="704"/>
      <c r="P126" s="704"/>
      <c r="Q126" s="704"/>
      <c r="R126" s="704"/>
      <c r="S126" s="704"/>
      <c r="T126" s="704"/>
      <c r="U126" s="704"/>
      <c r="V126" s="704"/>
      <c r="W126" s="164"/>
      <c r="X126" s="704"/>
      <c r="Y126" s="704"/>
      <c r="Z126" s="705"/>
      <c r="AA126" s="705"/>
      <c r="AB126" s="704"/>
      <c r="AC126" s="704"/>
      <c r="AD126" s="704"/>
      <c r="AE126" s="704"/>
      <c r="AF126" s="704"/>
      <c r="AG126" s="704"/>
      <c r="AH126" s="704"/>
      <c r="AI126" s="704"/>
      <c r="AJ126" s="704"/>
    </row>
    <row r="127" spans="2:36" s="381" customFormat="1">
      <c r="B127" s="704"/>
      <c r="C127" s="704"/>
      <c r="D127" s="704"/>
      <c r="E127" s="704"/>
      <c r="F127" s="704"/>
      <c r="G127" s="704"/>
      <c r="H127" s="704"/>
      <c r="I127" s="704"/>
      <c r="J127" s="704"/>
      <c r="K127" s="704"/>
      <c r="L127" s="163"/>
      <c r="M127" s="163"/>
      <c r="N127" s="704"/>
      <c r="O127" s="704"/>
      <c r="P127" s="704"/>
      <c r="Q127" s="704"/>
      <c r="R127" s="704"/>
      <c r="S127" s="704"/>
      <c r="T127" s="704"/>
      <c r="U127" s="704"/>
      <c r="V127" s="704"/>
      <c r="W127" s="164"/>
      <c r="X127" s="704"/>
      <c r="Y127" s="704"/>
      <c r="Z127" s="705"/>
      <c r="AA127" s="705"/>
      <c r="AB127" s="704"/>
      <c r="AC127" s="704"/>
      <c r="AD127" s="704"/>
      <c r="AE127" s="704"/>
      <c r="AF127" s="704"/>
      <c r="AG127" s="704"/>
      <c r="AH127" s="704"/>
      <c r="AI127" s="704"/>
      <c r="AJ127" s="704"/>
    </row>
    <row r="128" spans="2:36" s="381" customFormat="1">
      <c r="B128" s="704"/>
      <c r="C128" s="704"/>
      <c r="D128" s="704"/>
      <c r="E128" s="704"/>
      <c r="F128" s="704"/>
      <c r="G128" s="704"/>
      <c r="H128" s="704"/>
      <c r="I128" s="704"/>
      <c r="J128" s="704"/>
      <c r="K128" s="704"/>
      <c r="L128" s="163"/>
      <c r="M128" s="163"/>
      <c r="N128" s="704"/>
      <c r="O128" s="704"/>
      <c r="P128" s="704"/>
      <c r="Q128" s="704"/>
      <c r="R128" s="704"/>
      <c r="S128" s="704"/>
      <c r="T128" s="704"/>
      <c r="U128" s="704"/>
      <c r="V128" s="704"/>
      <c r="W128" s="164"/>
      <c r="X128" s="704"/>
      <c r="Y128" s="704"/>
      <c r="Z128" s="705"/>
      <c r="AA128" s="705"/>
      <c r="AB128" s="704"/>
      <c r="AC128" s="704"/>
      <c r="AD128" s="704"/>
      <c r="AE128" s="704"/>
      <c r="AF128" s="704"/>
      <c r="AG128" s="704"/>
      <c r="AH128" s="704"/>
      <c r="AI128" s="704"/>
      <c r="AJ128" s="704"/>
    </row>
    <row r="129" spans="2:36" s="381" customFormat="1">
      <c r="B129" s="704"/>
      <c r="C129" s="704"/>
      <c r="D129" s="704"/>
      <c r="E129" s="704"/>
      <c r="F129" s="704"/>
      <c r="G129" s="704"/>
      <c r="H129" s="704"/>
      <c r="I129" s="704"/>
      <c r="J129" s="704"/>
      <c r="K129" s="704"/>
      <c r="L129" s="163"/>
      <c r="M129" s="163"/>
      <c r="N129" s="704"/>
      <c r="O129" s="704"/>
      <c r="P129" s="704"/>
      <c r="Q129" s="704"/>
      <c r="R129" s="704"/>
      <c r="S129" s="704"/>
      <c r="T129" s="704"/>
      <c r="U129" s="704"/>
      <c r="V129" s="704"/>
      <c r="W129" s="164"/>
      <c r="X129" s="704"/>
      <c r="Y129" s="704"/>
      <c r="Z129" s="705"/>
      <c r="AA129" s="705"/>
      <c r="AB129" s="704"/>
      <c r="AC129" s="704"/>
      <c r="AD129" s="704"/>
      <c r="AE129" s="704"/>
      <c r="AF129" s="704"/>
      <c r="AG129" s="704"/>
      <c r="AH129" s="704"/>
      <c r="AI129" s="704"/>
      <c r="AJ129" s="704"/>
    </row>
    <row r="130" spans="2:36" s="381" customFormat="1">
      <c r="B130" s="704"/>
      <c r="C130" s="704"/>
      <c r="D130" s="704"/>
      <c r="E130" s="704"/>
      <c r="F130" s="704"/>
      <c r="G130" s="704"/>
      <c r="H130" s="704"/>
      <c r="I130" s="704"/>
      <c r="J130" s="704"/>
      <c r="K130" s="704"/>
      <c r="L130" s="163"/>
      <c r="M130" s="163"/>
      <c r="N130" s="704"/>
      <c r="O130" s="704"/>
      <c r="P130" s="704"/>
      <c r="Q130" s="704"/>
      <c r="R130" s="704"/>
      <c r="S130" s="704"/>
      <c r="T130" s="704"/>
      <c r="U130" s="704"/>
      <c r="V130" s="704"/>
      <c r="W130" s="164"/>
      <c r="X130" s="704"/>
      <c r="Y130" s="704"/>
      <c r="Z130" s="705"/>
      <c r="AA130" s="705"/>
      <c r="AB130" s="704"/>
      <c r="AC130" s="704"/>
      <c r="AD130" s="704"/>
      <c r="AE130" s="704"/>
      <c r="AF130" s="704"/>
      <c r="AG130" s="704"/>
      <c r="AH130" s="704"/>
      <c r="AI130" s="704"/>
      <c r="AJ130" s="704"/>
    </row>
    <row r="131" spans="2:36" s="381" customFormat="1">
      <c r="B131" s="704"/>
      <c r="C131" s="704"/>
      <c r="D131" s="704"/>
      <c r="E131" s="704"/>
      <c r="F131" s="704"/>
      <c r="G131" s="704"/>
      <c r="H131" s="704"/>
      <c r="I131" s="704"/>
      <c r="J131" s="704"/>
      <c r="K131" s="704"/>
      <c r="L131" s="163"/>
      <c r="M131" s="163"/>
      <c r="N131" s="704"/>
      <c r="O131" s="704"/>
      <c r="P131" s="704"/>
      <c r="Q131" s="704"/>
      <c r="R131" s="704"/>
      <c r="S131" s="704"/>
      <c r="T131" s="704"/>
      <c r="U131" s="704"/>
      <c r="V131" s="704"/>
      <c r="W131" s="164"/>
      <c r="X131" s="704"/>
      <c r="Y131" s="704"/>
      <c r="Z131" s="705"/>
      <c r="AA131" s="705"/>
      <c r="AB131" s="704"/>
      <c r="AC131" s="704"/>
      <c r="AD131" s="704"/>
      <c r="AE131" s="704"/>
      <c r="AF131" s="704"/>
      <c r="AG131" s="704"/>
      <c r="AH131" s="704"/>
      <c r="AI131" s="704"/>
      <c r="AJ131" s="704"/>
    </row>
    <row r="132" spans="2:36" s="381" customFormat="1">
      <c r="B132" s="704"/>
      <c r="C132" s="704"/>
      <c r="D132" s="704"/>
      <c r="E132" s="704"/>
      <c r="F132" s="704"/>
      <c r="G132" s="704"/>
      <c r="H132" s="704"/>
      <c r="I132" s="704"/>
      <c r="J132" s="704"/>
      <c r="K132" s="704"/>
      <c r="L132" s="163"/>
      <c r="M132" s="163"/>
      <c r="N132" s="704"/>
      <c r="O132" s="704"/>
      <c r="P132" s="704"/>
      <c r="Q132" s="704"/>
      <c r="R132" s="704"/>
      <c r="S132" s="704"/>
      <c r="T132" s="704"/>
      <c r="U132" s="704"/>
      <c r="V132" s="704"/>
      <c r="W132" s="164"/>
      <c r="X132" s="704"/>
      <c r="Y132" s="704"/>
      <c r="Z132" s="705"/>
      <c r="AA132" s="705"/>
      <c r="AB132" s="704"/>
      <c r="AC132" s="704"/>
      <c r="AD132" s="704"/>
      <c r="AE132" s="704"/>
      <c r="AF132" s="704"/>
      <c r="AG132" s="704"/>
      <c r="AH132" s="704"/>
      <c r="AI132" s="704"/>
      <c r="AJ132" s="704"/>
    </row>
    <row r="133" spans="2:36">
      <c r="C133" s="704"/>
      <c r="D133" s="704"/>
      <c r="E133" s="704"/>
      <c r="F133" s="704"/>
      <c r="G133" s="704"/>
      <c r="H133" s="704"/>
    </row>
    <row r="134" spans="2:36">
      <c r="C134" s="704"/>
      <c r="D134" s="704"/>
      <c r="E134" s="704"/>
      <c r="F134" s="704"/>
      <c r="G134" s="704"/>
      <c r="H134" s="704"/>
    </row>
    <row r="135" spans="2:36">
      <c r="C135" s="704"/>
      <c r="D135" s="704"/>
      <c r="E135" s="704"/>
      <c r="F135" s="704"/>
      <c r="G135" s="704"/>
      <c r="H135" s="704"/>
    </row>
  </sheetData>
  <autoFilter ref="B18:AJ53" xr:uid="{2257D41E-9A11-49BE-BD7C-DAB38D287D3E}"/>
  <mergeCells count="6">
    <mergeCell ref="M47:W47"/>
    <mergeCell ref="G49:H49"/>
    <mergeCell ref="M52:W52"/>
    <mergeCell ref="G53:H53"/>
    <mergeCell ref="I53:J53"/>
    <mergeCell ref="M53:W53"/>
  </mergeCells>
  <printOptions horizontalCentered="1"/>
  <pageMargins left="0.19685039370078741" right="0" top="0.15748031496062992" bottom="0.23622047244094491"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D98BA-EDB9-42E2-8C38-FA2DACD080E7}">
  <sheetPr>
    <pageSetUpPr fitToPage="1"/>
  </sheetPr>
  <dimension ref="A1:AJ143"/>
  <sheetViews>
    <sheetView showGridLines="0" topLeftCell="A16" zoomScale="70" zoomScaleNormal="70" zoomScaleSheetLayoutView="70" workbookViewId="0">
      <selection activeCell="F28" sqref="F28"/>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2.08984375" style="381" customWidth="1"/>
    <col min="7" max="7" width="12.1796875" style="163" customWidth="1"/>
    <col min="8" max="8" width="16.1796875" style="163" customWidth="1"/>
    <col min="9" max="9" width="5.81640625" style="704" customWidth="1"/>
    <col min="10" max="10" width="15" style="704" bestFit="1" customWidth="1"/>
    <col min="11" max="11" width="9.1796875" style="704" customWidth="1"/>
    <col min="12" max="12" width="16.1796875" style="163" customWidth="1"/>
    <col min="13" max="13" width="15.453125" style="163" customWidth="1"/>
    <col min="14" max="14" width="0.1796875" style="704" customWidth="1"/>
    <col min="15" max="15" width="4.54296875" style="704" customWidth="1"/>
    <col min="16" max="16" width="2.54296875" style="704" customWidth="1"/>
    <col min="17" max="17" width="4.81640625" style="704" customWidth="1"/>
    <col min="18" max="18" width="5.453125" style="704" customWidth="1"/>
    <col min="19" max="19" width="1.54296875" style="704" customWidth="1"/>
    <col min="20" max="20" width="4.1796875" style="704" customWidth="1"/>
    <col min="21" max="21" width="1.81640625" style="704" customWidth="1"/>
    <col min="22" max="22" width="6" style="704" customWidth="1"/>
    <col min="23" max="23" width="13.54296875" style="164" customWidth="1"/>
    <col min="24" max="24" width="7.36328125" style="704" customWidth="1"/>
    <col min="25" max="25" width="9.36328125" style="704" customWidth="1"/>
    <col min="26" max="26" width="12.26953125" style="705" bestFit="1" customWidth="1"/>
    <col min="27" max="27" width="38.08984375" style="705" bestFit="1" customWidth="1"/>
    <col min="28" max="28" width="9.08984375" style="704" bestFit="1" customWidth="1"/>
    <col min="29" max="32" width="9.1796875" style="704" customWidth="1"/>
    <col min="33" max="33" width="43.54296875" style="704" bestFit="1" customWidth="1"/>
    <col min="34" max="34" width="13.1796875" style="704" bestFit="1" customWidth="1"/>
    <col min="35" max="35" width="9.1796875" style="704" customWidth="1"/>
    <col min="36" max="16384" width="9.1796875" style="704"/>
  </cols>
  <sheetData>
    <row r="1" spans="2:27">
      <c r="B1" s="379"/>
      <c r="C1" s="638"/>
    </row>
    <row r="2" spans="2:27" ht="12.5">
      <c r="B2" s="379"/>
      <c r="C2" s="638"/>
      <c r="Z2" s="704"/>
      <c r="AA2" s="704"/>
    </row>
    <row r="3" spans="2:27" ht="20">
      <c r="B3" s="383" t="s">
        <v>41</v>
      </c>
      <c r="C3" s="384"/>
      <c r="D3" s="384"/>
      <c r="E3" s="384"/>
      <c r="F3" s="384"/>
      <c r="G3" s="66"/>
      <c r="H3" s="66"/>
      <c r="I3" s="383"/>
      <c r="J3" s="383"/>
      <c r="K3" s="383"/>
      <c r="L3" s="66"/>
      <c r="M3" s="66"/>
      <c r="N3" s="383"/>
      <c r="O3" s="383"/>
      <c r="P3" s="383"/>
      <c r="Q3" s="383"/>
      <c r="R3" s="383"/>
      <c r="S3" s="383"/>
      <c r="T3" s="383"/>
      <c r="U3" s="383"/>
      <c r="V3" s="383"/>
      <c r="W3" s="7"/>
      <c r="Z3" s="704"/>
      <c r="AA3" s="704"/>
    </row>
    <row r="4" spans="2:27" ht="3.75" customHeight="1">
      <c r="Z4" s="704"/>
      <c r="AA4" s="704"/>
    </row>
    <row r="5" spans="2:27" ht="12.5">
      <c r="B5" s="704" t="s">
        <v>500</v>
      </c>
      <c r="I5" s="385" t="s">
        <v>43</v>
      </c>
      <c r="J5" s="386">
        <f ca="1">TODAY()</f>
        <v>44826</v>
      </c>
      <c r="K5" s="386"/>
      <c r="L5" s="165"/>
      <c r="M5" s="166"/>
      <c r="N5" s="385"/>
      <c r="O5" s="385"/>
      <c r="P5" s="385"/>
      <c r="Q5" s="385"/>
      <c r="R5" s="385"/>
      <c r="S5" s="385"/>
      <c r="T5" s="385"/>
      <c r="U5" s="385"/>
      <c r="V5" s="385"/>
      <c r="Z5" s="704"/>
      <c r="AA5" s="704"/>
    </row>
    <row r="6" spans="2:27" ht="13">
      <c r="B6" s="387" t="s">
        <v>44</v>
      </c>
      <c r="C6" s="639"/>
      <c r="D6" s="640"/>
      <c r="E6" s="390"/>
      <c r="F6" s="639"/>
      <c r="G6" s="80" t="s">
        <v>45</v>
      </c>
      <c r="H6" s="73"/>
      <c r="I6" s="391" t="s">
        <v>46</v>
      </c>
      <c r="J6" s="392"/>
      <c r="K6" s="393"/>
      <c r="L6" s="80" t="s">
        <v>47</v>
      </c>
      <c r="M6" s="73"/>
      <c r="N6" s="393"/>
      <c r="O6" s="393"/>
      <c r="P6" s="387"/>
      <c r="Q6" s="393"/>
      <c r="R6" s="393"/>
      <c r="S6" s="393"/>
      <c r="T6" s="393"/>
      <c r="U6" s="388"/>
      <c r="V6" s="388"/>
      <c r="W6" s="159"/>
      <c r="Z6" s="704"/>
      <c r="AA6" s="704"/>
    </row>
    <row r="7" spans="2:27" ht="13">
      <c r="B7" s="394" t="s">
        <v>614</v>
      </c>
      <c r="D7" s="641"/>
      <c r="E7" s="396" t="s">
        <v>48</v>
      </c>
      <c r="F7" s="642"/>
      <c r="G7" s="81" t="s">
        <v>49</v>
      </c>
      <c r="H7" s="67"/>
      <c r="I7" s="398" t="s">
        <v>50</v>
      </c>
      <c r="J7" s="399"/>
      <c r="K7" s="397"/>
      <c r="L7" s="81" t="s">
        <v>51</v>
      </c>
      <c r="M7" s="67"/>
      <c r="N7" s="397"/>
      <c r="O7" s="397"/>
      <c r="P7" s="398" t="s">
        <v>52</v>
      </c>
      <c r="Q7" s="397"/>
      <c r="R7" s="397"/>
      <c r="S7" s="397"/>
      <c r="T7" s="397"/>
      <c r="U7" s="397"/>
      <c r="V7" s="397"/>
      <c r="W7" s="25"/>
      <c r="Z7" s="704"/>
      <c r="AA7" s="704"/>
    </row>
    <row r="8" spans="2:27" ht="12.5">
      <c r="B8" s="394" t="s">
        <v>394</v>
      </c>
      <c r="D8" s="641"/>
      <c r="E8" s="400"/>
      <c r="G8" s="167"/>
      <c r="H8" s="168"/>
      <c r="I8" s="394"/>
      <c r="K8" s="389"/>
      <c r="L8" s="167"/>
      <c r="M8" s="169"/>
      <c r="O8" s="389"/>
      <c r="U8" s="401"/>
      <c r="V8" s="401"/>
      <c r="W8" s="170"/>
      <c r="Z8" s="704"/>
      <c r="AA8" s="704"/>
    </row>
    <row r="9" spans="2:27" ht="12.5">
      <c r="B9" s="394">
        <v>4380192</v>
      </c>
      <c r="D9" s="641"/>
      <c r="E9" s="400" t="s">
        <v>349</v>
      </c>
      <c r="G9" s="167" t="s">
        <v>54</v>
      </c>
      <c r="H9" s="168"/>
      <c r="I9" s="394" t="s">
        <v>55</v>
      </c>
      <c r="K9" s="395"/>
      <c r="L9" s="167" t="s">
        <v>56</v>
      </c>
      <c r="M9" s="171"/>
      <c r="O9" s="395"/>
      <c r="P9" s="704" t="s">
        <v>57</v>
      </c>
      <c r="W9" s="172"/>
      <c r="Z9" s="704"/>
      <c r="AA9" s="704"/>
    </row>
    <row r="10" spans="2:27" ht="13">
      <c r="B10" s="394" t="s">
        <v>534</v>
      </c>
      <c r="D10" s="643" t="s">
        <v>555</v>
      </c>
      <c r="E10" s="400" t="s">
        <v>58</v>
      </c>
      <c r="G10" s="167"/>
      <c r="H10" s="168"/>
      <c r="I10" s="968"/>
      <c r="J10" s="969"/>
      <c r="K10" s="402"/>
      <c r="L10" s="167"/>
      <c r="M10" s="171"/>
      <c r="O10" s="395"/>
      <c r="W10" s="172"/>
      <c r="Z10" s="704"/>
      <c r="AA10" s="704"/>
    </row>
    <row r="11" spans="2:27" ht="13">
      <c r="B11" s="394"/>
      <c r="D11" s="641"/>
      <c r="E11" s="404"/>
      <c r="F11" s="444"/>
      <c r="G11" s="167" t="s">
        <v>59</v>
      </c>
      <c r="H11" s="168"/>
      <c r="I11" s="394" t="s">
        <v>60</v>
      </c>
      <c r="K11" s="395"/>
      <c r="L11" s="167" t="s">
        <v>501</v>
      </c>
      <c r="M11" s="171"/>
      <c r="O11" s="395"/>
      <c r="P11" s="704" t="s">
        <v>62</v>
      </c>
      <c r="W11" s="172"/>
      <c r="Z11" s="704"/>
      <c r="AA11" s="704"/>
    </row>
    <row r="12" spans="2:27" ht="12.5">
      <c r="B12" s="406" t="s">
        <v>63</v>
      </c>
      <c r="D12" s="641"/>
      <c r="E12" s="400" t="s">
        <v>64</v>
      </c>
      <c r="G12" s="167"/>
      <c r="H12" s="168"/>
      <c r="I12" s="394"/>
      <c r="K12" s="395"/>
      <c r="L12" s="167"/>
      <c r="M12" s="171"/>
      <c r="O12" s="395"/>
      <c r="W12" s="172"/>
      <c r="Z12" s="704"/>
      <c r="AA12" s="704"/>
    </row>
    <row r="13" spans="2:27" ht="12.5">
      <c r="B13" s="406"/>
      <c r="C13" s="448"/>
      <c r="D13" s="644"/>
      <c r="E13" s="400" t="s">
        <v>65</v>
      </c>
      <c r="G13" s="173"/>
      <c r="H13" s="174"/>
      <c r="I13" s="406"/>
      <c r="J13" s="407"/>
      <c r="K13" s="408"/>
      <c r="L13" s="173"/>
      <c r="M13" s="175"/>
      <c r="N13" s="407"/>
      <c r="O13" s="408"/>
      <c r="P13" s="407"/>
      <c r="Q13" s="407"/>
      <c r="R13" s="407"/>
      <c r="S13" s="407"/>
      <c r="T13" s="407"/>
      <c r="U13" s="407"/>
      <c r="V13" s="407"/>
      <c r="W13" s="176"/>
      <c r="Z13" s="704"/>
      <c r="AA13" s="704"/>
    </row>
    <row r="14" spans="2:27" ht="12.5">
      <c r="B14" s="409" t="s">
        <v>502</v>
      </c>
      <c r="C14" s="645" t="s">
        <v>503</v>
      </c>
      <c r="D14" s="645"/>
      <c r="E14" s="411" t="s">
        <v>504</v>
      </c>
      <c r="F14" s="418"/>
      <c r="G14" s="70" t="s">
        <v>506</v>
      </c>
      <c r="H14" s="70" t="s">
        <v>71</v>
      </c>
      <c r="I14" s="413" t="s">
        <v>507</v>
      </c>
      <c r="J14" s="413" t="s">
        <v>508</v>
      </c>
      <c r="K14" s="414" t="s">
        <v>509</v>
      </c>
      <c r="L14" s="77" t="s">
        <v>510</v>
      </c>
      <c r="M14" s="77" t="s">
        <v>511</v>
      </c>
      <c r="N14" s="415"/>
      <c r="O14" s="415" t="s">
        <v>512</v>
      </c>
      <c r="P14" s="409"/>
      <c r="Q14" s="409"/>
      <c r="R14" s="409"/>
      <c r="S14" s="409"/>
      <c r="T14" s="409"/>
      <c r="U14" s="409"/>
      <c r="V14" s="409"/>
      <c r="W14" s="43" t="s">
        <v>513</v>
      </c>
      <c r="Z14" s="704"/>
      <c r="AA14" s="704"/>
    </row>
    <row r="15" spans="2:27" ht="12.75" customHeight="1">
      <c r="B15" s="416"/>
      <c r="C15" s="404"/>
      <c r="D15" s="640"/>
      <c r="E15" s="418" t="s">
        <v>514</v>
      </c>
      <c r="F15" s="646"/>
      <c r="G15" s="71" t="s">
        <v>518</v>
      </c>
      <c r="H15" s="71" t="s">
        <v>518</v>
      </c>
      <c r="I15" s="412"/>
      <c r="J15" s="412"/>
      <c r="K15" s="424"/>
      <c r="L15" s="71" t="s">
        <v>519</v>
      </c>
      <c r="M15" s="78" t="s">
        <v>519</v>
      </c>
      <c r="N15" s="420"/>
      <c r="O15" s="421" t="s">
        <v>520</v>
      </c>
      <c r="P15" s="422"/>
      <c r="Q15" s="422"/>
      <c r="R15" s="422"/>
      <c r="S15" s="422"/>
      <c r="T15" s="422"/>
      <c r="U15" s="423"/>
      <c r="V15" s="423"/>
      <c r="W15" s="51" t="s">
        <v>75</v>
      </c>
      <c r="Z15" s="704"/>
      <c r="AA15" s="704"/>
    </row>
    <row r="16" spans="2:27" ht="13.5" customHeight="1">
      <c r="B16" s="424"/>
      <c r="C16" s="647" t="s">
        <v>588</v>
      </c>
      <c r="D16" s="648"/>
      <c r="E16" s="427"/>
      <c r="F16" s="427"/>
      <c r="G16" s="160"/>
      <c r="H16" s="160"/>
      <c r="I16" s="424"/>
      <c r="J16" s="424"/>
      <c r="L16" s="160"/>
      <c r="M16" s="161"/>
      <c r="N16" s="428"/>
      <c r="O16" s="429"/>
      <c r="P16" s="429"/>
      <c r="Q16" s="429"/>
      <c r="R16" s="429"/>
      <c r="S16" s="429"/>
      <c r="T16" s="429"/>
      <c r="U16" s="428"/>
      <c r="V16" s="428"/>
      <c r="W16" s="162"/>
      <c r="Z16" s="704"/>
      <c r="AA16" s="704"/>
    </row>
    <row r="17" spans="1:34" ht="1" customHeight="1">
      <c r="B17" s="424"/>
      <c r="C17" s="647"/>
      <c r="D17" s="648"/>
      <c r="E17" s="427"/>
      <c r="F17" s="427"/>
      <c r="G17" s="160"/>
      <c r="H17" s="160"/>
      <c r="I17" s="424"/>
      <c r="J17" s="424"/>
      <c r="K17" s="424"/>
      <c r="L17" s="160"/>
      <c r="M17" s="161"/>
      <c r="N17" s="428"/>
      <c r="O17" s="429"/>
      <c r="P17" s="429"/>
      <c r="Q17" s="429"/>
      <c r="R17" s="429"/>
      <c r="S17" s="429"/>
      <c r="T17" s="429"/>
      <c r="U17" s="428"/>
      <c r="V17" s="428"/>
      <c r="W17" s="162"/>
      <c r="Z17" s="704"/>
      <c r="AA17" s="704"/>
    </row>
    <row r="18" spans="1:34" s="710" customFormat="1" ht="20" customHeight="1">
      <c r="B18" s="635"/>
      <c r="C18" s="364" t="s">
        <v>1387</v>
      </c>
      <c r="D18" s="346" t="str">
        <f>IF(E18="","",VLOOKUP(C18,Data!$B$5:$L$508,2,FALSE))</f>
        <v/>
      </c>
      <c r="E18" s="715"/>
      <c r="F18" s="709"/>
      <c r="G18" s="346" t="str">
        <f>IF(E18="","",VLOOKUP(C18,Data!$B$5:$L$508,11,FALSE))</f>
        <v/>
      </c>
      <c r="H18" s="616" t="str">
        <f t="shared" ref="H18:H52" si="0">IF(E18&gt;0,E18*G18,"-")</f>
        <v>-</v>
      </c>
      <c r="I18" s="471"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190,Data!G190,(IF(C18=Data!B193,Data!G193,(IF(C18=Data!#REF!,Data!#REF!,(IF(C18=Data!#REF!,Data!#REF!,(IF(C18=Data!#REF!,Data!#REF!,Data!#REF!)))))))))))))))&amp;IF(C18=Data!#REF!,Data!#REF!,(IF(C18=Data!#REF!,Data!#REF!,(IF(C18=Data!#REF!,Data!#REF!,(IF(C18=Data!#REF!,Data!#REF!,(IF(C18=Data!#REF!,Data!#REF!,(IF(C18=Data!#REF!,Data!G885,(IF(C18=Data!#REF!,Data!#REF!,(IF(C18=Data!#REF!,Data!#REF!,Data!#REF!)))))))))))))))&amp;IF(C18=Data!B221,Data!G221,(IF(C18=Data!#REF!,Data!#REF!,(IF(C18=Data!#REF!,Data!#REF!,(IF(C18=Data!#REF!,Data!#REF!,(IF(C18=Data!#REF!,Data!#REF!,Data!#REF!)))))))))</f>
        <v>#REF!</v>
      </c>
      <c r="O18" s="966"/>
      <c r="P18" s="967"/>
      <c r="Q18" s="630" t="s">
        <v>525</v>
      </c>
      <c r="R18" s="967"/>
      <c r="S18" s="967"/>
      <c r="T18" s="630"/>
      <c r="U18" s="634"/>
      <c r="V18" s="630"/>
      <c r="W18" s="350" t="str">
        <f>IF(E18="","",VLOOKUP(C18,Data!$B$5:$J$508,9,FALSE)*E18)</f>
        <v/>
      </c>
      <c r="X18" s="704"/>
      <c r="Y18" s="704"/>
      <c r="Z18" s="901" t="s">
        <v>1202</v>
      </c>
      <c r="AA18" s="901" t="s">
        <v>1203</v>
      </c>
      <c r="AB18" s="901" t="s">
        <v>1204</v>
      </c>
      <c r="AC18" s="704"/>
      <c r="AD18" s="704"/>
      <c r="AG18" s="710" t="s">
        <v>1261</v>
      </c>
      <c r="AH18" s="710">
        <v>64</v>
      </c>
    </row>
    <row r="19" spans="1:34" s="710" customFormat="1" ht="20" customHeight="1">
      <c r="B19" s="957">
        <v>1</v>
      </c>
      <c r="C19" s="357" t="s">
        <v>135</v>
      </c>
      <c r="D19" s="346" t="str">
        <f>IF(E19="","",VLOOKUP(C19,Data!$B$5:$L$508,2,FALSE))</f>
        <v>ZV88270</v>
      </c>
      <c r="E19" s="715">
        <v>64</v>
      </c>
      <c r="F19" s="712" t="s">
        <v>1383</v>
      </c>
      <c r="G19" s="346">
        <f>IF(E19="","",VLOOKUP(C19,Data!$B$5:$L$508,11,FALSE))</f>
        <v>97.38</v>
      </c>
      <c r="H19" s="616">
        <f t="shared" si="0"/>
        <v>6232.32</v>
      </c>
      <c r="I19" s="471" t="str">
        <f>IF(E19="","",VLOOKUP(C19,Data!$B$5:$D$508,3,FALSE))</f>
        <v>C/T</v>
      </c>
      <c r="J19" s="347" t="str">
        <f>IF(E19="","",VLOOKUP(C19,Data!$B$5:$M$508,12,FALSE))</f>
        <v>Indonesia</v>
      </c>
      <c r="K19" s="348"/>
      <c r="L19" s="349">
        <f>IF(E19="","",VLOOKUP(C19,Data!$B$5:$E$508,4,FALSE)*E19)</f>
        <v>290.56</v>
      </c>
      <c r="M19" s="349">
        <f>IF(E19="","",VLOOKUP(C19,Data!$B$5:$F$508,5,FALSE)*E19)</f>
        <v>268.8</v>
      </c>
      <c r="N19" s="612" t="e">
        <f>IF(C19=Data!#REF!,Data!#REF!,(IF(C19=Data!#REF!,Data!#REF!,(IF(C19=Data!#REF!,Data!#REF!,(IF(C19=Data!B142,Data!G142,(IF(C19=Data!B145,Data!G145,(IF(C19=Data!#REF!,Data!#REF!,(IF(C19=Data!#REF!,Data!#REF!,(IF(C19=Data!#REF!,Data!#REF!,Data!#REF!)))))))))))))))&amp;IF(C19=Data!#REF!,Data!#REF!,(IF(C19=Data!#REF!,Data!#REF!,(IF(C19=Data!#REF!,Data!#REF!,(IF(C19=Data!#REF!,Data!#REF!,(IF(C19=Data!#REF!,Data!#REF!,(IF(C19=Data!#REF!,Data!G837,(IF(C19=Data!#REF!,Data!#REF!,(IF(C19=Data!#REF!,Data!#REF!,Data!#REF!)))))))))))))))&amp;IF(C19=Data!B173,Data!G173,(IF(C19=Data!#REF!,Data!#REF!,(IF(C19=Data!#REF!,Data!#REF!,(IF(C19=Data!#REF!,Data!#REF!,(IF(C19=Data!#REF!,Data!#REF!,Data!#REF!)))))))))</f>
        <v>#REF!</v>
      </c>
      <c r="O19" s="966"/>
      <c r="P19" s="967"/>
      <c r="Q19" s="630" t="s">
        <v>525</v>
      </c>
      <c r="R19" s="967"/>
      <c r="S19" s="967"/>
      <c r="T19" s="630"/>
      <c r="U19" s="634"/>
      <c r="V19" s="630"/>
      <c r="W19" s="350">
        <f>IF(E19="","",VLOOKUP(C19,Data!$B$5:$J$508,9,FALSE)*E19)</f>
        <v>0.83199999999999996</v>
      </c>
      <c r="X19" s="704" t="b">
        <f t="shared" ref="X19:X51" si="1">D19=Z19</f>
        <v>0</v>
      </c>
      <c r="Y19" s="704" t="b">
        <f t="shared" ref="Y19:Y51" si="2">E19=AB19</f>
        <v>0</v>
      </c>
      <c r="Z19" s="935" t="s">
        <v>571</v>
      </c>
      <c r="AA19" s="935" t="s">
        <v>1182</v>
      </c>
      <c r="AB19" s="936">
        <v>20</v>
      </c>
      <c r="AC19" s="704"/>
      <c r="AD19" s="704"/>
      <c r="AG19" s="710" t="s">
        <v>1262</v>
      </c>
      <c r="AH19" s="710">
        <v>64</v>
      </c>
    </row>
    <row r="20" spans="1:34" s="710" customFormat="1" ht="20" customHeight="1">
      <c r="B20" s="957">
        <v>2</v>
      </c>
      <c r="C20" s="357" t="s">
        <v>138</v>
      </c>
      <c r="D20" s="346" t="str">
        <f>IF(E20="","",VLOOKUP(C20,Data!$B$5:$L$508,2,FALSE))</f>
        <v>ZV88300</v>
      </c>
      <c r="E20" s="715">
        <v>64</v>
      </c>
      <c r="F20" s="363"/>
      <c r="G20" s="346">
        <f>IF(E20="","",VLOOKUP(C20,Data!$B$5:$L$508,11,FALSE))</f>
        <v>96.87</v>
      </c>
      <c r="H20" s="616">
        <f t="shared" si="0"/>
        <v>6199.68</v>
      </c>
      <c r="I20" s="471" t="str">
        <f>IF(E20="","",VLOOKUP(C20,Data!$B$5:$D$508,3,FALSE))</f>
        <v>C/T</v>
      </c>
      <c r="J20" s="347" t="str">
        <f>IF(E20="","",VLOOKUP(C20,Data!$B$5:$M$508,12,FALSE))</f>
        <v>Indonesia</v>
      </c>
      <c r="K20" s="348"/>
      <c r="L20" s="349">
        <f>IF(E20="","",VLOOKUP(C20,Data!$B$5:$E$508,4,FALSE)*E20)</f>
        <v>290.56</v>
      </c>
      <c r="M20" s="349">
        <f>IF(E20="","",VLOOKUP(C20,Data!$B$5:$F$508,5,FALSE)*E20)</f>
        <v>268.8</v>
      </c>
      <c r="N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O20" s="966"/>
      <c r="P20" s="967"/>
      <c r="Q20" s="630" t="s">
        <v>525</v>
      </c>
      <c r="R20" s="967"/>
      <c r="S20" s="967"/>
      <c r="T20" s="630"/>
      <c r="U20" s="634"/>
      <c r="V20" s="630"/>
      <c r="W20" s="350">
        <f>IF(E20="","",VLOOKUP(C20,Data!$B$5:$J$508,9,FALSE)*E20)</f>
        <v>0.83199999999999996</v>
      </c>
      <c r="X20" s="704" t="b">
        <f t="shared" si="1"/>
        <v>0</v>
      </c>
      <c r="Y20" s="704" t="b">
        <f t="shared" si="2"/>
        <v>0</v>
      </c>
      <c r="Z20" s="902" t="s">
        <v>601</v>
      </c>
      <c r="AA20" s="902" t="s">
        <v>1304</v>
      </c>
      <c r="AB20" s="903">
        <v>10</v>
      </c>
      <c r="AC20" s="704"/>
      <c r="AD20" s="704"/>
      <c r="AG20" s="710" t="s">
        <v>1312</v>
      </c>
      <c r="AH20" s="710">
        <v>2</v>
      </c>
    </row>
    <row r="21" spans="1:34" s="710" customFormat="1" ht="20" customHeight="1">
      <c r="B21" s="957">
        <v>3</v>
      </c>
      <c r="C21" s="357" t="s">
        <v>139</v>
      </c>
      <c r="D21" s="346" t="str">
        <f>IF(E21="","",VLOOKUP(C21,Data!$B$5:$L$508,2,FALSE))</f>
        <v>ZV88310</v>
      </c>
      <c r="E21" s="715">
        <v>2</v>
      </c>
      <c r="F21" s="712" t="s">
        <v>1384</v>
      </c>
      <c r="G21" s="346">
        <f>IF(E21="","",VLOOKUP(C21,Data!$B$5:$L$508,11,FALSE))</f>
        <v>98.33</v>
      </c>
      <c r="H21" s="616">
        <f t="shared" si="0"/>
        <v>196.66</v>
      </c>
      <c r="I21" s="471" t="str">
        <f>IF(E21="","",VLOOKUP(C21,Data!$B$5:$D$508,3,FALSE))</f>
        <v>C/T</v>
      </c>
      <c r="J21" s="347" t="str">
        <f>IF(E21="","",VLOOKUP(C21,Data!$B$5:$M$508,12,FALSE))</f>
        <v>Indonesia</v>
      </c>
      <c r="K21" s="348"/>
      <c r="L21" s="349">
        <f>IF(E21="","",VLOOKUP(C21,Data!$B$5:$E$508,4,FALSE)*E21)</f>
        <v>9.08</v>
      </c>
      <c r="M21" s="349">
        <f>IF(E21="","",VLOOKUP(C21,Data!$B$5:$F$508,5,FALSE)*E21)</f>
        <v>8.4</v>
      </c>
      <c r="N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O21" s="966"/>
      <c r="P21" s="967"/>
      <c r="Q21" s="630" t="s">
        <v>525</v>
      </c>
      <c r="R21" s="967"/>
      <c r="S21" s="967"/>
      <c r="T21" s="630"/>
      <c r="U21" s="634"/>
      <c r="V21" s="630"/>
      <c r="W21" s="350">
        <f>IF(E21="","",VLOOKUP(C21,Data!$B$5:$J$508,9,FALSE)*E21)</f>
        <v>2.5999999999999999E-2</v>
      </c>
      <c r="X21" s="704" t="b">
        <f t="shared" si="1"/>
        <v>0</v>
      </c>
      <c r="Y21" s="704" t="b">
        <f t="shared" si="2"/>
        <v>0</v>
      </c>
      <c r="Z21" s="902" t="s">
        <v>569</v>
      </c>
      <c r="AA21" s="902" t="s">
        <v>1183</v>
      </c>
      <c r="AB21" s="903">
        <v>160</v>
      </c>
      <c r="AC21" s="704"/>
      <c r="AD21" s="704"/>
      <c r="AG21" s="710" t="s">
        <v>1357</v>
      </c>
      <c r="AH21" s="710">
        <v>30</v>
      </c>
    </row>
    <row r="22" spans="1:34" s="710" customFormat="1" ht="20" customHeight="1">
      <c r="B22" s="635"/>
      <c r="C22" s="364" t="s">
        <v>1394</v>
      </c>
      <c r="D22" s="346" t="str">
        <f>IF(E22="","",VLOOKUP(C22,Data!$B$5:$L$508,2,FALSE))</f>
        <v/>
      </c>
      <c r="E22" s="715"/>
      <c r="F22" s="709"/>
      <c r="G22" s="346" t="str">
        <f>IF(E22="","",VLOOKUP(C22,Data!$B$5:$L$508,11,FALSE))</f>
        <v/>
      </c>
      <c r="H22" s="616" t="str">
        <f t="shared" ref="H22" si="3">IF(E22&gt;0,E22*G22,"-")</f>
        <v>-</v>
      </c>
      <c r="I22" s="471" t="str">
        <f>IF(E22="","",VLOOKUP(C22,Data!$B$5:$D$508,3,FALSE))</f>
        <v/>
      </c>
      <c r="J22" s="347" t="str">
        <f>IF(E22="","",VLOOKUP(C22,Data!$B$5:$M$508,12,FALSE))</f>
        <v/>
      </c>
      <c r="K22" s="348"/>
      <c r="L22" s="349" t="str">
        <f>IF(E22="","",VLOOKUP(C22,Data!$B$5:$E$508,4,FALSE)*E22)</f>
        <v/>
      </c>
      <c r="M22" s="349" t="str">
        <f>IF(E22="","",VLOOKUP(C22,Data!$B$5:$F$508,5,FALSE)*E22)</f>
        <v/>
      </c>
      <c r="N22" s="612" t="e">
        <f>IF(C22=Data!#REF!,Data!#REF!,(IF(C22=Data!#REF!,Data!#REF!,(IF(C22=Data!#REF!,Data!#REF!,(IF(C22=Data!B194,Data!G194,(IF(C22=Data!B197,Data!G197,(IF(C22=Data!#REF!,Data!#REF!,(IF(C22=Data!#REF!,Data!#REF!,(IF(C22=Data!#REF!,Data!#REF!,Data!#REF!)))))))))))))))&amp;IF(C22=Data!#REF!,Data!#REF!,(IF(C22=Data!#REF!,Data!#REF!,(IF(C22=Data!#REF!,Data!#REF!,(IF(C22=Data!#REF!,Data!#REF!,(IF(C22=Data!#REF!,Data!#REF!,(IF(C22=Data!#REF!,Data!G889,(IF(C22=Data!#REF!,Data!#REF!,(IF(C22=Data!#REF!,Data!#REF!,Data!#REF!)))))))))))))))&amp;IF(C22=Data!B225,Data!G225,(IF(C22=Data!#REF!,Data!#REF!,(IF(C22=Data!#REF!,Data!#REF!,(IF(C22=Data!#REF!,Data!#REF!,(IF(C22=Data!#REF!,Data!#REF!,Data!#REF!)))))))))</f>
        <v>#REF!</v>
      </c>
      <c r="O22" s="975"/>
      <c r="P22" s="976"/>
      <c r="Q22" s="630" t="s">
        <v>525</v>
      </c>
      <c r="R22" s="976"/>
      <c r="S22" s="976"/>
      <c r="T22" s="630"/>
      <c r="U22" s="634"/>
      <c r="V22" s="630"/>
      <c r="W22" s="350" t="str">
        <f>IF(E22="","",VLOOKUP(C22,Data!$B$5:$J$508,9,FALSE)*E22)</f>
        <v/>
      </c>
      <c r="X22" s="704"/>
      <c r="Y22" s="704"/>
      <c r="Z22" s="901" t="s">
        <v>1202</v>
      </c>
      <c r="AA22" s="901" t="s">
        <v>1203</v>
      </c>
      <c r="AB22" s="901" t="s">
        <v>1204</v>
      </c>
      <c r="AC22" s="704"/>
      <c r="AD22" s="704"/>
      <c r="AG22" s="710" t="s">
        <v>1261</v>
      </c>
      <c r="AH22" s="710">
        <v>64</v>
      </c>
    </row>
    <row r="23" spans="1:34" s="710" customFormat="1" ht="20" customHeight="1">
      <c r="B23" s="957" t="s">
        <v>1412</v>
      </c>
      <c r="C23" s="357" t="s">
        <v>1343</v>
      </c>
      <c r="D23" s="346" t="str">
        <f>IF(E23="","",VLOOKUP(C23,Data!$B$5:$L$508,2,FALSE))</f>
        <v>VFK670Z</v>
      </c>
      <c r="E23" s="715">
        <v>30</v>
      </c>
      <c r="F23" s="712"/>
      <c r="G23" s="346">
        <f>IF(E23="","",VLOOKUP(C23,Data!$B$5:$L$508,11,FALSE))</f>
        <v>2.82</v>
      </c>
      <c r="H23" s="616">
        <f t="shared" si="0"/>
        <v>84.6</v>
      </c>
      <c r="I23" s="471" t="str">
        <f>IF(E23="","",VLOOKUP(C23,Data!$B$5:$D$508,3,FALSE))</f>
        <v>C/T</v>
      </c>
      <c r="J23" s="347" t="str">
        <f>IF(E23="","",VLOOKUP(C23,Data!$B$5:$M$508,12,FALSE))</f>
        <v>Indonesia</v>
      </c>
      <c r="K23" s="348"/>
      <c r="L23" s="349">
        <f>IF(E23="","",VLOOKUP(C23,Data!$B$5:$E$508,4,FALSE)*E23)</f>
        <v>6</v>
      </c>
      <c r="M23" s="349">
        <f>IF(E23="","",VLOOKUP(C23,Data!$B$5:$F$508,5,FALSE)*E23)</f>
        <v>1.5</v>
      </c>
      <c r="N23" s="612" t="e">
        <f>IF(C23=Data!#REF!,Data!#REF!,(IF(C23=Data!#REF!,Data!#REF!,(IF(C23=Data!#REF!,Data!#REF!,(IF(C23=Data!B137,Data!G137,(IF(C23=Data!B140,Data!G140,(IF(C23=Data!#REF!,Data!#REF!,(IF(C23=Data!#REF!,Data!#REF!,(IF(C23=Data!#REF!,Data!#REF!,Data!#REF!)))))))))))))))&amp;IF(C23=Data!#REF!,Data!#REF!,(IF(C23=Data!#REF!,Data!#REF!,(IF(C23=Data!#REF!,Data!#REF!,(IF(C23=Data!#REF!,Data!#REF!,(IF(C23=Data!#REF!,Data!#REF!,(IF(C23=Data!#REF!,Data!G832,(IF(C23=Data!#REF!,Data!#REF!,(IF(C23=Data!#REF!,Data!#REF!,Data!#REF!)))))))))))))))&amp;IF(C23=Data!B168,Data!G168,(IF(C23=Data!#REF!,Data!#REF!,(IF(C23=Data!#REF!,Data!#REF!,(IF(C23=Data!#REF!,Data!#REF!,(IF(C23=Data!#REF!,Data!#REF!,Data!#REF!)))))))))</f>
        <v>#REF!</v>
      </c>
      <c r="O23" s="966"/>
      <c r="P23" s="967"/>
      <c r="Q23" s="630" t="s">
        <v>525</v>
      </c>
      <c r="R23" s="967"/>
      <c r="S23" s="967"/>
      <c r="T23" s="630"/>
      <c r="U23" s="634"/>
      <c r="V23" s="630"/>
      <c r="W23" s="350">
        <f>IF(E23="","",VLOOKUP(C23,Data!$B$5:$J$508,9,FALSE)*E23)</f>
        <v>0.26999999999999996</v>
      </c>
      <c r="X23" s="704" t="b">
        <f t="shared" si="1"/>
        <v>0</v>
      </c>
      <c r="Y23" s="704" t="b">
        <f t="shared" si="2"/>
        <v>0</v>
      </c>
      <c r="Z23" s="902" t="s">
        <v>570</v>
      </c>
      <c r="AA23" s="902" t="s">
        <v>1289</v>
      </c>
      <c r="AB23" s="903">
        <v>20</v>
      </c>
      <c r="AC23" s="704"/>
      <c r="AD23" s="704"/>
      <c r="AG23" s="710" t="s">
        <v>1261</v>
      </c>
      <c r="AH23" s="710">
        <v>128</v>
      </c>
    </row>
    <row r="24" spans="1:34" s="710" customFormat="1" ht="20" customHeight="1">
      <c r="B24" s="957" t="s">
        <v>999</v>
      </c>
      <c r="C24" s="357" t="s">
        <v>135</v>
      </c>
      <c r="D24" s="346" t="str">
        <f>IF(E24="","",VLOOKUP(C24,Data!$B$5:$L$508,2,FALSE))</f>
        <v>ZV88270</v>
      </c>
      <c r="E24" s="715">
        <v>128</v>
      </c>
      <c r="F24" s="378" t="s">
        <v>1386</v>
      </c>
      <c r="G24" s="346">
        <f>IF(E24="","",VLOOKUP(C24,Data!$B$5:$L$508,11,FALSE))</f>
        <v>97.38</v>
      </c>
      <c r="H24" s="616">
        <f t="shared" si="0"/>
        <v>12464.64</v>
      </c>
      <c r="I24" s="471" t="str">
        <f>IF(E24="","",VLOOKUP(C24,Data!$B$5:$D$508,3,FALSE))</f>
        <v>C/T</v>
      </c>
      <c r="J24" s="347" t="str">
        <f>IF(E24="","",VLOOKUP(C24,Data!$B$5:$M$508,12,FALSE))</f>
        <v>Indonesia</v>
      </c>
      <c r="K24" s="348"/>
      <c r="L24" s="349">
        <f>IF(E24="","",VLOOKUP(C24,Data!$B$5:$E$508,4,FALSE)*E24)</f>
        <v>581.12</v>
      </c>
      <c r="M24" s="349">
        <f>IF(E24="","",VLOOKUP(C24,Data!$B$5:$F$508,5,FALSE)*E24)</f>
        <v>537.6</v>
      </c>
      <c r="N24" s="612" t="e">
        <f>IF(C24=Data!#REF!,Data!#REF!,(IF(C24=Data!#REF!,Data!#REF!,(IF(C24=Data!#REF!,Data!#REF!,(IF(C24=Data!B138,Data!G138,(IF(C24=Data!B141,Data!G141,(IF(C24=Data!#REF!,Data!#REF!,(IF(C24=Data!#REF!,Data!#REF!,(IF(C24=Data!#REF!,Data!#REF!,Data!#REF!)))))))))))))))&amp;IF(C24=Data!#REF!,Data!#REF!,(IF(C24=Data!#REF!,Data!#REF!,(IF(C24=Data!#REF!,Data!#REF!,(IF(C24=Data!#REF!,Data!#REF!,(IF(C24=Data!#REF!,Data!#REF!,(IF(C24=Data!#REF!,Data!G833,(IF(C24=Data!#REF!,Data!#REF!,(IF(C24=Data!#REF!,Data!#REF!,Data!#REF!)))))))))))))))&amp;IF(C24=Data!B169,Data!G169,(IF(C24=Data!#REF!,Data!#REF!,(IF(C24=Data!#REF!,Data!#REF!,(IF(C24=Data!#REF!,Data!#REF!,(IF(C24=Data!#REF!,Data!#REF!,Data!#REF!)))))))))</f>
        <v>#REF!</v>
      </c>
      <c r="O24" s="966"/>
      <c r="P24" s="967"/>
      <c r="Q24" s="630" t="s">
        <v>525</v>
      </c>
      <c r="R24" s="967"/>
      <c r="S24" s="967"/>
      <c r="T24" s="630"/>
      <c r="U24" s="634"/>
      <c r="V24" s="630"/>
      <c r="W24" s="350">
        <f>IF(E24="","",VLOOKUP(C24,Data!$B$5:$J$508,9,FALSE)*E24)</f>
        <v>1.6639999999999999</v>
      </c>
      <c r="X24" s="704" t="b">
        <f t="shared" si="1"/>
        <v>0</v>
      </c>
      <c r="Y24" s="704" t="b">
        <f t="shared" si="2"/>
        <v>0</v>
      </c>
      <c r="Z24" s="902" t="s">
        <v>565</v>
      </c>
      <c r="AA24" s="902" t="s">
        <v>1184</v>
      </c>
      <c r="AB24" s="903">
        <v>150</v>
      </c>
      <c r="AC24" s="704"/>
      <c r="AD24" s="704"/>
      <c r="AG24" s="710" t="s">
        <v>1253</v>
      </c>
      <c r="AH24" s="710">
        <v>64</v>
      </c>
    </row>
    <row r="25" spans="1:34" s="710" customFormat="1" ht="20" customHeight="1">
      <c r="B25" s="957">
        <v>9</v>
      </c>
      <c r="C25" s="357" t="s">
        <v>137</v>
      </c>
      <c r="D25" s="346" t="str">
        <f>IF(E25="","",VLOOKUP(C25,Data!$B$5:$L$508,2,FALSE))</f>
        <v>ZV88290</v>
      </c>
      <c r="E25" s="715">
        <v>64</v>
      </c>
      <c r="F25" s="712"/>
      <c r="G25" s="346">
        <f>IF(E25="","",VLOOKUP(C25,Data!$B$5:$L$508,11,FALSE))</f>
        <v>96.87</v>
      </c>
      <c r="H25" s="616">
        <f t="shared" ref="H25" si="4">IF(E25&gt;0,E25*G25,"-")</f>
        <v>6199.68</v>
      </c>
      <c r="I25" s="471" t="str">
        <f>IF(E25="","",VLOOKUP(C25,Data!$B$5:$D$508,3,FALSE))</f>
        <v>C/T</v>
      </c>
      <c r="J25" s="347" t="str">
        <f>IF(E25="","",VLOOKUP(C25,Data!$B$5:$M$508,12,FALSE))</f>
        <v>Indonesia</v>
      </c>
      <c r="K25" s="348"/>
      <c r="L25" s="349">
        <f>IF(E25="","",VLOOKUP(C25,Data!$B$5:$E$508,4,FALSE)*E25)</f>
        <v>290.56</v>
      </c>
      <c r="M25" s="349">
        <f>IF(E25="","",VLOOKUP(C25,Data!$B$5:$F$508,5,FALSE)*E25)</f>
        <v>268.8</v>
      </c>
      <c r="N25" s="612" t="e">
        <f>IF(C25=Data!#REF!,Data!#REF!,(IF(C25=Data!#REF!,Data!#REF!,(IF(C25=Data!#REF!,Data!#REF!,(IF(C25=Data!B138,Data!G138,(IF(C25=Data!B141,Data!G141,(IF(C25=Data!#REF!,Data!#REF!,(IF(C25=Data!#REF!,Data!#REF!,(IF(C25=Data!#REF!,Data!#REF!,Data!#REF!)))))))))))))))&amp;IF(C25=Data!#REF!,Data!#REF!,(IF(C25=Data!#REF!,Data!#REF!,(IF(C25=Data!#REF!,Data!#REF!,(IF(C25=Data!#REF!,Data!#REF!,(IF(C25=Data!#REF!,Data!#REF!,(IF(C25=Data!#REF!,Data!G833,(IF(C25=Data!#REF!,Data!#REF!,(IF(C25=Data!#REF!,Data!#REF!,Data!#REF!)))))))))))))))&amp;IF(C25=Data!B169,Data!G169,(IF(C25=Data!#REF!,Data!#REF!,(IF(C25=Data!#REF!,Data!#REF!,(IF(C25=Data!#REF!,Data!#REF!,(IF(C25=Data!#REF!,Data!#REF!,Data!#REF!)))))))))</f>
        <v>#REF!</v>
      </c>
      <c r="O25" s="975"/>
      <c r="P25" s="976"/>
      <c r="Q25" s="630" t="s">
        <v>525</v>
      </c>
      <c r="R25" s="976"/>
      <c r="S25" s="976"/>
      <c r="T25" s="630"/>
      <c r="U25" s="634"/>
      <c r="V25" s="630"/>
      <c r="W25" s="350">
        <f>IF(E25="","",VLOOKUP(C25,Data!$B$5:$J$508,9,FALSE)*E25)</f>
        <v>0.83199999999999996</v>
      </c>
      <c r="X25" s="704" t="b">
        <f t="shared" ref="X25" si="5">D25=Z25</f>
        <v>0</v>
      </c>
      <c r="Y25" s="704" t="b">
        <f t="shared" ref="Y25" si="6">E25=AB25</f>
        <v>0</v>
      </c>
      <c r="Z25" s="902" t="s">
        <v>566</v>
      </c>
      <c r="AA25" s="902" t="s">
        <v>1185</v>
      </c>
      <c r="AB25" s="903">
        <v>150</v>
      </c>
      <c r="AC25" s="704"/>
      <c r="AD25" s="704"/>
      <c r="AG25" s="710" t="s">
        <v>1262</v>
      </c>
      <c r="AH25" s="710">
        <v>64</v>
      </c>
    </row>
    <row r="26" spans="1:34" s="710" customFormat="1" ht="20" customHeight="1">
      <c r="B26" s="957">
        <v>10</v>
      </c>
      <c r="C26" s="357" t="s">
        <v>138</v>
      </c>
      <c r="D26" s="346" t="str">
        <f>IF(E26="","",VLOOKUP(C26,Data!$B$5:$L$508,2,FALSE))</f>
        <v>ZV88300</v>
      </c>
      <c r="E26" s="715">
        <v>64</v>
      </c>
      <c r="F26" s="712"/>
      <c r="G26" s="346">
        <f>IF(E26="","",VLOOKUP(C26,Data!$B$5:$L$508,11,FALSE))</f>
        <v>96.87</v>
      </c>
      <c r="H26" s="616">
        <f t="shared" si="0"/>
        <v>6199.68</v>
      </c>
      <c r="I26" s="471" t="str">
        <f>IF(E26="","",VLOOKUP(C26,Data!$B$5:$D$508,3,FALSE))</f>
        <v>C/T</v>
      </c>
      <c r="J26" s="347" t="str">
        <f>IF(E26="","",VLOOKUP(C26,Data!$B$5:$M$508,12,FALSE))</f>
        <v>Indonesia</v>
      </c>
      <c r="K26" s="348"/>
      <c r="L26" s="349">
        <f>IF(E26="","",VLOOKUP(C26,Data!$B$5:$E$508,4,FALSE)*E26)</f>
        <v>290.56</v>
      </c>
      <c r="M26" s="349">
        <f>IF(E26="","",VLOOKUP(C26,Data!$B$5:$F$508,5,FALSE)*E26)</f>
        <v>268.8</v>
      </c>
      <c r="N26" s="612" t="e">
        <f>IF(C26=Data!#REF!,Data!#REF!,(IF(C26=Data!#REF!,Data!#REF!,(IF(C26=Data!#REF!,Data!#REF!,(IF(C26=Data!B139,Data!G139,(IF(C26=Data!B142,Data!G142,(IF(C26=Data!#REF!,Data!#REF!,(IF(C26=Data!#REF!,Data!#REF!,(IF(C26=Data!#REF!,Data!#REF!,Data!#REF!)))))))))))))))&amp;IF(C26=Data!#REF!,Data!#REF!,(IF(C26=Data!#REF!,Data!#REF!,(IF(C26=Data!#REF!,Data!#REF!,(IF(C26=Data!#REF!,Data!#REF!,(IF(C26=Data!#REF!,Data!#REF!,(IF(C26=Data!#REF!,Data!G834,(IF(C26=Data!#REF!,Data!#REF!,(IF(C26=Data!#REF!,Data!#REF!,Data!#REF!)))))))))))))))&amp;IF(C26=Data!B170,Data!G170,(IF(C26=Data!#REF!,Data!#REF!,(IF(C26=Data!#REF!,Data!#REF!,(IF(C26=Data!#REF!,Data!#REF!,(IF(C26=Data!#REF!,Data!#REF!,Data!#REF!)))))))))</f>
        <v>#REF!</v>
      </c>
      <c r="O26" s="966"/>
      <c r="P26" s="967"/>
      <c r="Q26" s="630" t="s">
        <v>525</v>
      </c>
      <c r="R26" s="967"/>
      <c r="S26" s="967"/>
      <c r="T26" s="630"/>
      <c r="U26" s="634"/>
      <c r="V26" s="630"/>
      <c r="W26" s="350">
        <f>IF(E26="","",VLOOKUP(C26,Data!$B$5:$J$508,9,FALSE)*E26)</f>
        <v>0.83199999999999996</v>
      </c>
      <c r="X26" s="704" t="b">
        <f t="shared" si="1"/>
        <v>0</v>
      </c>
      <c r="Y26" s="704" t="b">
        <f t="shared" si="2"/>
        <v>0</v>
      </c>
      <c r="Z26" s="902" t="s">
        <v>566</v>
      </c>
      <c r="AA26" s="902" t="s">
        <v>1185</v>
      </c>
      <c r="AB26" s="903">
        <v>150</v>
      </c>
      <c r="AC26" s="704"/>
      <c r="AD26" s="704"/>
    </row>
    <row r="27" spans="1:34" s="710" customFormat="1" ht="20" customHeight="1">
      <c r="A27" s="710" t="s">
        <v>12</v>
      </c>
      <c r="B27" s="635"/>
      <c r="C27" s="364" t="s">
        <v>1395</v>
      </c>
      <c r="D27" s="346" t="str">
        <f>IF(E27="","",VLOOKUP(C27,Data!$B$5:$L$508,2,FALSE))</f>
        <v/>
      </c>
      <c r="E27" s="715"/>
      <c r="F27" s="709"/>
      <c r="G27" s="346" t="str">
        <f>IF(E27="","",VLOOKUP(C27,Data!$B$5:$L$508,11,FALSE))</f>
        <v/>
      </c>
      <c r="H27" s="616" t="str">
        <f t="shared" ref="H27:H33" si="7">IF(E27&gt;0,E27*G27,"-")</f>
        <v>-</v>
      </c>
      <c r="I27" s="471" t="str">
        <f>IF(E27="","",VLOOKUP(C27,Data!$B$5:$D$508,3,FALSE))</f>
        <v/>
      </c>
      <c r="J27" s="347" t="str">
        <f>IF(E27="","",VLOOKUP(C27,Data!$B$5:$M$508,12,FALSE))</f>
        <v/>
      </c>
      <c r="K27" s="348"/>
      <c r="L27" s="349" t="str">
        <f>IF(E27="","",VLOOKUP(C27,Data!$B$5:$E$508,4,FALSE)*E27)</f>
        <v/>
      </c>
      <c r="M27" s="349" t="str">
        <f>IF(E27="","",VLOOKUP(C27,Data!$B$5:$F$508,5,FALSE)*E27)</f>
        <v/>
      </c>
      <c r="N27" s="612" t="e">
        <f>IF(C27=Data!#REF!,Data!#REF!,(IF(C27=Data!#REF!,Data!#REF!,(IF(C27=Data!#REF!,Data!#REF!,(IF(C27=Data!B197,Data!G197,(IF(C27=Data!B200,Data!G200,(IF(C27=Data!#REF!,Data!#REF!,(IF(C27=Data!#REF!,Data!#REF!,(IF(C27=Data!#REF!,Data!#REF!,Data!#REF!)))))))))))))))&amp;IF(C27=Data!#REF!,Data!#REF!,(IF(C27=Data!#REF!,Data!#REF!,(IF(C27=Data!#REF!,Data!#REF!,(IF(C27=Data!#REF!,Data!#REF!,(IF(C27=Data!#REF!,Data!#REF!,(IF(C27=Data!#REF!,Data!G892,(IF(C27=Data!#REF!,Data!#REF!,(IF(C27=Data!#REF!,Data!#REF!,Data!#REF!)))))))))))))))&amp;IF(C27=Data!B228,Data!G228,(IF(C27=Data!#REF!,Data!#REF!,(IF(C27=Data!#REF!,Data!#REF!,(IF(C27=Data!#REF!,Data!#REF!,(IF(C27=Data!#REF!,Data!#REF!,Data!#REF!)))))))))</f>
        <v>#REF!</v>
      </c>
      <c r="O27" s="975"/>
      <c r="P27" s="976"/>
      <c r="Q27" s="630" t="s">
        <v>525</v>
      </c>
      <c r="R27" s="976"/>
      <c r="S27" s="976"/>
      <c r="T27" s="630"/>
      <c r="U27" s="634"/>
      <c r="V27" s="630"/>
      <c r="W27" s="350" t="str">
        <f>IF(E27="","",VLOOKUP(C27,Data!$B$5:$J$508,9,FALSE)*E27)</f>
        <v/>
      </c>
      <c r="X27" s="704"/>
      <c r="Y27" s="704"/>
      <c r="Z27" s="901" t="s">
        <v>1202</v>
      </c>
      <c r="AA27" s="901" t="s">
        <v>1203</v>
      </c>
      <c r="AB27" s="901" t="s">
        <v>1204</v>
      </c>
      <c r="AC27" s="704"/>
      <c r="AD27" s="704"/>
      <c r="AG27" s="710" t="s">
        <v>1303</v>
      </c>
      <c r="AH27" s="710">
        <v>50</v>
      </c>
    </row>
    <row r="28" spans="1:34" s="710" customFormat="1" ht="20" customHeight="1">
      <c r="B28" s="957">
        <v>11</v>
      </c>
      <c r="C28" s="357" t="s">
        <v>602</v>
      </c>
      <c r="D28" s="346" t="str">
        <f>IF(E28="","",VLOOKUP(C28,Data!$B$5:$L$508,2,FALSE))</f>
        <v>ZA34840</v>
      </c>
      <c r="E28" s="715">
        <v>50</v>
      </c>
      <c r="F28" s="709"/>
      <c r="G28" s="346">
        <f>IF(E28="","",VLOOKUP(C28,Data!$B$5:$L$508,11,FALSE))</f>
        <v>35.08</v>
      </c>
      <c r="H28" s="616">
        <f t="shared" si="7"/>
        <v>1754</v>
      </c>
      <c r="I28" s="471" t="str">
        <f>IF(E28="","",VLOOKUP(C28,Data!$B$5:$D$508,3,FALSE))</f>
        <v>C/T</v>
      </c>
      <c r="J28" s="347" t="str">
        <f>IF(E28="","",VLOOKUP(C28,Data!$B$5:$M$508,12,FALSE))</f>
        <v>Indonesia</v>
      </c>
      <c r="K28" s="348"/>
      <c r="L28" s="349">
        <f>IF(E28="","",VLOOKUP(C28,Data!$B$5:$E$508,4,FALSE)*E28)</f>
        <v>56.000000000000007</v>
      </c>
      <c r="M28" s="349">
        <f>IF(E28="","",VLOOKUP(C28,Data!$B$5:$F$508,5,FALSE)*E28)</f>
        <v>55.000000000000007</v>
      </c>
      <c r="N28" s="612" t="e">
        <f>IF(C28=Data!#REF!,Data!#REF!,(IF(C28=Data!#REF!,Data!#REF!,(IF(C28=Data!#REF!,Data!#REF!,(IF(C28=Data!B149,Data!G149,(IF(C28=Data!B152,Data!G152,(IF(C28=Data!#REF!,Data!#REF!,(IF(C28=Data!#REF!,Data!#REF!,(IF(C28=Data!#REF!,Data!#REF!,Data!#REF!)))))))))))))))&amp;IF(C28=Data!#REF!,Data!#REF!,(IF(C28=Data!#REF!,Data!#REF!,(IF(C28=Data!#REF!,Data!#REF!,(IF(C28=Data!#REF!,Data!#REF!,(IF(C28=Data!#REF!,Data!#REF!,(IF(C28=Data!#REF!,Data!G844,(IF(C28=Data!#REF!,Data!#REF!,(IF(C28=Data!#REF!,Data!#REF!,Data!#REF!)))))))))))))))&amp;IF(C28=Data!B180,Data!G180,(IF(C28=Data!#REF!,Data!#REF!,(IF(C28=Data!#REF!,Data!#REF!,(IF(C28=Data!#REF!,Data!#REF!,(IF(C28=Data!#REF!,Data!#REF!,Data!#REF!)))))))))</f>
        <v>#REF!</v>
      </c>
      <c r="O28" s="975"/>
      <c r="P28" s="976"/>
      <c r="Q28" s="630" t="s">
        <v>525</v>
      </c>
      <c r="R28" s="976"/>
      <c r="S28" s="976"/>
      <c r="T28" s="630"/>
      <c r="U28" s="634"/>
      <c r="V28" s="630"/>
      <c r="W28" s="350">
        <f>IF(E28="","",VLOOKUP(C28,Data!$B$5:$J$508,9,FALSE)*E28)</f>
        <v>0.182</v>
      </c>
      <c r="X28" s="704" t="b">
        <f t="shared" ref="X28:X33" si="8">D28=Z28</f>
        <v>0</v>
      </c>
      <c r="Y28" s="704" t="b">
        <f t="shared" ref="Y28:Y33" si="9">E28=AB28</f>
        <v>0</v>
      </c>
      <c r="Z28" s="935" t="s">
        <v>571</v>
      </c>
      <c r="AA28" s="935" t="s">
        <v>1182</v>
      </c>
      <c r="AB28" s="936">
        <v>20</v>
      </c>
      <c r="AC28" s="704"/>
      <c r="AD28" s="704"/>
      <c r="AG28" s="710" t="s">
        <v>1182</v>
      </c>
      <c r="AH28" s="710">
        <v>20</v>
      </c>
    </row>
    <row r="29" spans="1:34" s="710" customFormat="1" ht="20" customHeight="1">
      <c r="B29" s="957" t="s">
        <v>1400</v>
      </c>
      <c r="C29" s="357" t="s">
        <v>14</v>
      </c>
      <c r="D29" s="346" t="str">
        <f>IF(E29="","",VLOOKUP(C29,Data!$B$5:$L$508,2,FALSE))</f>
        <v>ZA34830</v>
      </c>
      <c r="E29" s="715">
        <v>20</v>
      </c>
      <c r="F29" s="709"/>
      <c r="G29" s="346">
        <f>IF(E29="","",VLOOKUP(C29,Data!$B$5:$L$508,11,FALSE))</f>
        <v>117.38</v>
      </c>
      <c r="H29" s="616">
        <f t="shared" si="7"/>
        <v>2347.6</v>
      </c>
      <c r="I29" s="471" t="str">
        <f>IF(E29="","",VLOOKUP(C29,Data!$B$5:$D$508,3,FALSE))</f>
        <v>C/T</v>
      </c>
      <c r="J29" s="347" t="str">
        <f>IF(E29="","",VLOOKUP(C29,Data!$B$5:$M$508,12,FALSE))</f>
        <v>Indonesia</v>
      </c>
      <c r="K29" s="348"/>
      <c r="L29" s="349">
        <f>IF(E29="","",VLOOKUP(C29,Data!$B$5:$E$508,4,FALSE)*E29)</f>
        <v>102</v>
      </c>
      <c r="M29" s="349">
        <f>IF(E29="","",VLOOKUP(C29,Data!$B$5:$F$508,5,FALSE)*E29)</f>
        <v>90</v>
      </c>
      <c r="N29" s="612" t="e">
        <f>IF(C29=Data!#REF!,Data!#REF!,(IF(C29=Data!#REF!,Data!#REF!,(IF(C29=Data!#REF!,Data!#REF!,(IF(C29=Data!B147,Data!G147,(IF(C29=Data!B150,Data!G150,(IF(C29=Data!#REF!,Data!#REF!,(IF(C29=Data!#REF!,Data!#REF!,(IF(C29=Data!#REF!,Data!#REF!,Data!#REF!)))))))))))))))&amp;IF(C29=Data!#REF!,Data!#REF!,(IF(C29=Data!#REF!,Data!#REF!,(IF(C29=Data!#REF!,Data!#REF!,(IF(C29=Data!#REF!,Data!#REF!,(IF(C29=Data!#REF!,Data!#REF!,(IF(C29=Data!#REF!,Data!G842,(IF(C29=Data!#REF!,Data!#REF!,(IF(C29=Data!#REF!,Data!#REF!,Data!#REF!)))))))))))))))&amp;IF(C29=Data!B178,Data!G178,(IF(C29=Data!#REF!,Data!#REF!,(IF(C29=Data!#REF!,Data!#REF!,(IF(C29=Data!#REF!,Data!#REF!,(IF(C29=Data!#REF!,Data!#REF!,Data!#REF!)))))))))</f>
        <v>#REF!</v>
      </c>
      <c r="O29" s="975"/>
      <c r="P29" s="976"/>
      <c r="Q29" s="630" t="s">
        <v>525</v>
      </c>
      <c r="R29" s="976"/>
      <c r="S29" s="976"/>
      <c r="T29" s="630"/>
      <c r="U29" s="634"/>
      <c r="V29" s="630"/>
      <c r="W29" s="350">
        <f>IF(E29="","",VLOOKUP(C29,Data!$B$5:$J$508,9,FALSE)*E29)</f>
        <v>1.1619999999999999</v>
      </c>
      <c r="X29" s="704" t="b">
        <f t="shared" si="8"/>
        <v>0</v>
      </c>
      <c r="Y29" s="704" t="b">
        <f t="shared" si="9"/>
        <v>0</v>
      </c>
      <c r="Z29" s="902" t="s">
        <v>601</v>
      </c>
      <c r="AA29" s="902" t="s">
        <v>1304</v>
      </c>
      <c r="AB29" s="903">
        <v>10</v>
      </c>
      <c r="AC29" s="704"/>
      <c r="AD29" s="704"/>
      <c r="AG29" s="710" t="s">
        <v>1183</v>
      </c>
      <c r="AH29" s="710">
        <v>120</v>
      </c>
    </row>
    <row r="30" spans="1:34" s="710" customFormat="1" ht="20" customHeight="1">
      <c r="B30" s="957" t="s">
        <v>971</v>
      </c>
      <c r="C30" s="357" t="s">
        <v>336</v>
      </c>
      <c r="D30" s="346" t="str">
        <f>IF(E30="","",VLOOKUP(C30,Data!$B$5:$L$508,2,FALSE))</f>
        <v>WY71980</v>
      </c>
      <c r="E30" s="715">
        <v>120</v>
      </c>
      <c r="F30" s="709"/>
      <c r="G30" s="346">
        <f>IF(E30="","",VLOOKUP(C30,Data!$B$5:$L$508,11,FALSE))</f>
        <v>128.6</v>
      </c>
      <c r="H30" s="616">
        <f t="shared" si="7"/>
        <v>15432</v>
      </c>
      <c r="I30" s="471" t="str">
        <f>IF(E30="","",VLOOKUP(C30,Data!$B$5:$D$508,3,FALSE))</f>
        <v>C/T</v>
      </c>
      <c r="J30" s="347" t="str">
        <f>IF(E30="","",VLOOKUP(C30,Data!$B$5:$M$508,12,FALSE))</f>
        <v>Indonesia</v>
      </c>
      <c r="K30" s="348"/>
      <c r="L30" s="349">
        <f>IF(E30="","",VLOOKUP(C30,Data!$B$5:$E$508,4,FALSE)*E30)</f>
        <v>792</v>
      </c>
      <c r="M30" s="349">
        <f>IF(E30="","",VLOOKUP(C30,Data!$B$5:$F$508,5,FALSE)*E30)</f>
        <v>780</v>
      </c>
      <c r="N30" s="612" t="e">
        <f>IF(C30=Data!#REF!,Data!#REF!,(IF(C30=Data!#REF!,Data!#REF!,(IF(C30=Data!#REF!,Data!#REF!,(IF(C30=Data!B147,Data!G147,(IF(C30=Data!B150,Data!G150,(IF(C30=Data!#REF!,Data!#REF!,(IF(C30=Data!#REF!,Data!#REF!,(IF(C30=Data!#REF!,Data!#REF!,Data!#REF!)))))))))))))))&amp;IF(C30=Data!#REF!,Data!#REF!,(IF(C30=Data!#REF!,Data!#REF!,(IF(C30=Data!#REF!,Data!#REF!,(IF(C30=Data!#REF!,Data!#REF!,(IF(C30=Data!#REF!,Data!#REF!,(IF(C30=Data!#REF!,Data!G842,(IF(C30=Data!#REF!,Data!#REF!,(IF(C30=Data!#REF!,Data!#REF!,Data!#REF!)))))))))))))))&amp;IF(C30=Data!B178,Data!G178,(IF(C30=Data!#REF!,Data!#REF!,(IF(C30=Data!#REF!,Data!#REF!,(IF(C30=Data!#REF!,Data!#REF!,(IF(C30=Data!#REF!,Data!#REF!,Data!#REF!)))))))))</f>
        <v>#REF!</v>
      </c>
      <c r="O30" s="975"/>
      <c r="P30" s="976"/>
      <c r="Q30" s="630" t="s">
        <v>525</v>
      </c>
      <c r="R30" s="976"/>
      <c r="S30" s="976"/>
      <c r="T30" s="630"/>
      <c r="U30" s="634"/>
      <c r="V30" s="630"/>
      <c r="W30" s="350">
        <f>IF(E30="","",VLOOKUP(C30,Data!$B$5:$J$508,9,FALSE)*E30)</f>
        <v>1.6102799999999999</v>
      </c>
      <c r="X30" s="704" t="b">
        <f t="shared" si="8"/>
        <v>1</v>
      </c>
      <c r="Y30" s="704" t="b">
        <f t="shared" si="9"/>
        <v>0</v>
      </c>
      <c r="Z30" s="902" t="s">
        <v>569</v>
      </c>
      <c r="AA30" s="902" t="s">
        <v>1183</v>
      </c>
      <c r="AB30" s="903">
        <v>160</v>
      </c>
      <c r="AC30" s="704"/>
      <c r="AD30" s="704"/>
      <c r="AG30" s="710" t="s">
        <v>1289</v>
      </c>
      <c r="AH30" s="710">
        <v>20</v>
      </c>
    </row>
    <row r="31" spans="1:34" s="710" customFormat="1" ht="20" customHeight="1">
      <c r="B31" s="957">
        <v>20</v>
      </c>
      <c r="C31" s="357" t="s">
        <v>348</v>
      </c>
      <c r="D31" s="346" t="str">
        <f>IF(E31="","",VLOOKUP(C31,Data!$B$5:$L$508,2,FALSE))</f>
        <v>WY72000</v>
      </c>
      <c r="E31" s="715">
        <v>20</v>
      </c>
      <c r="F31" s="709"/>
      <c r="G31" s="346">
        <f>IF(E31="","",VLOOKUP(C31,Data!$B$5:$L$508,11,FALSE))</f>
        <v>128.13999999999999</v>
      </c>
      <c r="H31" s="616">
        <f t="shared" si="7"/>
        <v>2562.7999999999997</v>
      </c>
      <c r="I31" s="471" t="str">
        <f>IF(E31="","",VLOOKUP(C31,Data!$B$5:$D$508,3,FALSE))</f>
        <v>C/T</v>
      </c>
      <c r="J31" s="347" t="str">
        <f>IF(E31="","",VLOOKUP(C31,Data!$B$5:$M$508,12,FALSE))</f>
        <v>Indonesia</v>
      </c>
      <c r="K31" s="348"/>
      <c r="L31" s="349">
        <f>IF(E31="","",VLOOKUP(C31,Data!$B$5:$E$508,4,FALSE)*E31)</f>
        <v>132</v>
      </c>
      <c r="M31" s="349">
        <f>IF(E31="","",VLOOKUP(C31,Data!$B$5:$F$508,5,FALSE)*E31)</f>
        <v>130</v>
      </c>
      <c r="N31" s="612" t="e">
        <f>IF(C31=Data!#REF!,Data!#REF!,(IF(C31=Data!#REF!,Data!#REF!,(IF(C31=Data!#REF!,Data!#REF!,(IF(C31=Data!B144,Data!G144,(IF(C31=Data!B147,Data!G147,(IF(C31=Data!#REF!,Data!#REF!,(IF(C31=Data!#REF!,Data!#REF!,(IF(C31=Data!#REF!,Data!#REF!,Data!#REF!)))))))))))))))&amp;IF(C31=Data!#REF!,Data!#REF!,(IF(C31=Data!#REF!,Data!#REF!,(IF(C31=Data!#REF!,Data!#REF!,(IF(C31=Data!#REF!,Data!#REF!,(IF(C31=Data!#REF!,Data!#REF!,(IF(C31=Data!#REF!,Data!G839,(IF(C31=Data!#REF!,Data!#REF!,(IF(C31=Data!#REF!,Data!#REF!,Data!#REF!)))))))))))))))&amp;IF(C31=Data!B175,Data!G175,(IF(C31=Data!#REF!,Data!#REF!,(IF(C31=Data!#REF!,Data!#REF!,(IF(C31=Data!#REF!,Data!#REF!,(IF(C31=Data!#REF!,Data!#REF!,Data!#REF!)))))))))</f>
        <v>#REF!</v>
      </c>
      <c r="O31" s="975"/>
      <c r="P31" s="976"/>
      <c r="Q31" s="630" t="s">
        <v>525</v>
      </c>
      <c r="R31" s="976"/>
      <c r="S31" s="976"/>
      <c r="T31" s="630"/>
      <c r="U31" s="634"/>
      <c r="V31" s="630"/>
      <c r="W31" s="350">
        <f>IF(E31="","",VLOOKUP(C31,Data!$B$5:$J$508,9,FALSE)*E31)</f>
        <v>0.26838000000000001</v>
      </c>
      <c r="X31" s="704" t="b">
        <f t="shared" si="8"/>
        <v>1</v>
      </c>
      <c r="Y31" s="704" t="b">
        <f t="shared" si="9"/>
        <v>1</v>
      </c>
      <c r="Z31" s="902" t="s">
        <v>570</v>
      </c>
      <c r="AA31" s="902" t="s">
        <v>1289</v>
      </c>
      <c r="AB31" s="903">
        <v>20</v>
      </c>
      <c r="AC31" s="704"/>
      <c r="AD31" s="704"/>
      <c r="AG31" s="710" t="s">
        <v>1184</v>
      </c>
      <c r="AH31" s="710">
        <v>150</v>
      </c>
    </row>
    <row r="32" spans="1:34" s="710" customFormat="1" ht="20" customHeight="1">
      <c r="B32" s="957" t="s">
        <v>1369</v>
      </c>
      <c r="C32" s="357" t="s">
        <v>592</v>
      </c>
      <c r="D32" s="346" t="str">
        <f>IF(E32="","",VLOOKUP(C32,Data!$B$5:$L$508,2,FALSE))</f>
        <v>WW08930</v>
      </c>
      <c r="E32" s="715">
        <v>150</v>
      </c>
      <c r="F32" s="709"/>
      <c r="G32" s="346">
        <f>IF(E32="","",VLOOKUP(C32,Data!$B$5:$L$508,11,FALSE))</f>
        <v>24.7</v>
      </c>
      <c r="H32" s="616">
        <f t="shared" si="7"/>
        <v>3705</v>
      </c>
      <c r="I32" s="471" t="str">
        <f>IF(E32="","",VLOOKUP(C32,Data!$B$5:$D$508,3,FALSE))</f>
        <v>C/T</v>
      </c>
      <c r="J32" s="347" t="str">
        <f>IF(E32="","",VLOOKUP(C32,Data!$B$5:$M$508,12,FALSE))</f>
        <v>Indonesia</v>
      </c>
      <c r="K32" s="348"/>
      <c r="L32" s="349">
        <f>IF(E32="","",VLOOKUP(C32,Data!$B$5:$E$508,4,FALSE)*E32)</f>
        <v>330</v>
      </c>
      <c r="M32" s="349">
        <f>IF(E32="","",VLOOKUP(C32,Data!$B$5:$F$508,5,FALSE)*E32)</f>
        <v>150</v>
      </c>
      <c r="N32" s="612" t="e">
        <f>IF(C32=Data!#REF!,Data!#REF!,(IF(C32=Data!#REF!,Data!#REF!,(IF(C32=Data!#REF!,Data!#REF!,(IF(C32=Data!B145,Data!G145,(IF(C32=Data!B148,Data!G148,(IF(C32=Data!#REF!,Data!#REF!,(IF(C32=Data!#REF!,Data!#REF!,(IF(C32=Data!#REF!,Data!#REF!,Data!#REF!)))))))))))))))&amp;IF(C32=Data!#REF!,Data!#REF!,(IF(C32=Data!#REF!,Data!#REF!,(IF(C32=Data!#REF!,Data!#REF!,(IF(C32=Data!#REF!,Data!#REF!,(IF(C32=Data!#REF!,Data!#REF!,(IF(C32=Data!#REF!,Data!G840,(IF(C32=Data!#REF!,Data!#REF!,(IF(C32=Data!#REF!,Data!#REF!,Data!#REF!)))))))))))))))&amp;IF(C32=Data!B176,Data!G176,(IF(C32=Data!#REF!,Data!#REF!,(IF(C32=Data!#REF!,Data!#REF!,(IF(C32=Data!#REF!,Data!#REF!,(IF(C32=Data!#REF!,Data!#REF!,Data!#REF!)))))))))</f>
        <v>#REF!</v>
      </c>
      <c r="O32" s="975"/>
      <c r="P32" s="976"/>
      <c r="Q32" s="630" t="s">
        <v>525</v>
      </c>
      <c r="R32" s="976"/>
      <c r="S32" s="976"/>
      <c r="T32" s="630"/>
      <c r="U32" s="634"/>
      <c r="V32" s="630"/>
      <c r="W32" s="350">
        <f>IF(E32="","",VLOOKUP(C32,Data!$B$5:$J$508,9,FALSE)*E32)</f>
        <v>0.51</v>
      </c>
      <c r="X32" s="704" t="b">
        <f t="shared" si="8"/>
        <v>1</v>
      </c>
      <c r="Y32" s="704" t="b">
        <f t="shared" si="9"/>
        <v>1</v>
      </c>
      <c r="Z32" s="902" t="s">
        <v>565</v>
      </c>
      <c r="AA32" s="902" t="s">
        <v>1184</v>
      </c>
      <c r="AB32" s="903">
        <v>150</v>
      </c>
      <c r="AC32" s="704"/>
      <c r="AD32" s="704"/>
      <c r="AG32" s="710" t="s">
        <v>1185</v>
      </c>
      <c r="AH32" s="710">
        <v>150</v>
      </c>
    </row>
    <row r="33" spans="2:34" s="710" customFormat="1" ht="20" customHeight="1">
      <c r="B33" s="957"/>
      <c r="C33" s="357" t="s">
        <v>593</v>
      </c>
      <c r="D33" s="346" t="str">
        <f>IF(E33="","",VLOOKUP(C33,Data!$B$5:$L$508,2,FALSE))</f>
        <v>WW08960</v>
      </c>
      <c r="E33" s="715">
        <v>150</v>
      </c>
      <c r="F33" s="709"/>
      <c r="G33" s="346">
        <f>IF(E33="","",VLOOKUP(C33,Data!$B$5:$L$508,11,FALSE))</f>
        <v>24.7</v>
      </c>
      <c r="H33" s="616">
        <f t="shared" si="7"/>
        <v>3705</v>
      </c>
      <c r="I33" s="471" t="str">
        <f>IF(E33="","",VLOOKUP(C33,Data!$B$5:$D$508,3,FALSE))</f>
        <v>C/T</v>
      </c>
      <c r="J33" s="347" t="str">
        <f>IF(E33="","",VLOOKUP(C33,Data!$B$5:$M$508,12,FALSE))</f>
        <v>Indonesia</v>
      </c>
      <c r="K33" s="348"/>
      <c r="L33" s="349">
        <f>IF(E33="","",VLOOKUP(C33,Data!$B$5:$E$508,4,FALSE)*E33)</f>
        <v>0</v>
      </c>
      <c r="M33" s="349">
        <f>IF(E33="","",VLOOKUP(C33,Data!$B$5:$F$508,5,FALSE)*E33)</f>
        <v>150</v>
      </c>
      <c r="N33" s="612" t="e">
        <f>IF(C33=Data!#REF!,Data!#REF!,(IF(C33=Data!#REF!,Data!#REF!,(IF(C33=Data!#REF!,Data!#REF!,(IF(C33=Data!B146,Data!G146,(IF(C33=Data!B149,Data!G149,(IF(C33=Data!#REF!,Data!#REF!,(IF(C33=Data!#REF!,Data!#REF!,(IF(C33=Data!#REF!,Data!#REF!,Data!#REF!)))))))))))))))&amp;IF(C33=Data!#REF!,Data!#REF!,(IF(C33=Data!#REF!,Data!#REF!,(IF(C33=Data!#REF!,Data!#REF!,(IF(C33=Data!#REF!,Data!#REF!,(IF(C33=Data!#REF!,Data!#REF!,(IF(C33=Data!#REF!,Data!G841,(IF(C33=Data!#REF!,Data!#REF!,(IF(C33=Data!#REF!,Data!#REF!,Data!#REF!)))))))))))))))&amp;IF(C33=Data!B177,Data!G177,(IF(C33=Data!#REF!,Data!#REF!,(IF(C33=Data!#REF!,Data!#REF!,(IF(C33=Data!#REF!,Data!#REF!,(IF(C33=Data!#REF!,Data!#REF!,Data!#REF!)))))))))</f>
        <v>#REF!</v>
      </c>
      <c r="O33" s="975"/>
      <c r="P33" s="976"/>
      <c r="Q33" s="630" t="s">
        <v>525</v>
      </c>
      <c r="R33" s="976"/>
      <c r="S33" s="976"/>
      <c r="T33" s="630"/>
      <c r="U33" s="634"/>
      <c r="V33" s="630"/>
      <c r="W33" s="350">
        <f>IF(E33="","",VLOOKUP(C33,Data!$B$5:$J$508,9,FALSE)*E33)</f>
        <v>0.51</v>
      </c>
      <c r="X33" s="704" t="b">
        <f t="shared" si="8"/>
        <v>1</v>
      </c>
      <c r="Y33" s="704" t="b">
        <f t="shared" si="9"/>
        <v>1</v>
      </c>
      <c r="Z33" s="902" t="s">
        <v>566</v>
      </c>
      <c r="AA33" s="902" t="s">
        <v>1185</v>
      </c>
      <c r="AB33" s="903">
        <v>150</v>
      </c>
      <c r="AC33" s="704"/>
      <c r="AD33" s="704"/>
      <c r="AG33" s="710" t="s">
        <v>1186</v>
      </c>
      <c r="AH33" s="710">
        <v>100</v>
      </c>
    </row>
    <row r="34" spans="2:34" s="710" customFormat="1" ht="20" customHeight="1">
      <c r="B34" s="957" t="s">
        <v>1295</v>
      </c>
      <c r="C34" s="357" t="s">
        <v>596</v>
      </c>
      <c r="D34" s="346" t="str">
        <f>IF(E34="","",VLOOKUP(C34,Data!$B$5:$L$508,2,FALSE))</f>
        <v>WW09120</v>
      </c>
      <c r="E34" s="715">
        <v>100</v>
      </c>
      <c r="F34" s="709"/>
      <c r="G34" s="346">
        <f>IF(E34="","",VLOOKUP(C34,Data!$B$5:$L$508,11,FALSE))</f>
        <v>25.11</v>
      </c>
      <c r="H34" s="616">
        <f t="shared" si="0"/>
        <v>2511</v>
      </c>
      <c r="I34" s="471" t="str">
        <f>IF(E34="","",VLOOKUP(C34,Data!$B$5:$D$508,3,FALSE))</f>
        <v>C/T</v>
      </c>
      <c r="J34" s="347" t="str">
        <f>IF(E34="","",VLOOKUP(C34,Data!$B$5:$M$508,12,FALSE))</f>
        <v>Indonesia</v>
      </c>
      <c r="K34" s="348"/>
      <c r="L34" s="349">
        <f>IF(E34="","",VLOOKUP(C34,Data!$B$5:$E$508,4,FALSE)*E34)</f>
        <v>150</v>
      </c>
      <c r="M34" s="349">
        <f>IF(E34="","",VLOOKUP(C34,Data!$B$5:$F$508,5,FALSE)*E34)</f>
        <v>65</v>
      </c>
      <c r="N34" s="612" t="e">
        <f>IF(C34=Data!#REF!,Data!#REF!,(IF(C34=Data!#REF!,Data!#REF!,(IF(C34=Data!#REF!,Data!#REF!,(IF(C34=Data!B140,Data!G140,(IF(C34=Data!B143,Data!G143,(IF(C34=Data!#REF!,Data!#REF!,(IF(C34=Data!#REF!,Data!#REF!,(IF(C34=Data!#REF!,Data!#REF!,Data!#REF!)))))))))))))))&amp;IF(C34=Data!#REF!,Data!#REF!,(IF(C34=Data!#REF!,Data!#REF!,(IF(C34=Data!#REF!,Data!#REF!,(IF(C34=Data!#REF!,Data!#REF!,(IF(C34=Data!#REF!,Data!#REF!,(IF(C34=Data!#REF!,Data!G835,(IF(C34=Data!#REF!,Data!#REF!,(IF(C34=Data!#REF!,Data!#REF!,Data!#REF!)))))))))))))))&amp;IF(C34=Data!B171,Data!G171,(IF(C34=Data!#REF!,Data!#REF!,(IF(C34=Data!#REF!,Data!#REF!,(IF(C34=Data!#REF!,Data!#REF!,(IF(C34=Data!#REF!,Data!#REF!,Data!#REF!)))))))))</f>
        <v>#REF!</v>
      </c>
      <c r="O34" s="966"/>
      <c r="P34" s="967"/>
      <c r="Q34" s="630" t="s">
        <v>525</v>
      </c>
      <c r="R34" s="967"/>
      <c r="S34" s="967"/>
      <c r="T34" s="630"/>
      <c r="U34" s="634"/>
      <c r="V34" s="630"/>
      <c r="W34" s="350">
        <f>IF(E34="","",VLOOKUP(C34,Data!$B$5:$J$508,9,FALSE)*E34)</f>
        <v>0.39400000000000002</v>
      </c>
      <c r="X34" s="704" t="b">
        <f t="shared" si="1"/>
        <v>1</v>
      </c>
      <c r="Y34" s="704" t="b">
        <f t="shared" si="2"/>
        <v>0</v>
      </c>
      <c r="Z34" s="902" t="s">
        <v>567</v>
      </c>
      <c r="AA34" s="902" t="s">
        <v>1186</v>
      </c>
      <c r="AB34" s="903">
        <v>250</v>
      </c>
      <c r="AC34" s="704"/>
      <c r="AD34" s="704"/>
      <c r="AG34" s="710" t="s">
        <v>1187</v>
      </c>
      <c r="AH34" s="710">
        <v>100</v>
      </c>
    </row>
    <row r="35" spans="2:34" s="710" customFormat="1" ht="20" customHeight="1">
      <c r="B35" s="957"/>
      <c r="C35" s="357" t="s">
        <v>597</v>
      </c>
      <c r="D35" s="346" t="str">
        <f>IF(E35="","",VLOOKUP(C35,Data!$B$5:$L$508,2,FALSE))</f>
        <v>WW09130</v>
      </c>
      <c r="E35" s="715">
        <v>100</v>
      </c>
      <c r="F35" s="709"/>
      <c r="G35" s="346">
        <f>IF(E35="","",VLOOKUP(C35,Data!$B$5:$L$508,11,FALSE))</f>
        <v>25.11</v>
      </c>
      <c r="H35" s="616">
        <f t="shared" si="0"/>
        <v>2511</v>
      </c>
      <c r="I35" s="471" t="str">
        <f>IF(E35="","",VLOOKUP(C35,Data!$B$5:$D$508,3,FALSE))</f>
        <v>C/T</v>
      </c>
      <c r="J35" s="347" t="str">
        <f>IF(E35="","",VLOOKUP(C35,Data!$B$5:$M$508,12,FALSE))</f>
        <v>Indonesia</v>
      </c>
      <c r="K35" s="348"/>
      <c r="L35" s="349">
        <f>IF(E35="","",VLOOKUP(C35,Data!$B$5:$E$508,4,FALSE)*E35)</f>
        <v>0</v>
      </c>
      <c r="M35" s="349">
        <f>IF(E35="","",VLOOKUP(C35,Data!$B$5:$F$508,5,FALSE)*E35)</f>
        <v>65</v>
      </c>
      <c r="N35" s="612" t="e">
        <f>IF(C35=Data!#REF!,Data!#REF!,(IF(C35=Data!#REF!,Data!#REF!,(IF(C35=Data!#REF!,Data!#REF!,(IF(C35=Data!B141,Data!G141,(IF(C35=Data!B144,Data!G144,(IF(C35=Data!#REF!,Data!#REF!,(IF(C35=Data!#REF!,Data!#REF!,(IF(C35=Data!#REF!,Data!#REF!,Data!#REF!)))))))))))))))&amp;IF(C35=Data!#REF!,Data!#REF!,(IF(C35=Data!#REF!,Data!#REF!,(IF(C35=Data!#REF!,Data!#REF!,(IF(C35=Data!#REF!,Data!#REF!,(IF(C35=Data!#REF!,Data!#REF!,(IF(C35=Data!#REF!,Data!G836,(IF(C35=Data!#REF!,Data!#REF!,(IF(C35=Data!#REF!,Data!#REF!,Data!#REF!)))))))))))))))&amp;IF(C35=Data!B172,Data!G172,(IF(C35=Data!#REF!,Data!#REF!,(IF(C35=Data!#REF!,Data!#REF!,(IF(C35=Data!#REF!,Data!#REF!,(IF(C35=Data!#REF!,Data!#REF!,Data!#REF!)))))))))</f>
        <v>#REF!</v>
      </c>
      <c r="O35" s="966"/>
      <c r="P35" s="967"/>
      <c r="Q35" s="630" t="s">
        <v>525</v>
      </c>
      <c r="R35" s="967"/>
      <c r="S35" s="967"/>
      <c r="T35" s="630"/>
      <c r="U35" s="634"/>
      <c r="V35" s="630"/>
      <c r="W35" s="350">
        <f>IF(E35="","",VLOOKUP(C35,Data!$B$5:$J$508,9,FALSE)*E35)</f>
        <v>0.39400000000000002</v>
      </c>
      <c r="X35" s="704" t="b">
        <f t="shared" si="1"/>
        <v>1</v>
      </c>
      <c r="Y35" s="704" t="b">
        <f t="shared" si="2"/>
        <v>0</v>
      </c>
      <c r="Z35" s="902" t="s">
        <v>568</v>
      </c>
      <c r="AA35" s="902" t="s">
        <v>1187</v>
      </c>
      <c r="AB35" s="903">
        <v>250</v>
      </c>
      <c r="AC35" s="704"/>
      <c r="AD35" s="704"/>
      <c r="AG35" s="710" t="s">
        <v>1189</v>
      </c>
      <c r="AH35" s="710">
        <v>150</v>
      </c>
    </row>
    <row r="36" spans="2:34" s="710" customFormat="1" ht="20" customHeight="1">
      <c r="B36" s="957">
        <v>26</v>
      </c>
      <c r="C36" s="357" t="s">
        <v>550</v>
      </c>
      <c r="D36" s="346" t="str">
        <f>IF(E36="","",VLOOKUP(C36,Data!$B$5:$L$508,2,FALSE))</f>
        <v>ZG74810</v>
      </c>
      <c r="E36" s="715">
        <v>150</v>
      </c>
      <c r="F36" s="709"/>
      <c r="G36" s="346">
        <f>IF(E36="","",VLOOKUP(C36,Data!$B$5:$L$508,11,FALSE))</f>
        <v>13.22</v>
      </c>
      <c r="H36" s="616">
        <f t="shared" si="0"/>
        <v>1983</v>
      </c>
      <c r="I36" s="471" t="str">
        <f>IF(E36="","",VLOOKUP(C36,Data!$B$5:$D$508,3,FALSE))</f>
        <v>C/T</v>
      </c>
      <c r="J36" s="347" t="str">
        <f>IF(E36="","",VLOOKUP(C36,Data!$B$5:$M$508,12,FALSE))</f>
        <v>Indonesia</v>
      </c>
      <c r="K36" s="348"/>
      <c r="L36" s="349">
        <f>IF(E36="","",VLOOKUP(C36,Data!$B$5:$E$508,4,FALSE)*E36)</f>
        <v>325</v>
      </c>
      <c r="M36" s="349">
        <f>IF(E36="","",VLOOKUP(C36,Data!$B$5:$F$508,5,FALSE)*E36)</f>
        <v>300</v>
      </c>
      <c r="N36" s="612" t="e">
        <f>IF(C36=Data!#REF!,Data!#REF!,(IF(C36=Data!#REF!,Data!#REF!,(IF(C36=Data!#REF!,Data!#REF!,(IF(C36=Data!B149,Data!G149,(IF(C36=Data!B152,Data!G152,(IF(C36=Data!#REF!,Data!#REF!,(IF(C36=Data!#REF!,Data!#REF!,(IF(C36=Data!#REF!,Data!#REF!,Data!#REF!)))))))))))))))&amp;IF(C36=Data!#REF!,Data!#REF!,(IF(C36=Data!#REF!,Data!#REF!,(IF(C36=Data!#REF!,Data!#REF!,(IF(C36=Data!#REF!,Data!#REF!,(IF(C36=Data!#REF!,Data!#REF!,(IF(C36=Data!#REF!,Data!G844,(IF(C36=Data!#REF!,Data!#REF!,(IF(C36=Data!#REF!,Data!#REF!,Data!#REF!)))))))))))))))&amp;IF(C36=Data!B180,Data!G180,(IF(C36=Data!#REF!,Data!#REF!,(IF(C36=Data!#REF!,Data!#REF!,(IF(C36=Data!#REF!,Data!#REF!,(IF(C36=Data!#REF!,Data!#REF!,Data!#REF!)))))))))</f>
        <v>#REF!</v>
      </c>
      <c r="O36" s="966"/>
      <c r="P36" s="967"/>
      <c r="Q36" s="630" t="s">
        <v>525</v>
      </c>
      <c r="R36" s="967"/>
      <c r="S36" s="967"/>
      <c r="T36" s="630"/>
      <c r="U36" s="634"/>
      <c r="V36" s="630"/>
      <c r="W36" s="350">
        <f>IF(E36="","",VLOOKUP(C36,Data!$B$5:$J$508,9,FALSE)*E36)</f>
        <v>1.2</v>
      </c>
      <c r="X36" s="704" t="b">
        <f t="shared" si="1"/>
        <v>0</v>
      </c>
      <c r="Y36" s="704" t="b">
        <f t="shared" si="2"/>
        <v>1</v>
      </c>
      <c r="Z36" s="935" t="s">
        <v>579</v>
      </c>
      <c r="AA36" s="935" t="s">
        <v>1188</v>
      </c>
      <c r="AB36" s="936">
        <v>150</v>
      </c>
      <c r="AC36" s="704"/>
      <c r="AD36" s="704"/>
      <c r="AG36" s="710" t="s">
        <v>1190</v>
      </c>
      <c r="AH36" s="710">
        <v>150</v>
      </c>
    </row>
    <row r="37" spans="2:34" s="710" customFormat="1" ht="20" customHeight="1">
      <c r="B37" s="957" t="s">
        <v>1413</v>
      </c>
      <c r="C37" s="357" t="s">
        <v>595</v>
      </c>
      <c r="D37" s="346" t="str">
        <f>IF(E37="","",VLOOKUP(C37,Data!$B$5:$L$508,2,FALSE))</f>
        <v>WW08990</v>
      </c>
      <c r="E37" s="715">
        <v>150</v>
      </c>
      <c r="F37" s="709"/>
      <c r="G37" s="346">
        <f>IF(E37="","",VLOOKUP(C37,Data!$B$5:$L$508,11,FALSE))</f>
        <v>24.65</v>
      </c>
      <c r="H37" s="616">
        <f t="shared" si="0"/>
        <v>3697.5</v>
      </c>
      <c r="I37" s="471" t="str">
        <f>IF(E37="","",VLOOKUP(C37,Data!$B$5:$D$508,3,FALSE))</f>
        <v>C/T</v>
      </c>
      <c r="J37" s="347" t="str">
        <f>IF(E37="","",VLOOKUP(C37,Data!$B$5:$M$508,12,FALSE))</f>
        <v>Indonesia</v>
      </c>
      <c r="K37" s="348"/>
      <c r="L37" s="349">
        <f>IF(E37="","",VLOOKUP(C37,Data!$B$5:$E$508,4,FALSE)*E37)</f>
        <v>330</v>
      </c>
      <c r="M37" s="349">
        <f>IF(E37="","",VLOOKUP(C37,Data!$B$5:$F$508,5,FALSE)*E37)</f>
        <v>150</v>
      </c>
      <c r="N37" s="612" t="e">
        <f>IF(C37=Data!#REF!,Data!#REF!,(IF(C37=Data!#REF!,Data!#REF!,(IF(C37=Data!#REF!,Data!#REF!,(IF(C37=Data!B147,Data!G147,(IF(C37=Data!B150,Data!G150,(IF(C37=Data!#REF!,Data!#REF!,(IF(C37=Data!#REF!,Data!#REF!,(IF(C37=Data!#REF!,Data!#REF!,Data!#REF!)))))))))))))))&amp;IF(C37=Data!#REF!,Data!#REF!,(IF(C37=Data!#REF!,Data!#REF!,(IF(C37=Data!#REF!,Data!#REF!,(IF(C37=Data!#REF!,Data!#REF!,(IF(C37=Data!#REF!,Data!#REF!,(IF(C37=Data!#REF!,Data!G842,(IF(C37=Data!#REF!,Data!#REF!,(IF(C37=Data!#REF!,Data!#REF!,Data!#REF!)))))))))))))))&amp;IF(C37=Data!B178,Data!G178,(IF(C37=Data!#REF!,Data!#REF!,(IF(C37=Data!#REF!,Data!#REF!,(IF(C37=Data!#REF!,Data!#REF!,(IF(C37=Data!#REF!,Data!#REF!,Data!#REF!)))))))))</f>
        <v>#REF!</v>
      </c>
      <c r="O37" s="966"/>
      <c r="P37" s="967"/>
      <c r="Q37" s="630" t="s">
        <v>525</v>
      </c>
      <c r="R37" s="967"/>
      <c r="S37" s="967"/>
      <c r="T37" s="630"/>
      <c r="U37" s="634"/>
      <c r="V37" s="630"/>
      <c r="W37" s="350">
        <f>IF(E37="","",VLOOKUP(C37,Data!$B$5:$J$508,9,FALSE)*E37)</f>
        <v>0.51</v>
      </c>
      <c r="X37" s="704" t="b">
        <f t="shared" si="1"/>
        <v>0</v>
      </c>
      <c r="Y37" s="704" t="b">
        <f t="shared" si="2"/>
        <v>1</v>
      </c>
      <c r="Z37" s="902" t="s">
        <v>603</v>
      </c>
      <c r="AA37" s="902" t="s">
        <v>1189</v>
      </c>
      <c r="AB37" s="903">
        <v>150</v>
      </c>
      <c r="AC37" s="704"/>
      <c r="AD37" s="704"/>
      <c r="AG37" s="710" t="s">
        <v>1191</v>
      </c>
      <c r="AH37" s="710">
        <v>150</v>
      </c>
    </row>
    <row r="38" spans="2:34" s="710" customFormat="1" ht="20" customHeight="1">
      <c r="B38" s="957"/>
      <c r="C38" s="357" t="s">
        <v>594</v>
      </c>
      <c r="D38" s="346" t="str">
        <f>IF(E38="","",VLOOKUP(C38,Data!$B$5:$L$508,2,FALSE))</f>
        <v>WW08970</v>
      </c>
      <c r="E38" s="715">
        <v>150</v>
      </c>
      <c r="F38" s="709"/>
      <c r="G38" s="346">
        <f>IF(E38="","",VLOOKUP(C38,Data!$B$5:$L$508,11,FALSE))</f>
        <v>24.65</v>
      </c>
      <c r="H38" s="616">
        <f t="shared" si="0"/>
        <v>3697.5</v>
      </c>
      <c r="I38" s="471" t="str">
        <f>IF(E38="","",VLOOKUP(C38,Data!$B$5:$D$508,3,FALSE))</f>
        <v>C/T</v>
      </c>
      <c r="J38" s="347" t="str">
        <f>IF(E38="","",VLOOKUP(C38,Data!$B$5:$M$508,12,FALSE))</f>
        <v>Indonesia</v>
      </c>
      <c r="K38" s="348"/>
      <c r="L38" s="349">
        <f>IF(E38="","",VLOOKUP(C38,Data!$B$5:$E$508,4,FALSE)*E38)</f>
        <v>0</v>
      </c>
      <c r="M38" s="349">
        <f>IF(E38="","",VLOOKUP(C38,Data!$B$5:$F$508,5,FALSE)*E38)</f>
        <v>150</v>
      </c>
      <c r="N38" s="612" t="e">
        <f>IF(C38=Data!#REF!,Data!#REF!,(IF(C38=Data!#REF!,Data!#REF!,(IF(C38=Data!#REF!,Data!#REF!,(IF(C38=Data!B147,Data!G147,(IF(C38=Data!B150,Data!G150,(IF(C38=Data!#REF!,Data!#REF!,(IF(C38=Data!#REF!,Data!#REF!,(IF(C38=Data!#REF!,Data!#REF!,Data!#REF!)))))))))))))))&amp;IF(C38=Data!#REF!,Data!#REF!,(IF(C38=Data!#REF!,Data!#REF!,(IF(C38=Data!#REF!,Data!#REF!,(IF(C38=Data!#REF!,Data!#REF!,(IF(C38=Data!#REF!,Data!#REF!,(IF(C38=Data!#REF!,Data!G842,(IF(C38=Data!#REF!,Data!#REF!,(IF(C38=Data!#REF!,Data!#REF!,Data!#REF!)))))))))))))))&amp;IF(C38=Data!B178,Data!G178,(IF(C38=Data!#REF!,Data!#REF!,(IF(C38=Data!#REF!,Data!#REF!,(IF(C38=Data!#REF!,Data!#REF!,(IF(C38=Data!#REF!,Data!#REF!,Data!#REF!)))))))))</f>
        <v>#REF!</v>
      </c>
      <c r="O38" s="966"/>
      <c r="P38" s="967"/>
      <c r="Q38" s="630" t="s">
        <v>525</v>
      </c>
      <c r="R38" s="967"/>
      <c r="S38" s="967"/>
      <c r="T38" s="630"/>
      <c r="U38" s="634"/>
      <c r="V38" s="630"/>
      <c r="W38" s="350">
        <f>IF(E38="","",VLOOKUP(C38,Data!$B$5:$J$508,9,FALSE)*E38)</f>
        <v>0.51</v>
      </c>
      <c r="X38" s="704" t="b">
        <f t="shared" si="1"/>
        <v>0</v>
      </c>
      <c r="Y38" s="704" t="b">
        <f t="shared" si="2"/>
        <v>0</v>
      </c>
      <c r="Z38" s="902" t="s">
        <v>19</v>
      </c>
      <c r="AA38" s="902" t="s">
        <v>1190</v>
      </c>
      <c r="AB38" s="903">
        <v>100</v>
      </c>
      <c r="AC38" s="704"/>
      <c r="AD38" s="704"/>
      <c r="AG38" s="710" t="s">
        <v>1357</v>
      </c>
      <c r="AH38" s="710">
        <v>30</v>
      </c>
    </row>
    <row r="39" spans="2:34" s="710" customFormat="1" ht="20" customHeight="1">
      <c r="B39" s="957" t="s">
        <v>960</v>
      </c>
      <c r="C39" s="357" t="s">
        <v>1343</v>
      </c>
      <c r="D39" s="346" t="str">
        <f>IF(E39="","",VLOOKUP(C39,Data!$B$5:$L$508,2,FALSE))</f>
        <v>VFK670Z</v>
      </c>
      <c r="E39" s="715">
        <v>30</v>
      </c>
      <c r="F39" s="709"/>
      <c r="G39" s="346">
        <f>IF(E39="","",VLOOKUP(C39,Data!$B$5:$L$508,11,FALSE))</f>
        <v>2.82</v>
      </c>
      <c r="H39" s="616">
        <f t="shared" si="0"/>
        <v>84.6</v>
      </c>
      <c r="I39" s="471" t="str">
        <f>IF(E39="","",VLOOKUP(C39,Data!$B$5:$D$508,3,FALSE))</f>
        <v>C/T</v>
      </c>
      <c r="J39" s="347" t="str">
        <f>IF(E39="","",VLOOKUP(C39,Data!$B$5:$M$508,12,FALSE))</f>
        <v>Indonesia</v>
      </c>
      <c r="K39" s="348"/>
      <c r="L39" s="349">
        <f>IF(E39="","",VLOOKUP(C39,Data!$B$5:$E$508,4,FALSE)*E39)</f>
        <v>6</v>
      </c>
      <c r="M39" s="349">
        <f>IF(E39="","",VLOOKUP(C39,Data!$B$5:$F$508,5,FALSE)*E39)</f>
        <v>1.5</v>
      </c>
      <c r="N39" s="612" t="e">
        <f>IF(C39=Data!#REF!,Data!#REF!,(IF(C39=Data!#REF!,Data!#REF!,(IF(C39=Data!#REF!,Data!#REF!,(IF(C39=Data!B148,Data!G148,(IF(C39=Data!B151,Data!G151,(IF(C39=Data!#REF!,Data!#REF!,(IF(C39=Data!#REF!,Data!#REF!,(IF(C39=Data!#REF!,Data!#REF!,Data!#REF!)))))))))))))))&amp;IF(C39=Data!#REF!,Data!#REF!,(IF(C39=Data!#REF!,Data!#REF!,(IF(C39=Data!#REF!,Data!#REF!,(IF(C39=Data!#REF!,Data!#REF!,(IF(C39=Data!#REF!,Data!#REF!,(IF(C39=Data!#REF!,Data!G843,(IF(C39=Data!#REF!,Data!#REF!,(IF(C39=Data!#REF!,Data!#REF!,Data!#REF!)))))))))))))))&amp;IF(C39=Data!B179,Data!G179,(IF(C39=Data!#REF!,Data!#REF!,(IF(C39=Data!#REF!,Data!#REF!,(IF(C39=Data!#REF!,Data!#REF!,(IF(C39=Data!#REF!,Data!#REF!,Data!#REF!)))))))))</f>
        <v>#REF!</v>
      </c>
      <c r="O39" s="966"/>
      <c r="P39" s="967"/>
      <c r="Q39" s="630" t="s">
        <v>525</v>
      </c>
      <c r="R39" s="967"/>
      <c r="S39" s="967"/>
      <c r="T39" s="630"/>
      <c r="U39" s="634"/>
      <c r="V39" s="630"/>
      <c r="W39" s="350">
        <f>IF(E39="","",VLOOKUP(C39,Data!$B$5:$J$508,9,FALSE)*E39)</f>
        <v>0.26999999999999996</v>
      </c>
      <c r="X39" s="704" t="b">
        <f t="shared" si="1"/>
        <v>0</v>
      </c>
      <c r="Y39" s="704" t="b">
        <f t="shared" si="2"/>
        <v>0</v>
      </c>
      <c r="Z39" s="902" t="s">
        <v>18</v>
      </c>
      <c r="AA39" s="902" t="s">
        <v>1191</v>
      </c>
      <c r="AB39" s="903">
        <v>100</v>
      </c>
      <c r="AC39" s="704"/>
      <c r="AD39" s="704"/>
      <c r="AG39" s="710" t="s">
        <v>1307</v>
      </c>
      <c r="AH39" s="710">
        <v>9</v>
      </c>
    </row>
    <row r="40" spans="2:34" s="710" customFormat="1" ht="20" customHeight="1">
      <c r="B40" s="957">
        <v>33</v>
      </c>
      <c r="C40" s="357" t="s">
        <v>621</v>
      </c>
      <c r="D40" s="346" t="str">
        <f>IF(E40="","",VLOOKUP(C40,Data!$B$5:$L$508,2,FALSE))</f>
        <v>ZV87970</v>
      </c>
      <c r="E40" s="715">
        <v>9</v>
      </c>
      <c r="F40" s="709"/>
      <c r="G40" s="346">
        <f>IF(E40="","",VLOOKUP(C40,Data!$B$5:$L$508,11,FALSE))</f>
        <v>21.69</v>
      </c>
      <c r="H40" s="616">
        <f t="shared" si="0"/>
        <v>195.21</v>
      </c>
      <c r="I40" s="471" t="str">
        <f>IF(E40="","",VLOOKUP(C40,Data!$B$5:$D$508,3,FALSE))</f>
        <v>C/T</v>
      </c>
      <c r="J40" s="347" t="str">
        <f>IF(E40="","",VLOOKUP(C40,Data!$B$5:$M$508,12,FALSE))</f>
        <v>Indonesia</v>
      </c>
      <c r="K40" s="348"/>
      <c r="L40" s="349">
        <f>IF(E40="","",VLOOKUP(C40,Data!$B$5:$E$508,4,FALSE)*E40)</f>
        <v>96.75</v>
      </c>
      <c r="M40" s="349">
        <f>IF(E40="","",VLOOKUP(C40,Data!$B$5:$F$508,5,FALSE)*E40)</f>
        <v>77.399999999999991</v>
      </c>
      <c r="N40" s="612" t="e">
        <f>IF(C40=Data!#REF!,Data!#REF!,(IF(C40=Data!#REF!,Data!#REF!,(IF(C40=Data!#REF!,Data!#REF!,(IF(C40=Data!B134,Data!G134,(IF(C40=Data!B137,Data!G137,(IF(C40=Data!#REF!,Data!#REF!,(IF(C40=Data!#REF!,Data!#REF!,(IF(C40=Data!#REF!,Data!#REF!,Data!#REF!)))))))))))))))&amp;IF(C40=Data!#REF!,Data!#REF!,(IF(C40=Data!#REF!,Data!#REF!,(IF(C40=Data!#REF!,Data!#REF!,(IF(C40=Data!#REF!,Data!#REF!,(IF(C40=Data!#REF!,Data!#REF!,(IF(C40=Data!#REF!,Data!G829,(IF(C40=Data!#REF!,Data!#REF!,(IF(C40=Data!#REF!,Data!#REF!,Data!#REF!)))))))))))))))&amp;IF(C40=Data!B165,Data!G165,(IF(C40=Data!#REF!,Data!#REF!,(IF(C40=Data!#REF!,Data!#REF!,(IF(C40=Data!#REF!,Data!#REF!,(IF(C40=Data!#REF!,Data!#REF!,Data!#REF!)))))))))</f>
        <v>#REF!</v>
      </c>
      <c r="O40" s="966"/>
      <c r="P40" s="967"/>
      <c r="Q40" s="630" t="s">
        <v>525</v>
      </c>
      <c r="R40" s="967"/>
      <c r="S40" s="967"/>
      <c r="T40" s="630"/>
      <c r="U40" s="634"/>
      <c r="V40" s="630"/>
      <c r="W40" s="350">
        <f>IF(E40="","",VLOOKUP(C40,Data!$B$5:$J$508,9,FALSE)*E40)</f>
        <v>0.242372</v>
      </c>
      <c r="X40" s="704" t="b">
        <f t="shared" si="1"/>
        <v>0</v>
      </c>
      <c r="Y40" s="704" t="b">
        <f t="shared" si="2"/>
        <v>0</v>
      </c>
      <c r="Z40" s="902" t="s">
        <v>629</v>
      </c>
      <c r="AA40" s="902" t="s">
        <v>1290</v>
      </c>
      <c r="AB40" s="903">
        <v>10</v>
      </c>
      <c r="AC40" s="704"/>
      <c r="AD40" s="704"/>
      <c r="AG40" s="710" t="s">
        <v>1411</v>
      </c>
      <c r="AH40" s="710">
        <v>3</v>
      </c>
    </row>
    <row r="41" spans="2:34" s="710" customFormat="1" ht="20" customHeight="1">
      <c r="B41" s="957">
        <v>34</v>
      </c>
      <c r="C41" s="357" t="s">
        <v>623</v>
      </c>
      <c r="D41" s="346" t="str">
        <f>IF(E41="","",VLOOKUP(C41,Data!$B$5:$L$508,2,FALSE))</f>
        <v>ZV87990</v>
      </c>
      <c r="E41" s="715">
        <v>3</v>
      </c>
      <c r="F41" s="709"/>
      <c r="G41" s="346">
        <f>IF(E41="","",VLOOKUP(C41,Data!$B$5:$L$508,11,FALSE))</f>
        <v>7.67</v>
      </c>
      <c r="H41" s="616">
        <f t="shared" si="0"/>
        <v>23.009999999999998</v>
      </c>
      <c r="I41" s="471" t="str">
        <f>IF(E41="","",VLOOKUP(C41,Data!$B$5:$D$508,3,FALSE))</f>
        <v>C/T</v>
      </c>
      <c r="J41" s="347" t="str">
        <f>IF(E41="","",VLOOKUP(C41,Data!$B$5:$M$508,12,FALSE))</f>
        <v>Indonesia</v>
      </c>
      <c r="K41" s="348"/>
      <c r="L41" s="349">
        <f>IF(E41="","",VLOOKUP(C41,Data!$B$5:$E$508,4,FALSE)*E41)</f>
        <v>3.09</v>
      </c>
      <c r="M41" s="349">
        <f>IF(E41="","",VLOOKUP(C41,Data!$B$5:$F$508,5,FALSE)*E41)</f>
        <v>1.2000000000000002</v>
      </c>
      <c r="N41" s="612" t="e">
        <f>IF(C41=Data!#REF!,Data!#REF!,(IF(C41=Data!#REF!,Data!#REF!,(IF(C41=Data!#REF!,Data!#REF!,(IF(C41=Data!B135,Data!G135,(IF(C41=Data!B138,Data!G138,(IF(C41=Data!#REF!,Data!#REF!,(IF(C41=Data!#REF!,Data!#REF!,(IF(C41=Data!#REF!,Data!#REF!,Data!#REF!)))))))))))))))&amp;IF(C41=Data!#REF!,Data!#REF!,(IF(C41=Data!#REF!,Data!#REF!,(IF(C41=Data!#REF!,Data!#REF!,(IF(C41=Data!#REF!,Data!#REF!,(IF(C41=Data!#REF!,Data!#REF!,(IF(C41=Data!#REF!,Data!G830,(IF(C41=Data!#REF!,Data!#REF!,(IF(C41=Data!#REF!,Data!#REF!,Data!#REF!)))))))))))))))&amp;IF(C41=Data!B166,Data!G166,(IF(C41=Data!#REF!,Data!#REF!,(IF(C41=Data!#REF!,Data!#REF!,(IF(C41=Data!#REF!,Data!#REF!,(IF(C41=Data!#REF!,Data!#REF!,Data!#REF!)))))))))</f>
        <v>#REF!</v>
      </c>
      <c r="O41" s="966"/>
      <c r="P41" s="967"/>
      <c r="Q41" s="630" t="s">
        <v>525</v>
      </c>
      <c r="R41" s="967"/>
      <c r="S41" s="967"/>
      <c r="T41" s="630"/>
      <c r="U41" s="634"/>
      <c r="V41" s="630"/>
      <c r="W41" s="350">
        <f>IF(E41="","",VLOOKUP(C41,Data!$B$5:$J$508,9,FALSE)*E41)</f>
        <v>0.246</v>
      </c>
      <c r="X41" s="704" t="b">
        <f t="shared" si="1"/>
        <v>0</v>
      </c>
      <c r="Y41" s="704" t="b">
        <f t="shared" si="2"/>
        <v>0</v>
      </c>
      <c r="Z41" s="902" t="s">
        <v>631</v>
      </c>
      <c r="AA41" s="902" t="s">
        <v>1306</v>
      </c>
      <c r="AB41" s="903">
        <v>10</v>
      </c>
      <c r="AC41" s="704"/>
      <c r="AD41" s="704"/>
      <c r="AG41" s="710" t="s">
        <v>1192</v>
      </c>
      <c r="AH41" s="710">
        <v>5</v>
      </c>
    </row>
    <row r="42" spans="2:34" s="710" customFormat="1" ht="20" customHeight="1">
      <c r="B42" s="957">
        <v>35</v>
      </c>
      <c r="C42" s="357" t="s">
        <v>157</v>
      </c>
      <c r="D42" s="346" t="str">
        <f>IF(E42="","",VLOOKUP(C42,Data!$B$5:$L$508,2,FALSE))</f>
        <v>ZV88070</v>
      </c>
      <c r="E42" s="715">
        <v>5</v>
      </c>
      <c r="F42" s="709"/>
      <c r="G42" s="346">
        <f>IF(E42="","",VLOOKUP(C42,Data!$B$5:$L$508,11,FALSE))</f>
        <v>16.02</v>
      </c>
      <c r="H42" s="616">
        <f t="shared" si="0"/>
        <v>80.099999999999994</v>
      </c>
      <c r="I42" s="471" t="str">
        <f>IF(E42="","",VLOOKUP(C42,Data!$B$5:$D$508,3,FALSE))</f>
        <v>C/T</v>
      </c>
      <c r="J42" s="347" t="str">
        <f>IF(E42="","",VLOOKUP(C42,Data!$B$5:$M$508,12,FALSE))</f>
        <v>Indonesia</v>
      </c>
      <c r="K42" s="348"/>
      <c r="L42" s="349">
        <f>IF(E42="","",VLOOKUP(C42,Data!$B$5:$E$508,4,FALSE)*E42)</f>
        <v>28.25</v>
      </c>
      <c r="M42" s="349">
        <f>IF(E42="","",VLOOKUP(C42,Data!$B$5:$F$508,5,FALSE)*E42)</f>
        <v>22</v>
      </c>
      <c r="N42" s="612" t="e">
        <f>IF(C42=Data!#REF!,Data!#REF!,(IF(C42=Data!#REF!,Data!#REF!,(IF(C42=Data!#REF!,Data!#REF!,(IF(C42=Data!B129,Data!G129,(IF(C42=Data!B132,Data!G132,(IF(C42=Data!#REF!,Data!#REF!,(IF(C42=Data!#REF!,Data!#REF!,(IF(C42=Data!#REF!,Data!#REF!,Data!#REF!)))))))))))))))&amp;IF(C42=Data!#REF!,Data!#REF!,(IF(C42=Data!#REF!,Data!#REF!,(IF(C42=Data!#REF!,Data!#REF!,(IF(C42=Data!#REF!,Data!#REF!,(IF(C42=Data!#REF!,Data!#REF!,(IF(C42=Data!#REF!,Data!G824,(IF(C42=Data!#REF!,Data!#REF!,(IF(C42=Data!#REF!,Data!#REF!,Data!#REF!)))))))))))))))&amp;IF(C42=Data!B160,Data!G160,(IF(C42=Data!#REF!,Data!#REF!,(IF(C42=Data!#REF!,Data!#REF!,(IF(C42=Data!#REF!,Data!#REF!,(IF(C42=Data!#REF!,Data!#REF!,Data!#REF!)))))))))</f>
        <v>#REF!</v>
      </c>
      <c r="O42" s="966"/>
      <c r="P42" s="967"/>
      <c r="Q42" s="630" t="s">
        <v>525</v>
      </c>
      <c r="R42" s="967"/>
      <c r="S42" s="967"/>
      <c r="T42" s="630"/>
      <c r="U42" s="634"/>
      <c r="V42" s="630"/>
      <c r="W42" s="350">
        <f>IF(E42="","",VLOOKUP(C42,Data!$B$5:$J$508,9,FALSE)*E42)</f>
        <v>5.0875999999999991E-2</v>
      </c>
      <c r="X42" s="704" t="b">
        <f t="shared" si="1"/>
        <v>0</v>
      </c>
      <c r="Y42" s="704" t="b">
        <f t="shared" si="2"/>
        <v>0</v>
      </c>
      <c r="Z42" s="902" t="s">
        <v>166</v>
      </c>
      <c r="AA42" s="902" t="s">
        <v>1307</v>
      </c>
      <c r="AB42" s="903">
        <v>9</v>
      </c>
      <c r="AC42" s="704"/>
      <c r="AD42" s="704"/>
      <c r="AG42" s="710" t="s">
        <v>1313</v>
      </c>
      <c r="AH42" s="710">
        <v>1</v>
      </c>
    </row>
    <row r="43" spans="2:34" s="710" customFormat="1" ht="20" customHeight="1">
      <c r="B43" s="957">
        <v>36</v>
      </c>
      <c r="C43" s="357" t="s">
        <v>125</v>
      </c>
      <c r="D43" s="346" t="str">
        <f>IF(E43="","",VLOOKUP(C43,Data!$B$5:$L$508,2,FALSE))</f>
        <v>ZV88160</v>
      </c>
      <c r="E43" s="715">
        <v>1</v>
      </c>
      <c r="F43" s="709"/>
      <c r="G43" s="346">
        <f>IF(E43="","",VLOOKUP(C43,Data!$B$5:$L$508,11,FALSE))</f>
        <v>57.4</v>
      </c>
      <c r="H43" s="616">
        <f t="shared" si="0"/>
        <v>57.4</v>
      </c>
      <c r="I43" s="471" t="str">
        <f>IF(E43="","",VLOOKUP(C43,Data!$B$5:$D$508,3,FALSE))</f>
        <v>C/T</v>
      </c>
      <c r="J43" s="347" t="str">
        <f>IF(E43="","",VLOOKUP(C43,Data!$B$5:$M$508,12,FALSE))</f>
        <v>Indonesia</v>
      </c>
      <c r="K43" s="348"/>
      <c r="L43" s="349">
        <f>IF(E43="","",VLOOKUP(C43,Data!$B$5:$E$508,4,FALSE)*E43)</f>
        <v>7.4599999999999991</v>
      </c>
      <c r="M43" s="349">
        <f>IF(E43="","",VLOOKUP(C43,Data!$B$5:$F$508,5,FALSE)*E43)</f>
        <v>4.5999999999999996</v>
      </c>
      <c r="N43" s="612" t="e">
        <f>IF(C43=Data!#REF!,Data!#REF!,(IF(C43=Data!#REF!,Data!#REF!,(IF(C43=Data!#REF!,Data!#REF!,(IF(C43=Data!B130,Data!G130,(IF(C43=Data!B133,Data!G133,(IF(C43=Data!#REF!,Data!#REF!,(IF(C43=Data!#REF!,Data!#REF!,(IF(C43=Data!#REF!,Data!#REF!,Data!#REF!)))))))))))))))&amp;IF(C43=Data!#REF!,Data!#REF!,(IF(C43=Data!#REF!,Data!#REF!,(IF(C43=Data!#REF!,Data!#REF!,(IF(C43=Data!#REF!,Data!#REF!,(IF(C43=Data!#REF!,Data!#REF!,(IF(C43=Data!#REF!,Data!G825,(IF(C43=Data!#REF!,Data!#REF!,(IF(C43=Data!#REF!,Data!#REF!,Data!#REF!)))))))))))))))&amp;IF(C43=Data!B161,Data!G161,(IF(C43=Data!#REF!,Data!#REF!,(IF(C43=Data!#REF!,Data!#REF!,(IF(C43=Data!#REF!,Data!#REF!,(IF(C43=Data!#REF!,Data!#REF!,Data!#REF!)))))))))</f>
        <v>#REF!</v>
      </c>
      <c r="O43" s="966"/>
      <c r="P43" s="967"/>
      <c r="Q43" s="630" t="s">
        <v>525</v>
      </c>
      <c r="R43" s="967"/>
      <c r="S43" s="967"/>
      <c r="T43" s="630"/>
      <c r="U43" s="634"/>
      <c r="V43" s="630"/>
      <c r="W43" s="350">
        <f>IF(E43="","",VLOOKUP(C43,Data!$B$5:$J$508,9,FALSE)*E43)</f>
        <v>1.17E-2</v>
      </c>
      <c r="X43" s="704" t="b">
        <f t="shared" si="1"/>
        <v>0</v>
      </c>
      <c r="Y43" s="704" t="b">
        <f t="shared" si="2"/>
        <v>0</v>
      </c>
      <c r="Z43" s="902" t="s">
        <v>170</v>
      </c>
      <c r="AA43" s="902" t="s">
        <v>1308</v>
      </c>
      <c r="AB43" s="903">
        <v>8</v>
      </c>
      <c r="AC43" s="704"/>
      <c r="AD43" s="704"/>
      <c r="AG43" s="710" t="s">
        <v>1193</v>
      </c>
      <c r="AH43" s="710">
        <v>160</v>
      </c>
    </row>
    <row r="44" spans="2:34" s="710" customFormat="1" ht="20" customHeight="1">
      <c r="B44" s="957" t="s">
        <v>1350</v>
      </c>
      <c r="C44" s="357" t="s">
        <v>127</v>
      </c>
      <c r="D44" s="346" t="str">
        <f>IF(E44="","",VLOOKUP(C44,Data!$B$5:$L$508,2,FALSE))</f>
        <v>ZV88180</v>
      </c>
      <c r="E44" s="715">
        <v>160</v>
      </c>
      <c r="F44" s="709"/>
      <c r="G44" s="346">
        <f>IF(E44="","",VLOOKUP(C44,Data!$B$5:$L$508,11,FALSE))</f>
        <v>44.63</v>
      </c>
      <c r="H44" s="616">
        <f t="shared" si="0"/>
        <v>7140.8</v>
      </c>
      <c r="I44" s="471" t="str">
        <f>IF(E44="","",VLOOKUP(C44,Data!$B$5:$D$508,3,FALSE))</f>
        <v>C/T</v>
      </c>
      <c r="J44" s="347" t="str">
        <f>IF(E44="","",VLOOKUP(C44,Data!$B$5:$M$508,12,FALSE))</f>
        <v>Indonesia</v>
      </c>
      <c r="K44" s="348"/>
      <c r="L44" s="349">
        <f>IF(E44="","",VLOOKUP(C44,Data!$B$5:$E$508,4,FALSE)*E44)</f>
        <v>1462.4</v>
      </c>
      <c r="M44" s="349">
        <f>IF(E44="","",VLOOKUP(C44,Data!$B$5:$F$508,5,FALSE)*E44)</f>
        <v>1408</v>
      </c>
      <c r="N44" s="612" t="e">
        <f>IF(C44=Data!#REF!,Data!#REF!,(IF(C44=Data!#REF!,Data!#REF!,(IF(C44=Data!#REF!,Data!#REF!,(IF(C44=Data!B131,Data!G131,(IF(C44=Data!B134,Data!G134,(IF(C44=Data!#REF!,Data!#REF!,(IF(C44=Data!#REF!,Data!#REF!,(IF(C44=Data!#REF!,Data!#REF!,Data!#REF!)))))))))))))))&amp;IF(C44=Data!#REF!,Data!#REF!,(IF(C44=Data!#REF!,Data!#REF!,(IF(C44=Data!#REF!,Data!#REF!,(IF(C44=Data!#REF!,Data!#REF!,(IF(C44=Data!#REF!,Data!#REF!,(IF(C44=Data!#REF!,Data!G826,(IF(C44=Data!#REF!,Data!#REF!,(IF(C44=Data!#REF!,Data!#REF!,Data!#REF!)))))))))))))))&amp;IF(C44=Data!B162,Data!G162,(IF(C44=Data!#REF!,Data!#REF!,(IF(C44=Data!#REF!,Data!#REF!,(IF(C44=Data!#REF!,Data!#REF!,(IF(C44=Data!#REF!,Data!#REF!,Data!#REF!)))))))))</f>
        <v>#REF!</v>
      </c>
      <c r="O44" s="966"/>
      <c r="P44" s="967"/>
      <c r="Q44" s="630" t="s">
        <v>525</v>
      </c>
      <c r="R44" s="967"/>
      <c r="S44" s="967"/>
      <c r="T44" s="630"/>
      <c r="U44" s="634"/>
      <c r="V44" s="630"/>
      <c r="W44" s="350">
        <f>IF(E44="","",VLOOKUP(C44,Data!$B$5:$J$508,9,FALSE)*E44)</f>
        <v>3.4560000000000004</v>
      </c>
      <c r="X44" s="704" t="b">
        <f t="shared" si="1"/>
        <v>0</v>
      </c>
      <c r="Y44" s="704" t="b">
        <f t="shared" si="2"/>
        <v>0</v>
      </c>
      <c r="Z44" s="902" t="s">
        <v>171</v>
      </c>
      <c r="AA44" s="902" t="s">
        <v>1220</v>
      </c>
      <c r="AB44" s="903">
        <v>5</v>
      </c>
      <c r="AC44" s="704"/>
      <c r="AD44" s="704"/>
      <c r="AG44" s="710" t="s">
        <v>1310</v>
      </c>
      <c r="AH44" s="710">
        <v>120</v>
      </c>
    </row>
    <row r="45" spans="2:34" s="710" customFormat="1" ht="20" customHeight="1">
      <c r="B45" s="957" t="s">
        <v>1121</v>
      </c>
      <c r="C45" s="357" t="s">
        <v>128</v>
      </c>
      <c r="D45" s="346" t="str">
        <f>IF(E45="","",VLOOKUP(C45,Data!$B$5:$L$508,2,FALSE))</f>
        <v>ZV88190</v>
      </c>
      <c r="E45" s="715">
        <v>120</v>
      </c>
      <c r="F45" s="709"/>
      <c r="G45" s="346">
        <f>IF(E45="","",VLOOKUP(C45,Data!$B$5:$L$508,11,FALSE))</f>
        <v>42.63</v>
      </c>
      <c r="H45" s="616">
        <f t="shared" si="0"/>
        <v>5115.6000000000004</v>
      </c>
      <c r="I45" s="471" t="str">
        <f>IF(E45="","",VLOOKUP(C45,Data!$B$5:$D$508,3,FALSE))</f>
        <v>C/T</v>
      </c>
      <c r="J45" s="347" t="str">
        <f>IF(E45="","",VLOOKUP(C45,Data!$B$5:$M$508,12,FALSE))</f>
        <v>Indonesia</v>
      </c>
      <c r="K45" s="348"/>
      <c r="L45" s="349">
        <f>IF(E45="","",VLOOKUP(C45,Data!$B$5:$E$508,4,FALSE)*E45)</f>
        <v>1096.8000000000002</v>
      </c>
      <c r="M45" s="349">
        <f>IF(E45="","",VLOOKUP(C45,Data!$B$5:$F$508,5,FALSE)*E45)</f>
        <v>1032</v>
      </c>
      <c r="N45" s="612" t="e">
        <f>IF(C45=Data!#REF!,Data!#REF!,(IF(C45=Data!#REF!,Data!#REF!,(IF(C45=Data!#REF!,Data!#REF!,(IF(C45=Data!B127,Data!G127,(IF(C45=Data!B130,Data!G130,(IF(C45=Data!#REF!,Data!#REF!,(IF(C45=Data!#REF!,Data!#REF!,(IF(C45=Data!#REF!,Data!#REF!,Data!#REF!)))))))))))))))&amp;IF(C45=Data!#REF!,Data!#REF!,(IF(C45=Data!#REF!,Data!#REF!,(IF(C45=Data!#REF!,Data!#REF!,(IF(C45=Data!#REF!,Data!#REF!,(IF(C45=Data!#REF!,Data!#REF!,(IF(C45=Data!#REF!,Data!G822,(IF(C45=Data!#REF!,Data!#REF!,(IF(C45=Data!#REF!,Data!#REF!,Data!#REF!)))))))))))))))&amp;IF(C45=Data!B158,Data!G158,(IF(C45=Data!#REF!,Data!#REF!,(IF(C45=Data!#REF!,Data!#REF!,(IF(C45=Data!#REF!,Data!#REF!,(IF(C45=Data!#REF!,Data!#REF!,Data!#REF!)))))))))</f>
        <v>#REF!</v>
      </c>
      <c r="O45" s="966"/>
      <c r="P45" s="967"/>
      <c r="Q45" s="630" t="s">
        <v>525</v>
      </c>
      <c r="R45" s="967"/>
      <c r="S45" s="967"/>
      <c r="T45" s="630"/>
      <c r="U45" s="634"/>
      <c r="V45" s="630"/>
      <c r="W45" s="350">
        <f>IF(E45="","",VLOOKUP(C45,Data!$B$5:$J$508,9,FALSE)*E45)</f>
        <v>2.5920000000000001</v>
      </c>
      <c r="X45" s="704" t="b">
        <f t="shared" si="1"/>
        <v>0</v>
      </c>
      <c r="Y45" s="704" t="b">
        <f t="shared" si="2"/>
        <v>0</v>
      </c>
      <c r="Z45" s="902" t="s">
        <v>172</v>
      </c>
      <c r="AA45" s="902" t="s">
        <v>1192</v>
      </c>
      <c r="AB45" s="903">
        <v>5</v>
      </c>
      <c r="AC45" s="704"/>
      <c r="AD45" s="704"/>
      <c r="AG45" s="710" t="s">
        <v>1197</v>
      </c>
      <c r="AH45" s="710">
        <v>128</v>
      </c>
    </row>
    <row r="46" spans="2:34" s="710" customFormat="1" ht="20" customHeight="1">
      <c r="B46" s="957" t="s">
        <v>1034</v>
      </c>
      <c r="C46" s="357" t="s">
        <v>133</v>
      </c>
      <c r="D46" s="346" t="str">
        <f>IF(E46="","",VLOOKUP(C46,Data!$B$5:$L$508,2,FALSE))</f>
        <v>ZV88250</v>
      </c>
      <c r="E46" s="715">
        <v>128</v>
      </c>
      <c r="F46" s="709"/>
      <c r="G46" s="346">
        <f>IF(E46="","",VLOOKUP(C46,Data!$B$5:$L$508,11,FALSE))</f>
        <v>96.46</v>
      </c>
      <c r="H46" s="616">
        <f t="shared" si="0"/>
        <v>12346.88</v>
      </c>
      <c r="I46" s="471" t="str">
        <f>IF(E46="","",VLOOKUP(C46,Data!$B$5:$D$508,3,FALSE))</f>
        <v>C/T</v>
      </c>
      <c r="J46" s="347" t="str">
        <f>IF(E46="","",VLOOKUP(C46,Data!$B$5:$M$508,12,FALSE))</f>
        <v>Indonesia</v>
      </c>
      <c r="K46" s="348"/>
      <c r="L46" s="349">
        <f>IF(E46="","",VLOOKUP(C46,Data!$B$5:$E$508,4,FALSE)*E46)</f>
        <v>581.12</v>
      </c>
      <c r="M46" s="349">
        <f>IF(E46="","",VLOOKUP(C46,Data!$B$5:$F$508,5,FALSE)*E46)</f>
        <v>537.6</v>
      </c>
      <c r="N46" s="612" t="e">
        <f>IF(C46=Data!#REF!,Data!#REF!,(IF(C46=Data!#REF!,Data!#REF!,(IF(C46=Data!#REF!,Data!#REF!,(IF(C46=Data!B128,Data!G128,(IF(C46=Data!B131,Data!G131,(IF(C46=Data!#REF!,Data!#REF!,(IF(C46=Data!#REF!,Data!#REF!,(IF(C46=Data!#REF!,Data!#REF!,Data!#REF!)))))))))))))))&amp;IF(C46=Data!#REF!,Data!#REF!,(IF(C46=Data!#REF!,Data!#REF!,(IF(C46=Data!#REF!,Data!#REF!,(IF(C46=Data!#REF!,Data!#REF!,(IF(C46=Data!#REF!,Data!#REF!,(IF(C46=Data!#REF!,Data!G823,(IF(C46=Data!#REF!,Data!#REF!,(IF(C46=Data!#REF!,Data!#REF!,Data!#REF!)))))))))))))))&amp;IF(C46=Data!B159,Data!G159,(IF(C46=Data!#REF!,Data!#REF!,(IF(C46=Data!#REF!,Data!#REF!,(IF(C46=Data!#REF!,Data!#REF!,(IF(C46=Data!#REF!,Data!#REF!,Data!#REF!)))))))))</f>
        <v>#REF!</v>
      </c>
      <c r="O46" s="966"/>
      <c r="P46" s="967"/>
      <c r="Q46" s="630" t="s">
        <v>525</v>
      </c>
      <c r="R46" s="967"/>
      <c r="S46" s="967"/>
      <c r="T46" s="630"/>
      <c r="U46" s="634"/>
      <c r="V46" s="630"/>
      <c r="W46" s="350">
        <f>IF(E46="","",VLOOKUP(C46,Data!$B$5:$J$508,9,FALSE)*E46)</f>
        <v>1.6639999999999999</v>
      </c>
      <c r="X46" s="704" t="b">
        <f t="shared" si="1"/>
        <v>0</v>
      </c>
      <c r="Y46" s="704" t="b">
        <f t="shared" si="2"/>
        <v>0</v>
      </c>
      <c r="Z46" s="902" t="s">
        <v>178</v>
      </c>
      <c r="AA46" s="902" t="s">
        <v>1309</v>
      </c>
      <c r="AB46" s="903">
        <v>2</v>
      </c>
      <c r="AC46" s="704"/>
      <c r="AD46" s="704"/>
      <c r="AG46" s="710" t="s">
        <v>1261</v>
      </c>
      <c r="AH46" s="710">
        <v>128</v>
      </c>
    </row>
    <row r="47" spans="2:34" s="710" customFormat="1" ht="20" customHeight="1">
      <c r="B47" s="957" t="s">
        <v>1414</v>
      </c>
      <c r="C47" s="357" t="s">
        <v>135</v>
      </c>
      <c r="D47" s="346" t="str">
        <f>IF(E47="","",VLOOKUP(C47,Data!$B$5:$L$508,2,FALSE))</f>
        <v>ZV88270</v>
      </c>
      <c r="E47" s="715">
        <v>128</v>
      </c>
      <c r="F47" s="709"/>
      <c r="G47" s="346">
        <f>IF(E47="","",VLOOKUP(C47,Data!$B$5:$L$508,11,FALSE))</f>
        <v>97.38</v>
      </c>
      <c r="H47" s="616">
        <f t="shared" si="0"/>
        <v>12464.64</v>
      </c>
      <c r="I47" s="471" t="str">
        <f>IF(E47="","",VLOOKUP(C47,Data!$B$5:$D$508,3,FALSE))</f>
        <v>C/T</v>
      </c>
      <c r="J47" s="347" t="str">
        <f>IF(E47="","",VLOOKUP(C47,Data!$B$5:$M$508,12,FALSE))</f>
        <v>Indonesia</v>
      </c>
      <c r="K47" s="348"/>
      <c r="L47" s="349">
        <f>IF(E47="","",VLOOKUP(C47,Data!$B$5:$E$508,4,FALSE)*E47)</f>
        <v>581.12</v>
      </c>
      <c r="M47" s="349">
        <f>IF(E47="","",VLOOKUP(C47,Data!$B$5:$F$508,5,FALSE)*E47)</f>
        <v>537.6</v>
      </c>
      <c r="N47" s="612" t="e">
        <f>IF(C47=Data!#REF!,Data!#REF!,(IF(C47=Data!#REF!,Data!#REF!,(IF(C47=Data!#REF!,Data!#REF!,(IF(C47=Data!B129,Data!G129,(IF(C47=Data!B132,Data!G132,(IF(C47=Data!#REF!,Data!#REF!,(IF(C47=Data!#REF!,Data!#REF!,(IF(C47=Data!#REF!,Data!#REF!,Data!#REF!)))))))))))))))&amp;IF(C47=Data!#REF!,Data!#REF!,(IF(C47=Data!#REF!,Data!#REF!,(IF(C47=Data!#REF!,Data!#REF!,(IF(C47=Data!#REF!,Data!#REF!,(IF(C47=Data!#REF!,Data!#REF!,(IF(C47=Data!#REF!,Data!G824,(IF(C47=Data!#REF!,Data!#REF!,(IF(C47=Data!#REF!,Data!#REF!,Data!#REF!)))))))))))))))&amp;IF(C47=Data!B160,Data!G160,(IF(C47=Data!#REF!,Data!#REF!,(IF(C47=Data!#REF!,Data!#REF!,(IF(C47=Data!#REF!,Data!#REF!,(IF(C47=Data!#REF!,Data!#REF!,Data!#REF!)))))))))</f>
        <v>#REF!</v>
      </c>
      <c r="O47" s="966"/>
      <c r="P47" s="967"/>
      <c r="Q47" s="630" t="s">
        <v>525</v>
      </c>
      <c r="R47" s="967"/>
      <c r="S47" s="967"/>
      <c r="T47" s="630"/>
      <c r="U47" s="634"/>
      <c r="V47" s="630"/>
      <c r="W47" s="350">
        <f>IF(E47="","",VLOOKUP(C47,Data!$B$5:$J$508,9,FALSE)*E47)</f>
        <v>1.6639999999999999</v>
      </c>
      <c r="X47" s="704" t="b">
        <f t="shared" si="1"/>
        <v>0</v>
      </c>
      <c r="Y47" s="704" t="b">
        <f t="shared" si="2"/>
        <v>0</v>
      </c>
      <c r="Z47" s="902" t="s">
        <v>142</v>
      </c>
      <c r="AA47" s="902" t="s">
        <v>1193</v>
      </c>
      <c r="AB47" s="903">
        <v>280</v>
      </c>
      <c r="AC47" s="704"/>
      <c r="AD47" s="704"/>
      <c r="AG47" s="710" t="s">
        <v>1253</v>
      </c>
      <c r="AH47" s="710">
        <v>64</v>
      </c>
    </row>
    <row r="48" spans="2:34" s="710" customFormat="1" ht="20" customHeight="1">
      <c r="B48" s="957">
        <v>48</v>
      </c>
      <c r="C48" s="357" t="s">
        <v>138</v>
      </c>
      <c r="D48" s="346" t="str">
        <f>IF(E48="","",VLOOKUP(C48,Data!$B$5:$L$508,2,FALSE))</f>
        <v>ZV88300</v>
      </c>
      <c r="E48" s="715">
        <v>64</v>
      </c>
      <c r="F48" s="709"/>
      <c r="G48" s="346">
        <f>IF(E48="","",VLOOKUP(C48,Data!$B$5:$L$508,11,FALSE))</f>
        <v>96.87</v>
      </c>
      <c r="H48" s="616">
        <f t="shared" si="0"/>
        <v>6199.68</v>
      </c>
      <c r="I48" s="471" t="str">
        <f>IF(E48="","",VLOOKUP(C48,Data!$B$5:$D$508,3,FALSE))</f>
        <v>C/T</v>
      </c>
      <c r="J48" s="347" t="str">
        <f>IF(E48="","",VLOOKUP(C48,Data!$B$5:$M$508,12,FALSE))</f>
        <v>Indonesia</v>
      </c>
      <c r="K48" s="348"/>
      <c r="L48" s="349">
        <f>IF(E48="","",VLOOKUP(C48,Data!$B$5:$E$508,4,FALSE)*E48)</f>
        <v>290.56</v>
      </c>
      <c r="M48" s="349">
        <f>IF(E48="","",VLOOKUP(C48,Data!$B$5:$F$508,5,FALSE)*E48)</f>
        <v>268.8</v>
      </c>
      <c r="N48" s="612" t="e">
        <f>IF(C48=Data!#REF!,Data!#REF!,(IF(C48=Data!#REF!,Data!#REF!,(IF(C48=Data!#REF!,Data!#REF!,(IF(C48=Data!B131,Data!G131,(IF(C48=Data!B134,Data!G134,(IF(C48=Data!#REF!,Data!#REF!,(IF(C48=Data!#REF!,Data!#REF!,(IF(C48=Data!#REF!,Data!#REF!,Data!#REF!)))))))))))))))&amp;IF(C48=Data!#REF!,Data!#REF!,(IF(C48=Data!#REF!,Data!#REF!,(IF(C48=Data!#REF!,Data!#REF!,(IF(C48=Data!#REF!,Data!#REF!,(IF(C48=Data!#REF!,Data!#REF!,(IF(C48=Data!#REF!,Data!G826,(IF(C48=Data!#REF!,Data!#REF!,(IF(C48=Data!#REF!,Data!#REF!,Data!#REF!)))))))))))))))&amp;IF(C48=Data!B162,Data!G162,(IF(C48=Data!#REF!,Data!#REF!,(IF(C48=Data!#REF!,Data!#REF!,(IF(C48=Data!#REF!,Data!#REF!,(IF(C48=Data!#REF!,Data!#REF!,Data!#REF!)))))))))</f>
        <v>#REF!</v>
      </c>
      <c r="O48" s="966"/>
      <c r="P48" s="967"/>
      <c r="Q48" s="630" t="s">
        <v>525</v>
      </c>
      <c r="R48" s="967"/>
      <c r="S48" s="967"/>
      <c r="T48" s="630"/>
      <c r="U48" s="634"/>
      <c r="V48" s="630"/>
      <c r="W48" s="350">
        <f>IF(E48="","",VLOOKUP(C48,Data!$B$5:$J$508,9,FALSE)*E48)</f>
        <v>0.83199999999999996</v>
      </c>
      <c r="X48" s="704" t="b">
        <f t="shared" si="1"/>
        <v>0</v>
      </c>
      <c r="Y48" s="704" t="b">
        <f t="shared" si="2"/>
        <v>0</v>
      </c>
      <c r="Z48" s="902" t="s">
        <v>146</v>
      </c>
      <c r="AA48" s="902" t="s">
        <v>1195</v>
      </c>
      <c r="AB48" s="903">
        <v>147</v>
      </c>
      <c r="AC48" s="704"/>
      <c r="AD48" s="704"/>
      <c r="AG48" s="710" t="s">
        <v>1312</v>
      </c>
      <c r="AH48" s="710">
        <v>2</v>
      </c>
    </row>
    <row r="49" spans="2:34" s="710" customFormat="1" ht="20" customHeight="1">
      <c r="B49" s="957">
        <v>49</v>
      </c>
      <c r="C49" s="357" t="s">
        <v>139</v>
      </c>
      <c r="D49" s="346" t="str">
        <f>IF(E49="","",VLOOKUP(C49,Data!$B$5:$L$508,2,FALSE))</f>
        <v>ZV88310</v>
      </c>
      <c r="E49" s="715">
        <v>2</v>
      </c>
      <c r="F49" s="709"/>
      <c r="G49" s="346">
        <f>IF(E49="","",VLOOKUP(C49,Data!$B$5:$L$508,11,FALSE))</f>
        <v>98.33</v>
      </c>
      <c r="H49" s="616">
        <f t="shared" si="0"/>
        <v>196.66</v>
      </c>
      <c r="I49" s="471" t="str">
        <f>IF(E49="","",VLOOKUP(C49,Data!$B$5:$D$508,3,FALSE))</f>
        <v>C/T</v>
      </c>
      <c r="J49" s="347" t="str">
        <f>IF(E49="","",VLOOKUP(C49,Data!$B$5:$M$508,12,FALSE))</f>
        <v>Indonesia</v>
      </c>
      <c r="K49" s="348"/>
      <c r="L49" s="349">
        <f>IF(E49="","",VLOOKUP(C49,Data!$B$5:$E$508,4,FALSE)*E49)</f>
        <v>9.08</v>
      </c>
      <c r="M49" s="349">
        <f>IF(E49="","",VLOOKUP(C49,Data!$B$5:$F$508,5,FALSE)*E49)</f>
        <v>8.4</v>
      </c>
      <c r="N49" s="612" t="e">
        <f>IF(C49=Data!#REF!,Data!#REF!,(IF(C49=Data!#REF!,Data!#REF!,(IF(C49=Data!#REF!,Data!#REF!,(IF(C49=Data!B132,Data!G132,(IF(C49=Data!B135,Data!G135,(IF(C49=Data!#REF!,Data!#REF!,(IF(C49=Data!#REF!,Data!#REF!,(IF(C49=Data!#REF!,Data!#REF!,Data!#REF!)))))))))))))))&amp;IF(C49=Data!#REF!,Data!#REF!,(IF(C49=Data!#REF!,Data!#REF!,(IF(C49=Data!#REF!,Data!#REF!,(IF(C49=Data!#REF!,Data!#REF!,(IF(C49=Data!#REF!,Data!#REF!,(IF(C49=Data!#REF!,Data!G827,(IF(C49=Data!#REF!,Data!#REF!,(IF(C49=Data!#REF!,Data!#REF!,Data!#REF!)))))))))))))))&amp;IF(C49=Data!B163,Data!G163,(IF(C49=Data!#REF!,Data!#REF!,(IF(C49=Data!#REF!,Data!#REF!,(IF(C49=Data!#REF!,Data!#REF!,(IF(C49=Data!#REF!,Data!#REF!,Data!#REF!)))))))))</f>
        <v>#REF!</v>
      </c>
      <c r="O49" s="966"/>
      <c r="P49" s="967"/>
      <c r="Q49" s="630" t="s">
        <v>525</v>
      </c>
      <c r="R49" s="967"/>
      <c r="S49" s="967"/>
      <c r="T49" s="630"/>
      <c r="U49" s="634"/>
      <c r="V49" s="630"/>
      <c r="W49" s="350">
        <f>IF(E49="","",VLOOKUP(C49,Data!$B$5:$J$508,9,FALSE)*E49)</f>
        <v>2.5999999999999999E-2</v>
      </c>
      <c r="X49" s="704" t="b">
        <f t="shared" si="1"/>
        <v>0</v>
      </c>
      <c r="Y49" s="704" t="b">
        <f t="shared" si="2"/>
        <v>0</v>
      </c>
      <c r="Z49" s="902" t="s">
        <v>147</v>
      </c>
      <c r="AA49" s="902" t="s">
        <v>1196</v>
      </c>
      <c r="AB49" s="903">
        <v>273</v>
      </c>
      <c r="AC49" s="704"/>
      <c r="AD49" s="704"/>
      <c r="AG49" s="710" t="s">
        <v>1195</v>
      </c>
      <c r="AH49" s="710">
        <v>126</v>
      </c>
    </row>
    <row r="50" spans="2:34" s="710" customFormat="1" ht="20" customHeight="1">
      <c r="B50" s="957" t="s">
        <v>1417</v>
      </c>
      <c r="C50" s="357" t="s">
        <v>131</v>
      </c>
      <c r="D50" s="346" t="str">
        <f>IF(E50="","",VLOOKUP(C50,Data!$B$5:$L$508,2,FALSE))</f>
        <v>ZV88230</v>
      </c>
      <c r="E50" s="715">
        <v>126</v>
      </c>
      <c r="F50" s="709"/>
      <c r="G50" s="346">
        <f>IF(E50="","",VLOOKUP(C50,Data!$B$5:$L$508,11,FALSE))</f>
        <v>38.19</v>
      </c>
      <c r="H50" s="616">
        <f t="shared" si="0"/>
        <v>4811.9399999999996</v>
      </c>
      <c r="I50" s="471" t="str">
        <f>IF(E50="","",VLOOKUP(C50,Data!$B$5:$D$508,3,FALSE))</f>
        <v>C/T</v>
      </c>
      <c r="J50" s="347" t="str">
        <f>IF(E50="","",VLOOKUP(C50,Data!$B$5:$M$508,12,FALSE))</f>
        <v>Indonesia</v>
      </c>
      <c r="K50" s="348"/>
      <c r="L50" s="349">
        <f>IF(E50="","",VLOOKUP(C50,Data!$B$5:$E$508,4,FALSE)*E50)</f>
        <v>606.05999999999995</v>
      </c>
      <c r="M50" s="349">
        <f>IF(E50="","",VLOOKUP(C50,Data!$B$5:$F$508,5,FALSE)*E50)</f>
        <v>554.40000000000009</v>
      </c>
      <c r="N50" s="612" t="e">
        <f>IF(C50=Data!#REF!,Data!#REF!,(IF(C50=Data!#REF!,Data!#REF!,(IF(C50=Data!#REF!,Data!#REF!,(IF(C50=Data!B133,Data!G133,(IF(C50=Data!B136,Data!G136,(IF(C50=Data!#REF!,Data!#REF!,(IF(C50=Data!#REF!,Data!#REF!,(IF(C50=Data!#REF!,Data!#REF!,Data!#REF!)))))))))))))))&amp;IF(C50=Data!#REF!,Data!#REF!,(IF(C50=Data!#REF!,Data!#REF!,(IF(C50=Data!#REF!,Data!#REF!,(IF(C50=Data!#REF!,Data!#REF!,(IF(C50=Data!#REF!,Data!#REF!,(IF(C50=Data!#REF!,Data!G828,(IF(C50=Data!#REF!,Data!#REF!,(IF(C50=Data!#REF!,Data!#REF!,Data!#REF!)))))))))))))))&amp;IF(C50=Data!B164,Data!G164,(IF(C50=Data!#REF!,Data!#REF!,(IF(C50=Data!#REF!,Data!#REF!,(IF(C50=Data!#REF!,Data!#REF!,(IF(C50=Data!#REF!,Data!#REF!,Data!#REF!)))))))))</f>
        <v>#REF!</v>
      </c>
      <c r="O50" s="966"/>
      <c r="P50" s="967"/>
      <c r="Q50" s="630" t="s">
        <v>525</v>
      </c>
      <c r="R50" s="967"/>
      <c r="S50" s="967"/>
      <c r="T50" s="630"/>
      <c r="U50" s="634"/>
      <c r="V50" s="630"/>
      <c r="W50" s="350">
        <f>IF(E50="","",VLOOKUP(C50,Data!$B$5:$J$508,9,FALSE)*E50)</f>
        <v>1.4742</v>
      </c>
      <c r="X50" s="704" t="b">
        <f t="shared" si="1"/>
        <v>0</v>
      </c>
      <c r="Y50" s="704" t="b">
        <f t="shared" si="2"/>
        <v>0</v>
      </c>
      <c r="Z50" s="902" t="s">
        <v>148</v>
      </c>
      <c r="AA50" s="902" t="s">
        <v>1197</v>
      </c>
      <c r="AB50" s="903">
        <v>128</v>
      </c>
      <c r="AC50" s="704"/>
      <c r="AD50" s="704"/>
    </row>
    <row r="51" spans="2:34" s="710" customFormat="1" ht="20" customHeight="1">
      <c r="B51" s="957"/>
      <c r="C51" s="357"/>
      <c r="D51" s="346" t="str">
        <f>IF(E51="","",VLOOKUP(C51,Data!$B$5:$L$508,2,FALSE))</f>
        <v/>
      </c>
      <c r="E51" s="715"/>
      <c r="F51" s="709"/>
      <c r="G51" s="346" t="str">
        <f>IF(E51="","",VLOOKUP(C51,Data!$B$5:$L$508,11,FALSE))</f>
        <v/>
      </c>
      <c r="H51" s="616" t="str">
        <f t="shared" si="0"/>
        <v>-</v>
      </c>
      <c r="I51" s="471" t="str">
        <f>IF(E51="","",VLOOKUP(C51,Data!$B$5:$D$508,3,FALSE))</f>
        <v/>
      </c>
      <c r="J51" s="347" t="str">
        <f>IF(E51="","",VLOOKUP(C51,Data!$B$5:$M$508,12,FALSE))</f>
        <v/>
      </c>
      <c r="K51" s="348"/>
      <c r="L51" s="349" t="str">
        <f>IF(E51="","",VLOOKUP(C51,Data!$B$5:$E$508,4,FALSE)*E51)</f>
        <v/>
      </c>
      <c r="M51" s="349" t="str">
        <f>IF(E51="","",VLOOKUP(C51,Data!$B$5:$F$508,5,FALSE)*E51)</f>
        <v/>
      </c>
      <c r="N51" s="612" t="e">
        <f>IF(C51=Data!#REF!,Data!#REF!,(IF(C51=Data!#REF!,Data!#REF!,(IF(C51=Data!#REF!,Data!#REF!,(IF(C51=Data!B127,Data!G127,(IF(C51=Data!B130,Data!G130,(IF(C51=Data!#REF!,Data!#REF!,(IF(C51=Data!#REF!,Data!#REF!,(IF(C51=Data!#REF!,Data!#REF!,Data!#REF!)))))))))))))))&amp;IF(C51=Data!#REF!,Data!#REF!,(IF(C51=Data!#REF!,Data!#REF!,(IF(C51=Data!#REF!,Data!#REF!,(IF(C51=Data!#REF!,Data!#REF!,(IF(C51=Data!#REF!,Data!#REF!,(IF(C51=Data!#REF!,Data!G822,(IF(C51=Data!#REF!,Data!#REF!,(IF(C51=Data!#REF!,Data!#REF!,Data!#REF!)))))))))))))))&amp;IF(C51=Data!B158,Data!G158,(IF(C51=Data!#REF!,Data!#REF!,(IF(C51=Data!#REF!,Data!#REF!,(IF(C51=Data!#REF!,Data!#REF!,(IF(C51=Data!#REF!,Data!#REF!,Data!#REF!)))))))))</f>
        <v>#REF!</v>
      </c>
      <c r="O51" s="966"/>
      <c r="P51" s="967"/>
      <c r="Q51" s="630" t="s">
        <v>525</v>
      </c>
      <c r="R51" s="967"/>
      <c r="S51" s="967"/>
      <c r="T51" s="630"/>
      <c r="U51" s="634"/>
      <c r="V51" s="630"/>
      <c r="W51" s="350" t="str">
        <f>IF(E51="","",VLOOKUP(C51,Data!$B$5:$J$508,9,FALSE)*E51)</f>
        <v/>
      </c>
      <c r="X51" s="704" t="b">
        <f t="shared" si="1"/>
        <v>0</v>
      </c>
      <c r="Y51" s="704" t="b">
        <f t="shared" si="2"/>
        <v>0</v>
      </c>
      <c r="Z51" s="902" t="s">
        <v>149</v>
      </c>
      <c r="AA51" s="902" t="s">
        <v>1205</v>
      </c>
      <c r="AB51" s="903">
        <v>64</v>
      </c>
      <c r="AC51" s="704"/>
      <c r="AD51" s="704"/>
    </row>
    <row r="52" spans="2:34" s="710" customFormat="1" ht="22" customHeight="1">
      <c r="B52" s="637"/>
      <c r="C52" s="653"/>
      <c r="D52" s="346" t="str">
        <f>IF(E52="","",VLOOKUP(C52,Data!$B$5:$L$508,2,FALSE))</f>
        <v/>
      </c>
      <c r="E52" s="715"/>
      <c r="F52" s="709"/>
      <c r="G52" s="346" t="str">
        <f>IF(E52="","",VLOOKUP(C52,Data!$B$5:$L$508,11,FALSE))</f>
        <v/>
      </c>
      <c r="H52" s="616" t="str">
        <f t="shared" si="0"/>
        <v>-</v>
      </c>
      <c r="I52" s="471" t="str">
        <f>IF(E52="","",VLOOKUP(C52,Data!$B$5:$D$508,3,FALSE))</f>
        <v/>
      </c>
      <c r="J52" s="347" t="str">
        <f>IF(E52="","",VLOOKUP(C52,Data!$B$5:$M$508,12,FALSE))</f>
        <v/>
      </c>
      <c r="K52" s="348"/>
      <c r="L52" s="349" t="str">
        <f>IF(E52="","",VLOOKUP(C52,Data!$B$5:$E$508,4,FALSE)*E52)</f>
        <v/>
      </c>
      <c r="M52" s="349" t="str">
        <f>IF(E52="","",VLOOKUP(C52,Data!$B$5:$F$508,5,FALSE)*E52)</f>
        <v/>
      </c>
      <c r="N52" s="612" t="e">
        <f>IF(C52=Data!#REF!,Data!#REF!,(IF(C52=Data!#REF!,Data!#REF!,(IF(C52=Data!#REF!,Data!#REF!,(IF(C52=Data!B148,Data!G148,(IF(C52=Data!B151,Data!G151,(IF(C52=Data!#REF!,Data!#REF!,(IF(C52=Data!#REF!,Data!#REF!,(IF(C52=Data!#REF!,Data!#REF!,Data!#REF!)))))))))))))))&amp;IF(C52=Data!#REF!,Data!#REF!,(IF(C52=Data!#REF!,Data!#REF!,(IF(C52=Data!#REF!,Data!#REF!,(IF(C52=Data!#REF!,Data!#REF!,(IF(C52=Data!#REF!,Data!#REF!,(IF(C52=Data!#REF!,Data!G843,(IF(C52=Data!#REF!,Data!#REF!,(IF(C52=Data!#REF!,Data!#REF!,Data!#REF!)))))))))))))))&amp;IF(C52=Data!B179,Data!G179,(IF(C52=Data!#REF!,Data!#REF!,(IF(C52=Data!#REF!,Data!#REF!,(IF(C52=Data!#REF!,Data!#REF!,(IF(C52=Data!#REF!,Data!#REF!,Data!#REF!)))))))))</f>
        <v>#REF!</v>
      </c>
      <c r="O52" s="966"/>
      <c r="P52" s="967"/>
      <c r="Q52" s="630" t="s">
        <v>525</v>
      </c>
      <c r="R52" s="967"/>
      <c r="S52" s="967"/>
      <c r="T52" s="630"/>
      <c r="U52" s="634"/>
      <c r="V52" s="630"/>
      <c r="W52" s="350" t="str">
        <f>IF(E52="","",VLOOKUP(C52,Data!$B$5:$J$508,9,FALSE)*E52)</f>
        <v/>
      </c>
      <c r="X52" s="704"/>
      <c r="Y52" s="704"/>
      <c r="Z52" s="705"/>
      <c r="AA52" s="705"/>
      <c r="AB52" s="704"/>
      <c r="AC52" s="704"/>
      <c r="AD52" s="704"/>
    </row>
    <row r="53" spans="2:34">
      <c r="B53" s="637"/>
      <c r="C53" s="653"/>
      <c r="D53" s="654"/>
      <c r="E53" s="359">
        <f>SUM(E18:E52)</f>
        <v>2352</v>
      </c>
      <c r="F53" s="359"/>
      <c r="G53" s="361"/>
      <c r="H53" s="493">
        <f>SUM(H18:H52)</f>
        <v>130200.18000000002</v>
      </c>
      <c r="I53" s="361"/>
      <c r="J53" s="361"/>
      <c r="K53" s="361"/>
      <c r="L53" s="655">
        <f>SUM(L18:L52)</f>
        <v>8744.130000000001</v>
      </c>
      <c r="M53" s="655">
        <f>SUM(M18:M52)</f>
        <v>8161.2000000000007</v>
      </c>
      <c r="N53" s="351" t="e">
        <f>SUM(N16:N52)</f>
        <v>#REF!</v>
      </c>
      <c r="O53" s="351"/>
      <c r="P53" s="351">
        <f>SUM(P16:P52)</f>
        <v>0</v>
      </c>
      <c r="Q53" s="351">
        <f>SUM(Q16:Q52)</f>
        <v>0</v>
      </c>
      <c r="R53" s="351"/>
      <c r="S53" s="351">
        <f>SUM(S16:S52)</f>
        <v>0</v>
      </c>
      <c r="T53" s="351">
        <f>SUM(T16:T52)</f>
        <v>0</v>
      </c>
      <c r="U53" s="351" t="e">
        <f>SUM(#REF!)</f>
        <v>#REF!</v>
      </c>
      <c r="V53" s="351">
        <f>SUM(V16:V52)</f>
        <v>0</v>
      </c>
      <c r="W53" s="354">
        <f>SUM(W18:W52)</f>
        <v>25.067807999999999</v>
      </c>
    </row>
    <row r="54" spans="2:34" ht="32.5">
      <c r="B54" s="656"/>
      <c r="C54" s="904"/>
      <c r="D54" s="641"/>
      <c r="E54" s="441"/>
      <c r="F54" s="658"/>
      <c r="G54" s="177" t="s">
        <v>527</v>
      </c>
      <c r="H54" s="174"/>
      <c r="I54" s="439"/>
      <c r="J54" s="439"/>
      <c r="K54" s="439"/>
      <c r="L54" s="178"/>
      <c r="M54" s="174"/>
      <c r="N54" s="408"/>
      <c r="O54" s="407"/>
      <c r="P54" s="407"/>
      <c r="Q54" s="407"/>
      <c r="R54" s="407"/>
      <c r="S54" s="407"/>
      <c r="T54" s="407"/>
      <c r="U54" s="408"/>
      <c r="V54" s="408"/>
      <c r="W54" s="176"/>
    </row>
    <row r="55" spans="2:34">
      <c r="B55" s="387" t="s">
        <v>523</v>
      </c>
      <c r="C55" s="639"/>
      <c r="D55" s="659"/>
      <c r="E55" s="444" t="s">
        <v>528</v>
      </c>
      <c r="F55" s="444"/>
      <c r="G55" s="80" t="s">
        <v>82</v>
      </c>
      <c r="H55" s="84"/>
      <c r="I55" s="417" t="s">
        <v>83</v>
      </c>
      <c r="J55" s="445"/>
      <c r="K55" s="169" t="s">
        <v>84</v>
      </c>
      <c r="L55" s="169"/>
      <c r="M55" s="1070" t="s">
        <v>85</v>
      </c>
      <c r="N55" s="1071"/>
      <c r="O55" s="1071"/>
      <c r="P55" s="1071"/>
      <c r="Q55" s="1071"/>
      <c r="R55" s="1071"/>
      <c r="S55" s="1071"/>
      <c r="T55" s="1071"/>
      <c r="U55" s="1071"/>
      <c r="V55" s="1071"/>
      <c r="W55" s="1072"/>
    </row>
    <row r="56" spans="2:34" ht="13">
      <c r="B56" s="394" t="s">
        <v>547</v>
      </c>
      <c r="D56" s="660"/>
      <c r="E56" s="381" t="s">
        <v>87</v>
      </c>
      <c r="G56" s="179" t="s">
        <v>1135</v>
      </c>
      <c r="H56" s="180" t="s">
        <v>12</v>
      </c>
      <c r="I56" s="394" t="s">
        <v>88</v>
      </c>
      <c r="J56" s="446"/>
      <c r="K56" s="171" t="s">
        <v>89</v>
      </c>
      <c r="L56" s="171"/>
      <c r="M56" s="167"/>
      <c r="W56" s="172"/>
      <c r="Z56" s="704"/>
      <c r="AA56" s="704"/>
    </row>
    <row r="57" spans="2:34">
      <c r="B57" s="394" t="s">
        <v>561</v>
      </c>
      <c r="D57" s="641"/>
      <c r="G57" s="1073"/>
      <c r="H57" s="1074"/>
      <c r="I57" s="394"/>
      <c r="J57" s="446"/>
      <c r="K57" s="171" t="s">
        <v>93</v>
      </c>
      <c r="L57" s="171"/>
      <c r="M57" s="167"/>
      <c r="W57" s="172"/>
    </row>
    <row r="58" spans="2:34" ht="12.5">
      <c r="B58" s="406"/>
      <c r="C58" s="448"/>
      <c r="D58" s="661"/>
      <c r="E58" s="381" t="s">
        <v>94</v>
      </c>
      <c r="G58" s="179"/>
      <c r="H58" s="180"/>
      <c r="I58" s="394" t="s">
        <v>95</v>
      </c>
      <c r="J58" s="446"/>
      <c r="K58" s="171"/>
      <c r="L58" s="171"/>
      <c r="M58" s="167"/>
      <c r="W58" s="172"/>
      <c r="Z58" s="704"/>
      <c r="AA58" s="704"/>
    </row>
    <row r="59" spans="2:34" ht="13">
      <c r="B59" s="387" t="s">
        <v>96</v>
      </c>
      <c r="C59" s="444"/>
      <c r="D59" s="640"/>
      <c r="E59" s="381" t="s">
        <v>97</v>
      </c>
      <c r="G59" s="88" t="s">
        <v>98</v>
      </c>
      <c r="H59" s="85"/>
      <c r="I59" s="394" t="s">
        <v>88</v>
      </c>
      <c r="J59" s="446"/>
      <c r="K59" s="171" t="s">
        <v>99</v>
      </c>
      <c r="L59" s="171"/>
      <c r="M59" s="167"/>
      <c r="W59" s="172"/>
      <c r="Z59" s="704"/>
      <c r="AA59" s="704"/>
    </row>
    <row r="60" spans="2:34" ht="15.5">
      <c r="B60" s="729" t="s">
        <v>537</v>
      </c>
      <c r="D60" s="641"/>
      <c r="E60" s="381" t="s">
        <v>100</v>
      </c>
      <c r="G60" s="89"/>
      <c r="H60" s="181"/>
      <c r="I60" s="394" t="s">
        <v>101</v>
      </c>
      <c r="J60" s="446"/>
      <c r="K60" s="171" t="s">
        <v>524</v>
      </c>
      <c r="L60" s="171"/>
      <c r="M60" s="1075" t="s">
        <v>103</v>
      </c>
      <c r="N60" s="1076"/>
      <c r="O60" s="1076"/>
      <c r="P60" s="1076"/>
      <c r="Q60" s="1076"/>
      <c r="R60" s="1076"/>
      <c r="S60" s="1076"/>
      <c r="T60" s="1076"/>
      <c r="U60" s="1076"/>
      <c r="V60" s="1076"/>
      <c r="W60" s="1077"/>
      <c r="Z60" s="704"/>
      <c r="AA60" s="704"/>
    </row>
    <row r="61" spans="2:34">
      <c r="B61" s="406"/>
      <c r="C61" s="448"/>
      <c r="D61" s="644"/>
      <c r="E61" s="448"/>
      <c r="F61" s="448"/>
      <c r="G61" s="1061" t="s">
        <v>1416</v>
      </c>
      <c r="H61" s="1078"/>
      <c r="I61" s="1061" t="s">
        <v>1415</v>
      </c>
      <c r="J61" s="1078"/>
      <c r="K61" s="448"/>
      <c r="L61" s="175"/>
      <c r="M61" s="1079" t="s">
        <v>105</v>
      </c>
      <c r="N61" s="1080"/>
      <c r="O61" s="1080"/>
      <c r="P61" s="1080"/>
      <c r="Q61" s="1080"/>
      <c r="R61" s="1080"/>
      <c r="S61" s="1080"/>
      <c r="T61" s="1080"/>
      <c r="U61" s="1080"/>
      <c r="V61" s="1080"/>
      <c r="W61" s="1081"/>
    </row>
    <row r="65" spans="2:27" ht="22.5" customHeight="1">
      <c r="B65" s="456" t="s">
        <v>922</v>
      </c>
      <c r="C65" s="497"/>
      <c r="D65" s="456" t="s">
        <v>580</v>
      </c>
      <c r="E65" s="663"/>
      <c r="F65" s="663"/>
      <c r="G65" s="456" t="s">
        <v>916</v>
      </c>
      <c r="I65" s="456" t="s">
        <v>927</v>
      </c>
    </row>
    <row r="66" spans="2:27" s="163" customFormat="1" ht="22.5" customHeight="1">
      <c r="B66" s="456" t="s">
        <v>923</v>
      </c>
      <c r="C66" s="497"/>
      <c r="D66" s="456" t="s">
        <v>1418</v>
      </c>
      <c r="E66" s="663"/>
      <c r="F66" s="663"/>
      <c r="G66" s="664" t="s">
        <v>917</v>
      </c>
      <c r="H66" s="497"/>
      <c r="I66" s="575" t="s">
        <v>927</v>
      </c>
      <c r="J66" s="704"/>
      <c r="K66" s="704"/>
      <c r="N66" s="704"/>
      <c r="O66" s="704"/>
      <c r="P66" s="704"/>
      <c r="Q66" s="704"/>
      <c r="R66" s="704"/>
      <c r="S66" s="704"/>
      <c r="T66" s="704"/>
      <c r="U66" s="704"/>
      <c r="V66" s="704"/>
      <c r="W66" s="164"/>
      <c r="X66" s="704"/>
      <c r="Y66" s="704"/>
      <c r="Z66" s="705"/>
      <c r="AA66" s="679"/>
    </row>
    <row r="67" spans="2:27" s="163" customFormat="1" ht="22.5" customHeight="1">
      <c r="B67" s="456" t="s">
        <v>924</v>
      </c>
      <c r="C67" s="497"/>
      <c r="D67" s="664" t="s">
        <v>1419</v>
      </c>
      <c r="E67" s="663"/>
      <c r="F67" s="663"/>
      <c r="G67" s="456" t="s">
        <v>918</v>
      </c>
      <c r="I67" s="456" t="s">
        <v>580</v>
      </c>
      <c r="J67" s="704"/>
      <c r="K67" s="704"/>
      <c r="N67" s="704"/>
      <c r="O67" s="704"/>
      <c r="P67" s="704"/>
      <c r="Q67" s="704"/>
      <c r="R67" s="704"/>
      <c r="S67" s="704"/>
      <c r="T67" s="704"/>
      <c r="U67" s="704"/>
      <c r="V67" s="704"/>
      <c r="W67" s="164"/>
      <c r="X67" s="704"/>
      <c r="Y67" s="704"/>
      <c r="Z67" s="705"/>
      <c r="AA67" s="679"/>
    </row>
    <row r="68" spans="2:27" s="163" customFormat="1" ht="22.5" customHeight="1">
      <c r="B68" s="456" t="s">
        <v>925</v>
      </c>
      <c r="C68" s="497"/>
      <c r="D68" s="456" t="s">
        <v>580</v>
      </c>
      <c r="E68" s="663"/>
      <c r="F68" s="663"/>
      <c r="G68" s="456" t="s">
        <v>919</v>
      </c>
      <c r="I68" s="456" t="s">
        <v>580</v>
      </c>
      <c r="J68" s="704"/>
      <c r="K68" s="704"/>
      <c r="N68" s="704"/>
      <c r="O68" s="704"/>
      <c r="P68" s="704"/>
      <c r="Q68" s="704"/>
      <c r="R68" s="704"/>
      <c r="S68" s="704"/>
      <c r="T68" s="704"/>
      <c r="U68" s="704"/>
      <c r="V68" s="704"/>
      <c r="W68" s="164"/>
      <c r="X68" s="704"/>
      <c r="Y68" s="704"/>
      <c r="Z68" s="705"/>
      <c r="AA68" s="679"/>
    </row>
    <row r="69" spans="2:27" s="163" customFormat="1" ht="22.5" customHeight="1">
      <c r="B69" s="456" t="s">
        <v>926</v>
      </c>
      <c r="C69" s="497"/>
      <c r="D69" s="456" t="s">
        <v>580</v>
      </c>
      <c r="E69" s="663"/>
      <c r="F69" s="663"/>
      <c r="G69" s="456" t="s">
        <v>921</v>
      </c>
      <c r="I69" s="456" t="s">
        <v>580</v>
      </c>
      <c r="J69" s="704"/>
      <c r="K69" s="704"/>
      <c r="N69" s="704"/>
      <c r="O69" s="704"/>
      <c r="P69" s="704"/>
      <c r="Q69" s="704"/>
      <c r="R69" s="704"/>
      <c r="S69" s="704"/>
      <c r="T69" s="704"/>
      <c r="U69" s="704"/>
      <c r="V69" s="704"/>
      <c r="W69" s="164"/>
      <c r="X69" s="704"/>
      <c r="Y69" s="704"/>
      <c r="Z69" s="705"/>
      <c r="AA69" s="679"/>
    </row>
    <row r="70" spans="2:27">
      <c r="B70" s="665"/>
      <c r="D70" s="665"/>
      <c r="E70" s="665"/>
      <c r="F70" s="665"/>
      <c r="G70" s="456" t="s">
        <v>920</v>
      </c>
      <c r="I70" s="456" t="s">
        <v>580</v>
      </c>
    </row>
    <row r="71" spans="2:27" s="163" customFormat="1">
      <c r="B71" s="704"/>
      <c r="C71" s="704"/>
      <c r="D71" s="704"/>
      <c r="E71" s="704"/>
      <c r="F71" s="704"/>
      <c r="G71" s="704"/>
      <c r="H71" s="704"/>
      <c r="I71" s="704"/>
      <c r="J71" s="704"/>
      <c r="K71" s="704"/>
      <c r="N71" s="704"/>
      <c r="O71" s="704"/>
      <c r="P71" s="704"/>
      <c r="Q71" s="704"/>
      <c r="R71" s="704"/>
      <c r="S71" s="704"/>
      <c r="T71" s="704"/>
      <c r="U71" s="704"/>
      <c r="V71" s="704"/>
      <c r="W71" s="164"/>
      <c r="X71" s="704"/>
      <c r="Y71" s="704"/>
      <c r="Z71" s="705"/>
      <c r="AA71" s="679"/>
    </row>
    <row r="72" spans="2:27" s="163" customFormat="1">
      <c r="B72" s="704"/>
      <c r="C72" s="704"/>
      <c r="D72" s="704"/>
      <c r="E72" s="704"/>
      <c r="F72" s="704"/>
      <c r="G72" s="704"/>
      <c r="H72" s="704"/>
      <c r="I72" s="704"/>
      <c r="J72" s="704"/>
      <c r="K72" s="704"/>
      <c r="N72" s="704"/>
      <c r="O72" s="704"/>
      <c r="P72" s="704"/>
      <c r="Q72" s="704"/>
      <c r="R72" s="704"/>
      <c r="S72" s="704"/>
      <c r="T72" s="704"/>
      <c r="U72" s="704"/>
      <c r="V72" s="704"/>
      <c r="W72" s="164"/>
      <c r="X72" s="704"/>
      <c r="Y72" s="704"/>
      <c r="Z72" s="705"/>
      <c r="AA72" s="679"/>
    </row>
    <row r="73" spans="2:27" s="163" customFormat="1">
      <c r="B73" s="704"/>
      <c r="C73" s="704"/>
      <c r="D73" s="704"/>
      <c r="E73" s="704"/>
      <c r="F73" s="704"/>
      <c r="G73" s="704"/>
      <c r="H73" s="704"/>
      <c r="I73" s="704"/>
      <c r="J73" s="704"/>
      <c r="K73" s="704"/>
      <c r="N73" s="704"/>
      <c r="O73" s="704"/>
      <c r="P73" s="704"/>
      <c r="Q73" s="704"/>
      <c r="R73" s="704"/>
      <c r="S73" s="704"/>
      <c r="T73" s="704"/>
      <c r="U73" s="704"/>
      <c r="V73" s="704"/>
      <c r="W73" s="164"/>
      <c r="X73" s="704"/>
      <c r="Y73" s="704"/>
      <c r="Z73" s="705"/>
      <c r="AA73" s="679"/>
    </row>
    <row r="74" spans="2:27" s="163" customFormat="1">
      <c r="B74" s="704"/>
      <c r="C74" s="704"/>
      <c r="D74" s="704"/>
      <c r="E74" s="704"/>
      <c r="F74" s="704"/>
      <c r="G74" s="704"/>
      <c r="H74" s="704"/>
      <c r="I74" s="704"/>
      <c r="J74" s="704"/>
      <c r="K74" s="704"/>
      <c r="N74" s="704"/>
      <c r="O74" s="704"/>
      <c r="P74" s="704"/>
      <c r="Q74" s="704"/>
      <c r="R74" s="704"/>
      <c r="S74" s="704"/>
      <c r="T74" s="704"/>
      <c r="U74" s="704"/>
      <c r="V74" s="704"/>
      <c r="W74" s="164"/>
      <c r="X74" s="704"/>
      <c r="Y74" s="704"/>
      <c r="Z74" s="705"/>
      <c r="AA74" s="679"/>
    </row>
    <row r="75" spans="2:27" s="163" customFormat="1">
      <c r="B75" s="704"/>
      <c r="C75" s="704"/>
      <c r="D75" s="704"/>
      <c r="E75" s="704"/>
      <c r="F75" s="704"/>
      <c r="G75" s="704"/>
      <c r="H75" s="704"/>
      <c r="I75" s="704"/>
      <c r="J75" s="704"/>
      <c r="K75" s="704"/>
      <c r="N75" s="704"/>
      <c r="O75" s="704"/>
      <c r="P75" s="704"/>
      <c r="Q75" s="704"/>
      <c r="R75" s="704"/>
      <c r="S75" s="704"/>
      <c r="T75" s="704"/>
      <c r="U75" s="704"/>
      <c r="V75" s="704"/>
      <c r="W75" s="164"/>
      <c r="X75" s="704"/>
      <c r="Y75" s="704"/>
      <c r="Z75" s="705"/>
      <c r="AA75" s="679"/>
    </row>
    <row r="76" spans="2:27" s="163" customFormat="1">
      <c r="B76" s="704"/>
      <c r="C76" s="704"/>
      <c r="D76" s="704"/>
      <c r="E76" s="704"/>
      <c r="F76" s="704"/>
      <c r="G76" s="704"/>
      <c r="H76" s="704"/>
      <c r="I76" s="704"/>
      <c r="J76" s="704"/>
      <c r="K76" s="704"/>
      <c r="N76" s="704"/>
      <c r="O76" s="704"/>
      <c r="P76" s="704"/>
      <c r="Q76" s="704"/>
      <c r="R76" s="704"/>
      <c r="S76" s="704"/>
      <c r="T76" s="704"/>
      <c r="U76" s="704"/>
      <c r="V76" s="704"/>
      <c r="W76" s="164"/>
      <c r="X76" s="704"/>
      <c r="Y76" s="704"/>
      <c r="Z76" s="705"/>
      <c r="AA76" s="679"/>
    </row>
    <row r="77" spans="2:27" s="163" customFormat="1">
      <c r="B77" s="704"/>
      <c r="C77" s="704"/>
      <c r="D77" s="704"/>
      <c r="E77" s="704"/>
      <c r="F77" s="704"/>
      <c r="G77" s="704"/>
      <c r="H77" s="704"/>
      <c r="I77" s="704"/>
      <c r="J77" s="704"/>
      <c r="K77" s="704"/>
      <c r="N77" s="704"/>
      <c r="O77" s="704"/>
      <c r="P77" s="704"/>
      <c r="Q77" s="704"/>
      <c r="R77" s="704"/>
      <c r="S77" s="704"/>
      <c r="T77" s="704"/>
      <c r="U77" s="704"/>
      <c r="V77" s="704"/>
      <c r="W77" s="164"/>
      <c r="X77" s="704"/>
      <c r="Y77" s="704"/>
      <c r="Z77" s="705"/>
      <c r="AA77" s="679"/>
    </row>
    <row r="78" spans="2:27" s="163" customFormat="1">
      <c r="B78" s="704"/>
      <c r="C78" s="704"/>
      <c r="D78" s="704"/>
      <c r="E78" s="704"/>
      <c r="F78" s="704"/>
      <c r="G78" s="704"/>
      <c r="H78" s="704"/>
      <c r="I78" s="704"/>
      <c r="J78" s="704"/>
      <c r="K78" s="704"/>
      <c r="N78" s="704"/>
      <c r="O78" s="704"/>
      <c r="P78" s="704"/>
      <c r="Q78" s="704"/>
      <c r="R78" s="704"/>
      <c r="S78" s="704"/>
      <c r="T78" s="704"/>
      <c r="U78" s="704"/>
      <c r="V78" s="704"/>
      <c r="W78" s="164"/>
      <c r="X78" s="704"/>
      <c r="Y78" s="704"/>
      <c r="Z78" s="705"/>
      <c r="AA78" s="679"/>
    </row>
    <row r="79" spans="2:27" s="163" customFormat="1">
      <c r="B79" s="704"/>
      <c r="C79" s="704"/>
      <c r="D79" s="704"/>
      <c r="E79" s="704"/>
      <c r="F79" s="704"/>
      <c r="G79" s="704"/>
      <c r="H79" s="704"/>
      <c r="I79" s="704"/>
      <c r="J79" s="704"/>
      <c r="K79" s="704"/>
      <c r="N79" s="704"/>
      <c r="O79" s="704"/>
      <c r="P79" s="704"/>
      <c r="Q79" s="704"/>
      <c r="R79" s="704"/>
      <c r="S79" s="704"/>
      <c r="T79" s="704"/>
      <c r="U79" s="704"/>
      <c r="V79" s="704"/>
      <c r="W79" s="164"/>
      <c r="X79" s="704"/>
      <c r="Y79" s="704"/>
      <c r="Z79" s="705"/>
      <c r="AA79" s="679"/>
    </row>
    <row r="80" spans="2:27" s="163" customFormat="1">
      <c r="B80" s="704"/>
      <c r="C80" s="704"/>
      <c r="D80" s="704"/>
      <c r="E80" s="704"/>
      <c r="F80" s="704"/>
      <c r="G80" s="704"/>
      <c r="H80" s="704"/>
      <c r="I80" s="704"/>
      <c r="J80" s="704"/>
      <c r="K80" s="704"/>
      <c r="N80" s="704"/>
      <c r="O80" s="704"/>
      <c r="P80" s="704"/>
      <c r="Q80" s="704"/>
      <c r="R80" s="704"/>
      <c r="S80" s="704"/>
      <c r="T80" s="704"/>
      <c r="U80" s="704"/>
      <c r="V80" s="704"/>
      <c r="W80" s="164"/>
      <c r="X80" s="704"/>
      <c r="Y80" s="704"/>
      <c r="Z80" s="705"/>
      <c r="AA80" s="679"/>
    </row>
    <row r="81" spans="2:27" s="163" customFormat="1">
      <c r="B81" s="704"/>
      <c r="C81" s="704"/>
      <c r="D81" s="704"/>
      <c r="E81" s="704"/>
      <c r="F81" s="704"/>
      <c r="G81" s="704"/>
      <c r="H81" s="704"/>
      <c r="I81" s="704"/>
      <c r="J81" s="704"/>
      <c r="K81" s="704"/>
      <c r="N81" s="704"/>
      <c r="O81" s="704"/>
      <c r="P81" s="704"/>
      <c r="Q81" s="704"/>
      <c r="R81" s="704"/>
      <c r="S81" s="704"/>
      <c r="T81" s="704"/>
      <c r="U81" s="704"/>
      <c r="V81" s="704"/>
      <c r="W81" s="164"/>
      <c r="X81" s="704"/>
      <c r="Y81" s="704"/>
      <c r="Z81" s="705"/>
      <c r="AA81" s="679"/>
    </row>
    <row r="82" spans="2:27">
      <c r="C82" s="704"/>
      <c r="D82" s="704"/>
      <c r="E82" s="704"/>
      <c r="F82" s="704"/>
      <c r="G82" s="704"/>
      <c r="H82" s="704"/>
    </row>
    <row r="83" spans="2:27" s="665" customFormat="1">
      <c r="B83" s="704"/>
      <c r="C83" s="704"/>
      <c r="D83" s="704"/>
      <c r="E83" s="704"/>
      <c r="F83" s="704"/>
      <c r="G83" s="704"/>
      <c r="H83" s="704"/>
      <c r="I83" s="704"/>
      <c r="J83" s="704"/>
      <c r="K83" s="704"/>
      <c r="L83" s="163"/>
      <c r="M83" s="163"/>
      <c r="N83" s="704"/>
      <c r="O83" s="704"/>
      <c r="P83" s="704"/>
      <c r="Q83" s="704"/>
      <c r="R83" s="704"/>
      <c r="S83" s="704"/>
      <c r="T83" s="704"/>
      <c r="U83" s="704"/>
      <c r="V83" s="704"/>
      <c r="W83" s="164"/>
      <c r="X83" s="704"/>
      <c r="Y83" s="704"/>
      <c r="Z83" s="705"/>
      <c r="AA83" s="680"/>
    </row>
    <row r="84" spans="2:27" s="665" customFormat="1">
      <c r="B84" s="704"/>
      <c r="C84" s="704"/>
      <c r="D84" s="704"/>
      <c r="E84" s="704"/>
      <c r="F84" s="704"/>
      <c r="G84" s="704"/>
      <c r="H84" s="704"/>
      <c r="I84" s="704"/>
      <c r="J84" s="704"/>
      <c r="K84" s="704"/>
      <c r="L84" s="163"/>
      <c r="M84" s="163"/>
      <c r="N84" s="704"/>
      <c r="O84" s="704"/>
      <c r="P84" s="704"/>
      <c r="Q84" s="704"/>
      <c r="R84" s="704"/>
      <c r="S84" s="704"/>
      <c r="T84" s="704"/>
      <c r="U84" s="704"/>
      <c r="V84" s="704"/>
      <c r="W84" s="164"/>
      <c r="X84" s="704"/>
      <c r="Y84" s="704"/>
      <c r="Z84" s="705"/>
      <c r="AA84" s="680"/>
    </row>
    <row r="85" spans="2:27" s="665" customFormat="1">
      <c r="B85" s="704"/>
      <c r="C85" s="704"/>
      <c r="D85" s="704"/>
      <c r="E85" s="704"/>
      <c r="F85" s="704"/>
      <c r="G85" s="704"/>
      <c r="H85" s="704"/>
      <c r="I85" s="704"/>
      <c r="J85" s="704"/>
      <c r="K85" s="704"/>
      <c r="L85" s="163"/>
      <c r="M85" s="163"/>
      <c r="N85" s="704"/>
      <c r="O85" s="704"/>
      <c r="P85" s="704"/>
      <c r="Q85" s="704"/>
      <c r="R85" s="704"/>
      <c r="S85" s="704"/>
      <c r="T85" s="704"/>
      <c r="U85" s="704"/>
      <c r="V85" s="704"/>
      <c r="W85" s="164"/>
      <c r="X85" s="704"/>
      <c r="Y85" s="704"/>
      <c r="Z85" s="705"/>
      <c r="AA85" s="680"/>
    </row>
    <row r="86" spans="2:27" s="665" customFormat="1">
      <c r="B86" s="704"/>
      <c r="C86" s="704"/>
      <c r="D86" s="704"/>
      <c r="E86" s="704"/>
      <c r="F86" s="704"/>
      <c r="G86" s="704"/>
      <c r="H86" s="704"/>
      <c r="I86" s="704"/>
      <c r="J86" s="704"/>
      <c r="K86" s="704"/>
      <c r="L86" s="163"/>
      <c r="M86" s="163"/>
      <c r="N86" s="704"/>
      <c r="O86" s="704"/>
      <c r="P86" s="704"/>
      <c r="Q86" s="704"/>
      <c r="R86" s="704"/>
      <c r="S86" s="704"/>
      <c r="T86" s="704"/>
      <c r="U86" s="704"/>
      <c r="V86" s="704"/>
      <c r="W86" s="164"/>
      <c r="X86" s="704"/>
      <c r="Y86" s="704"/>
      <c r="Z86" s="705"/>
      <c r="AA86" s="680"/>
    </row>
    <row r="87" spans="2:27" s="665" customFormat="1">
      <c r="B87" s="704"/>
      <c r="C87" s="704"/>
      <c r="D87" s="704"/>
      <c r="E87" s="704"/>
      <c r="F87" s="704"/>
      <c r="G87" s="704"/>
      <c r="H87" s="704"/>
      <c r="I87" s="704"/>
      <c r="J87" s="704"/>
      <c r="K87" s="704"/>
      <c r="L87" s="163"/>
      <c r="M87" s="163"/>
      <c r="N87" s="704"/>
      <c r="O87" s="704"/>
      <c r="P87" s="704"/>
      <c r="Q87" s="704"/>
      <c r="R87" s="704"/>
      <c r="S87" s="704"/>
      <c r="T87" s="704"/>
      <c r="U87" s="704"/>
      <c r="V87" s="704"/>
      <c r="W87" s="164"/>
      <c r="X87" s="704"/>
      <c r="Y87" s="704"/>
      <c r="Z87" s="705"/>
      <c r="AA87" s="680"/>
    </row>
    <row r="88" spans="2:27" s="665" customFormat="1">
      <c r="B88" s="704"/>
      <c r="C88" s="704"/>
      <c r="D88" s="704"/>
      <c r="E88" s="704"/>
      <c r="F88" s="704"/>
      <c r="G88" s="704"/>
      <c r="H88" s="704"/>
      <c r="I88" s="704"/>
      <c r="J88" s="704"/>
      <c r="K88" s="704"/>
      <c r="L88" s="163"/>
      <c r="M88" s="163"/>
      <c r="N88" s="704"/>
      <c r="O88" s="704"/>
      <c r="P88" s="704"/>
      <c r="Q88" s="704"/>
      <c r="R88" s="704"/>
      <c r="S88" s="704"/>
      <c r="T88" s="704"/>
      <c r="U88" s="704"/>
      <c r="V88" s="704"/>
      <c r="W88" s="164"/>
      <c r="X88" s="704"/>
      <c r="Y88" s="704"/>
      <c r="Z88" s="705"/>
      <c r="AA88" s="680"/>
    </row>
    <row r="89" spans="2:27" s="665" customFormat="1">
      <c r="B89" s="704"/>
      <c r="C89" s="704"/>
      <c r="D89" s="704"/>
      <c r="E89" s="704"/>
      <c r="F89" s="704"/>
      <c r="G89" s="704"/>
      <c r="H89" s="704"/>
      <c r="I89" s="704"/>
      <c r="J89" s="704"/>
      <c r="K89" s="704"/>
      <c r="L89" s="163"/>
      <c r="M89" s="163"/>
      <c r="N89" s="704"/>
      <c r="O89" s="704"/>
      <c r="P89" s="704"/>
      <c r="Q89" s="704"/>
      <c r="R89" s="704"/>
      <c r="S89" s="704"/>
      <c r="T89" s="704"/>
      <c r="U89" s="704"/>
      <c r="V89" s="704"/>
      <c r="W89" s="164"/>
      <c r="X89" s="704"/>
      <c r="Y89" s="704"/>
      <c r="Z89" s="705"/>
      <c r="AA89" s="680"/>
    </row>
    <row r="90" spans="2:27" s="665" customFormat="1">
      <c r="B90" s="704"/>
      <c r="C90" s="704"/>
      <c r="D90" s="704"/>
      <c r="E90" s="704"/>
      <c r="F90" s="704"/>
      <c r="G90" s="704"/>
      <c r="H90" s="704"/>
      <c r="I90" s="704"/>
      <c r="J90" s="704"/>
      <c r="K90" s="704"/>
      <c r="L90" s="163"/>
      <c r="M90" s="163"/>
      <c r="N90" s="704"/>
      <c r="O90" s="704"/>
      <c r="P90" s="704"/>
      <c r="Q90" s="704"/>
      <c r="R90" s="704"/>
      <c r="S90" s="704"/>
      <c r="T90" s="704"/>
      <c r="U90" s="704"/>
      <c r="V90" s="704"/>
      <c r="W90" s="164"/>
      <c r="X90" s="704"/>
      <c r="Y90" s="704"/>
      <c r="Z90" s="705"/>
      <c r="AA90" s="680"/>
    </row>
    <row r="91" spans="2:27" s="665" customFormat="1">
      <c r="B91" s="704"/>
      <c r="C91" s="704"/>
      <c r="D91" s="704"/>
      <c r="E91" s="704"/>
      <c r="F91" s="704"/>
      <c r="G91" s="704"/>
      <c r="H91" s="704"/>
      <c r="I91" s="704"/>
      <c r="J91" s="704"/>
      <c r="K91" s="704"/>
      <c r="L91" s="163"/>
      <c r="M91" s="163"/>
      <c r="N91" s="704"/>
      <c r="O91" s="704"/>
      <c r="P91" s="704"/>
      <c r="Q91" s="704"/>
      <c r="R91" s="704"/>
      <c r="S91" s="704"/>
      <c r="T91" s="704"/>
      <c r="U91" s="704"/>
      <c r="V91" s="704"/>
      <c r="W91" s="164"/>
      <c r="X91" s="704"/>
      <c r="Y91" s="704"/>
      <c r="Z91" s="705"/>
      <c r="AA91" s="680"/>
    </row>
    <row r="92" spans="2:27" s="665" customFormat="1">
      <c r="B92" s="704"/>
      <c r="C92" s="704"/>
      <c r="D92" s="704"/>
      <c r="E92" s="704"/>
      <c r="F92" s="704"/>
      <c r="G92" s="704"/>
      <c r="H92" s="704"/>
      <c r="I92" s="704"/>
      <c r="J92" s="704"/>
      <c r="K92" s="704"/>
      <c r="L92" s="163"/>
      <c r="M92" s="163"/>
      <c r="N92" s="704"/>
      <c r="O92" s="704"/>
      <c r="P92" s="704"/>
      <c r="Q92" s="704"/>
      <c r="R92" s="704"/>
      <c r="S92" s="704"/>
      <c r="T92" s="704"/>
      <c r="U92" s="704"/>
      <c r="V92" s="704"/>
      <c r="W92" s="164"/>
      <c r="X92" s="704"/>
      <c r="Y92" s="704"/>
      <c r="Z92" s="705"/>
      <c r="AA92" s="680"/>
    </row>
    <row r="93" spans="2:27" s="665" customFormat="1">
      <c r="B93" s="704"/>
      <c r="C93" s="704"/>
      <c r="D93" s="704"/>
      <c r="E93" s="704"/>
      <c r="F93" s="704"/>
      <c r="G93" s="704"/>
      <c r="H93" s="704"/>
      <c r="I93" s="704"/>
      <c r="J93" s="704"/>
      <c r="K93" s="704"/>
      <c r="L93" s="163"/>
      <c r="M93" s="163"/>
      <c r="N93" s="704"/>
      <c r="O93" s="704"/>
      <c r="P93" s="704"/>
      <c r="Q93" s="704"/>
      <c r="R93" s="704"/>
      <c r="S93" s="704"/>
      <c r="T93" s="704"/>
      <c r="U93" s="704"/>
      <c r="V93" s="704"/>
      <c r="W93" s="164"/>
      <c r="X93" s="704"/>
      <c r="Y93" s="704"/>
      <c r="Z93" s="705"/>
      <c r="AA93" s="680"/>
    </row>
    <row r="94" spans="2:27" s="665" customFormat="1">
      <c r="B94" s="704"/>
      <c r="C94" s="704"/>
      <c r="D94" s="704"/>
      <c r="E94" s="704"/>
      <c r="F94" s="704"/>
      <c r="G94" s="704"/>
      <c r="H94" s="704"/>
      <c r="I94" s="704"/>
      <c r="J94" s="704"/>
      <c r="K94" s="704"/>
      <c r="L94" s="163"/>
      <c r="M94" s="163"/>
      <c r="N94" s="704"/>
      <c r="O94" s="704"/>
      <c r="P94" s="704"/>
      <c r="Q94" s="704"/>
      <c r="R94" s="704"/>
      <c r="S94" s="704"/>
      <c r="T94" s="704"/>
      <c r="U94" s="704"/>
      <c r="V94" s="704"/>
      <c r="W94" s="164"/>
      <c r="X94" s="704"/>
      <c r="Y94" s="704"/>
      <c r="Z94" s="705"/>
      <c r="AA94" s="680"/>
    </row>
    <row r="95" spans="2:27" s="665" customFormat="1">
      <c r="B95" s="704"/>
      <c r="C95" s="704"/>
      <c r="D95" s="704"/>
      <c r="E95" s="704"/>
      <c r="F95" s="704"/>
      <c r="G95" s="704"/>
      <c r="H95" s="704"/>
      <c r="I95" s="704"/>
      <c r="J95" s="704"/>
      <c r="K95" s="704"/>
      <c r="L95" s="163"/>
      <c r="M95" s="163"/>
      <c r="N95" s="704"/>
      <c r="O95" s="704"/>
      <c r="P95" s="704"/>
      <c r="Q95" s="704"/>
      <c r="R95" s="704"/>
      <c r="S95" s="704"/>
      <c r="T95" s="704"/>
      <c r="U95" s="704"/>
      <c r="V95" s="704"/>
      <c r="W95" s="164"/>
      <c r="X95" s="704"/>
      <c r="Y95" s="704"/>
      <c r="Z95" s="705"/>
      <c r="AA95" s="680"/>
    </row>
    <row r="96" spans="2:27" s="665" customFormat="1">
      <c r="B96" s="704"/>
      <c r="C96" s="704"/>
      <c r="D96" s="704"/>
      <c r="E96" s="704"/>
      <c r="F96" s="704"/>
      <c r="G96" s="704"/>
      <c r="H96" s="704"/>
      <c r="I96" s="704"/>
      <c r="J96" s="704"/>
      <c r="K96" s="704"/>
      <c r="L96" s="163"/>
      <c r="M96" s="163"/>
      <c r="N96" s="704"/>
      <c r="O96" s="704"/>
      <c r="P96" s="704"/>
      <c r="Q96" s="704"/>
      <c r="R96" s="704"/>
      <c r="S96" s="704"/>
      <c r="T96" s="704"/>
      <c r="U96" s="704"/>
      <c r="V96" s="704"/>
      <c r="W96" s="164"/>
      <c r="X96" s="704"/>
      <c r="Y96" s="704"/>
      <c r="Z96" s="705"/>
      <c r="AA96" s="680"/>
    </row>
    <row r="97" spans="2:27" s="665" customFormat="1">
      <c r="B97" s="704"/>
      <c r="C97" s="704"/>
      <c r="D97" s="704"/>
      <c r="E97" s="704"/>
      <c r="F97" s="704"/>
      <c r="G97" s="704"/>
      <c r="H97" s="704"/>
      <c r="I97" s="704"/>
      <c r="J97" s="704"/>
      <c r="K97" s="704"/>
      <c r="L97" s="163"/>
      <c r="M97" s="163"/>
      <c r="N97" s="704"/>
      <c r="O97" s="704"/>
      <c r="P97" s="704"/>
      <c r="Q97" s="704"/>
      <c r="R97" s="704"/>
      <c r="S97" s="704"/>
      <c r="T97" s="704"/>
      <c r="U97" s="704"/>
      <c r="V97" s="704"/>
      <c r="W97" s="164"/>
      <c r="X97" s="704"/>
      <c r="Y97" s="704"/>
      <c r="Z97" s="705"/>
      <c r="AA97" s="680"/>
    </row>
    <row r="98" spans="2:27" s="665" customFormat="1">
      <c r="B98" s="704"/>
      <c r="C98" s="704"/>
      <c r="D98" s="704"/>
      <c r="E98" s="704"/>
      <c r="F98" s="704"/>
      <c r="G98" s="704"/>
      <c r="H98" s="704"/>
      <c r="I98" s="704"/>
      <c r="J98" s="704"/>
      <c r="K98" s="704"/>
      <c r="L98" s="163"/>
      <c r="M98" s="163"/>
      <c r="N98" s="704"/>
      <c r="O98" s="704"/>
      <c r="P98" s="704"/>
      <c r="Q98" s="704"/>
      <c r="R98" s="704"/>
      <c r="S98" s="704"/>
      <c r="T98" s="704"/>
      <c r="U98" s="704"/>
      <c r="V98" s="704"/>
      <c r="W98" s="164"/>
      <c r="X98" s="704"/>
      <c r="Y98" s="704"/>
      <c r="Z98" s="705"/>
      <c r="AA98" s="680"/>
    </row>
    <row r="99" spans="2:27" s="665" customFormat="1">
      <c r="B99" s="704"/>
      <c r="C99" s="704"/>
      <c r="D99" s="704"/>
      <c r="E99" s="704"/>
      <c r="F99" s="704"/>
      <c r="G99" s="704"/>
      <c r="H99" s="704"/>
      <c r="I99" s="704"/>
      <c r="J99" s="704"/>
      <c r="K99" s="704"/>
      <c r="L99" s="163"/>
      <c r="M99" s="163"/>
      <c r="N99" s="704"/>
      <c r="O99" s="704"/>
      <c r="P99" s="704"/>
      <c r="Q99" s="704"/>
      <c r="R99" s="704"/>
      <c r="S99" s="704"/>
      <c r="T99" s="704"/>
      <c r="U99" s="704"/>
      <c r="V99" s="704"/>
      <c r="W99" s="164"/>
      <c r="X99" s="704"/>
      <c r="Y99" s="704"/>
      <c r="Z99" s="705"/>
      <c r="AA99" s="680"/>
    </row>
    <row r="100" spans="2:27" s="665" customFormat="1">
      <c r="B100" s="704"/>
      <c r="C100" s="704"/>
      <c r="D100" s="704"/>
      <c r="E100" s="704"/>
      <c r="F100" s="704"/>
      <c r="G100" s="704"/>
      <c r="H100" s="704"/>
      <c r="I100" s="704"/>
      <c r="J100" s="704"/>
      <c r="K100" s="704"/>
      <c r="L100" s="163"/>
      <c r="M100" s="163"/>
      <c r="N100" s="704"/>
      <c r="O100" s="704"/>
      <c r="P100" s="704"/>
      <c r="Q100" s="704"/>
      <c r="R100" s="704"/>
      <c r="S100" s="704"/>
      <c r="T100" s="704"/>
      <c r="U100" s="704"/>
      <c r="V100" s="704"/>
      <c r="W100" s="164"/>
      <c r="X100" s="704"/>
      <c r="Y100" s="704"/>
      <c r="Z100" s="705"/>
      <c r="AA100" s="680"/>
    </row>
    <row r="101" spans="2:27" s="665" customFormat="1">
      <c r="B101" s="704"/>
      <c r="C101" s="704"/>
      <c r="D101" s="704"/>
      <c r="E101" s="704"/>
      <c r="F101" s="704"/>
      <c r="G101" s="704"/>
      <c r="H101" s="704"/>
      <c r="I101" s="704"/>
      <c r="J101" s="704"/>
      <c r="K101" s="704"/>
      <c r="L101" s="163"/>
      <c r="M101" s="163"/>
      <c r="N101" s="704"/>
      <c r="O101" s="704"/>
      <c r="P101" s="704"/>
      <c r="Q101" s="704"/>
      <c r="R101" s="704"/>
      <c r="S101" s="704"/>
      <c r="T101" s="704"/>
      <c r="U101" s="704"/>
      <c r="V101" s="704"/>
      <c r="W101" s="164"/>
      <c r="X101" s="704"/>
      <c r="Y101" s="704"/>
      <c r="Z101" s="705"/>
      <c r="AA101" s="680"/>
    </row>
    <row r="102" spans="2:27" s="665" customFormat="1">
      <c r="B102" s="704"/>
      <c r="C102" s="704"/>
      <c r="D102" s="704"/>
      <c r="E102" s="704"/>
      <c r="F102" s="704"/>
      <c r="G102" s="704"/>
      <c r="H102" s="704"/>
      <c r="I102" s="704"/>
      <c r="J102" s="704"/>
      <c r="K102" s="704"/>
      <c r="L102" s="163"/>
      <c r="M102" s="163"/>
      <c r="N102" s="704"/>
      <c r="O102" s="704"/>
      <c r="P102" s="704"/>
      <c r="Q102" s="704"/>
      <c r="R102" s="704"/>
      <c r="S102" s="704"/>
      <c r="T102" s="704"/>
      <c r="U102" s="704"/>
      <c r="V102" s="704"/>
      <c r="W102" s="164"/>
      <c r="X102" s="704"/>
      <c r="Y102" s="704"/>
      <c r="Z102" s="705"/>
      <c r="AA102" s="680"/>
    </row>
    <row r="103" spans="2:27" s="665" customFormat="1">
      <c r="B103" s="704"/>
      <c r="C103" s="704"/>
      <c r="D103" s="704"/>
      <c r="E103" s="704"/>
      <c r="F103" s="704"/>
      <c r="G103" s="704"/>
      <c r="H103" s="704"/>
      <c r="I103" s="704"/>
      <c r="J103" s="704"/>
      <c r="K103" s="704"/>
      <c r="L103" s="163"/>
      <c r="M103" s="163"/>
      <c r="N103" s="704"/>
      <c r="O103" s="704"/>
      <c r="P103" s="704"/>
      <c r="Q103" s="704"/>
      <c r="R103" s="704"/>
      <c r="S103" s="704"/>
      <c r="T103" s="704"/>
      <c r="U103" s="704"/>
      <c r="V103" s="704"/>
      <c r="W103" s="164"/>
      <c r="X103" s="704"/>
      <c r="Y103" s="704"/>
      <c r="Z103" s="705"/>
      <c r="AA103" s="680"/>
    </row>
    <row r="104" spans="2:27" s="665" customFormat="1">
      <c r="B104" s="704"/>
      <c r="C104" s="704"/>
      <c r="D104" s="704"/>
      <c r="E104" s="704"/>
      <c r="F104" s="704"/>
      <c r="G104" s="704"/>
      <c r="H104" s="704"/>
      <c r="I104" s="704"/>
      <c r="J104" s="704"/>
      <c r="K104" s="704"/>
      <c r="L104" s="163"/>
      <c r="M104" s="163"/>
      <c r="N104" s="704"/>
      <c r="O104" s="704"/>
      <c r="P104" s="704"/>
      <c r="Q104" s="704"/>
      <c r="R104" s="704"/>
      <c r="S104" s="704"/>
      <c r="T104" s="704"/>
      <c r="U104" s="704"/>
      <c r="V104" s="704"/>
      <c r="W104" s="164"/>
      <c r="X104" s="704"/>
      <c r="Y104" s="704"/>
      <c r="Z104" s="705"/>
      <c r="AA104" s="680"/>
    </row>
    <row r="105" spans="2:27" s="665" customFormat="1">
      <c r="B105" s="704"/>
      <c r="C105" s="704"/>
      <c r="D105" s="704"/>
      <c r="E105" s="704"/>
      <c r="F105" s="704"/>
      <c r="G105" s="704"/>
      <c r="H105" s="704"/>
      <c r="I105" s="704"/>
      <c r="J105" s="704"/>
      <c r="K105" s="704"/>
      <c r="L105" s="163"/>
      <c r="M105" s="163"/>
      <c r="N105" s="704"/>
      <c r="O105" s="704"/>
      <c r="P105" s="704"/>
      <c r="Q105" s="704"/>
      <c r="R105" s="704"/>
      <c r="S105" s="704"/>
      <c r="T105" s="704"/>
      <c r="U105" s="704"/>
      <c r="V105" s="704"/>
      <c r="W105" s="164"/>
      <c r="X105" s="704"/>
      <c r="Y105" s="704"/>
      <c r="Z105" s="705"/>
      <c r="AA105" s="680"/>
    </row>
    <row r="106" spans="2:27" s="665" customFormat="1">
      <c r="B106" s="704"/>
      <c r="C106" s="704"/>
      <c r="D106" s="704"/>
      <c r="E106" s="704"/>
      <c r="F106" s="704"/>
      <c r="G106" s="704"/>
      <c r="H106" s="704"/>
      <c r="I106" s="704"/>
      <c r="J106" s="704"/>
      <c r="K106" s="704"/>
      <c r="L106" s="163"/>
      <c r="M106" s="163"/>
      <c r="N106" s="704"/>
      <c r="O106" s="704"/>
      <c r="P106" s="704"/>
      <c r="Q106" s="704"/>
      <c r="R106" s="704"/>
      <c r="S106" s="704"/>
      <c r="T106" s="704"/>
      <c r="U106" s="704"/>
      <c r="V106" s="704"/>
      <c r="W106" s="164"/>
      <c r="X106" s="704"/>
      <c r="Y106" s="704"/>
      <c r="Z106" s="705"/>
      <c r="AA106" s="680"/>
    </row>
    <row r="107" spans="2:27" s="665" customFormat="1">
      <c r="B107" s="704"/>
      <c r="C107" s="704"/>
      <c r="D107" s="704"/>
      <c r="E107" s="704"/>
      <c r="F107" s="704"/>
      <c r="G107" s="704"/>
      <c r="H107" s="704"/>
      <c r="I107" s="704"/>
      <c r="J107" s="704"/>
      <c r="K107" s="704"/>
      <c r="L107" s="163"/>
      <c r="M107" s="163"/>
      <c r="N107" s="704"/>
      <c r="O107" s="704"/>
      <c r="P107" s="704"/>
      <c r="Q107" s="704"/>
      <c r="R107" s="704"/>
      <c r="S107" s="704"/>
      <c r="T107" s="704"/>
      <c r="U107" s="704"/>
      <c r="V107" s="704"/>
      <c r="W107" s="164"/>
      <c r="X107" s="704"/>
      <c r="Y107" s="704"/>
      <c r="Z107" s="705"/>
      <c r="AA107" s="680"/>
    </row>
    <row r="108" spans="2:27" s="665" customFormat="1">
      <c r="B108" s="704"/>
      <c r="C108" s="704"/>
      <c r="D108" s="704"/>
      <c r="E108" s="704"/>
      <c r="F108" s="704"/>
      <c r="G108" s="704"/>
      <c r="H108" s="704"/>
      <c r="I108" s="704"/>
      <c r="J108" s="704"/>
      <c r="K108" s="704"/>
      <c r="L108" s="163"/>
      <c r="M108" s="163"/>
      <c r="N108" s="704"/>
      <c r="O108" s="704"/>
      <c r="P108" s="704"/>
      <c r="Q108" s="704"/>
      <c r="R108" s="704"/>
      <c r="S108" s="704"/>
      <c r="T108" s="704"/>
      <c r="U108" s="704"/>
      <c r="V108" s="704"/>
      <c r="W108" s="164"/>
      <c r="X108" s="704"/>
      <c r="Y108" s="704"/>
      <c r="Z108" s="705"/>
      <c r="AA108" s="680"/>
    </row>
    <row r="109" spans="2:27" s="665" customFormat="1">
      <c r="B109" s="704"/>
      <c r="C109" s="704"/>
      <c r="D109" s="704"/>
      <c r="E109" s="704"/>
      <c r="F109" s="704"/>
      <c r="G109" s="704"/>
      <c r="H109" s="704"/>
      <c r="I109" s="704"/>
      <c r="J109" s="704"/>
      <c r="K109" s="704"/>
      <c r="L109" s="163"/>
      <c r="M109" s="163"/>
      <c r="N109" s="704"/>
      <c r="O109" s="704"/>
      <c r="P109" s="704"/>
      <c r="Q109" s="704"/>
      <c r="R109" s="704"/>
      <c r="S109" s="704"/>
      <c r="T109" s="704"/>
      <c r="U109" s="704"/>
      <c r="V109" s="704"/>
      <c r="W109" s="164"/>
      <c r="X109" s="704"/>
      <c r="Y109" s="704"/>
      <c r="Z109" s="705"/>
      <c r="AA109" s="680"/>
    </row>
    <row r="110" spans="2:27" s="665" customFormat="1">
      <c r="B110" s="704"/>
      <c r="C110" s="704"/>
      <c r="D110" s="704"/>
      <c r="E110" s="704"/>
      <c r="F110" s="704"/>
      <c r="G110" s="704"/>
      <c r="H110" s="704"/>
      <c r="I110" s="704"/>
      <c r="J110" s="704"/>
      <c r="K110" s="704"/>
      <c r="L110" s="163"/>
      <c r="M110" s="163"/>
      <c r="N110" s="704"/>
      <c r="O110" s="704"/>
      <c r="P110" s="704"/>
      <c r="Q110" s="704"/>
      <c r="R110" s="704"/>
      <c r="S110" s="704"/>
      <c r="T110" s="704"/>
      <c r="U110" s="704"/>
      <c r="V110" s="704"/>
      <c r="W110" s="164"/>
      <c r="X110" s="704"/>
      <c r="Y110" s="704"/>
      <c r="Z110" s="705"/>
      <c r="AA110" s="680"/>
    </row>
    <row r="111" spans="2:27" s="665" customFormat="1">
      <c r="B111" s="704"/>
      <c r="C111" s="704"/>
      <c r="D111" s="704"/>
      <c r="E111" s="704"/>
      <c r="F111" s="704"/>
      <c r="G111" s="704"/>
      <c r="H111" s="704"/>
      <c r="I111" s="704"/>
      <c r="J111" s="704"/>
      <c r="K111" s="704"/>
      <c r="L111" s="163"/>
      <c r="M111" s="163"/>
      <c r="N111" s="704"/>
      <c r="O111" s="704"/>
      <c r="P111" s="704"/>
      <c r="Q111" s="704"/>
      <c r="R111" s="704"/>
      <c r="S111" s="704"/>
      <c r="T111" s="704"/>
      <c r="U111" s="704"/>
      <c r="V111" s="704"/>
      <c r="W111" s="164"/>
      <c r="X111" s="704"/>
      <c r="Y111" s="704"/>
      <c r="Z111" s="705"/>
      <c r="AA111" s="680"/>
    </row>
    <row r="112" spans="2:27" s="665" customFormat="1">
      <c r="B112" s="704"/>
      <c r="C112" s="704"/>
      <c r="D112" s="704"/>
      <c r="E112" s="704"/>
      <c r="F112" s="704"/>
      <c r="G112" s="704"/>
      <c r="H112" s="704"/>
      <c r="I112" s="704"/>
      <c r="J112" s="704"/>
      <c r="K112" s="704"/>
      <c r="L112" s="163"/>
      <c r="M112" s="163"/>
      <c r="N112" s="704"/>
      <c r="O112" s="704"/>
      <c r="P112" s="704"/>
      <c r="Q112" s="704"/>
      <c r="R112" s="704"/>
      <c r="S112" s="704"/>
      <c r="T112" s="704"/>
      <c r="U112" s="704"/>
      <c r="V112" s="704"/>
      <c r="W112" s="164"/>
      <c r="X112" s="704"/>
      <c r="Y112" s="704"/>
      <c r="Z112" s="705"/>
      <c r="AA112" s="680"/>
    </row>
    <row r="113" spans="2:36" s="665" customFormat="1">
      <c r="B113" s="704"/>
      <c r="C113" s="704"/>
      <c r="D113" s="704"/>
      <c r="E113" s="704"/>
      <c r="F113" s="704"/>
      <c r="G113" s="704"/>
      <c r="H113" s="704"/>
      <c r="I113" s="704"/>
      <c r="J113" s="704"/>
      <c r="K113" s="704"/>
      <c r="L113" s="163"/>
      <c r="M113" s="163"/>
      <c r="N113" s="704"/>
      <c r="O113" s="704"/>
      <c r="P113" s="704"/>
      <c r="Q113" s="704"/>
      <c r="R113" s="704"/>
      <c r="S113" s="704"/>
      <c r="T113" s="704"/>
      <c r="U113" s="704"/>
      <c r="V113" s="704"/>
      <c r="W113" s="164"/>
      <c r="X113" s="704"/>
      <c r="Y113" s="704"/>
      <c r="Z113" s="705"/>
      <c r="AA113" s="680"/>
    </row>
    <row r="114" spans="2:36" s="665" customFormat="1">
      <c r="B114" s="704"/>
      <c r="C114" s="704"/>
      <c r="D114" s="704"/>
      <c r="E114" s="704"/>
      <c r="F114" s="704"/>
      <c r="G114" s="704"/>
      <c r="H114" s="704"/>
      <c r="I114" s="704"/>
      <c r="J114" s="704"/>
      <c r="K114" s="704"/>
      <c r="L114" s="163"/>
      <c r="M114" s="163"/>
      <c r="N114" s="704"/>
      <c r="O114" s="704"/>
      <c r="P114" s="704"/>
      <c r="Q114" s="704"/>
      <c r="R114" s="704"/>
      <c r="S114" s="704"/>
      <c r="T114" s="704"/>
      <c r="U114" s="704"/>
      <c r="V114" s="704"/>
      <c r="W114" s="164"/>
      <c r="X114" s="704"/>
      <c r="Y114" s="704"/>
      <c r="Z114" s="705"/>
      <c r="AA114" s="680"/>
    </row>
    <row r="115" spans="2:36" s="665" customFormat="1">
      <c r="B115" s="704"/>
      <c r="C115" s="704"/>
      <c r="D115" s="704"/>
      <c r="E115" s="704"/>
      <c r="F115" s="704"/>
      <c r="G115" s="704"/>
      <c r="H115" s="704"/>
      <c r="I115" s="704"/>
      <c r="J115" s="704"/>
      <c r="K115" s="704"/>
      <c r="L115" s="163"/>
      <c r="M115" s="163"/>
      <c r="N115" s="704"/>
      <c r="O115" s="704"/>
      <c r="P115" s="704"/>
      <c r="Q115" s="704"/>
      <c r="R115" s="704"/>
      <c r="S115" s="704"/>
      <c r="T115" s="704"/>
      <c r="U115" s="704"/>
      <c r="V115" s="704"/>
      <c r="W115" s="164"/>
      <c r="X115" s="704"/>
      <c r="Y115" s="704"/>
      <c r="Z115" s="705"/>
      <c r="AA115" s="680"/>
    </row>
    <row r="116" spans="2:36" s="665" customFormat="1">
      <c r="B116" s="704"/>
      <c r="C116" s="704"/>
      <c r="D116" s="704"/>
      <c r="E116" s="704"/>
      <c r="F116" s="704"/>
      <c r="G116" s="704"/>
      <c r="H116" s="704"/>
      <c r="I116" s="704"/>
      <c r="J116" s="704"/>
      <c r="K116" s="704"/>
      <c r="L116" s="163"/>
      <c r="M116" s="163"/>
      <c r="N116" s="704"/>
      <c r="O116" s="704"/>
      <c r="P116" s="704"/>
      <c r="Q116" s="704"/>
      <c r="R116" s="704"/>
      <c r="S116" s="704"/>
      <c r="T116" s="704"/>
      <c r="U116" s="704"/>
      <c r="V116" s="704"/>
      <c r="W116" s="164"/>
      <c r="X116" s="704"/>
      <c r="Y116" s="704"/>
      <c r="Z116" s="705"/>
      <c r="AA116" s="680"/>
    </row>
    <row r="117" spans="2:36" s="665" customFormat="1">
      <c r="B117" s="704"/>
      <c r="C117" s="704"/>
      <c r="D117" s="704"/>
      <c r="E117" s="704"/>
      <c r="F117" s="704"/>
      <c r="G117" s="704"/>
      <c r="H117" s="704"/>
      <c r="I117" s="704"/>
      <c r="J117" s="704"/>
      <c r="K117" s="704"/>
      <c r="L117" s="163"/>
      <c r="M117" s="163"/>
      <c r="N117" s="704"/>
      <c r="O117" s="704"/>
      <c r="P117" s="704"/>
      <c r="Q117" s="704"/>
      <c r="R117" s="704"/>
      <c r="S117" s="704"/>
      <c r="T117" s="704"/>
      <c r="U117" s="704"/>
      <c r="V117" s="704"/>
      <c r="W117" s="164"/>
      <c r="X117" s="704"/>
      <c r="Y117" s="704"/>
      <c r="Z117" s="705"/>
      <c r="AA117" s="680"/>
    </row>
    <row r="118" spans="2:36" s="665" customFormat="1">
      <c r="B118" s="704"/>
      <c r="C118" s="704"/>
      <c r="D118" s="704"/>
      <c r="E118" s="704"/>
      <c r="F118" s="704"/>
      <c r="G118" s="704"/>
      <c r="H118" s="704"/>
      <c r="I118" s="704"/>
      <c r="J118" s="704"/>
      <c r="K118" s="704"/>
      <c r="L118" s="163"/>
      <c r="M118" s="163"/>
      <c r="N118" s="704"/>
      <c r="O118" s="704"/>
      <c r="P118" s="704"/>
      <c r="Q118" s="704"/>
      <c r="R118" s="704"/>
      <c r="S118" s="704"/>
      <c r="T118" s="704"/>
      <c r="U118" s="704"/>
      <c r="V118" s="704"/>
      <c r="W118" s="164"/>
      <c r="X118" s="704"/>
      <c r="Y118" s="704"/>
      <c r="Z118" s="705"/>
      <c r="AA118" s="680"/>
    </row>
    <row r="119" spans="2:36" s="665" customFormat="1">
      <c r="B119" s="704"/>
      <c r="C119" s="704"/>
      <c r="D119" s="704"/>
      <c r="E119" s="704"/>
      <c r="F119" s="704"/>
      <c r="G119" s="704"/>
      <c r="H119" s="704"/>
      <c r="I119" s="704"/>
      <c r="J119" s="704"/>
      <c r="K119" s="704"/>
      <c r="L119" s="163"/>
      <c r="M119" s="163"/>
      <c r="N119" s="704"/>
      <c r="O119" s="704"/>
      <c r="P119" s="704"/>
      <c r="Q119" s="704"/>
      <c r="R119" s="704"/>
      <c r="S119" s="704"/>
      <c r="T119" s="704"/>
      <c r="U119" s="704"/>
      <c r="V119" s="704"/>
      <c r="W119" s="164"/>
      <c r="X119" s="704"/>
      <c r="Y119" s="704"/>
      <c r="Z119" s="705"/>
      <c r="AA119" s="680"/>
    </row>
    <row r="120" spans="2:36" s="665" customFormat="1">
      <c r="B120" s="704"/>
      <c r="C120" s="704"/>
      <c r="D120" s="704"/>
      <c r="E120" s="704"/>
      <c r="F120" s="704"/>
      <c r="G120" s="704"/>
      <c r="H120" s="704"/>
      <c r="I120" s="704"/>
      <c r="J120" s="704"/>
      <c r="K120" s="704"/>
      <c r="L120" s="163"/>
      <c r="M120" s="163"/>
      <c r="N120" s="704"/>
      <c r="O120" s="704"/>
      <c r="P120" s="704"/>
      <c r="Q120" s="704"/>
      <c r="R120" s="704"/>
      <c r="S120" s="704"/>
      <c r="T120" s="704"/>
      <c r="U120" s="704"/>
      <c r="V120" s="704"/>
      <c r="W120" s="164"/>
      <c r="X120" s="704"/>
      <c r="Y120" s="704"/>
      <c r="Z120" s="705"/>
      <c r="AA120" s="680"/>
    </row>
    <row r="121" spans="2:36" s="665" customFormat="1">
      <c r="B121" s="704"/>
      <c r="C121" s="704"/>
      <c r="D121" s="704"/>
      <c r="E121" s="704"/>
      <c r="F121" s="704"/>
      <c r="G121" s="704"/>
      <c r="H121" s="704"/>
      <c r="I121" s="704"/>
      <c r="J121" s="704"/>
      <c r="K121" s="704"/>
      <c r="L121" s="163"/>
      <c r="M121" s="163"/>
      <c r="N121" s="704"/>
      <c r="O121" s="704"/>
      <c r="P121" s="704"/>
      <c r="Q121" s="704"/>
      <c r="R121" s="704"/>
      <c r="S121" s="704"/>
      <c r="T121" s="704"/>
      <c r="U121" s="704"/>
      <c r="V121" s="704"/>
      <c r="W121" s="164"/>
      <c r="X121" s="704"/>
      <c r="Y121" s="704"/>
      <c r="Z121" s="705"/>
      <c r="AA121" s="680"/>
    </row>
    <row r="122" spans="2:36" s="665" customFormat="1">
      <c r="B122" s="704"/>
      <c r="C122" s="704"/>
      <c r="D122" s="704"/>
      <c r="E122" s="704"/>
      <c r="F122" s="704"/>
      <c r="G122" s="704"/>
      <c r="H122" s="704"/>
      <c r="I122" s="704"/>
      <c r="J122" s="704"/>
      <c r="K122" s="704"/>
      <c r="L122" s="163"/>
      <c r="M122" s="163"/>
      <c r="N122" s="704"/>
      <c r="O122" s="704"/>
      <c r="P122" s="704"/>
      <c r="Q122" s="704"/>
      <c r="R122" s="704"/>
      <c r="S122" s="704"/>
      <c r="T122" s="704"/>
      <c r="U122" s="704"/>
      <c r="V122" s="704"/>
      <c r="W122" s="164"/>
      <c r="X122" s="704"/>
      <c r="Y122" s="704"/>
      <c r="Z122" s="705"/>
      <c r="AA122" s="680"/>
    </row>
    <row r="123" spans="2:36">
      <c r="C123" s="704"/>
      <c r="D123" s="704"/>
      <c r="E123" s="704"/>
      <c r="F123" s="704"/>
      <c r="G123" s="704"/>
      <c r="H123" s="704"/>
    </row>
    <row r="124" spans="2:36" s="381" customFormat="1">
      <c r="B124" s="704"/>
      <c r="C124" s="704"/>
      <c r="D124" s="704"/>
      <c r="E124" s="704"/>
      <c r="F124" s="704"/>
      <c r="G124" s="704"/>
      <c r="H124" s="704"/>
      <c r="I124" s="704"/>
      <c r="J124" s="704"/>
      <c r="K124" s="704"/>
      <c r="L124" s="163"/>
      <c r="M124" s="163"/>
      <c r="N124" s="704"/>
      <c r="O124" s="704"/>
      <c r="P124" s="704"/>
      <c r="Q124" s="704"/>
      <c r="R124" s="704"/>
      <c r="S124" s="704"/>
      <c r="T124" s="704"/>
      <c r="U124" s="704"/>
      <c r="V124" s="704"/>
      <c r="W124" s="164"/>
      <c r="X124" s="704"/>
      <c r="Y124" s="704"/>
      <c r="Z124" s="705"/>
      <c r="AA124" s="705"/>
    </row>
    <row r="125" spans="2:36" s="381" customFormat="1">
      <c r="B125" s="704"/>
      <c r="C125" s="704"/>
      <c r="D125" s="704"/>
      <c r="E125" s="704"/>
      <c r="F125" s="704"/>
      <c r="G125" s="704"/>
      <c r="H125" s="704"/>
      <c r="I125" s="704"/>
      <c r="J125" s="704"/>
      <c r="K125" s="704"/>
      <c r="L125" s="163"/>
      <c r="M125" s="163"/>
      <c r="N125" s="704"/>
      <c r="O125" s="704"/>
      <c r="P125" s="704"/>
      <c r="Q125" s="704"/>
      <c r="R125" s="704"/>
      <c r="S125" s="704"/>
      <c r="T125" s="704"/>
      <c r="U125" s="704"/>
      <c r="V125" s="704"/>
      <c r="W125" s="164"/>
      <c r="X125" s="704"/>
      <c r="Y125" s="704"/>
      <c r="Z125" s="705"/>
      <c r="AA125" s="705"/>
    </row>
    <row r="126" spans="2:36" s="381" customFormat="1">
      <c r="B126" s="704"/>
      <c r="C126" s="704"/>
      <c r="D126" s="704"/>
      <c r="E126" s="704"/>
      <c r="F126" s="704"/>
      <c r="G126" s="704"/>
      <c r="H126" s="704"/>
      <c r="I126" s="704"/>
      <c r="J126" s="704"/>
      <c r="K126" s="704"/>
      <c r="L126" s="163"/>
      <c r="M126" s="163"/>
      <c r="N126" s="704"/>
      <c r="O126" s="704"/>
      <c r="P126" s="704"/>
      <c r="Q126" s="704"/>
      <c r="R126" s="704"/>
      <c r="S126" s="704"/>
      <c r="T126" s="704"/>
      <c r="U126" s="704"/>
      <c r="V126" s="704"/>
      <c r="W126" s="164"/>
      <c r="X126" s="704"/>
      <c r="Y126" s="704"/>
      <c r="Z126" s="705"/>
      <c r="AA126" s="705"/>
      <c r="AB126" s="704"/>
      <c r="AC126" s="704"/>
      <c r="AD126" s="704"/>
      <c r="AE126" s="704"/>
      <c r="AF126" s="704"/>
      <c r="AG126" s="704"/>
      <c r="AH126" s="704"/>
      <c r="AI126" s="704"/>
      <c r="AJ126" s="704"/>
    </row>
    <row r="127" spans="2:36" s="381" customFormat="1">
      <c r="B127" s="704"/>
      <c r="C127" s="704"/>
      <c r="D127" s="704"/>
      <c r="E127" s="704"/>
      <c r="F127" s="704"/>
      <c r="G127" s="704"/>
      <c r="H127" s="704"/>
      <c r="I127" s="704"/>
      <c r="J127" s="704"/>
      <c r="K127" s="704"/>
      <c r="L127" s="163"/>
      <c r="M127" s="163"/>
      <c r="N127" s="704"/>
      <c r="O127" s="704"/>
      <c r="P127" s="704"/>
      <c r="Q127" s="704"/>
      <c r="R127" s="704"/>
      <c r="S127" s="704"/>
      <c r="T127" s="704"/>
      <c r="U127" s="704"/>
      <c r="V127" s="704"/>
      <c r="W127" s="164"/>
      <c r="X127" s="704"/>
      <c r="Y127" s="704"/>
      <c r="Z127" s="705"/>
      <c r="AA127" s="705"/>
      <c r="AB127" s="704"/>
      <c r="AC127" s="704"/>
      <c r="AD127" s="704"/>
      <c r="AE127" s="704"/>
      <c r="AF127" s="704"/>
      <c r="AG127" s="704"/>
      <c r="AH127" s="704"/>
      <c r="AI127" s="704"/>
      <c r="AJ127" s="704"/>
    </row>
    <row r="128" spans="2:36" s="381" customFormat="1">
      <c r="B128" s="704"/>
      <c r="C128" s="704"/>
      <c r="D128" s="704"/>
      <c r="E128" s="704"/>
      <c r="F128" s="704"/>
      <c r="G128" s="704"/>
      <c r="H128" s="704"/>
      <c r="I128" s="704"/>
      <c r="J128" s="704"/>
      <c r="K128" s="704"/>
      <c r="L128" s="163"/>
      <c r="M128" s="163"/>
      <c r="N128" s="704"/>
      <c r="O128" s="704"/>
      <c r="P128" s="704"/>
      <c r="Q128" s="704"/>
      <c r="R128" s="704"/>
      <c r="S128" s="704"/>
      <c r="T128" s="704"/>
      <c r="U128" s="704"/>
      <c r="V128" s="704"/>
      <c r="W128" s="164"/>
      <c r="X128" s="704"/>
      <c r="Y128" s="704"/>
      <c r="Z128" s="705"/>
      <c r="AA128" s="705"/>
      <c r="AB128" s="704"/>
      <c r="AC128" s="704"/>
      <c r="AD128" s="704"/>
      <c r="AE128" s="704"/>
      <c r="AF128" s="704"/>
      <c r="AG128" s="704"/>
      <c r="AH128" s="704"/>
      <c r="AI128" s="704"/>
      <c r="AJ128" s="704"/>
    </row>
    <row r="129" spans="2:36" s="381" customFormat="1">
      <c r="B129" s="704"/>
      <c r="C129" s="704"/>
      <c r="D129" s="704"/>
      <c r="E129" s="704"/>
      <c r="F129" s="704"/>
      <c r="G129" s="704"/>
      <c r="H129" s="704"/>
      <c r="I129" s="704"/>
      <c r="J129" s="704"/>
      <c r="K129" s="704"/>
      <c r="L129" s="163"/>
      <c r="M129" s="163"/>
      <c r="N129" s="704"/>
      <c r="O129" s="704"/>
      <c r="P129" s="704"/>
      <c r="Q129" s="704"/>
      <c r="R129" s="704"/>
      <c r="S129" s="704"/>
      <c r="T129" s="704"/>
      <c r="U129" s="704"/>
      <c r="V129" s="704"/>
      <c r="W129" s="164"/>
      <c r="X129" s="704"/>
      <c r="Y129" s="704"/>
      <c r="Z129" s="705"/>
      <c r="AA129" s="705"/>
      <c r="AB129" s="704"/>
      <c r="AC129" s="704"/>
      <c r="AD129" s="704"/>
      <c r="AE129" s="704"/>
      <c r="AF129" s="704"/>
      <c r="AG129" s="704"/>
      <c r="AH129" s="704"/>
      <c r="AI129" s="704"/>
      <c r="AJ129" s="704"/>
    </row>
    <row r="130" spans="2:36" s="381" customFormat="1">
      <c r="B130" s="704"/>
      <c r="C130" s="704"/>
      <c r="D130" s="704"/>
      <c r="E130" s="704"/>
      <c r="F130" s="704"/>
      <c r="G130" s="704"/>
      <c r="H130" s="704"/>
      <c r="I130" s="704"/>
      <c r="J130" s="704"/>
      <c r="K130" s="704"/>
      <c r="L130" s="163"/>
      <c r="M130" s="163"/>
      <c r="N130" s="704"/>
      <c r="O130" s="704"/>
      <c r="P130" s="704"/>
      <c r="Q130" s="704"/>
      <c r="R130" s="704"/>
      <c r="S130" s="704"/>
      <c r="T130" s="704"/>
      <c r="U130" s="704"/>
      <c r="V130" s="704"/>
      <c r="W130" s="164"/>
      <c r="X130" s="704"/>
      <c r="Y130" s="704"/>
      <c r="Z130" s="705"/>
      <c r="AA130" s="705"/>
      <c r="AB130" s="704"/>
      <c r="AC130" s="704"/>
      <c r="AD130" s="704"/>
      <c r="AE130" s="704"/>
      <c r="AF130" s="704"/>
      <c r="AG130" s="704"/>
      <c r="AH130" s="704"/>
      <c r="AI130" s="704"/>
      <c r="AJ130" s="704"/>
    </row>
    <row r="131" spans="2:36" s="381" customFormat="1">
      <c r="B131" s="704"/>
      <c r="C131" s="704"/>
      <c r="D131" s="704"/>
      <c r="E131" s="704"/>
      <c r="F131" s="704"/>
      <c r="G131" s="704"/>
      <c r="H131" s="704"/>
      <c r="I131" s="704"/>
      <c r="J131" s="704"/>
      <c r="K131" s="704"/>
      <c r="L131" s="163"/>
      <c r="M131" s="163"/>
      <c r="N131" s="704"/>
      <c r="O131" s="704"/>
      <c r="P131" s="704"/>
      <c r="Q131" s="704"/>
      <c r="R131" s="704"/>
      <c r="S131" s="704"/>
      <c r="T131" s="704"/>
      <c r="U131" s="704"/>
      <c r="V131" s="704"/>
      <c r="W131" s="164"/>
      <c r="X131" s="704"/>
      <c r="Y131" s="704"/>
      <c r="Z131" s="705"/>
      <c r="AA131" s="705"/>
      <c r="AB131" s="704"/>
      <c r="AC131" s="704"/>
      <c r="AD131" s="704"/>
      <c r="AE131" s="704"/>
      <c r="AF131" s="704"/>
      <c r="AG131" s="704"/>
      <c r="AH131" s="704"/>
      <c r="AI131" s="704"/>
      <c r="AJ131" s="704"/>
    </row>
    <row r="132" spans="2:36" s="381" customFormat="1">
      <c r="B132" s="704"/>
      <c r="C132" s="704"/>
      <c r="D132" s="704"/>
      <c r="E132" s="704"/>
      <c r="F132" s="704"/>
      <c r="G132" s="704"/>
      <c r="H132" s="704"/>
      <c r="I132" s="704"/>
      <c r="J132" s="704"/>
      <c r="K132" s="704"/>
      <c r="L132" s="163"/>
      <c r="M132" s="163"/>
      <c r="N132" s="704"/>
      <c r="O132" s="704"/>
      <c r="P132" s="704"/>
      <c r="Q132" s="704"/>
      <c r="R132" s="704"/>
      <c r="S132" s="704"/>
      <c r="T132" s="704"/>
      <c r="U132" s="704"/>
      <c r="V132" s="704"/>
      <c r="W132" s="164"/>
      <c r="X132" s="704"/>
      <c r="Y132" s="704"/>
      <c r="Z132" s="705"/>
      <c r="AA132" s="705"/>
      <c r="AB132" s="704"/>
      <c r="AC132" s="704"/>
      <c r="AD132" s="704"/>
      <c r="AE132" s="704"/>
      <c r="AF132" s="704"/>
      <c r="AG132" s="704"/>
      <c r="AH132" s="704"/>
      <c r="AI132" s="704"/>
      <c r="AJ132" s="704"/>
    </row>
    <row r="133" spans="2:36" s="381" customFormat="1">
      <c r="B133" s="704"/>
      <c r="C133" s="704"/>
      <c r="D133" s="704"/>
      <c r="E133" s="704"/>
      <c r="F133" s="704"/>
      <c r="G133" s="704"/>
      <c r="H133" s="704"/>
      <c r="I133" s="704"/>
      <c r="J133" s="704"/>
      <c r="K133" s="704"/>
      <c r="L133" s="163"/>
      <c r="M133" s="163"/>
      <c r="N133" s="704"/>
      <c r="O133" s="704"/>
      <c r="P133" s="704"/>
      <c r="Q133" s="704"/>
      <c r="R133" s="704"/>
      <c r="S133" s="704"/>
      <c r="T133" s="704"/>
      <c r="U133" s="704"/>
      <c r="V133" s="704"/>
      <c r="W133" s="164"/>
      <c r="X133" s="704"/>
      <c r="Y133" s="704"/>
      <c r="Z133" s="705"/>
      <c r="AA133" s="705"/>
      <c r="AB133" s="704"/>
      <c r="AC133" s="704"/>
      <c r="AD133" s="704"/>
      <c r="AE133" s="704"/>
      <c r="AF133" s="704"/>
      <c r="AG133" s="704"/>
      <c r="AH133" s="704"/>
      <c r="AI133" s="704"/>
      <c r="AJ133" s="704"/>
    </row>
    <row r="134" spans="2:36" s="381" customFormat="1">
      <c r="B134" s="704"/>
      <c r="C134" s="704"/>
      <c r="D134" s="704"/>
      <c r="E134" s="704"/>
      <c r="F134" s="704"/>
      <c r="G134" s="704"/>
      <c r="H134" s="704"/>
      <c r="I134" s="704"/>
      <c r="J134" s="704"/>
      <c r="K134" s="704"/>
      <c r="L134" s="163"/>
      <c r="M134" s="163"/>
      <c r="N134" s="704"/>
      <c r="O134" s="704"/>
      <c r="P134" s="704"/>
      <c r="Q134" s="704"/>
      <c r="R134" s="704"/>
      <c r="S134" s="704"/>
      <c r="T134" s="704"/>
      <c r="U134" s="704"/>
      <c r="V134" s="704"/>
      <c r="W134" s="164"/>
      <c r="X134" s="704"/>
      <c r="Y134" s="704"/>
      <c r="Z134" s="705"/>
      <c r="AA134" s="705"/>
      <c r="AB134" s="704"/>
      <c r="AC134" s="704"/>
      <c r="AD134" s="704"/>
      <c r="AE134" s="704"/>
      <c r="AF134" s="704"/>
      <c r="AG134" s="704"/>
      <c r="AH134" s="704"/>
      <c r="AI134" s="704"/>
      <c r="AJ134" s="704"/>
    </row>
    <row r="135" spans="2:36" s="381" customFormat="1">
      <c r="B135" s="704"/>
      <c r="C135" s="704"/>
      <c r="D135" s="704"/>
      <c r="E135" s="704"/>
      <c r="F135" s="704"/>
      <c r="G135" s="704"/>
      <c r="H135" s="704"/>
      <c r="I135" s="704"/>
      <c r="J135" s="704"/>
      <c r="K135" s="704"/>
      <c r="L135" s="163"/>
      <c r="M135" s="163"/>
      <c r="N135" s="704"/>
      <c r="O135" s="704"/>
      <c r="P135" s="704"/>
      <c r="Q135" s="704"/>
      <c r="R135" s="704"/>
      <c r="S135" s="704"/>
      <c r="T135" s="704"/>
      <c r="U135" s="704"/>
      <c r="V135" s="704"/>
      <c r="W135" s="164"/>
      <c r="X135" s="704"/>
      <c r="Y135" s="704"/>
      <c r="Z135" s="705"/>
      <c r="AA135" s="705"/>
      <c r="AB135" s="704"/>
      <c r="AC135" s="704"/>
      <c r="AD135" s="704"/>
      <c r="AE135" s="704"/>
      <c r="AF135" s="704"/>
      <c r="AG135" s="704"/>
      <c r="AH135" s="704"/>
      <c r="AI135" s="704"/>
      <c r="AJ135" s="704"/>
    </row>
    <row r="136" spans="2:36" s="381" customFormat="1">
      <c r="B136" s="704"/>
      <c r="C136" s="704"/>
      <c r="D136" s="704"/>
      <c r="E136" s="704"/>
      <c r="F136" s="704"/>
      <c r="G136" s="704"/>
      <c r="H136" s="704"/>
      <c r="I136" s="704"/>
      <c r="J136" s="704"/>
      <c r="K136" s="704"/>
      <c r="L136" s="163"/>
      <c r="M136" s="163"/>
      <c r="N136" s="704"/>
      <c r="O136" s="704"/>
      <c r="P136" s="704"/>
      <c r="Q136" s="704"/>
      <c r="R136" s="704"/>
      <c r="S136" s="704"/>
      <c r="T136" s="704"/>
      <c r="U136" s="704"/>
      <c r="V136" s="704"/>
      <c r="W136" s="164"/>
      <c r="X136" s="704"/>
      <c r="Y136" s="704"/>
      <c r="Z136" s="705"/>
      <c r="AA136" s="705"/>
      <c r="AB136" s="704"/>
      <c r="AC136" s="704"/>
      <c r="AD136" s="704"/>
      <c r="AE136" s="704"/>
      <c r="AF136" s="704"/>
      <c r="AG136" s="704"/>
      <c r="AH136" s="704"/>
      <c r="AI136" s="704"/>
      <c r="AJ136" s="704"/>
    </row>
    <row r="137" spans="2:36" s="381" customFormat="1">
      <c r="B137" s="704"/>
      <c r="C137" s="704"/>
      <c r="D137" s="704"/>
      <c r="E137" s="704"/>
      <c r="F137" s="704"/>
      <c r="G137" s="704"/>
      <c r="H137" s="704"/>
      <c r="I137" s="704"/>
      <c r="J137" s="704"/>
      <c r="K137" s="704"/>
      <c r="L137" s="163"/>
      <c r="M137" s="163"/>
      <c r="N137" s="704"/>
      <c r="O137" s="704"/>
      <c r="P137" s="704"/>
      <c r="Q137" s="704"/>
      <c r="R137" s="704"/>
      <c r="S137" s="704"/>
      <c r="T137" s="704"/>
      <c r="U137" s="704"/>
      <c r="V137" s="704"/>
      <c r="W137" s="164"/>
      <c r="X137" s="704"/>
      <c r="Y137" s="704"/>
      <c r="Z137" s="705"/>
      <c r="AA137" s="705"/>
      <c r="AB137" s="704"/>
      <c r="AC137" s="704"/>
      <c r="AD137" s="704"/>
      <c r="AE137" s="704"/>
      <c r="AF137" s="704"/>
      <c r="AG137" s="704"/>
      <c r="AH137" s="704"/>
      <c r="AI137" s="704"/>
      <c r="AJ137" s="704"/>
    </row>
    <row r="138" spans="2:36" s="381" customFormat="1">
      <c r="B138" s="704"/>
      <c r="C138" s="704"/>
      <c r="D138" s="704"/>
      <c r="E138" s="704"/>
      <c r="F138" s="704"/>
      <c r="G138" s="704"/>
      <c r="H138" s="704"/>
      <c r="I138" s="704"/>
      <c r="J138" s="704"/>
      <c r="K138" s="704"/>
      <c r="L138" s="163"/>
      <c r="M138" s="163"/>
      <c r="N138" s="704"/>
      <c r="O138" s="704"/>
      <c r="P138" s="704"/>
      <c r="Q138" s="704"/>
      <c r="R138" s="704"/>
      <c r="S138" s="704"/>
      <c r="T138" s="704"/>
      <c r="U138" s="704"/>
      <c r="V138" s="704"/>
      <c r="W138" s="164"/>
      <c r="X138" s="704"/>
      <c r="Y138" s="704"/>
      <c r="Z138" s="705"/>
      <c r="AA138" s="705"/>
      <c r="AB138" s="704"/>
      <c r="AC138" s="704"/>
      <c r="AD138" s="704"/>
      <c r="AE138" s="704"/>
      <c r="AF138" s="704"/>
      <c r="AG138" s="704"/>
      <c r="AH138" s="704"/>
      <c r="AI138" s="704"/>
      <c r="AJ138" s="704"/>
    </row>
    <row r="139" spans="2:36" s="381" customFormat="1">
      <c r="B139" s="704"/>
      <c r="C139" s="704"/>
      <c r="D139" s="704"/>
      <c r="E139" s="704"/>
      <c r="F139" s="704"/>
      <c r="G139" s="704"/>
      <c r="H139" s="704"/>
      <c r="I139" s="704"/>
      <c r="J139" s="704"/>
      <c r="K139" s="704"/>
      <c r="L139" s="163"/>
      <c r="M139" s="163"/>
      <c r="N139" s="704"/>
      <c r="O139" s="704"/>
      <c r="P139" s="704"/>
      <c r="Q139" s="704"/>
      <c r="R139" s="704"/>
      <c r="S139" s="704"/>
      <c r="T139" s="704"/>
      <c r="U139" s="704"/>
      <c r="V139" s="704"/>
      <c r="W139" s="164"/>
      <c r="X139" s="704"/>
      <c r="Y139" s="704"/>
      <c r="Z139" s="705"/>
      <c r="AA139" s="705"/>
      <c r="AB139" s="704"/>
      <c r="AC139" s="704"/>
      <c r="AD139" s="704"/>
      <c r="AE139" s="704"/>
      <c r="AF139" s="704"/>
      <c r="AG139" s="704"/>
      <c r="AH139" s="704"/>
      <c r="AI139" s="704"/>
      <c r="AJ139" s="704"/>
    </row>
    <row r="140" spans="2:36" s="381" customFormat="1">
      <c r="B140" s="704"/>
      <c r="C140" s="704"/>
      <c r="D140" s="704"/>
      <c r="E140" s="704"/>
      <c r="F140" s="704"/>
      <c r="G140" s="704"/>
      <c r="H140" s="704"/>
      <c r="I140" s="704"/>
      <c r="J140" s="704"/>
      <c r="K140" s="704"/>
      <c r="L140" s="163"/>
      <c r="M140" s="163"/>
      <c r="N140" s="704"/>
      <c r="O140" s="704"/>
      <c r="P140" s="704"/>
      <c r="Q140" s="704"/>
      <c r="R140" s="704"/>
      <c r="S140" s="704"/>
      <c r="T140" s="704"/>
      <c r="U140" s="704"/>
      <c r="V140" s="704"/>
      <c r="W140" s="164"/>
      <c r="X140" s="704"/>
      <c r="Y140" s="704"/>
      <c r="Z140" s="705"/>
      <c r="AA140" s="705"/>
      <c r="AB140" s="704"/>
      <c r="AC140" s="704"/>
      <c r="AD140" s="704"/>
      <c r="AE140" s="704"/>
      <c r="AF140" s="704"/>
      <c r="AG140" s="704"/>
      <c r="AH140" s="704"/>
      <c r="AI140" s="704"/>
      <c r="AJ140" s="704"/>
    </row>
    <row r="141" spans="2:36">
      <c r="C141" s="704"/>
      <c r="D141" s="704"/>
      <c r="E141" s="704"/>
      <c r="F141" s="704"/>
      <c r="G141" s="704"/>
      <c r="H141" s="704"/>
    </row>
    <row r="142" spans="2:36">
      <c r="C142" s="704"/>
      <c r="D142" s="704"/>
      <c r="E142" s="704"/>
      <c r="F142" s="704"/>
      <c r="G142" s="704"/>
      <c r="H142" s="704"/>
    </row>
    <row r="143" spans="2:36">
      <c r="C143" s="704"/>
      <c r="D143" s="704"/>
      <c r="E143" s="704"/>
      <c r="F143" s="704"/>
      <c r="G143" s="704"/>
      <c r="H143" s="704"/>
    </row>
  </sheetData>
  <autoFilter ref="B18:AJ61" xr:uid="{2257D41E-9A11-49BE-BD7C-DAB38D287D3E}"/>
  <mergeCells count="6">
    <mergeCell ref="M55:W55"/>
    <mergeCell ref="G57:H57"/>
    <mergeCell ref="M60:W60"/>
    <mergeCell ref="G61:H61"/>
    <mergeCell ref="I61:J61"/>
    <mergeCell ref="M61:W61"/>
  </mergeCells>
  <printOptions horizontalCentered="1"/>
  <pageMargins left="0.19685039370078741" right="0" top="0.15748031496062992" bottom="0.23622047244094491"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899BF-2653-43AB-80B9-E8B5623F7EB7}">
  <sheetPr>
    <pageSetUpPr fitToPage="1"/>
  </sheetPr>
  <dimension ref="B1:AJ133"/>
  <sheetViews>
    <sheetView showGridLines="0" topLeftCell="A16" zoomScale="70" zoomScaleNormal="70" zoomScaleSheetLayoutView="70" workbookViewId="0">
      <selection activeCell="D33" sqref="D33"/>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2.08984375" style="381" customWidth="1"/>
    <col min="7" max="7" width="12.1796875" style="163" customWidth="1"/>
    <col min="8" max="8" width="16.1796875" style="163" customWidth="1"/>
    <col min="9" max="9" width="5.81640625" style="704" customWidth="1"/>
    <col min="10" max="10" width="15" style="704" bestFit="1" customWidth="1"/>
    <col min="11" max="11" width="9.1796875" style="704" customWidth="1"/>
    <col min="12" max="12" width="16.1796875" style="163" customWidth="1"/>
    <col min="13" max="13" width="15.453125" style="163" customWidth="1"/>
    <col min="14" max="14" width="0.1796875" style="704" customWidth="1"/>
    <col min="15" max="15" width="4.54296875" style="704" customWidth="1"/>
    <col min="16" max="16" width="2.54296875" style="704" customWidth="1"/>
    <col min="17" max="17" width="4.81640625" style="704" customWidth="1"/>
    <col min="18" max="18" width="5.453125" style="704" customWidth="1"/>
    <col min="19" max="19" width="1.54296875" style="704" customWidth="1"/>
    <col min="20" max="20" width="4.1796875" style="704" customWidth="1"/>
    <col min="21" max="21" width="1.81640625" style="704" customWidth="1"/>
    <col min="22" max="22" width="6" style="704" customWidth="1"/>
    <col min="23" max="23" width="13.54296875" style="164" customWidth="1"/>
    <col min="24" max="24" width="7.36328125" style="704" customWidth="1"/>
    <col min="25" max="25" width="9.36328125" style="704" customWidth="1"/>
    <col min="26" max="26" width="12.26953125" style="705" bestFit="1" customWidth="1"/>
    <col min="27" max="27" width="38.08984375" style="705" bestFit="1" customWidth="1"/>
    <col min="28" max="28" width="9.08984375" style="704" bestFit="1" customWidth="1"/>
    <col min="29" max="32" width="9.1796875" style="704" customWidth="1"/>
    <col min="33" max="33" width="43.54296875" style="704" bestFit="1" customWidth="1"/>
    <col min="34" max="34" width="13.1796875" style="704" bestFit="1" customWidth="1"/>
    <col min="35" max="35" width="9.1796875" style="704" customWidth="1"/>
    <col min="36" max="16384" width="9.1796875" style="704"/>
  </cols>
  <sheetData>
    <row r="1" spans="2:27">
      <c r="B1" s="379"/>
      <c r="C1" s="638"/>
    </row>
    <row r="2" spans="2:27" ht="12.5">
      <c r="B2" s="379"/>
      <c r="C2" s="638"/>
      <c r="Z2" s="704"/>
      <c r="AA2" s="704"/>
    </row>
    <row r="3" spans="2:27" ht="20">
      <c r="B3" s="383" t="s">
        <v>41</v>
      </c>
      <c r="C3" s="384"/>
      <c r="D3" s="384"/>
      <c r="E3" s="384"/>
      <c r="F3" s="384"/>
      <c r="G3" s="66"/>
      <c r="H3" s="66"/>
      <c r="I3" s="383"/>
      <c r="J3" s="383"/>
      <c r="K3" s="383"/>
      <c r="L3" s="66"/>
      <c r="M3" s="66"/>
      <c r="N3" s="383"/>
      <c r="O3" s="383"/>
      <c r="P3" s="383"/>
      <c r="Q3" s="383"/>
      <c r="R3" s="383"/>
      <c r="S3" s="383"/>
      <c r="T3" s="383"/>
      <c r="U3" s="383"/>
      <c r="V3" s="383"/>
      <c r="W3" s="7"/>
      <c r="Z3" s="704"/>
      <c r="AA3" s="704"/>
    </row>
    <row r="4" spans="2:27" ht="3.75" customHeight="1">
      <c r="Z4" s="704"/>
      <c r="AA4" s="704"/>
    </row>
    <row r="5" spans="2:27" ht="12.5">
      <c r="B5" s="704" t="s">
        <v>500</v>
      </c>
      <c r="I5" s="385" t="s">
        <v>43</v>
      </c>
      <c r="J5" s="386">
        <f ca="1">TODAY()</f>
        <v>44826</v>
      </c>
      <c r="K5" s="386"/>
      <c r="L5" s="165"/>
      <c r="M5" s="166"/>
      <c r="N5" s="385"/>
      <c r="O5" s="385"/>
      <c r="P5" s="385"/>
      <c r="Q5" s="385"/>
      <c r="R5" s="385"/>
      <c r="S5" s="385"/>
      <c r="T5" s="385"/>
      <c r="U5" s="385"/>
      <c r="V5" s="385"/>
      <c r="Z5" s="704"/>
      <c r="AA5" s="704"/>
    </row>
    <row r="6" spans="2:27" ht="13">
      <c r="B6" s="387" t="s">
        <v>44</v>
      </c>
      <c r="C6" s="639"/>
      <c r="D6" s="640"/>
      <c r="E6" s="390"/>
      <c r="F6" s="639"/>
      <c r="G6" s="80" t="s">
        <v>45</v>
      </c>
      <c r="H6" s="73"/>
      <c r="I6" s="391" t="s">
        <v>46</v>
      </c>
      <c r="J6" s="392"/>
      <c r="K6" s="393"/>
      <c r="L6" s="80" t="s">
        <v>47</v>
      </c>
      <c r="M6" s="73"/>
      <c r="N6" s="393"/>
      <c r="O6" s="393"/>
      <c r="P6" s="387"/>
      <c r="Q6" s="393"/>
      <c r="R6" s="393"/>
      <c r="S6" s="393"/>
      <c r="T6" s="393"/>
      <c r="U6" s="388"/>
      <c r="V6" s="388"/>
      <c r="W6" s="159"/>
      <c r="Z6" s="704"/>
      <c r="AA6" s="704"/>
    </row>
    <row r="7" spans="2:27" ht="13">
      <c r="B7" s="394" t="s">
        <v>614</v>
      </c>
      <c r="D7" s="641"/>
      <c r="E7" s="396" t="s">
        <v>48</v>
      </c>
      <c r="F7" s="642"/>
      <c r="G7" s="81" t="s">
        <v>49</v>
      </c>
      <c r="H7" s="67"/>
      <c r="I7" s="398" t="s">
        <v>50</v>
      </c>
      <c r="J7" s="399"/>
      <c r="K7" s="397"/>
      <c r="L7" s="81" t="s">
        <v>51</v>
      </c>
      <c r="M7" s="67"/>
      <c r="N7" s="397"/>
      <c r="O7" s="397"/>
      <c r="P7" s="398" t="s">
        <v>52</v>
      </c>
      <c r="Q7" s="397"/>
      <c r="R7" s="397"/>
      <c r="S7" s="397"/>
      <c r="T7" s="397"/>
      <c r="U7" s="397"/>
      <c r="V7" s="397"/>
      <c r="W7" s="25"/>
      <c r="Z7" s="704"/>
      <c r="AA7" s="704"/>
    </row>
    <row r="8" spans="2:27" ht="12.5">
      <c r="B8" s="394" t="s">
        <v>394</v>
      </c>
      <c r="D8" s="641"/>
      <c r="E8" s="400"/>
      <c r="G8" s="167"/>
      <c r="H8" s="168"/>
      <c r="I8" s="394"/>
      <c r="K8" s="389"/>
      <c r="L8" s="167"/>
      <c r="M8" s="169"/>
      <c r="O8" s="389"/>
      <c r="U8" s="401"/>
      <c r="V8" s="401"/>
      <c r="W8" s="170"/>
      <c r="Z8" s="704"/>
      <c r="AA8" s="704"/>
    </row>
    <row r="9" spans="2:27" ht="12.5">
      <c r="B9" s="394">
        <v>4380192</v>
      </c>
      <c r="D9" s="641"/>
      <c r="E9" s="400" t="s">
        <v>349</v>
      </c>
      <c r="G9" s="167" t="s">
        <v>54</v>
      </c>
      <c r="H9" s="168"/>
      <c r="I9" s="394" t="s">
        <v>55</v>
      </c>
      <c r="K9" s="395"/>
      <c r="L9" s="167" t="s">
        <v>56</v>
      </c>
      <c r="M9" s="171"/>
      <c r="O9" s="395"/>
      <c r="P9" s="704" t="s">
        <v>57</v>
      </c>
      <c r="W9" s="172"/>
      <c r="Z9" s="704"/>
      <c r="AA9" s="704"/>
    </row>
    <row r="10" spans="2:27" ht="13">
      <c r="B10" s="394" t="s">
        <v>534</v>
      </c>
      <c r="D10" s="643" t="s">
        <v>555</v>
      </c>
      <c r="E10" s="400" t="s">
        <v>58</v>
      </c>
      <c r="G10" s="167"/>
      <c r="H10" s="168"/>
      <c r="I10" s="968"/>
      <c r="J10" s="969"/>
      <c r="K10" s="402"/>
      <c r="L10" s="167"/>
      <c r="M10" s="171"/>
      <c r="O10" s="395"/>
      <c r="W10" s="172"/>
      <c r="Z10" s="704"/>
      <c r="AA10" s="704"/>
    </row>
    <row r="11" spans="2:27" ht="13">
      <c r="B11" s="394"/>
      <c r="D11" s="641"/>
      <c r="E11" s="404"/>
      <c r="F11" s="444"/>
      <c r="G11" s="167" t="s">
        <v>59</v>
      </c>
      <c r="H11" s="168"/>
      <c r="I11" s="394" t="s">
        <v>60</v>
      </c>
      <c r="K11" s="395"/>
      <c r="L11" s="167" t="s">
        <v>501</v>
      </c>
      <c r="M11" s="171"/>
      <c r="O11" s="395"/>
      <c r="P11" s="704" t="s">
        <v>62</v>
      </c>
      <c r="W11" s="172"/>
      <c r="Z11" s="704"/>
      <c r="AA11" s="704"/>
    </row>
    <row r="12" spans="2:27" ht="12.5">
      <c r="B12" s="406" t="s">
        <v>63</v>
      </c>
      <c r="D12" s="641"/>
      <c r="E12" s="400" t="s">
        <v>64</v>
      </c>
      <c r="G12" s="167"/>
      <c r="H12" s="168"/>
      <c r="I12" s="394"/>
      <c r="K12" s="395"/>
      <c r="L12" s="167"/>
      <c r="M12" s="171"/>
      <c r="O12" s="395"/>
      <c r="W12" s="172"/>
      <c r="Z12" s="704"/>
      <c r="AA12" s="704"/>
    </row>
    <row r="13" spans="2:27" ht="12.5">
      <c r="B13" s="406"/>
      <c r="C13" s="448"/>
      <c r="D13" s="644"/>
      <c r="E13" s="400" t="s">
        <v>65</v>
      </c>
      <c r="G13" s="173"/>
      <c r="H13" s="174"/>
      <c r="I13" s="406"/>
      <c r="J13" s="407"/>
      <c r="K13" s="408"/>
      <c r="L13" s="173"/>
      <c r="M13" s="175"/>
      <c r="N13" s="407"/>
      <c r="O13" s="408"/>
      <c r="P13" s="407"/>
      <c r="Q13" s="407"/>
      <c r="R13" s="407"/>
      <c r="S13" s="407"/>
      <c r="T13" s="407"/>
      <c r="U13" s="407"/>
      <c r="V13" s="407"/>
      <c r="W13" s="176"/>
      <c r="Z13" s="704"/>
      <c r="AA13" s="704"/>
    </row>
    <row r="14" spans="2:27" ht="12.5">
      <c r="B14" s="409" t="s">
        <v>502</v>
      </c>
      <c r="C14" s="645" t="s">
        <v>503</v>
      </c>
      <c r="D14" s="645"/>
      <c r="E14" s="411" t="s">
        <v>504</v>
      </c>
      <c r="F14" s="418"/>
      <c r="G14" s="70" t="s">
        <v>506</v>
      </c>
      <c r="H14" s="70" t="s">
        <v>71</v>
      </c>
      <c r="I14" s="413" t="s">
        <v>507</v>
      </c>
      <c r="J14" s="413" t="s">
        <v>508</v>
      </c>
      <c r="K14" s="414" t="s">
        <v>509</v>
      </c>
      <c r="L14" s="77" t="s">
        <v>510</v>
      </c>
      <c r="M14" s="77" t="s">
        <v>511</v>
      </c>
      <c r="N14" s="415"/>
      <c r="O14" s="415" t="s">
        <v>512</v>
      </c>
      <c r="P14" s="409"/>
      <c r="Q14" s="409"/>
      <c r="R14" s="409"/>
      <c r="S14" s="409"/>
      <c r="T14" s="409"/>
      <c r="U14" s="409"/>
      <c r="V14" s="409"/>
      <c r="W14" s="43" t="s">
        <v>513</v>
      </c>
      <c r="Z14" s="704"/>
      <c r="AA14" s="704"/>
    </row>
    <row r="15" spans="2:27" ht="12.75" customHeight="1">
      <c r="B15" s="416"/>
      <c r="C15" s="404"/>
      <c r="D15" s="640"/>
      <c r="E15" s="418" t="s">
        <v>514</v>
      </c>
      <c r="F15" s="646"/>
      <c r="G15" s="71" t="s">
        <v>518</v>
      </c>
      <c r="H15" s="71" t="s">
        <v>518</v>
      </c>
      <c r="I15" s="412"/>
      <c r="J15" s="412"/>
      <c r="K15" s="424"/>
      <c r="L15" s="71" t="s">
        <v>519</v>
      </c>
      <c r="M15" s="78" t="s">
        <v>519</v>
      </c>
      <c r="N15" s="420"/>
      <c r="O15" s="421" t="s">
        <v>520</v>
      </c>
      <c r="P15" s="422"/>
      <c r="Q15" s="422"/>
      <c r="R15" s="422"/>
      <c r="S15" s="422"/>
      <c r="T15" s="422"/>
      <c r="U15" s="423"/>
      <c r="V15" s="423"/>
      <c r="W15" s="51" t="s">
        <v>75</v>
      </c>
      <c r="Z15" s="704"/>
      <c r="AA15" s="704"/>
    </row>
    <row r="16" spans="2:27" ht="13.5" customHeight="1">
      <c r="B16" s="424"/>
      <c r="C16" s="647" t="s">
        <v>588</v>
      </c>
      <c r="D16" s="648"/>
      <c r="E16" s="427"/>
      <c r="F16" s="427"/>
      <c r="G16" s="160"/>
      <c r="H16" s="160"/>
      <c r="I16" s="424"/>
      <c r="J16" s="424"/>
      <c r="L16" s="160"/>
      <c r="M16" s="161"/>
      <c r="N16" s="428"/>
      <c r="O16" s="429"/>
      <c r="P16" s="429"/>
      <c r="Q16" s="429"/>
      <c r="R16" s="429"/>
      <c r="S16" s="429"/>
      <c r="T16" s="429"/>
      <c r="U16" s="428"/>
      <c r="V16" s="428"/>
      <c r="W16" s="162"/>
      <c r="Z16" s="704"/>
      <c r="AA16" s="704"/>
    </row>
    <row r="17" spans="2:30" ht="1" customHeight="1">
      <c r="B17" s="424"/>
      <c r="C17" s="647"/>
      <c r="D17" s="648"/>
      <c r="E17" s="427"/>
      <c r="F17" s="427"/>
      <c r="G17" s="160"/>
      <c r="H17" s="160"/>
      <c r="I17" s="424"/>
      <c r="J17" s="424"/>
      <c r="K17" s="424"/>
      <c r="L17" s="160"/>
      <c r="M17" s="161"/>
      <c r="N17" s="428"/>
      <c r="O17" s="429"/>
      <c r="P17" s="429"/>
      <c r="Q17" s="429"/>
      <c r="R17" s="429"/>
      <c r="S17" s="429"/>
      <c r="T17" s="429"/>
      <c r="U17" s="428"/>
      <c r="V17" s="428"/>
      <c r="W17" s="162"/>
      <c r="Z17" s="704"/>
      <c r="AA17" s="704"/>
    </row>
    <row r="18" spans="2:30" s="710" customFormat="1" ht="20" customHeight="1">
      <c r="B18" s="635"/>
      <c r="C18" s="364" t="s">
        <v>1398</v>
      </c>
      <c r="D18" s="346" t="str">
        <f>IF(E18="","",VLOOKUP(C18,Data!$B$5:$L$508,2,FALSE))</f>
        <v/>
      </c>
      <c r="E18" s="715"/>
      <c r="F18" s="709"/>
      <c r="G18" s="346" t="str">
        <f>IF(E18="","",VLOOKUP(C18,Data!$B$5:$L$508,11,FALSE))</f>
        <v/>
      </c>
      <c r="H18" s="616" t="str">
        <f t="shared" ref="H18:H19" si="0">IF(E18&gt;0,E18*G18,"-")</f>
        <v>-</v>
      </c>
      <c r="I18" s="471"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192,Data!G192,(IF(C18=Data!B195,Data!G195,(IF(C18=Data!#REF!,Data!#REF!,(IF(C18=Data!#REF!,Data!#REF!,(IF(C18=Data!#REF!,Data!#REF!,Data!#REF!)))))))))))))))&amp;IF(C18=Data!#REF!,Data!#REF!,(IF(C18=Data!#REF!,Data!#REF!,(IF(C18=Data!#REF!,Data!#REF!,(IF(C18=Data!#REF!,Data!#REF!,(IF(C18=Data!#REF!,Data!#REF!,(IF(C18=Data!#REF!,Data!G887,(IF(C18=Data!#REF!,Data!#REF!,(IF(C18=Data!#REF!,Data!#REF!,Data!#REF!)))))))))))))))&amp;IF(C18=Data!B223,Data!G223,(IF(C18=Data!#REF!,Data!#REF!,(IF(C18=Data!#REF!,Data!#REF!,(IF(C18=Data!#REF!,Data!#REF!,(IF(C18=Data!#REF!,Data!#REF!,Data!#REF!)))))))))</f>
        <v>#REF!</v>
      </c>
      <c r="O18" s="977"/>
      <c r="P18" s="978"/>
      <c r="Q18" s="630" t="s">
        <v>525</v>
      </c>
      <c r="R18" s="978"/>
      <c r="S18" s="978"/>
      <c r="T18" s="630"/>
      <c r="U18" s="634"/>
      <c r="V18" s="630"/>
      <c r="W18" s="350" t="str">
        <f>IF(E18="","",VLOOKUP(C18,Data!$B$5:$J$508,9,FALSE)*E18)</f>
        <v/>
      </c>
      <c r="X18" s="704"/>
      <c r="Y18" s="704"/>
      <c r="Z18" s="901" t="s">
        <v>1202</v>
      </c>
      <c r="AA18" s="901" t="s">
        <v>1203</v>
      </c>
      <c r="AB18" s="901" t="s">
        <v>1204</v>
      </c>
      <c r="AC18" s="704"/>
      <c r="AD18" s="704"/>
    </row>
    <row r="19" spans="2:30" s="710" customFormat="1" ht="20" customHeight="1">
      <c r="B19" s="957" t="s">
        <v>952</v>
      </c>
      <c r="C19" s="357" t="s">
        <v>14</v>
      </c>
      <c r="D19" s="346" t="str">
        <f>IF(E19="","",VLOOKUP(C19,Data!$B$5:$L$508,2,FALSE))</f>
        <v>ZA34830</v>
      </c>
      <c r="E19" s="715">
        <v>20</v>
      </c>
      <c r="F19" s="712" t="s">
        <v>1383</v>
      </c>
      <c r="G19" s="346">
        <f>IF(E19="","",VLOOKUP(C19,Data!$B$5:$L$508,11,FALSE))</f>
        <v>117.38</v>
      </c>
      <c r="H19" s="616">
        <f t="shared" si="0"/>
        <v>2347.6</v>
      </c>
      <c r="I19" s="471" t="str">
        <f>IF(E19="","",VLOOKUP(C19,Data!$B$5:$D$508,3,FALSE))</f>
        <v>C/T</v>
      </c>
      <c r="J19" s="347" t="str">
        <f>IF(E19="","",VLOOKUP(C19,Data!$B$5:$M$508,12,FALSE))</f>
        <v>Indonesia</v>
      </c>
      <c r="K19" s="348"/>
      <c r="L19" s="349">
        <f>IF(E19="","",VLOOKUP(C19,Data!$B$5:$E$508,4,FALSE)*E19)</f>
        <v>102</v>
      </c>
      <c r="M19" s="349">
        <f>IF(E19="","",VLOOKUP(C19,Data!$B$5:$F$508,5,FALSE)*E19)</f>
        <v>90</v>
      </c>
      <c r="N19" s="612" t="e">
        <f>IF(C19=Data!#REF!,Data!#REF!,(IF(C19=Data!#REF!,Data!#REF!,(IF(C19=Data!#REF!,Data!#REF!,(IF(C19=Data!B144,Data!G144,(IF(C19=Data!B147,Data!G147,(IF(C19=Data!#REF!,Data!#REF!,(IF(C19=Data!#REF!,Data!#REF!,(IF(C19=Data!#REF!,Data!#REF!,Data!#REF!)))))))))))))))&amp;IF(C19=Data!#REF!,Data!#REF!,(IF(C19=Data!#REF!,Data!#REF!,(IF(C19=Data!#REF!,Data!#REF!,(IF(C19=Data!#REF!,Data!#REF!,(IF(C19=Data!#REF!,Data!#REF!,(IF(C19=Data!#REF!,Data!G839,(IF(C19=Data!#REF!,Data!#REF!,(IF(C19=Data!#REF!,Data!#REF!,Data!#REF!)))))))))))))))&amp;IF(C19=Data!B175,Data!G175,(IF(C19=Data!#REF!,Data!#REF!,(IF(C19=Data!#REF!,Data!#REF!,(IF(C19=Data!#REF!,Data!#REF!,(IF(C19=Data!#REF!,Data!#REF!,Data!#REF!)))))))))</f>
        <v>#REF!</v>
      </c>
      <c r="O19" s="977"/>
      <c r="P19" s="978"/>
      <c r="Q19" s="630" t="s">
        <v>525</v>
      </c>
      <c r="R19" s="978"/>
      <c r="S19" s="978"/>
      <c r="T19" s="630"/>
      <c r="U19" s="634"/>
      <c r="V19" s="630"/>
      <c r="W19" s="350">
        <f>IF(E19="","",VLOOKUP(C19,Data!$B$5:$J$508,9,FALSE)*E19)</f>
        <v>1.1619999999999999</v>
      </c>
      <c r="X19" s="704" t="b">
        <f t="shared" ref="X19" si="1">D19=Z19</f>
        <v>1</v>
      </c>
      <c r="Y19" s="704" t="b">
        <f t="shared" ref="Y19" si="2">E19=AB19</f>
        <v>1</v>
      </c>
      <c r="Z19" s="935" t="s">
        <v>571</v>
      </c>
      <c r="AA19" s="935" t="s">
        <v>1182</v>
      </c>
      <c r="AB19" s="936">
        <v>20</v>
      </c>
      <c r="AC19" s="704"/>
      <c r="AD19" s="704"/>
    </row>
    <row r="20" spans="2:30" s="710" customFormat="1" ht="20" customHeight="1">
      <c r="B20" s="957">
        <v>3</v>
      </c>
      <c r="C20" s="357" t="s">
        <v>10</v>
      </c>
      <c r="D20" s="346" t="str">
        <f>IF(E20="","",VLOOKUP(C20,Data!$B$5:$L$508,2,FALSE))</f>
        <v>ZF36340</v>
      </c>
      <c r="E20" s="715">
        <v>10</v>
      </c>
      <c r="F20" s="363"/>
      <c r="G20" s="346">
        <f>IF(E20="","",VLOOKUP(C20,Data!$B$5:$L$508,11,FALSE))</f>
        <v>114.9</v>
      </c>
      <c r="H20" s="616">
        <f t="shared" ref="H20:H42" si="3">IF(E20&gt;0,E20*G20,"-")</f>
        <v>1149</v>
      </c>
      <c r="I20" s="471" t="str">
        <f>IF(E20="","",VLOOKUP(C20,Data!$B$5:$D$508,3,FALSE))</f>
        <v>C/T</v>
      </c>
      <c r="J20" s="347" t="str">
        <f>IF(E20="","",VLOOKUP(C20,Data!$B$5:$M$508,12,FALSE))</f>
        <v>Indonesia</v>
      </c>
      <c r="K20" s="348"/>
      <c r="L20" s="349">
        <f>IF(E20="","",VLOOKUP(C20,Data!$B$5:$E$508,4,FALSE)*E20)</f>
        <v>51</v>
      </c>
      <c r="M20" s="349">
        <f>IF(E20="","",VLOOKUP(C20,Data!$B$5:$F$508,5,FALSE)*E20)</f>
        <v>45</v>
      </c>
      <c r="N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O20" s="966"/>
      <c r="P20" s="967"/>
      <c r="Q20" s="630" t="s">
        <v>525</v>
      </c>
      <c r="R20" s="967"/>
      <c r="S20" s="967"/>
      <c r="T20" s="630"/>
      <c r="U20" s="634"/>
      <c r="V20" s="630"/>
      <c r="W20" s="350">
        <f>IF(E20="","",VLOOKUP(C20,Data!$B$5:$J$508,9,FALSE)*E20)</f>
        <v>0.58099999999999996</v>
      </c>
      <c r="X20" s="704" t="b">
        <f t="shared" ref="X20:X41" si="4">D20=Z20</f>
        <v>1</v>
      </c>
      <c r="Y20" s="704" t="b">
        <f t="shared" ref="Y20:Y41" si="5">E20=AB20</f>
        <v>1</v>
      </c>
      <c r="Z20" s="902" t="s">
        <v>601</v>
      </c>
      <c r="AA20" s="902" t="s">
        <v>1304</v>
      </c>
      <c r="AB20" s="903">
        <v>10</v>
      </c>
      <c r="AC20" s="704"/>
      <c r="AD20" s="704"/>
    </row>
    <row r="21" spans="2:30" s="710" customFormat="1" ht="20" customHeight="1">
      <c r="B21" s="957" t="s">
        <v>1058</v>
      </c>
      <c r="C21" s="357" t="s">
        <v>596</v>
      </c>
      <c r="D21" s="346" t="str">
        <f>IF(E21="","",VLOOKUP(C21,Data!$B$5:$L$508,2,FALSE))</f>
        <v>WW09120</v>
      </c>
      <c r="E21" s="715">
        <v>100</v>
      </c>
      <c r="F21" s="712" t="s">
        <v>1384</v>
      </c>
      <c r="G21" s="346">
        <f>IF(E21="","",VLOOKUP(C21,Data!$B$5:$L$508,11,FALSE))</f>
        <v>25.11</v>
      </c>
      <c r="H21" s="616">
        <f t="shared" si="3"/>
        <v>2511</v>
      </c>
      <c r="I21" s="471" t="str">
        <f>IF(E21="","",VLOOKUP(C21,Data!$B$5:$D$508,3,FALSE))</f>
        <v>C/T</v>
      </c>
      <c r="J21" s="347" t="str">
        <f>IF(E21="","",VLOOKUP(C21,Data!$B$5:$M$508,12,FALSE))</f>
        <v>Indonesia</v>
      </c>
      <c r="K21" s="348"/>
      <c r="L21" s="349">
        <f>IF(E21="","",VLOOKUP(C21,Data!$B$5:$E$508,4,FALSE)*E21)</f>
        <v>150</v>
      </c>
      <c r="M21" s="349">
        <f>IF(E21="","",VLOOKUP(C21,Data!$B$5:$F$508,5,FALSE)*E21)</f>
        <v>65</v>
      </c>
      <c r="N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O21" s="966"/>
      <c r="P21" s="967"/>
      <c r="Q21" s="630" t="s">
        <v>525</v>
      </c>
      <c r="R21" s="967"/>
      <c r="S21" s="967"/>
      <c r="T21" s="630"/>
      <c r="U21" s="634"/>
      <c r="V21" s="630"/>
      <c r="W21" s="350">
        <f>IF(E21="","",VLOOKUP(C21,Data!$B$5:$J$508,9,FALSE)*E21)</f>
        <v>0.39400000000000002</v>
      </c>
      <c r="X21" s="704" t="b">
        <f t="shared" si="4"/>
        <v>0</v>
      </c>
      <c r="Y21" s="704" t="b">
        <f t="shared" si="5"/>
        <v>0</v>
      </c>
      <c r="Z21" s="902" t="s">
        <v>569</v>
      </c>
      <c r="AA21" s="902" t="s">
        <v>1183</v>
      </c>
      <c r="AB21" s="903">
        <v>160</v>
      </c>
      <c r="AC21" s="704"/>
      <c r="AD21" s="704"/>
    </row>
    <row r="22" spans="2:30" s="710" customFormat="1" ht="20" customHeight="1">
      <c r="B22" s="957"/>
      <c r="C22" s="357" t="s">
        <v>597</v>
      </c>
      <c r="D22" s="346" t="str">
        <f>IF(E22="","",VLOOKUP(C22,Data!$B$5:$L$508,2,FALSE))</f>
        <v>WW09130</v>
      </c>
      <c r="E22" s="715">
        <v>100</v>
      </c>
      <c r="F22" s="712"/>
      <c r="G22" s="346">
        <f>IF(E22="","",VLOOKUP(C22,Data!$B$5:$L$508,11,FALSE))</f>
        <v>25.11</v>
      </c>
      <c r="H22" s="616">
        <f t="shared" si="3"/>
        <v>2511</v>
      </c>
      <c r="I22" s="471" t="str">
        <f>IF(E22="","",VLOOKUP(C22,Data!$B$5:$D$508,3,FALSE))</f>
        <v>C/T</v>
      </c>
      <c r="J22" s="347" t="str">
        <f>IF(E22="","",VLOOKUP(C22,Data!$B$5:$M$508,12,FALSE))</f>
        <v>Indonesia</v>
      </c>
      <c r="K22" s="348"/>
      <c r="L22" s="349">
        <f>IF(E22="","",VLOOKUP(C22,Data!$B$5:$E$508,4,FALSE)*E22)</f>
        <v>0</v>
      </c>
      <c r="M22" s="349">
        <f>IF(E22="","",VLOOKUP(C22,Data!$B$5:$F$508,5,FALSE)*E22)</f>
        <v>65</v>
      </c>
      <c r="N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O22" s="966"/>
      <c r="P22" s="967"/>
      <c r="Q22" s="630" t="s">
        <v>525</v>
      </c>
      <c r="R22" s="967"/>
      <c r="S22" s="967"/>
      <c r="T22" s="630"/>
      <c r="U22" s="634"/>
      <c r="V22" s="630"/>
      <c r="W22" s="350">
        <f>IF(E22="","",VLOOKUP(C22,Data!$B$5:$J$508,9,FALSE)*E22)</f>
        <v>0.39400000000000002</v>
      </c>
      <c r="X22" s="704" t="b">
        <f t="shared" si="4"/>
        <v>0</v>
      </c>
      <c r="Y22" s="704" t="b">
        <f t="shared" si="5"/>
        <v>0</v>
      </c>
      <c r="Z22" s="902" t="s">
        <v>570</v>
      </c>
      <c r="AA22" s="902" t="s">
        <v>1289</v>
      </c>
      <c r="AB22" s="903">
        <v>20</v>
      </c>
      <c r="AC22" s="704"/>
      <c r="AD22" s="704"/>
    </row>
    <row r="23" spans="2:30" s="710" customFormat="1" ht="20" customHeight="1">
      <c r="B23" s="957">
        <v>6</v>
      </c>
      <c r="C23" s="357" t="s">
        <v>11</v>
      </c>
      <c r="D23" s="346" t="str">
        <f>IF(E23="","",VLOOKUP(C23,Data!$B$5:$L$508,2,FALSE))</f>
        <v>ZG74800</v>
      </c>
      <c r="E23" s="715">
        <v>150</v>
      </c>
      <c r="F23" s="378" t="s">
        <v>1386</v>
      </c>
      <c r="G23" s="346">
        <f>IF(E23="","",VLOOKUP(C23,Data!$B$5:$L$508,11,FALSE))</f>
        <v>13.71</v>
      </c>
      <c r="H23" s="616">
        <f t="shared" si="3"/>
        <v>2056.5</v>
      </c>
      <c r="I23" s="471" t="str">
        <f>IF(E23="","",VLOOKUP(C23,Data!$B$5:$D$508,3,FALSE))</f>
        <v>C/T</v>
      </c>
      <c r="J23" s="347" t="str">
        <f>IF(E23="","",VLOOKUP(C23,Data!$B$5:$M$508,12,FALSE))</f>
        <v>Indonesia</v>
      </c>
      <c r="K23" s="348"/>
      <c r="L23" s="349">
        <f>IF(E23="","",VLOOKUP(C23,Data!$B$5:$E$508,4,FALSE)*E23)</f>
        <v>325</v>
      </c>
      <c r="M23" s="349">
        <f>IF(E23="","",VLOOKUP(C23,Data!$B$5:$F$508,5,FALSE)*E23)</f>
        <v>300</v>
      </c>
      <c r="N23" s="612" t="e">
        <f>IF(C23=Data!#REF!,Data!#REF!,(IF(C23=Data!#REF!,Data!#REF!,(IF(C23=Data!#REF!,Data!#REF!,(IF(C23=Data!B138,Data!G138,(IF(C23=Data!B141,Data!G141,(IF(C23=Data!#REF!,Data!#REF!,(IF(C23=Data!#REF!,Data!#REF!,(IF(C23=Data!#REF!,Data!#REF!,Data!#REF!)))))))))))))))&amp;IF(C23=Data!#REF!,Data!#REF!,(IF(C23=Data!#REF!,Data!#REF!,(IF(C23=Data!#REF!,Data!#REF!,(IF(C23=Data!#REF!,Data!#REF!,(IF(C23=Data!#REF!,Data!#REF!,(IF(C23=Data!#REF!,Data!G833,(IF(C23=Data!#REF!,Data!#REF!,(IF(C23=Data!#REF!,Data!#REF!,Data!#REF!)))))))))))))))&amp;IF(C23=Data!B169,Data!G169,(IF(C23=Data!#REF!,Data!#REF!,(IF(C23=Data!#REF!,Data!#REF!,(IF(C23=Data!#REF!,Data!#REF!,(IF(C23=Data!#REF!,Data!#REF!,Data!#REF!)))))))))</f>
        <v>#REF!</v>
      </c>
      <c r="O23" s="966"/>
      <c r="P23" s="967"/>
      <c r="Q23" s="630" t="s">
        <v>525</v>
      </c>
      <c r="R23" s="967"/>
      <c r="S23" s="967"/>
      <c r="T23" s="630"/>
      <c r="U23" s="634"/>
      <c r="V23" s="630"/>
      <c r="W23" s="350">
        <f>IF(E23="","",VLOOKUP(C23,Data!$B$5:$J$508,9,FALSE)*E23)</f>
        <v>1.2</v>
      </c>
      <c r="X23" s="704" t="b">
        <f t="shared" si="4"/>
        <v>0</v>
      </c>
      <c r="Y23" s="704" t="b">
        <f t="shared" si="5"/>
        <v>1</v>
      </c>
      <c r="Z23" s="902" t="s">
        <v>565</v>
      </c>
      <c r="AA23" s="902" t="s">
        <v>1184</v>
      </c>
      <c r="AB23" s="903">
        <v>150</v>
      </c>
      <c r="AC23" s="704"/>
      <c r="AD23" s="704"/>
    </row>
    <row r="24" spans="2:30" s="710" customFormat="1" ht="20" customHeight="1">
      <c r="B24" s="957" t="s">
        <v>999</v>
      </c>
      <c r="C24" s="357" t="s">
        <v>595</v>
      </c>
      <c r="D24" s="346" t="str">
        <f>IF(E24="","",VLOOKUP(C24,Data!$B$5:$L$508,2,FALSE))</f>
        <v>WW08990</v>
      </c>
      <c r="E24" s="715">
        <v>100</v>
      </c>
      <c r="F24" s="712"/>
      <c r="G24" s="346">
        <f>IF(E24="","",VLOOKUP(C24,Data!$B$5:$L$508,11,FALSE))</f>
        <v>24.65</v>
      </c>
      <c r="H24" s="616">
        <f t="shared" si="3"/>
        <v>2465</v>
      </c>
      <c r="I24" s="471" t="str">
        <f>IF(E24="","",VLOOKUP(C24,Data!$B$5:$D$508,3,FALSE))</f>
        <v>C/T</v>
      </c>
      <c r="J24" s="347" t="str">
        <f>IF(E24="","",VLOOKUP(C24,Data!$B$5:$M$508,12,FALSE))</f>
        <v>Indonesia</v>
      </c>
      <c r="K24" s="348"/>
      <c r="L24" s="349">
        <f>IF(E24="","",VLOOKUP(C24,Data!$B$5:$E$508,4,FALSE)*E24)</f>
        <v>220.00000000000003</v>
      </c>
      <c r="M24" s="349">
        <f>IF(E24="","",VLOOKUP(C24,Data!$B$5:$F$508,5,FALSE)*E24)</f>
        <v>100</v>
      </c>
      <c r="N24" s="612" t="e">
        <f>IF(C24=Data!#REF!,Data!#REF!,(IF(C24=Data!#REF!,Data!#REF!,(IF(C24=Data!#REF!,Data!#REF!,(IF(C24=Data!B139,Data!G139,(IF(C24=Data!B142,Data!G142,(IF(C24=Data!#REF!,Data!#REF!,(IF(C24=Data!#REF!,Data!#REF!,(IF(C24=Data!#REF!,Data!#REF!,Data!#REF!)))))))))))))))&amp;IF(C24=Data!#REF!,Data!#REF!,(IF(C24=Data!#REF!,Data!#REF!,(IF(C24=Data!#REF!,Data!#REF!,(IF(C24=Data!#REF!,Data!#REF!,(IF(C24=Data!#REF!,Data!#REF!,(IF(C24=Data!#REF!,Data!G834,(IF(C24=Data!#REF!,Data!#REF!,(IF(C24=Data!#REF!,Data!#REF!,Data!#REF!)))))))))))))))&amp;IF(C24=Data!B170,Data!G170,(IF(C24=Data!#REF!,Data!#REF!,(IF(C24=Data!#REF!,Data!#REF!,(IF(C24=Data!#REF!,Data!#REF!,(IF(C24=Data!#REF!,Data!#REF!,Data!#REF!)))))))))</f>
        <v>#REF!</v>
      </c>
      <c r="O24" s="966"/>
      <c r="P24" s="967"/>
      <c r="Q24" s="630" t="s">
        <v>525</v>
      </c>
      <c r="R24" s="967"/>
      <c r="S24" s="967"/>
      <c r="T24" s="630"/>
      <c r="U24" s="634"/>
      <c r="V24" s="630"/>
      <c r="W24" s="350">
        <f>IF(E24="","",VLOOKUP(C24,Data!$B$5:$J$508,9,FALSE)*E24)</f>
        <v>0.34</v>
      </c>
      <c r="X24" s="704" t="b">
        <f t="shared" si="4"/>
        <v>0</v>
      </c>
      <c r="Y24" s="704" t="b">
        <f t="shared" si="5"/>
        <v>0</v>
      </c>
      <c r="Z24" s="902" t="s">
        <v>566</v>
      </c>
      <c r="AA24" s="902" t="s">
        <v>1185</v>
      </c>
      <c r="AB24" s="903">
        <v>150</v>
      </c>
      <c r="AC24" s="704"/>
      <c r="AD24" s="704"/>
    </row>
    <row r="25" spans="2:30" s="710" customFormat="1" ht="20" customHeight="1">
      <c r="B25" s="957"/>
      <c r="C25" s="357" t="s">
        <v>594</v>
      </c>
      <c r="D25" s="346" t="str">
        <f>IF(E25="","",VLOOKUP(C25,Data!$B$5:$L$508,2,FALSE))</f>
        <v>WW08970</v>
      </c>
      <c r="E25" s="715">
        <v>100</v>
      </c>
      <c r="F25" s="712"/>
      <c r="G25" s="346">
        <f>IF(E25="","",VLOOKUP(C25,Data!$B$5:$L$508,11,FALSE))</f>
        <v>24.65</v>
      </c>
      <c r="H25" s="616">
        <f t="shared" si="3"/>
        <v>2465</v>
      </c>
      <c r="I25" s="471" t="str">
        <f>IF(E25="","",VLOOKUP(C25,Data!$B$5:$D$508,3,FALSE))</f>
        <v>C/T</v>
      </c>
      <c r="J25" s="347" t="str">
        <f>IF(E25="","",VLOOKUP(C25,Data!$B$5:$M$508,12,FALSE))</f>
        <v>Indonesia</v>
      </c>
      <c r="K25" s="348"/>
      <c r="L25" s="349">
        <f>IF(E25="","",VLOOKUP(C25,Data!$B$5:$E$508,4,FALSE)*E25)</f>
        <v>0</v>
      </c>
      <c r="M25" s="349">
        <f>IF(E25="","",VLOOKUP(C25,Data!$B$5:$F$508,5,FALSE)*E25)</f>
        <v>100</v>
      </c>
      <c r="N25" s="612" t="e">
        <f>IF(C25=Data!#REF!,Data!#REF!,(IF(C25=Data!#REF!,Data!#REF!,(IF(C25=Data!#REF!,Data!#REF!,(IF(C25=Data!B140,Data!G140,(IF(C25=Data!B143,Data!G143,(IF(C25=Data!#REF!,Data!#REF!,(IF(C25=Data!#REF!,Data!#REF!,(IF(C25=Data!#REF!,Data!#REF!,Data!#REF!)))))))))))))))&amp;IF(C25=Data!#REF!,Data!#REF!,(IF(C25=Data!#REF!,Data!#REF!,(IF(C25=Data!#REF!,Data!#REF!,(IF(C25=Data!#REF!,Data!#REF!,(IF(C25=Data!#REF!,Data!#REF!,(IF(C25=Data!#REF!,Data!G835,(IF(C25=Data!#REF!,Data!#REF!,(IF(C25=Data!#REF!,Data!#REF!,Data!#REF!)))))))))))))))&amp;IF(C25=Data!B171,Data!G171,(IF(C25=Data!#REF!,Data!#REF!,(IF(C25=Data!#REF!,Data!#REF!,(IF(C25=Data!#REF!,Data!#REF!,(IF(C25=Data!#REF!,Data!#REF!,Data!#REF!)))))))))</f>
        <v>#REF!</v>
      </c>
      <c r="O25" s="966"/>
      <c r="P25" s="967"/>
      <c r="Q25" s="630" t="s">
        <v>525</v>
      </c>
      <c r="R25" s="967"/>
      <c r="S25" s="967"/>
      <c r="T25" s="630"/>
      <c r="U25" s="634"/>
      <c r="V25" s="630"/>
      <c r="W25" s="350">
        <f>IF(E25="","",VLOOKUP(C25,Data!$B$5:$J$508,9,FALSE)*E25)</f>
        <v>0.34</v>
      </c>
      <c r="X25" s="704" t="b">
        <f t="shared" si="4"/>
        <v>0</v>
      </c>
      <c r="Y25" s="704" t="b">
        <f t="shared" si="5"/>
        <v>0</v>
      </c>
      <c r="Z25" s="902" t="s">
        <v>567</v>
      </c>
      <c r="AA25" s="902" t="s">
        <v>1186</v>
      </c>
      <c r="AB25" s="903">
        <v>250</v>
      </c>
      <c r="AC25" s="704"/>
      <c r="AD25" s="704"/>
    </row>
    <row r="26" spans="2:30" s="710" customFormat="1" ht="20" customHeight="1">
      <c r="B26" s="957" t="s">
        <v>1399</v>
      </c>
      <c r="C26" s="357" t="s">
        <v>1343</v>
      </c>
      <c r="D26" s="346" t="str">
        <f>IF(E26="","",VLOOKUP(C26,Data!$B$5:$L$508,2,FALSE))</f>
        <v>VFK670Z</v>
      </c>
      <c r="E26" s="715">
        <v>30</v>
      </c>
      <c r="F26" s="712"/>
      <c r="G26" s="346">
        <f>IF(E26="","",VLOOKUP(C26,Data!$B$5:$L$508,11,FALSE))</f>
        <v>2.82</v>
      </c>
      <c r="H26" s="616">
        <f t="shared" si="3"/>
        <v>84.6</v>
      </c>
      <c r="I26" s="471" t="str">
        <f>IF(E26="","",VLOOKUP(C26,Data!$B$5:$D$508,3,FALSE))</f>
        <v>C/T</v>
      </c>
      <c r="J26" s="347" t="str">
        <f>IF(E26="","",VLOOKUP(C26,Data!$B$5:$M$508,12,FALSE))</f>
        <v>Indonesia</v>
      </c>
      <c r="K26" s="348"/>
      <c r="L26" s="349">
        <f>IF(E26="","",VLOOKUP(C26,Data!$B$5:$E$508,4,FALSE)*E26)</f>
        <v>6</v>
      </c>
      <c r="M26" s="349">
        <f>IF(E26="","",VLOOKUP(C26,Data!$B$5:$F$508,5,FALSE)*E26)</f>
        <v>1.5</v>
      </c>
      <c r="N26" s="612" t="e">
        <f>IF(C26=Data!#REF!,Data!#REF!,(IF(C26=Data!#REF!,Data!#REF!,(IF(C26=Data!#REF!,Data!#REF!,(IF(C26=Data!B141,Data!G141,(IF(C26=Data!B144,Data!G144,(IF(C26=Data!#REF!,Data!#REF!,(IF(C26=Data!#REF!,Data!#REF!,(IF(C26=Data!#REF!,Data!#REF!,Data!#REF!)))))))))))))))&amp;IF(C26=Data!#REF!,Data!#REF!,(IF(C26=Data!#REF!,Data!#REF!,(IF(C26=Data!#REF!,Data!#REF!,(IF(C26=Data!#REF!,Data!#REF!,(IF(C26=Data!#REF!,Data!#REF!,(IF(C26=Data!#REF!,Data!G836,(IF(C26=Data!#REF!,Data!#REF!,(IF(C26=Data!#REF!,Data!#REF!,Data!#REF!)))))))))))))))&amp;IF(C26=Data!B172,Data!G172,(IF(C26=Data!#REF!,Data!#REF!,(IF(C26=Data!#REF!,Data!#REF!,(IF(C26=Data!#REF!,Data!#REF!,(IF(C26=Data!#REF!,Data!#REF!,Data!#REF!)))))))))</f>
        <v>#REF!</v>
      </c>
      <c r="O26" s="966"/>
      <c r="P26" s="967"/>
      <c r="Q26" s="630" t="s">
        <v>525</v>
      </c>
      <c r="R26" s="967"/>
      <c r="S26" s="967"/>
      <c r="T26" s="630"/>
      <c r="U26" s="634"/>
      <c r="V26" s="630"/>
      <c r="W26" s="350">
        <f>IF(E26="","",VLOOKUP(C26,Data!$B$5:$J$508,9,FALSE)*E26)</f>
        <v>0.26999999999999996</v>
      </c>
      <c r="X26" s="704" t="b">
        <f t="shared" si="4"/>
        <v>0</v>
      </c>
      <c r="Y26" s="704" t="b">
        <f t="shared" si="5"/>
        <v>0</v>
      </c>
      <c r="Z26" s="902" t="s">
        <v>568</v>
      </c>
      <c r="AA26" s="902" t="s">
        <v>1187</v>
      </c>
      <c r="AB26" s="903">
        <v>250</v>
      </c>
      <c r="AC26" s="704"/>
      <c r="AD26" s="704"/>
    </row>
    <row r="27" spans="2:30" s="710" customFormat="1" ht="20" customHeight="1">
      <c r="B27" s="957" t="s">
        <v>1400</v>
      </c>
      <c r="C27" s="357" t="s">
        <v>626</v>
      </c>
      <c r="D27" s="346" t="str">
        <f>IF(E27="","",VLOOKUP(C27,Data!$B$5:$L$508,2,FALSE))</f>
        <v>ZX16710</v>
      </c>
      <c r="E27" s="715">
        <v>10</v>
      </c>
      <c r="F27" s="709"/>
      <c r="G27" s="346">
        <f>IF(E27="","",VLOOKUP(C27,Data!$B$5:$L$508,11,FALSE))</f>
        <v>128.37</v>
      </c>
      <c r="H27" s="616">
        <f t="shared" si="3"/>
        <v>1283.7</v>
      </c>
      <c r="I27" s="471" t="str">
        <f>IF(E27="","",VLOOKUP(C27,Data!$B$5:$D$508,3,FALSE))</f>
        <v>C/T</v>
      </c>
      <c r="J27" s="347" t="str">
        <f>IF(E27="","",VLOOKUP(C27,Data!$B$5:$M$508,12,FALSE))</f>
        <v>Indonesia</v>
      </c>
      <c r="K27" s="348"/>
      <c r="L27" s="349">
        <f>IF(E27="","",VLOOKUP(C27,Data!$B$5:$E$508,4,FALSE)*E27)</f>
        <v>30</v>
      </c>
      <c r="M27" s="349">
        <f>IF(E27="","",VLOOKUP(C27,Data!$B$5:$F$508,5,FALSE)*E27)</f>
        <v>20</v>
      </c>
      <c r="N27" s="612" t="e">
        <f>IF(C27=Data!#REF!,Data!#REF!,(IF(C27=Data!#REF!,Data!#REF!,(IF(C27=Data!#REF!,Data!#REF!,(IF(C27=Data!B149,Data!G149,(IF(C27=Data!B152,Data!G152,(IF(C27=Data!#REF!,Data!#REF!,(IF(C27=Data!#REF!,Data!#REF!,(IF(C27=Data!#REF!,Data!#REF!,Data!#REF!)))))))))))))))&amp;IF(C27=Data!#REF!,Data!#REF!,(IF(C27=Data!#REF!,Data!#REF!,(IF(C27=Data!#REF!,Data!#REF!,(IF(C27=Data!#REF!,Data!#REF!,(IF(C27=Data!#REF!,Data!#REF!,(IF(C27=Data!#REF!,Data!G844,(IF(C27=Data!#REF!,Data!#REF!,(IF(C27=Data!#REF!,Data!#REF!,Data!#REF!)))))))))))))))&amp;IF(C27=Data!B180,Data!G180,(IF(C27=Data!#REF!,Data!#REF!,(IF(C27=Data!#REF!,Data!#REF!,(IF(C27=Data!#REF!,Data!#REF!,(IF(C27=Data!#REF!,Data!#REF!,Data!#REF!)))))))))</f>
        <v>#REF!</v>
      </c>
      <c r="O27" s="966"/>
      <c r="P27" s="967"/>
      <c r="Q27" s="630" t="s">
        <v>525</v>
      </c>
      <c r="R27" s="967"/>
      <c r="S27" s="967"/>
      <c r="T27" s="630"/>
      <c r="U27" s="634"/>
      <c r="V27" s="630"/>
      <c r="W27" s="350">
        <f>IF(E27="","",VLOOKUP(C27,Data!$B$5:$J$508,9,FALSE)*E27)</f>
        <v>0.31</v>
      </c>
      <c r="X27" s="704" t="b">
        <f t="shared" si="4"/>
        <v>0</v>
      </c>
      <c r="Y27" s="704" t="b">
        <f t="shared" si="5"/>
        <v>0</v>
      </c>
      <c r="Z27" s="935" t="s">
        <v>579</v>
      </c>
      <c r="AA27" s="935" t="s">
        <v>1188</v>
      </c>
      <c r="AB27" s="936">
        <v>150</v>
      </c>
      <c r="AC27" s="704"/>
      <c r="AD27" s="704"/>
    </row>
    <row r="28" spans="2:30" s="710" customFormat="1" ht="20" customHeight="1">
      <c r="B28" s="957" t="s">
        <v>1030</v>
      </c>
      <c r="C28" s="357" t="s">
        <v>628</v>
      </c>
      <c r="D28" s="346" t="str">
        <f>IF(E28="","",VLOOKUP(C28,Data!$B$5:$L$508,2,FALSE))</f>
        <v>ZX39170</v>
      </c>
      <c r="E28" s="715">
        <v>10</v>
      </c>
      <c r="F28" s="709"/>
      <c r="G28" s="346">
        <f>IF(E28="","",VLOOKUP(C28,Data!$B$5:$L$508,11,FALSE))</f>
        <v>128.04</v>
      </c>
      <c r="H28" s="616">
        <f t="shared" si="3"/>
        <v>1280.3999999999999</v>
      </c>
      <c r="I28" s="471" t="str">
        <f>IF(E28="","",VLOOKUP(C28,Data!$B$5:$D$508,3,FALSE))</f>
        <v>C/T</v>
      </c>
      <c r="J28" s="347" t="str">
        <f>IF(E28="","",VLOOKUP(C28,Data!$B$5:$M$508,12,FALSE))</f>
        <v>Indonesia</v>
      </c>
      <c r="K28" s="348"/>
      <c r="L28" s="349">
        <f>IF(E28="","",VLOOKUP(C28,Data!$B$5:$E$508,4,FALSE)*E28)</f>
        <v>30</v>
      </c>
      <c r="M28" s="349">
        <f>IF(E28="","",VLOOKUP(C28,Data!$B$5:$F$508,5,FALSE)*E28)</f>
        <v>20</v>
      </c>
      <c r="N28" s="612" t="e">
        <f>IF(C28=Data!#REF!,Data!#REF!,(IF(C28=Data!#REF!,Data!#REF!,(IF(C28=Data!#REF!,Data!#REF!,(IF(C28=Data!B147,Data!G147,(IF(C28=Data!B150,Data!G150,(IF(C28=Data!#REF!,Data!#REF!,(IF(C28=Data!#REF!,Data!#REF!,(IF(C28=Data!#REF!,Data!#REF!,Data!#REF!)))))))))))))))&amp;IF(C28=Data!#REF!,Data!#REF!,(IF(C28=Data!#REF!,Data!#REF!,(IF(C28=Data!#REF!,Data!#REF!,(IF(C28=Data!#REF!,Data!#REF!,(IF(C28=Data!#REF!,Data!#REF!,(IF(C28=Data!#REF!,Data!G842,(IF(C28=Data!#REF!,Data!#REF!,(IF(C28=Data!#REF!,Data!#REF!,Data!#REF!)))))))))))))))&amp;IF(C28=Data!B178,Data!G178,(IF(C28=Data!#REF!,Data!#REF!,(IF(C28=Data!#REF!,Data!#REF!,(IF(C28=Data!#REF!,Data!#REF!,(IF(C28=Data!#REF!,Data!#REF!,Data!#REF!)))))))))</f>
        <v>#REF!</v>
      </c>
      <c r="O28" s="966"/>
      <c r="P28" s="967"/>
      <c r="Q28" s="630" t="s">
        <v>525</v>
      </c>
      <c r="R28" s="967"/>
      <c r="S28" s="967"/>
      <c r="T28" s="630"/>
      <c r="U28" s="634"/>
      <c r="V28" s="630"/>
      <c r="W28" s="350">
        <f>IF(E28="","",VLOOKUP(C28,Data!$B$5:$J$508,9,FALSE)*E28)</f>
        <v>0.31</v>
      </c>
      <c r="X28" s="704" t="b">
        <f t="shared" si="4"/>
        <v>0</v>
      </c>
      <c r="Y28" s="704" t="b">
        <f t="shared" si="5"/>
        <v>0</v>
      </c>
      <c r="Z28" s="902" t="s">
        <v>603</v>
      </c>
      <c r="AA28" s="902" t="s">
        <v>1189</v>
      </c>
      <c r="AB28" s="903">
        <v>150</v>
      </c>
      <c r="AC28" s="704"/>
      <c r="AD28" s="704"/>
    </row>
    <row r="29" spans="2:30" s="710" customFormat="1" ht="20" customHeight="1">
      <c r="B29" s="635">
        <v>16</v>
      </c>
      <c r="C29" s="357" t="s">
        <v>622</v>
      </c>
      <c r="D29" s="346" t="str">
        <f>IF(E29="","",VLOOKUP(C29,Data!$B$5:$L$508,2,FALSE))</f>
        <v>ZV87980</v>
      </c>
      <c r="E29" s="715">
        <v>4</v>
      </c>
      <c r="F29" s="709"/>
      <c r="G29" s="346">
        <f>IF(E29="","",VLOOKUP(C29,Data!$B$5:$L$508,11,FALSE))</f>
        <v>21.12</v>
      </c>
      <c r="H29" s="616">
        <f t="shared" si="3"/>
        <v>84.48</v>
      </c>
      <c r="I29" s="471" t="str">
        <f>IF(E29="","",VLOOKUP(C29,Data!$B$5:$D$508,3,FALSE))</f>
        <v>C/T</v>
      </c>
      <c r="J29" s="347" t="str">
        <f>IF(E29="","",VLOOKUP(C29,Data!$B$5:$M$508,12,FALSE))</f>
        <v>Indonesia</v>
      </c>
      <c r="K29" s="348"/>
      <c r="L29" s="349">
        <f>IF(E29="","",VLOOKUP(C29,Data!$B$5:$E$508,4,FALSE)*E29)</f>
        <v>41.4</v>
      </c>
      <c r="M29" s="349">
        <f>IF(E29="","",VLOOKUP(C29,Data!$B$5:$F$508,5,FALSE)*E29)</f>
        <v>32.799999999999997</v>
      </c>
      <c r="N29" s="612" t="e">
        <f>IF(C29=Data!#REF!,Data!#REF!,(IF(C29=Data!#REF!,Data!#REF!,(IF(C29=Data!#REF!,Data!#REF!,(IF(C29=Data!B147,Data!G147,(IF(C29=Data!B150,Data!G150,(IF(C29=Data!#REF!,Data!#REF!,(IF(C29=Data!#REF!,Data!#REF!,(IF(C29=Data!#REF!,Data!#REF!,Data!#REF!)))))))))))))))&amp;IF(C29=Data!#REF!,Data!#REF!,(IF(C29=Data!#REF!,Data!#REF!,(IF(C29=Data!#REF!,Data!#REF!,(IF(C29=Data!#REF!,Data!#REF!,(IF(C29=Data!#REF!,Data!#REF!,(IF(C29=Data!#REF!,Data!G842,(IF(C29=Data!#REF!,Data!#REF!,(IF(C29=Data!#REF!,Data!#REF!,Data!#REF!)))))))))))))))&amp;IF(C29=Data!B178,Data!G178,(IF(C29=Data!#REF!,Data!#REF!,(IF(C29=Data!#REF!,Data!#REF!,(IF(C29=Data!#REF!,Data!#REF!,(IF(C29=Data!#REF!,Data!#REF!,Data!#REF!)))))))))</f>
        <v>#REF!</v>
      </c>
      <c r="O29" s="966"/>
      <c r="P29" s="967"/>
      <c r="Q29" s="630" t="s">
        <v>525</v>
      </c>
      <c r="R29" s="967"/>
      <c r="S29" s="967"/>
      <c r="T29" s="630"/>
      <c r="U29" s="634"/>
      <c r="V29" s="630"/>
      <c r="W29" s="350">
        <f>IF(E29="","",VLOOKUP(C29,Data!$B$5:$J$508,9,FALSE)*E29)</f>
        <v>0.10772088888888889</v>
      </c>
      <c r="X29" s="704" t="b">
        <f t="shared" si="4"/>
        <v>0</v>
      </c>
      <c r="Y29" s="704" t="b">
        <f t="shared" si="5"/>
        <v>0</v>
      </c>
      <c r="Z29" s="902" t="s">
        <v>19</v>
      </c>
      <c r="AA29" s="902" t="s">
        <v>1190</v>
      </c>
      <c r="AB29" s="903">
        <v>100</v>
      </c>
      <c r="AC29" s="704"/>
      <c r="AD29" s="704"/>
    </row>
    <row r="30" spans="2:30" s="710" customFormat="1" ht="20" customHeight="1">
      <c r="B30" s="957">
        <v>17</v>
      </c>
      <c r="C30" s="357" t="s">
        <v>156</v>
      </c>
      <c r="D30" s="346" t="str">
        <f>IF(E30="","",VLOOKUP(C30,Data!$B$5:$L$508,2,FALSE))</f>
        <v>ZV88060</v>
      </c>
      <c r="E30" s="715">
        <v>5</v>
      </c>
      <c r="F30" s="709"/>
      <c r="G30" s="346">
        <f>IF(E30="","",VLOOKUP(C30,Data!$B$5:$L$508,11,FALSE))</f>
        <v>16.07</v>
      </c>
      <c r="H30" s="616">
        <f t="shared" si="3"/>
        <v>80.349999999999994</v>
      </c>
      <c r="I30" s="471" t="str">
        <f>IF(E30="","",VLOOKUP(C30,Data!$B$5:$D$508,3,FALSE))</f>
        <v>C/T</v>
      </c>
      <c r="J30" s="347" t="str">
        <f>IF(E30="","",VLOOKUP(C30,Data!$B$5:$M$508,12,FALSE))</f>
        <v>Indonesia</v>
      </c>
      <c r="K30" s="348"/>
      <c r="L30" s="349">
        <f>IF(E30="","",VLOOKUP(C30,Data!$B$5:$E$508,4,FALSE)*E30)</f>
        <v>27.25</v>
      </c>
      <c r="M30" s="349">
        <f>IF(E30="","",VLOOKUP(C30,Data!$B$5:$F$508,5,FALSE)*E30)</f>
        <v>21.25</v>
      </c>
      <c r="N30" s="612" t="e">
        <f>IF(C30=Data!#REF!,Data!#REF!,(IF(C30=Data!#REF!,Data!#REF!,(IF(C30=Data!#REF!,Data!#REF!,(IF(C30=Data!B148,Data!G148,(IF(C30=Data!B151,Data!G151,(IF(C30=Data!#REF!,Data!#REF!,(IF(C30=Data!#REF!,Data!#REF!,(IF(C30=Data!#REF!,Data!#REF!,Data!#REF!)))))))))))))))&amp;IF(C30=Data!#REF!,Data!#REF!,(IF(C30=Data!#REF!,Data!#REF!,(IF(C30=Data!#REF!,Data!#REF!,(IF(C30=Data!#REF!,Data!#REF!,(IF(C30=Data!#REF!,Data!#REF!,(IF(C30=Data!#REF!,Data!G843,(IF(C30=Data!#REF!,Data!#REF!,(IF(C30=Data!#REF!,Data!#REF!,Data!#REF!)))))))))))))))&amp;IF(C30=Data!B179,Data!G179,(IF(C30=Data!#REF!,Data!#REF!,(IF(C30=Data!#REF!,Data!#REF!,(IF(C30=Data!#REF!,Data!#REF!,(IF(C30=Data!#REF!,Data!#REF!,Data!#REF!)))))))))</f>
        <v>#REF!</v>
      </c>
      <c r="O30" s="966"/>
      <c r="P30" s="967"/>
      <c r="Q30" s="630" t="s">
        <v>525</v>
      </c>
      <c r="R30" s="967"/>
      <c r="S30" s="967"/>
      <c r="T30" s="630"/>
      <c r="U30" s="634"/>
      <c r="V30" s="630"/>
      <c r="W30" s="350">
        <f>IF(E30="","",VLOOKUP(C30,Data!$B$5:$J$508,9,FALSE)*E30)</f>
        <v>5.0875999999999991E-2</v>
      </c>
      <c r="X30" s="704" t="b">
        <f t="shared" si="4"/>
        <v>0</v>
      </c>
      <c r="Y30" s="704" t="b">
        <f t="shared" si="5"/>
        <v>0</v>
      </c>
      <c r="Z30" s="902" t="s">
        <v>18</v>
      </c>
      <c r="AA30" s="902" t="s">
        <v>1191</v>
      </c>
      <c r="AB30" s="903">
        <v>100</v>
      </c>
      <c r="AC30" s="704"/>
      <c r="AD30" s="704"/>
    </row>
    <row r="31" spans="2:30" s="710" customFormat="1" ht="20" customHeight="1">
      <c r="B31" s="957" t="s">
        <v>967</v>
      </c>
      <c r="C31" s="357" t="s">
        <v>158</v>
      </c>
      <c r="D31" s="346" t="str">
        <f>IF(E31="","",VLOOKUP(C31,Data!$B$5:$L$508,2,FALSE))</f>
        <v>ZV88080</v>
      </c>
      <c r="E31" s="715">
        <v>4</v>
      </c>
      <c r="F31" s="709"/>
      <c r="G31" s="346">
        <f>IF(E31="","",VLOOKUP(C31,Data!$B$5:$L$508,11,FALSE))</f>
        <v>39.72</v>
      </c>
      <c r="H31" s="616">
        <f t="shared" si="3"/>
        <v>158.88</v>
      </c>
      <c r="I31" s="471" t="str">
        <f>IF(E31="","",VLOOKUP(C31,Data!$B$5:$D$508,3,FALSE))</f>
        <v>C/T</v>
      </c>
      <c r="J31" s="347" t="str">
        <f>IF(E31="","",VLOOKUP(C31,Data!$B$5:$M$508,12,FALSE))</f>
        <v>Indonesia</v>
      </c>
      <c r="K31" s="348"/>
      <c r="L31" s="349">
        <f>IF(E31="","",VLOOKUP(C31,Data!$B$5:$E$508,4,FALSE)*E31)</f>
        <v>20.2</v>
      </c>
      <c r="M31" s="349">
        <f>IF(E31="","",VLOOKUP(C31,Data!$B$5:$F$508,5,FALSE)*E31)</f>
        <v>15.2</v>
      </c>
      <c r="N31" s="612" t="e">
        <f>IF(C31=Data!#REF!,Data!#REF!,(IF(C31=Data!#REF!,Data!#REF!,(IF(C31=Data!#REF!,Data!#REF!,(IF(C31=Data!B134,Data!G134,(IF(C31=Data!B137,Data!G137,(IF(C31=Data!#REF!,Data!#REF!,(IF(C31=Data!#REF!,Data!#REF!,(IF(C31=Data!#REF!,Data!#REF!,Data!#REF!)))))))))))))))&amp;IF(C31=Data!#REF!,Data!#REF!,(IF(C31=Data!#REF!,Data!#REF!,(IF(C31=Data!#REF!,Data!#REF!,(IF(C31=Data!#REF!,Data!#REF!,(IF(C31=Data!#REF!,Data!#REF!,(IF(C31=Data!#REF!,Data!G829,(IF(C31=Data!#REF!,Data!#REF!,(IF(C31=Data!#REF!,Data!#REF!,Data!#REF!)))))))))))))))&amp;IF(C31=Data!B165,Data!G165,(IF(C31=Data!#REF!,Data!#REF!,(IF(C31=Data!#REF!,Data!#REF!,(IF(C31=Data!#REF!,Data!#REF!,(IF(C31=Data!#REF!,Data!#REF!,Data!#REF!)))))))))</f>
        <v>#REF!</v>
      </c>
      <c r="O31" s="966"/>
      <c r="P31" s="967"/>
      <c r="Q31" s="630" t="s">
        <v>525</v>
      </c>
      <c r="R31" s="967"/>
      <c r="S31" s="967"/>
      <c r="T31" s="630"/>
      <c r="U31" s="634"/>
      <c r="V31" s="630"/>
      <c r="W31" s="350">
        <f>IF(E31="","",VLOOKUP(C31,Data!$B$5:$J$508,9,FALSE)*E31)</f>
        <v>0.101752</v>
      </c>
      <c r="X31" s="704" t="b">
        <f t="shared" si="4"/>
        <v>0</v>
      </c>
      <c r="Y31" s="704" t="b">
        <f t="shared" si="5"/>
        <v>0</v>
      </c>
      <c r="Z31" s="902" t="s">
        <v>629</v>
      </c>
      <c r="AA31" s="902" t="s">
        <v>1290</v>
      </c>
      <c r="AB31" s="903">
        <v>10</v>
      </c>
      <c r="AC31" s="704"/>
      <c r="AD31" s="704"/>
    </row>
    <row r="32" spans="2:30" s="710" customFormat="1" ht="20" customHeight="1">
      <c r="B32" s="957" t="s">
        <v>1201</v>
      </c>
      <c r="C32" s="357" t="s">
        <v>127</v>
      </c>
      <c r="D32" s="346" t="str">
        <f>IF(E32="","",VLOOKUP(C32,Data!$B$5:$L$508,2,FALSE))</f>
        <v>ZV88180</v>
      </c>
      <c r="E32" s="715">
        <v>120</v>
      </c>
      <c r="F32" s="709"/>
      <c r="G32" s="346">
        <f>IF(E32="","",VLOOKUP(C32,Data!$B$5:$L$508,11,FALSE))</f>
        <v>44.63</v>
      </c>
      <c r="H32" s="616">
        <f t="shared" si="3"/>
        <v>5355.6</v>
      </c>
      <c r="I32" s="471" t="str">
        <f>IF(E32="","",VLOOKUP(C32,Data!$B$5:$D$508,3,FALSE))</f>
        <v>C/T</v>
      </c>
      <c r="J32" s="347" t="str">
        <f>IF(E32="","",VLOOKUP(C32,Data!$B$5:$M$508,12,FALSE))</f>
        <v>Indonesia</v>
      </c>
      <c r="K32" s="348"/>
      <c r="L32" s="349">
        <f>IF(E32="","",VLOOKUP(C32,Data!$B$5:$E$508,4,FALSE)*E32)</f>
        <v>1096.8000000000002</v>
      </c>
      <c r="M32" s="349">
        <f>IF(E32="","",VLOOKUP(C32,Data!$B$5:$F$508,5,FALSE)*E32)</f>
        <v>1056</v>
      </c>
      <c r="N32" s="612" t="e">
        <f>IF(C32=Data!#REF!,Data!#REF!,(IF(C32=Data!#REF!,Data!#REF!,(IF(C32=Data!#REF!,Data!#REF!,(IF(C32=Data!B135,Data!G135,(IF(C32=Data!B138,Data!G138,(IF(C32=Data!#REF!,Data!#REF!,(IF(C32=Data!#REF!,Data!#REF!,(IF(C32=Data!#REF!,Data!#REF!,Data!#REF!)))))))))))))))&amp;IF(C32=Data!#REF!,Data!#REF!,(IF(C32=Data!#REF!,Data!#REF!,(IF(C32=Data!#REF!,Data!#REF!,(IF(C32=Data!#REF!,Data!#REF!,(IF(C32=Data!#REF!,Data!#REF!,(IF(C32=Data!#REF!,Data!G830,(IF(C32=Data!#REF!,Data!#REF!,(IF(C32=Data!#REF!,Data!#REF!,Data!#REF!)))))))))))))))&amp;IF(C32=Data!B166,Data!G166,(IF(C32=Data!#REF!,Data!#REF!,(IF(C32=Data!#REF!,Data!#REF!,(IF(C32=Data!#REF!,Data!#REF!,(IF(C32=Data!#REF!,Data!#REF!,Data!#REF!)))))))))</f>
        <v>#REF!</v>
      </c>
      <c r="O32" s="966"/>
      <c r="P32" s="967"/>
      <c r="Q32" s="630" t="s">
        <v>525</v>
      </c>
      <c r="R32" s="967"/>
      <c r="S32" s="967"/>
      <c r="T32" s="630"/>
      <c r="U32" s="634"/>
      <c r="V32" s="630"/>
      <c r="W32" s="350">
        <f>IF(E32="","",VLOOKUP(C32,Data!$B$5:$J$508,9,FALSE)*E32)</f>
        <v>2.5920000000000001</v>
      </c>
      <c r="X32" s="704" t="b">
        <f t="shared" si="4"/>
        <v>0</v>
      </c>
      <c r="Y32" s="704" t="b">
        <f t="shared" si="5"/>
        <v>0</v>
      </c>
      <c r="Z32" s="902" t="s">
        <v>631</v>
      </c>
      <c r="AA32" s="902" t="s">
        <v>1306</v>
      </c>
      <c r="AB32" s="903">
        <v>10</v>
      </c>
      <c r="AC32" s="704"/>
      <c r="AD32" s="704"/>
    </row>
    <row r="33" spans="2:30" s="710" customFormat="1" ht="20" customHeight="1">
      <c r="B33" s="957" t="s">
        <v>1045</v>
      </c>
      <c r="C33" s="357" t="s">
        <v>128</v>
      </c>
      <c r="D33" s="346" t="str">
        <f>IF(E33="","",VLOOKUP(C33,Data!$B$5:$L$508,2,FALSE))</f>
        <v>ZV88190</v>
      </c>
      <c r="E33" s="715">
        <v>80</v>
      </c>
      <c r="F33" s="709"/>
      <c r="G33" s="346">
        <f>IF(E33="","",VLOOKUP(C33,Data!$B$5:$L$508,11,FALSE))</f>
        <v>42.63</v>
      </c>
      <c r="H33" s="616">
        <f t="shared" si="3"/>
        <v>3410.4</v>
      </c>
      <c r="I33" s="471" t="str">
        <f>IF(E33="","",VLOOKUP(C33,Data!$B$5:$D$508,3,FALSE))</f>
        <v>C/T</v>
      </c>
      <c r="J33" s="347" t="str">
        <f>IF(E33="","",VLOOKUP(C33,Data!$B$5:$M$508,12,FALSE))</f>
        <v>Indonesia</v>
      </c>
      <c r="K33" s="348"/>
      <c r="L33" s="349">
        <f>IF(E33="","",VLOOKUP(C33,Data!$B$5:$E$508,4,FALSE)*E33)</f>
        <v>731.2</v>
      </c>
      <c r="M33" s="349">
        <f>IF(E33="","",VLOOKUP(C33,Data!$B$5:$F$508,5,FALSE)*E33)</f>
        <v>688</v>
      </c>
      <c r="N33" s="612" t="e">
        <f>IF(C33=Data!#REF!,Data!#REF!,(IF(C33=Data!#REF!,Data!#REF!,(IF(C33=Data!#REF!,Data!#REF!,(IF(C33=Data!B129,Data!G129,(IF(C33=Data!B132,Data!G132,(IF(C33=Data!#REF!,Data!#REF!,(IF(C33=Data!#REF!,Data!#REF!,(IF(C33=Data!#REF!,Data!#REF!,Data!#REF!)))))))))))))))&amp;IF(C33=Data!#REF!,Data!#REF!,(IF(C33=Data!#REF!,Data!#REF!,(IF(C33=Data!#REF!,Data!#REF!,(IF(C33=Data!#REF!,Data!#REF!,(IF(C33=Data!#REF!,Data!#REF!,(IF(C33=Data!#REF!,Data!G824,(IF(C33=Data!#REF!,Data!#REF!,(IF(C33=Data!#REF!,Data!#REF!,Data!#REF!)))))))))))))))&amp;IF(C33=Data!B160,Data!G160,(IF(C33=Data!#REF!,Data!#REF!,(IF(C33=Data!#REF!,Data!#REF!,(IF(C33=Data!#REF!,Data!#REF!,(IF(C33=Data!#REF!,Data!#REF!,Data!#REF!)))))))))</f>
        <v>#REF!</v>
      </c>
      <c r="O33" s="966"/>
      <c r="P33" s="967"/>
      <c r="Q33" s="630" t="s">
        <v>525</v>
      </c>
      <c r="R33" s="967"/>
      <c r="S33" s="967"/>
      <c r="T33" s="630"/>
      <c r="U33" s="634"/>
      <c r="V33" s="630"/>
      <c r="W33" s="350">
        <f>IF(E33="","",VLOOKUP(C33,Data!$B$5:$J$508,9,FALSE)*E33)</f>
        <v>1.7280000000000002</v>
      </c>
      <c r="X33" s="704" t="b">
        <f t="shared" si="4"/>
        <v>0</v>
      </c>
      <c r="Y33" s="704" t="b">
        <f t="shared" si="5"/>
        <v>0</v>
      </c>
      <c r="Z33" s="902" t="s">
        <v>166</v>
      </c>
      <c r="AA33" s="902" t="s">
        <v>1307</v>
      </c>
      <c r="AB33" s="903">
        <v>9</v>
      </c>
      <c r="AC33" s="704"/>
      <c r="AD33" s="704"/>
    </row>
    <row r="34" spans="2:30" s="710" customFormat="1" ht="20" customHeight="1">
      <c r="B34" s="957" t="s">
        <v>1278</v>
      </c>
      <c r="C34" s="357" t="s">
        <v>130</v>
      </c>
      <c r="D34" s="346" t="str">
        <f>IF(E34="","",VLOOKUP(C34,Data!$B$5:$L$508,2,FALSE))</f>
        <v>ZV88210</v>
      </c>
      <c r="E34" s="715">
        <v>180</v>
      </c>
      <c r="F34" s="709"/>
      <c r="G34" s="346">
        <f>IF(E34="","",VLOOKUP(C34,Data!$B$5:$L$508,11,FALSE))</f>
        <v>44.02</v>
      </c>
      <c r="H34" s="616">
        <f t="shared" si="3"/>
        <v>7923.6</v>
      </c>
      <c r="I34" s="471" t="str">
        <f>IF(E34="","",VLOOKUP(C34,Data!$B$5:$D$508,3,FALSE))</f>
        <v>C/T</v>
      </c>
      <c r="J34" s="347" t="str">
        <f>IF(E34="","",VLOOKUP(C34,Data!$B$5:$M$508,12,FALSE))</f>
        <v>Indonesia</v>
      </c>
      <c r="K34" s="348"/>
      <c r="L34" s="349">
        <f>IF(E34="","",VLOOKUP(C34,Data!$B$5:$E$508,4,FALSE)*E34)</f>
        <v>1287</v>
      </c>
      <c r="M34" s="349">
        <f>IF(E34="","",VLOOKUP(C34,Data!$B$5:$F$508,5,FALSE)*E34)</f>
        <v>1224</v>
      </c>
      <c r="N34" s="612" t="e">
        <f>IF(C34=Data!#REF!,Data!#REF!,(IF(C34=Data!#REF!,Data!#REF!,(IF(C34=Data!#REF!,Data!#REF!,(IF(C34=Data!B130,Data!G130,(IF(C34=Data!B133,Data!G133,(IF(C34=Data!#REF!,Data!#REF!,(IF(C34=Data!#REF!,Data!#REF!,(IF(C34=Data!#REF!,Data!#REF!,Data!#REF!)))))))))))))))&amp;IF(C34=Data!#REF!,Data!#REF!,(IF(C34=Data!#REF!,Data!#REF!,(IF(C34=Data!#REF!,Data!#REF!,(IF(C34=Data!#REF!,Data!#REF!,(IF(C34=Data!#REF!,Data!#REF!,(IF(C34=Data!#REF!,Data!G825,(IF(C34=Data!#REF!,Data!#REF!,(IF(C34=Data!#REF!,Data!#REF!,Data!#REF!)))))))))))))))&amp;IF(C34=Data!B161,Data!G161,(IF(C34=Data!#REF!,Data!#REF!,(IF(C34=Data!#REF!,Data!#REF!,(IF(C34=Data!#REF!,Data!#REF!,(IF(C34=Data!#REF!,Data!#REF!,Data!#REF!)))))))))</f>
        <v>#REF!</v>
      </c>
      <c r="O34" s="966"/>
      <c r="P34" s="967"/>
      <c r="Q34" s="630" t="s">
        <v>525</v>
      </c>
      <c r="R34" s="967"/>
      <c r="S34" s="967"/>
      <c r="T34" s="630"/>
      <c r="U34" s="634"/>
      <c r="V34" s="630"/>
      <c r="W34" s="350">
        <f>IF(E34="","",VLOOKUP(C34,Data!$B$5:$J$508,9,FALSE)*E34)</f>
        <v>3.8880000000000003</v>
      </c>
      <c r="X34" s="704" t="b">
        <f t="shared" si="4"/>
        <v>0</v>
      </c>
      <c r="Y34" s="704" t="b">
        <f t="shared" si="5"/>
        <v>0</v>
      </c>
      <c r="Z34" s="902" t="s">
        <v>170</v>
      </c>
      <c r="AA34" s="902" t="s">
        <v>1308</v>
      </c>
      <c r="AB34" s="903">
        <v>8</v>
      </c>
      <c r="AC34" s="704"/>
      <c r="AD34" s="704"/>
    </row>
    <row r="35" spans="2:30" s="710" customFormat="1" ht="20" customHeight="1">
      <c r="B35" s="957" t="s">
        <v>1427</v>
      </c>
      <c r="C35" s="357" t="s">
        <v>131</v>
      </c>
      <c r="D35" s="346" t="str">
        <f>IF(E35="","",VLOOKUP(C35,Data!$B$5:$L$508,2,FALSE))</f>
        <v>ZV88230</v>
      </c>
      <c r="E35" s="715">
        <v>126</v>
      </c>
      <c r="F35" s="709"/>
      <c r="G35" s="346">
        <f>IF(E35="","",VLOOKUP(C35,Data!$B$5:$L$508,11,FALSE))</f>
        <v>38.19</v>
      </c>
      <c r="H35" s="616">
        <f t="shared" si="3"/>
        <v>4811.9399999999996</v>
      </c>
      <c r="I35" s="471" t="str">
        <f>IF(E35="","",VLOOKUP(C35,Data!$B$5:$D$508,3,FALSE))</f>
        <v>C/T</v>
      </c>
      <c r="J35" s="347" t="str">
        <f>IF(E35="","",VLOOKUP(C35,Data!$B$5:$M$508,12,FALSE))</f>
        <v>Indonesia</v>
      </c>
      <c r="K35" s="348"/>
      <c r="L35" s="349">
        <f>IF(E35="","",VLOOKUP(C35,Data!$B$5:$E$508,4,FALSE)*E35)</f>
        <v>606.05999999999995</v>
      </c>
      <c r="M35" s="349">
        <f>IF(E35="","",VLOOKUP(C35,Data!$B$5:$F$508,5,FALSE)*E35)</f>
        <v>554.40000000000009</v>
      </c>
      <c r="N35" s="612" t="e">
        <f>IF(C35=Data!#REF!,Data!#REF!,(IF(C35=Data!#REF!,Data!#REF!,(IF(C35=Data!#REF!,Data!#REF!,(IF(C35=Data!B131,Data!G131,(IF(C35=Data!B134,Data!G134,(IF(C35=Data!#REF!,Data!#REF!,(IF(C35=Data!#REF!,Data!#REF!,(IF(C35=Data!#REF!,Data!#REF!,Data!#REF!)))))))))))))))&amp;IF(C35=Data!#REF!,Data!#REF!,(IF(C35=Data!#REF!,Data!#REF!,(IF(C35=Data!#REF!,Data!#REF!,(IF(C35=Data!#REF!,Data!#REF!,(IF(C35=Data!#REF!,Data!#REF!,(IF(C35=Data!#REF!,Data!G826,(IF(C35=Data!#REF!,Data!#REF!,(IF(C35=Data!#REF!,Data!#REF!,Data!#REF!)))))))))))))))&amp;IF(C35=Data!B162,Data!G162,(IF(C35=Data!#REF!,Data!#REF!,(IF(C35=Data!#REF!,Data!#REF!,(IF(C35=Data!#REF!,Data!#REF!,(IF(C35=Data!#REF!,Data!#REF!,Data!#REF!)))))))))</f>
        <v>#REF!</v>
      </c>
      <c r="O35" s="966"/>
      <c r="P35" s="967"/>
      <c r="Q35" s="630" t="s">
        <v>525</v>
      </c>
      <c r="R35" s="967"/>
      <c r="S35" s="967"/>
      <c r="T35" s="630"/>
      <c r="U35" s="634"/>
      <c r="V35" s="630"/>
      <c r="W35" s="350">
        <f>IF(E35="","",VLOOKUP(C35,Data!$B$5:$J$508,9,FALSE)*E35)</f>
        <v>1.4742</v>
      </c>
      <c r="X35" s="704" t="b">
        <f t="shared" si="4"/>
        <v>0</v>
      </c>
      <c r="Y35" s="704" t="b">
        <f t="shared" si="5"/>
        <v>0</v>
      </c>
      <c r="Z35" s="902" t="s">
        <v>171</v>
      </c>
      <c r="AA35" s="902" t="s">
        <v>1220</v>
      </c>
      <c r="AB35" s="903">
        <v>5</v>
      </c>
      <c r="AC35" s="704"/>
      <c r="AD35" s="704"/>
    </row>
    <row r="36" spans="2:30" s="710" customFormat="1" ht="20" customHeight="1">
      <c r="B36" s="957" t="s">
        <v>961</v>
      </c>
      <c r="C36" s="357" t="s">
        <v>135</v>
      </c>
      <c r="D36" s="346" t="str">
        <f>IF(E36="","",VLOOKUP(C36,Data!$B$5:$L$508,2,FALSE))</f>
        <v>ZV88270</v>
      </c>
      <c r="E36" s="715">
        <v>128</v>
      </c>
      <c r="F36" s="709"/>
      <c r="G36" s="346">
        <f>IF(E36="","",VLOOKUP(C36,Data!$B$5:$L$508,11,FALSE))</f>
        <v>97.38</v>
      </c>
      <c r="H36" s="616">
        <f t="shared" si="3"/>
        <v>12464.64</v>
      </c>
      <c r="I36" s="471" t="str">
        <f>IF(E36="","",VLOOKUP(C36,Data!$B$5:$D$508,3,FALSE))</f>
        <v>C/T</v>
      </c>
      <c r="J36" s="347" t="str">
        <f>IF(E36="","",VLOOKUP(C36,Data!$B$5:$M$508,12,FALSE))</f>
        <v>Indonesia</v>
      </c>
      <c r="K36" s="348"/>
      <c r="L36" s="349">
        <f>IF(E36="","",VLOOKUP(C36,Data!$B$5:$E$508,4,FALSE)*E36)</f>
        <v>581.12</v>
      </c>
      <c r="M36" s="349">
        <f>IF(E36="","",VLOOKUP(C36,Data!$B$5:$F$508,5,FALSE)*E36)</f>
        <v>537.6</v>
      </c>
      <c r="N36" s="612" t="e">
        <f>IF(C36=Data!#REF!,Data!#REF!,(IF(C36=Data!#REF!,Data!#REF!,(IF(C36=Data!#REF!,Data!#REF!,(IF(C36=Data!B127,Data!G127,(IF(C36=Data!B130,Data!G130,(IF(C36=Data!#REF!,Data!#REF!,(IF(C36=Data!#REF!,Data!#REF!,(IF(C36=Data!#REF!,Data!#REF!,Data!#REF!)))))))))))))))&amp;IF(C36=Data!#REF!,Data!#REF!,(IF(C36=Data!#REF!,Data!#REF!,(IF(C36=Data!#REF!,Data!#REF!,(IF(C36=Data!#REF!,Data!#REF!,(IF(C36=Data!#REF!,Data!#REF!,(IF(C36=Data!#REF!,Data!G822,(IF(C36=Data!#REF!,Data!#REF!,(IF(C36=Data!#REF!,Data!#REF!,Data!#REF!)))))))))))))))&amp;IF(C36=Data!B158,Data!G158,(IF(C36=Data!#REF!,Data!#REF!,(IF(C36=Data!#REF!,Data!#REF!,(IF(C36=Data!#REF!,Data!#REF!,(IF(C36=Data!#REF!,Data!#REF!,Data!#REF!)))))))))</f>
        <v>#REF!</v>
      </c>
      <c r="O36" s="966"/>
      <c r="P36" s="967"/>
      <c r="Q36" s="630" t="s">
        <v>525</v>
      </c>
      <c r="R36" s="967"/>
      <c r="S36" s="967"/>
      <c r="T36" s="630"/>
      <c r="U36" s="634"/>
      <c r="V36" s="630"/>
      <c r="W36" s="350">
        <f>IF(E36="","",VLOOKUP(C36,Data!$B$5:$J$508,9,FALSE)*E36)</f>
        <v>1.6639999999999999</v>
      </c>
      <c r="X36" s="704" t="b">
        <f t="shared" si="4"/>
        <v>0</v>
      </c>
      <c r="Y36" s="704" t="b">
        <f t="shared" si="5"/>
        <v>0</v>
      </c>
      <c r="Z36" s="902" t="s">
        <v>172</v>
      </c>
      <c r="AA36" s="902" t="s">
        <v>1192</v>
      </c>
      <c r="AB36" s="903">
        <v>5</v>
      </c>
      <c r="AC36" s="704"/>
      <c r="AD36" s="704"/>
    </row>
    <row r="37" spans="2:30" s="710" customFormat="1" ht="20" customHeight="1">
      <c r="B37" s="957">
        <v>36</v>
      </c>
      <c r="C37" s="357" t="s">
        <v>137</v>
      </c>
      <c r="D37" s="346" t="str">
        <f>IF(E37="","",VLOOKUP(C37,Data!$B$5:$L$508,2,FALSE))</f>
        <v>ZV88290</v>
      </c>
      <c r="E37" s="715">
        <v>64</v>
      </c>
      <c r="F37" s="709"/>
      <c r="G37" s="346">
        <f>IF(E37="","",VLOOKUP(C37,Data!$B$5:$L$508,11,FALSE))</f>
        <v>96.87</v>
      </c>
      <c r="H37" s="616">
        <f t="shared" si="3"/>
        <v>6199.68</v>
      </c>
      <c r="I37" s="471" t="str">
        <f>IF(E37="","",VLOOKUP(C37,Data!$B$5:$D$508,3,FALSE))</f>
        <v>C/T</v>
      </c>
      <c r="J37" s="347" t="str">
        <f>IF(E37="","",VLOOKUP(C37,Data!$B$5:$M$508,12,FALSE))</f>
        <v>Indonesia</v>
      </c>
      <c r="K37" s="348"/>
      <c r="L37" s="349">
        <f>IF(E37="","",VLOOKUP(C37,Data!$B$5:$E$508,4,FALSE)*E37)</f>
        <v>290.56</v>
      </c>
      <c r="M37" s="349">
        <f>IF(E37="","",VLOOKUP(C37,Data!$B$5:$F$508,5,FALSE)*E37)</f>
        <v>268.8</v>
      </c>
      <c r="N37" s="612" t="e">
        <f>IF(C37=Data!#REF!,Data!#REF!,(IF(C37=Data!#REF!,Data!#REF!,(IF(C37=Data!#REF!,Data!#REF!,(IF(C37=Data!B128,Data!G128,(IF(C37=Data!B131,Data!G131,(IF(C37=Data!#REF!,Data!#REF!,(IF(C37=Data!#REF!,Data!#REF!,(IF(C37=Data!#REF!,Data!#REF!,Data!#REF!)))))))))))))))&amp;IF(C37=Data!#REF!,Data!#REF!,(IF(C37=Data!#REF!,Data!#REF!,(IF(C37=Data!#REF!,Data!#REF!,(IF(C37=Data!#REF!,Data!#REF!,(IF(C37=Data!#REF!,Data!#REF!,(IF(C37=Data!#REF!,Data!G823,(IF(C37=Data!#REF!,Data!#REF!,(IF(C37=Data!#REF!,Data!#REF!,Data!#REF!)))))))))))))))&amp;IF(C37=Data!B159,Data!G159,(IF(C37=Data!#REF!,Data!#REF!,(IF(C37=Data!#REF!,Data!#REF!,(IF(C37=Data!#REF!,Data!#REF!,(IF(C37=Data!#REF!,Data!#REF!,Data!#REF!)))))))))</f>
        <v>#REF!</v>
      </c>
      <c r="O37" s="966"/>
      <c r="P37" s="967"/>
      <c r="Q37" s="630" t="s">
        <v>525</v>
      </c>
      <c r="R37" s="967"/>
      <c r="S37" s="967"/>
      <c r="T37" s="630"/>
      <c r="U37" s="634"/>
      <c r="V37" s="630"/>
      <c r="W37" s="350">
        <f>IF(E37="","",VLOOKUP(C37,Data!$B$5:$J$508,9,FALSE)*E37)</f>
        <v>0.83199999999999996</v>
      </c>
      <c r="X37" s="704" t="b">
        <f t="shared" si="4"/>
        <v>0</v>
      </c>
      <c r="Y37" s="704" t="b">
        <f t="shared" si="5"/>
        <v>0</v>
      </c>
      <c r="Z37" s="902" t="s">
        <v>178</v>
      </c>
      <c r="AA37" s="902" t="s">
        <v>1309</v>
      </c>
      <c r="AB37" s="903">
        <v>2</v>
      </c>
      <c r="AC37" s="704"/>
      <c r="AD37" s="704"/>
    </row>
    <row r="38" spans="2:30" s="710" customFormat="1" ht="20" customHeight="1">
      <c r="B38" s="957" t="s">
        <v>1025</v>
      </c>
      <c r="C38" s="357" t="s">
        <v>132</v>
      </c>
      <c r="D38" s="346" t="str">
        <f>IF(E38="","",VLOOKUP(C38,Data!$B$5:$L$508,2,FALSE))</f>
        <v>ZV88240</v>
      </c>
      <c r="E38" s="715">
        <v>126</v>
      </c>
      <c r="F38" s="709"/>
      <c r="G38" s="346">
        <f>IF(E38="","",VLOOKUP(C38,Data!$B$5:$L$508,11,FALSE))</f>
        <v>31.06</v>
      </c>
      <c r="H38" s="616">
        <f t="shared" si="3"/>
        <v>3913.56</v>
      </c>
      <c r="I38" s="471" t="str">
        <f>IF(E38="","",VLOOKUP(C38,Data!$B$5:$D$508,3,FALSE))</f>
        <v>C/T</v>
      </c>
      <c r="J38" s="347" t="str">
        <f>IF(E38="","",VLOOKUP(C38,Data!$B$5:$M$508,12,FALSE))</f>
        <v>Indonesia</v>
      </c>
      <c r="K38" s="348"/>
      <c r="L38" s="349">
        <f>IF(E38="","",VLOOKUP(C38,Data!$B$5:$E$508,4,FALSE)*E38)</f>
        <v>630</v>
      </c>
      <c r="M38" s="349">
        <f>IF(E38="","",VLOOKUP(C38,Data!$B$5:$F$508,5,FALSE)*E38)</f>
        <v>579.59999999999991</v>
      </c>
      <c r="N38" s="612" t="e">
        <f>IF(C38=Data!#REF!,Data!#REF!,(IF(C38=Data!#REF!,Data!#REF!,(IF(C38=Data!#REF!,Data!#REF!,(IF(C38=Data!B129,Data!G129,(IF(C38=Data!B132,Data!G132,(IF(C38=Data!#REF!,Data!#REF!,(IF(C38=Data!#REF!,Data!#REF!,(IF(C38=Data!#REF!,Data!#REF!,Data!#REF!)))))))))))))))&amp;IF(C38=Data!#REF!,Data!#REF!,(IF(C38=Data!#REF!,Data!#REF!,(IF(C38=Data!#REF!,Data!#REF!,(IF(C38=Data!#REF!,Data!#REF!,(IF(C38=Data!#REF!,Data!#REF!,(IF(C38=Data!#REF!,Data!G824,(IF(C38=Data!#REF!,Data!#REF!,(IF(C38=Data!#REF!,Data!#REF!,Data!#REF!)))))))))))))))&amp;IF(C38=Data!B160,Data!G160,(IF(C38=Data!#REF!,Data!#REF!,(IF(C38=Data!#REF!,Data!#REF!,(IF(C38=Data!#REF!,Data!#REF!,(IF(C38=Data!#REF!,Data!#REF!,Data!#REF!)))))))))</f>
        <v>#REF!</v>
      </c>
      <c r="O38" s="966"/>
      <c r="P38" s="967"/>
      <c r="Q38" s="630" t="s">
        <v>525</v>
      </c>
      <c r="R38" s="967"/>
      <c r="S38" s="967"/>
      <c r="T38" s="630"/>
      <c r="U38" s="634"/>
      <c r="V38" s="630"/>
      <c r="W38" s="350">
        <f>IF(E38="","",VLOOKUP(C38,Data!$B$5:$J$508,9,FALSE)*E38)</f>
        <v>1.4490000000000001</v>
      </c>
      <c r="X38" s="704" t="b">
        <f t="shared" si="4"/>
        <v>0</v>
      </c>
      <c r="Y38" s="704" t="b">
        <f t="shared" si="5"/>
        <v>0</v>
      </c>
      <c r="Z38" s="902" t="s">
        <v>142</v>
      </c>
      <c r="AA38" s="902" t="s">
        <v>1193</v>
      </c>
      <c r="AB38" s="903">
        <v>280</v>
      </c>
      <c r="AC38" s="704"/>
      <c r="AD38" s="704"/>
    </row>
    <row r="39" spans="2:30" s="710" customFormat="1" ht="20" customHeight="1">
      <c r="B39" s="957"/>
      <c r="C39" s="364" t="s">
        <v>1395</v>
      </c>
      <c r="D39" s="346" t="str">
        <f>IF(E39="","",VLOOKUP(C39,Data!$B$5:$L$508,2,FALSE))</f>
        <v/>
      </c>
      <c r="E39" s="715"/>
      <c r="F39" s="709"/>
      <c r="G39" s="346" t="str">
        <f>IF(E39="","",VLOOKUP(C39,Data!$B$5:$L$508,11,FALSE))</f>
        <v/>
      </c>
      <c r="H39" s="616" t="str">
        <f>IF(E39&gt;0,E39*G39,"-")</f>
        <v>-</v>
      </c>
      <c r="I39" s="471" t="str">
        <f>IF(E39="","",VLOOKUP(C39,Data!$B$5:$D$508,3,FALSE))</f>
        <v/>
      </c>
      <c r="J39" s="347" t="str">
        <f>IF(E39="","",VLOOKUP(C39,Data!$B$5:$M$508,12,FALSE))</f>
        <v/>
      </c>
      <c r="K39" s="348"/>
      <c r="L39" s="349" t="str">
        <f>IF(E39="","",VLOOKUP(C39,Data!$B$5:$E$508,4,FALSE)*E39)</f>
        <v/>
      </c>
      <c r="M39" s="349" t="str">
        <f>IF(E39="","",VLOOKUP(C39,Data!$B$5:$F$508,5,FALSE)*E39)</f>
        <v/>
      </c>
      <c r="N39" s="612" t="e">
        <f>IF(C39=Data!#REF!,Data!#REF!,(IF(C39=Data!#REF!,Data!#REF!,(IF(C39=Data!#REF!,Data!#REF!,(IF(C39=Data!B190,Data!G190,(IF(C39=Data!B193,Data!G193,(IF(C39=Data!#REF!,Data!#REF!,(IF(C39=Data!#REF!,Data!#REF!,(IF(C39=Data!#REF!,Data!#REF!,Data!#REF!)))))))))))))))&amp;IF(C39=Data!#REF!,Data!#REF!,(IF(C39=Data!#REF!,Data!#REF!,(IF(C39=Data!#REF!,Data!#REF!,(IF(C39=Data!#REF!,Data!#REF!,(IF(C39=Data!#REF!,Data!#REF!,(IF(C39=Data!#REF!,Data!G885,(IF(C39=Data!#REF!,Data!#REF!,(IF(C39=Data!#REF!,Data!#REF!,Data!#REF!)))))))))))))))&amp;IF(C39=Data!B221,Data!G221,(IF(C39=Data!#REF!,Data!#REF!,(IF(C39=Data!#REF!,Data!#REF!,(IF(C39=Data!#REF!,Data!#REF!,(IF(C39=Data!#REF!,Data!#REF!,Data!#REF!)))))))))</f>
        <v>#REF!</v>
      </c>
      <c r="O39" s="966"/>
      <c r="P39" s="967"/>
      <c r="Q39" s="630" t="s">
        <v>525</v>
      </c>
      <c r="R39" s="967"/>
      <c r="S39" s="967"/>
      <c r="T39" s="630"/>
      <c r="U39" s="634"/>
      <c r="V39" s="630"/>
      <c r="W39" s="350" t="str">
        <f>IF(E39="","",VLOOKUP(C39,Data!$B$5:$J$508,9,FALSE)*E39)</f>
        <v/>
      </c>
      <c r="X39" s="704"/>
      <c r="Y39" s="704"/>
      <c r="Z39" s="901" t="s">
        <v>1202</v>
      </c>
      <c r="AA39" s="901" t="s">
        <v>1203</v>
      </c>
      <c r="AB39" s="901" t="s">
        <v>1204</v>
      </c>
      <c r="AC39" s="704"/>
      <c r="AD39" s="704"/>
    </row>
    <row r="40" spans="2:30" s="710" customFormat="1" ht="20" customHeight="1">
      <c r="B40" s="957">
        <v>43</v>
      </c>
      <c r="C40" s="357" t="s">
        <v>137</v>
      </c>
      <c r="D40" s="346" t="str">
        <f>IF(E40="","",VLOOKUP(C40,Data!$B$5:$L$508,2,FALSE))</f>
        <v>ZV88290</v>
      </c>
      <c r="E40" s="715">
        <v>64</v>
      </c>
      <c r="F40" s="712"/>
      <c r="G40" s="346">
        <f>IF(E40="","",VLOOKUP(C40,Data!$B$5:$L$508,11,FALSE))</f>
        <v>96.87</v>
      </c>
      <c r="H40" s="616">
        <f>IF(E40&gt;0,E40*G40,"-")</f>
        <v>6199.68</v>
      </c>
      <c r="I40" s="471" t="str">
        <f>IF(E40="","",VLOOKUP(C40,Data!$B$5:$D$508,3,FALSE))</f>
        <v>C/T</v>
      </c>
      <c r="J40" s="347" t="str">
        <f>IF(E40="","",VLOOKUP(C40,Data!$B$5:$M$508,12,FALSE))</f>
        <v>Indonesia</v>
      </c>
      <c r="K40" s="348"/>
      <c r="L40" s="349">
        <f>IF(E40="","",VLOOKUP(C40,Data!$B$5:$E$508,4,FALSE)*E40)</f>
        <v>290.56</v>
      </c>
      <c r="M40" s="349">
        <f>IF(E40="","",VLOOKUP(C40,Data!$B$5:$F$508,5,FALSE)*E40)</f>
        <v>268.8</v>
      </c>
      <c r="N40" s="612" t="e">
        <f>IF(C40=Data!#REF!,Data!#REF!,(IF(C40=Data!#REF!,Data!#REF!,(IF(C40=Data!#REF!,Data!#REF!,(IF(C40=Data!B142,Data!G142,(IF(C40=Data!B145,Data!G145,(IF(C40=Data!#REF!,Data!#REF!,(IF(C40=Data!#REF!,Data!#REF!,(IF(C40=Data!#REF!,Data!#REF!,Data!#REF!)))))))))))))))&amp;IF(C40=Data!#REF!,Data!#REF!,(IF(C40=Data!#REF!,Data!#REF!,(IF(C40=Data!#REF!,Data!#REF!,(IF(C40=Data!#REF!,Data!#REF!,(IF(C40=Data!#REF!,Data!#REF!,(IF(C40=Data!#REF!,Data!G837,(IF(C40=Data!#REF!,Data!#REF!,(IF(C40=Data!#REF!,Data!#REF!,Data!#REF!)))))))))))))))&amp;IF(C40=Data!B173,Data!G173,(IF(C40=Data!#REF!,Data!#REF!,(IF(C40=Data!#REF!,Data!#REF!,(IF(C40=Data!#REF!,Data!#REF!,(IF(C40=Data!#REF!,Data!#REF!,Data!#REF!)))))))))</f>
        <v>#REF!</v>
      </c>
      <c r="O40" s="966"/>
      <c r="P40" s="967"/>
      <c r="Q40" s="630" t="s">
        <v>525</v>
      </c>
      <c r="R40" s="967"/>
      <c r="S40" s="967"/>
      <c r="T40" s="630"/>
      <c r="U40" s="634"/>
      <c r="V40" s="630"/>
      <c r="W40" s="350">
        <f>IF(E40="","",VLOOKUP(C40,Data!$B$5:$J$508,9,FALSE)*E40)</f>
        <v>0.83199999999999996</v>
      </c>
      <c r="X40" s="704" t="b">
        <f>D40=Z40</f>
        <v>0</v>
      </c>
      <c r="Y40" s="704" t="b">
        <f>E40=AB40</f>
        <v>0</v>
      </c>
      <c r="Z40" s="935" t="s">
        <v>571</v>
      </c>
      <c r="AA40" s="935" t="s">
        <v>1182</v>
      </c>
      <c r="AB40" s="936">
        <v>20</v>
      </c>
      <c r="AC40" s="704"/>
      <c r="AD40" s="704"/>
    </row>
    <row r="41" spans="2:30" s="710" customFormat="1" ht="20" customHeight="1">
      <c r="B41" s="957"/>
      <c r="C41" s="357"/>
      <c r="D41" s="346" t="str">
        <f>IF(E41="","",VLOOKUP(C41,Data!$B$5:$L$508,2,FALSE))</f>
        <v/>
      </c>
      <c r="E41" s="715"/>
      <c r="F41" s="709"/>
      <c r="G41" s="346" t="str">
        <f>IF(E41="","",VLOOKUP(C41,Data!$B$5:$L$508,11,FALSE))</f>
        <v/>
      </c>
      <c r="H41" s="616" t="str">
        <f t="shared" si="3"/>
        <v>-</v>
      </c>
      <c r="I41" s="471" t="str">
        <f>IF(E41="","",VLOOKUP(C41,Data!$B$5:$D$508,3,FALSE))</f>
        <v/>
      </c>
      <c r="J41" s="347" t="str">
        <f>IF(E41="","",VLOOKUP(C41,Data!$B$5:$M$508,12,FALSE))</f>
        <v/>
      </c>
      <c r="K41" s="348"/>
      <c r="L41" s="349" t="str">
        <f>IF(E41="","",VLOOKUP(C41,Data!$B$5:$E$508,4,FALSE)*E41)</f>
        <v/>
      </c>
      <c r="M41" s="349" t="str">
        <f>IF(E41="","",VLOOKUP(C41,Data!$B$5:$F$508,5,FALSE)*E41)</f>
        <v/>
      </c>
      <c r="N41" s="612" t="e">
        <f>IF(C41=Data!#REF!,Data!#REF!,(IF(C41=Data!#REF!,Data!#REF!,(IF(C41=Data!#REF!,Data!#REF!,(IF(C41=Data!B130,Data!G130,(IF(C41=Data!B133,Data!G133,(IF(C41=Data!#REF!,Data!#REF!,(IF(C41=Data!#REF!,Data!#REF!,(IF(C41=Data!#REF!,Data!#REF!,Data!#REF!)))))))))))))))&amp;IF(C41=Data!#REF!,Data!#REF!,(IF(C41=Data!#REF!,Data!#REF!,(IF(C41=Data!#REF!,Data!#REF!,(IF(C41=Data!#REF!,Data!#REF!,(IF(C41=Data!#REF!,Data!#REF!,(IF(C41=Data!#REF!,Data!G825,(IF(C41=Data!#REF!,Data!#REF!,(IF(C41=Data!#REF!,Data!#REF!,Data!#REF!)))))))))))))))&amp;IF(C41=Data!B161,Data!G161,(IF(C41=Data!#REF!,Data!#REF!,(IF(C41=Data!#REF!,Data!#REF!,(IF(C41=Data!#REF!,Data!#REF!,(IF(C41=Data!#REF!,Data!#REF!,Data!#REF!)))))))))</f>
        <v>#REF!</v>
      </c>
      <c r="O41" s="966"/>
      <c r="P41" s="967"/>
      <c r="Q41" s="630" t="s">
        <v>525</v>
      </c>
      <c r="R41" s="967"/>
      <c r="S41" s="967"/>
      <c r="T41" s="630"/>
      <c r="U41" s="634"/>
      <c r="V41" s="630"/>
      <c r="W41" s="350" t="str">
        <f>IF(E41="","",VLOOKUP(C41,Data!$B$5:$J$508,9,FALSE)*E41)</f>
        <v/>
      </c>
      <c r="X41" s="704" t="b">
        <f t="shared" si="4"/>
        <v>0</v>
      </c>
      <c r="Y41" s="704" t="b">
        <f t="shared" si="5"/>
        <v>0</v>
      </c>
      <c r="Z41" s="902" t="s">
        <v>143</v>
      </c>
      <c r="AA41" s="902" t="s">
        <v>1310</v>
      </c>
      <c r="AB41" s="903">
        <v>120</v>
      </c>
      <c r="AC41" s="704"/>
      <c r="AD41" s="704"/>
    </row>
    <row r="42" spans="2:30" s="710" customFormat="1" ht="22" customHeight="1">
      <c r="B42" s="637"/>
      <c r="C42" s="653"/>
      <c r="D42" s="346" t="str">
        <f>IF(E42="","",VLOOKUP(C42,Data!$B$5:$L$508,2,FALSE))</f>
        <v/>
      </c>
      <c r="E42" s="715"/>
      <c r="F42" s="709"/>
      <c r="G42" s="346" t="str">
        <f>IF(E42="","",VLOOKUP(C42,Data!$B$5:$L$508,11,FALSE))</f>
        <v/>
      </c>
      <c r="H42" s="616" t="str">
        <f t="shared" si="3"/>
        <v>-</v>
      </c>
      <c r="I42" s="471" t="str">
        <f>IF(E42="","",VLOOKUP(C42,Data!$B$5:$D$508,3,FALSE))</f>
        <v/>
      </c>
      <c r="J42" s="347" t="str">
        <f>IF(E42="","",VLOOKUP(C42,Data!$B$5:$M$508,12,FALSE))</f>
        <v/>
      </c>
      <c r="K42" s="348"/>
      <c r="L42" s="349" t="str">
        <f>IF(E42="","",VLOOKUP(C42,Data!$B$5:$E$508,4,FALSE)*E42)</f>
        <v/>
      </c>
      <c r="M42" s="349" t="str">
        <f>IF(E42="","",VLOOKUP(C42,Data!$B$5:$F$508,5,FALSE)*E42)</f>
        <v/>
      </c>
      <c r="N42" s="612" t="e">
        <f>IF(C42=Data!#REF!,Data!#REF!,(IF(C42=Data!#REF!,Data!#REF!,(IF(C42=Data!#REF!,Data!#REF!,(IF(C42=Data!B148,Data!G148,(IF(C42=Data!B151,Data!G151,(IF(C42=Data!#REF!,Data!#REF!,(IF(C42=Data!#REF!,Data!#REF!,(IF(C42=Data!#REF!,Data!#REF!,Data!#REF!)))))))))))))))&amp;IF(C42=Data!#REF!,Data!#REF!,(IF(C42=Data!#REF!,Data!#REF!,(IF(C42=Data!#REF!,Data!#REF!,(IF(C42=Data!#REF!,Data!#REF!,(IF(C42=Data!#REF!,Data!#REF!,(IF(C42=Data!#REF!,Data!G843,(IF(C42=Data!#REF!,Data!#REF!,(IF(C42=Data!#REF!,Data!#REF!,Data!#REF!)))))))))))))))&amp;IF(C42=Data!B179,Data!G179,(IF(C42=Data!#REF!,Data!#REF!,(IF(C42=Data!#REF!,Data!#REF!,(IF(C42=Data!#REF!,Data!#REF!,(IF(C42=Data!#REF!,Data!#REF!,Data!#REF!)))))))))</f>
        <v>#REF!</v>
      </c>
      <c r="O42" s="966"/>
      <c r="P42" s="967"/>
      <c r="Q42" s="630" t="s">
        <v>525</v>
      </c>
      <c r="R42" s="967"/>
      <c r="S42" s="967"/>
      <c r="T42" s="630"/>
      <c r="U42" s="634"/>
      <c r="V42" s="630"/>
      <c r="W42" s="350" t="str">
        <f>IF(E42="","",VLOOKUP(C42,Data!$B$5:$J$508,9,FALSE)*E42)</f>
        <v/>
      </c>
      <c r="X42" s="704"/>
      <c r="Y42" s="704"/>
      <c r="Z42" s="705"/>
      <c r="AA42" s="705"/>
      <c r="AB42" s="704"/>
      <c r="AC42" s="704"/>
      <c r="AD42" s="704"/>
    </row>
    <row r="43" spans="2:30">
      <c r="B43" s="637"/>
      <c r="C43" s="653"/>
      <c r="D43" s="654"/>
      <c r="E43" s="359">
        <f>SUM(E18:E42)</f>
        <v>1531</v>
      </c>
      <c r="F43" s="359"/>
      <c r="G43" s="361"/>
      <c r="H43" s="493">
        <f>SUM(H18:H42)</f>
        <v>68756.61</v>
      </c>
      <c r="I43" s="361"/>
      <c r="J43" s="361"/>
      <c r="K43" s="361"/>
      <c r="L43" s="655">
        <f>SUM(L18:L42)</f>
        <v>6516.1500000000005</v>
      </c>
      <c r="M43" s="655">
        <f>SUM(M18:M42)</f>
        <v>6052.95</v>
      </c>
      <c r="N43" s="351" t="e">
        <f>SUM(N16:N42)</f>
        <v>#REF!</v>
      </c>
      <c r="O43" s="351"/>
      <c r="P43" s="351">
        <f>SUM(P16:P42)</f>
        <v>0</v>
      </c>
      <c r="Q43" s="351">
        <f>SUM(Q16:Q42)</f>
        <v>0</v>
      </c>
      <c r="R43" s="351"/>
      <c r="S43" s="351">
        <f>SUM(S16:S42)</f>
        <v>0</v>
      </c>
      <c r="T43" s="351">
        <f>SUM(T16:T42)</f>
        <v>0</v>
      </c>
      <c r="U43" s="351" t="e">
        <f>SUM(#REF!)</f>
        <v>#REF!</v>
      </c>
      <c r="V43" s="351">
        <f>SUM(V16:V42)</f>
        <v>0</v>
      </c>
      <c r="W43" s="354">
        <f>SUM(W18:W42)</f>
        <v>20.020548888888889</v>
      </c>
    </row>
    <row r="44" spans="2:30" ht="32.5">
      <c r="B44" s="656"/>
      <c r="C44" s="904"/>
      <c r="D44" s="641"/>
      <c r="E44" s="441"/>
      <c r="F44" s="658"/>
      <c r="G44" s="177" t="s">
        <v>527</v>
      </c>
      <c r="H44" s="174"/>
      <c r="I44" s="439"/>
      <c r="J44" s="439"/>
      <c r="K44" s="439"/>
      <c r="L44" s="178"/>
      <c r="M44" s="174"/>
      <c r="N44" s="408"/>
      <c r="O44" s="407"/>
      <c r="P44" s="407"/>
      <c r="Q44" s="407"/>
      <c r="R44" s="407"/>
      <c r="S44" s="407"/>
      <c r="T44" s="407"/>
      <c r="U44" s="408"/>
      <c r="V44" s="408"/>
      <c r="W44" s="176"/>
    </row>
    <row r="45" spans="2:30">
      <c r="B45" s="387" t="s">
        <v>523</v>
      </c>
      <c r="C45" s="639"/>
      <c r="D45" s="659"/>
      <c r="E45" s="444" t="s">
        <v>528</v>
      </c>
      <c r="F45" s="444"/>
      <c r="G45" s="80" t="s">
        <v>82</v>
      </c>
      <c r="H45" s="84"/>
      <c r="I45" s="417" t="s">
        <v>83</v>
      </c>
      <c r="J45" s="445"/>
      <c r="K45" s="169" t="s">
        <v>84</v>
      </c>
      <c r="L45" s="169"/>
      <c r="M45" s="1070" t="s">
        <v>85</v>
      </c>
      <c r="N45" s="1071"/>
      <c r="O45" s="1071"/>
      <c r="P45" s="1071"/>
      <c r="Q45" s="1071"/>
      <c r="R45" s="1071"/>
      <c r="S45" s="1071"/>
      <c r="T45" s="1071"/>
      <c r="U45" s="1071"/>
      <c r="V45" s="1071"/>
      <c r="W45" s="1072"/>
    </row>
    <row r="46" spans="2:30" ht="13">
      <c r="B46" s="394" t="s">
        <v>547</v>
      </c>
      <c r="D46" s="660"/>
      <c r="E46" s="381" t="s">
        <v>87</v>
      </c>
      <c r="G46" s="179" t="s">
        <v>1135</v>
      </c>
      <c r="H46" s="180" t="s">
        <v>12</v>
      </c>
      <c r="I46" s="394" t="s">
        <v>88</v>
      </c>
      <c r="J46" s="446"/>
      <c r="K46" s="171" t="s">
        <v>89</v>
      </c>
      <c r="L46" s="171"/>
      <c r="M46" s="167"/>
      <c r="W46" s="172"/>
      <c r="Z46" s="704"/>
      <c r="AA46" s="704"/>
    </row>
    <row r="47" spans="2:30">
      <c r="B47" s="394" t="s">
        <v>561</v>
      </c>
      <c r="D47" s="641"/>
      <c r="G47" s="1073"/>
      <c r="H47" s="1074"/>
      <c r="I47" s="394"/>
      <c r="J47" s="446"/>
      <c r="K47" s="171" t="s">
        <v>93</v>
      </c>
      <c r="L47" s="171"/>
      <c r="M47" s="167"/>
      <c r="W47" s="172"/>
    </row>
    <row r="48" spans="2:30" ht="12.5">
      <c r="B48" s="406"/>
      <c r="C48" s="448"/>
      <c r="D48" s="661"/>
      <c r="E48" s="381" t="s">
        <v>94</v>
      </c>
      <c r="G48" s="179"/>
      <c r="H48" s="180"/>
      <c r="I48" s="394" t="s">
        <v>95</v>
      </c>
      <c r="J48" s="446"/>
      <c r="K48" s="171"/>
      <c r="L48" s="171"/>
      <c r="M48" s="167"/>
      <c r="W48" s="172"/>
      <c r="Z48" s="704"/>
      <c r="AA48" s="704"/>
    </row>
    <row r="49" spans="2:27" ht="13">
      <c r="B49" s="387" t="s">
        <v>96</v>
      </c>
      <c r="C49" s="444"/>
      <c r="D49" s="640"/>
      <c r="E49" s="381" t="s">
        <v>97</v>
      </c>
      <c r="G49" s="88" t="s">
        <v>98</v>
      </c>
      <c r="H49" s="85"/>
      <c r="I49" s="394" t="s">
        <v>88</v>
      </c>
      <c r="J49" s="446"/>
      <c r="K49" s="171" t="s">
        <v>99</v>
      </c>
      <c r="L49" s="171"/>
      <c r="M49" s="167"/>
      <c r="W49" s="172"/>
      <c r="Z49" s="704"/>
      <c r="AA49" s="704"/>
    </row>
    <row r="50" spans="2:27" ht="15.5">
      <c r="B50" s="729" t="s">
        <v>537</v>
      </c>
      <c r="D50" s="641"/>
      <c r="E50" s="381" t="s">
        <v>100</v>
      </c>
      <c r="G50" s="89"/>
      <c r="H50" s="181"/>
      <c r="I50" s="394" t="s">
        <v>101</v>
      </c>
      <c r="J50" s="446"/>
      <c r="K50" s="171" t="s">
        <v>524</v>
      </c>
      <c r="L50" s="171"/>
      <c r="M50" s="1075" t="s">
        <v>103</v>
      </c>
      <c r="N50" s="1076"/>
      <c r="O50" s="1076"/>
      <c r="P50" s="1076"/>
      <c r="Q50" s="1076"/>
      <c r="R50" s="1076"/>
      <c r="S50" s="1076"/>
      <c r="T50" s="1076"/>
      <c r="U50" s="1076"/>
      <c r="V50" s="1076"/>
      <c r="W50" s="1077"/>
      <c r="Z50" s="704"/>
      <c r="AA50" s="704"/>
    </row>
    <row r="51" spans="2:27">
      <c r="B51" s="406"/>
      <c r="C51" s="448"/>
      <c r="D51" s="644"/>
      <c r="E51" s="448"/>
      <c r="F51" s="448"/>
      <c r="G51" s="1061" t="s">
        <v>1397</v>
      </c>
      <c r="H51" s="1078"/>
      <c r="I51" s="1061" t="s">
        <v>1396</v>
      </c>
      <c r="J51" s="1078"/>
      <c r="K51" s="448"/>
      <c r="L51" s="175"/>
      <c r="M51" s="1079" t="s">
        <v>105</v>
      </c>
      <c r="N51" s="1080"/>
      <c r="O51" s="1080"/>
      <c r="P51" s="1080"/>
      <c r="Q51" s="1080"/>
      <c r="R51" s="1080"/>
      <c r="S51" s="1080"/>
      <c r="T51" s="1080"/>
      <c r="U51" s="1080"/>
      <c r="V51" s="1080"/>
      <c r="W51" s="1081"/>
    </row>
    <row r="55" spans="2:27" ht="22.5" customHeight="1">
      <c r="B55" s="456" t="s">
        <v>922</v>
      </c>
      <c r="C55" s="497"/>
      <c r="D55" s="456" t="s">
        <v>580</v>
      </c>
      <c r="E55" s="663"/>
      <c r="F55" s="663"/>
      <c r="G55" s="456" t="s">
        <v>916</v>
      </c>
      <c r="I55" s="456" t="s">
        <v>927</v>
      </c>
    </row>
    <row r="56" spans="2:27" s="163" customFormat="1" ht="22.5" customHeight="1">
      <c r="B56" s="456" t="s">
        <v>923</v>
      </c>
      <c r="C56" s="497"/>
      <c r="D56" s="456" t="s">
        <v>927</v>
      </c>
      <c r="E56" s="663"/>
      <c r="F56" s="663"/>
      <c r="G56" s="664" t="s">
        <v>917</v>
      </c>
      <c r="H56" s="497"/>
      <c r="I56" s="575" t="s">
        <v>927</v>
      </c>
      <c r="J56" s="704"/>
      <c r="K56" s="704"/>
      <c r="N56" s="704"/>
      <c r="O56" s="704"/>
      <c r="P56" s="704"/>
      <c r="Q56" s="704"/>
      <c r="R56" s="704"/>
      <c r="S56" s="704"/>
      <c r="T56" s="704"/>
      <c r="U56" s="704"/>
      <c r="V56" s="704"/>
      <c r="W56" s="164"/>
      <c r="X56" s="704"/>
      <c r="Y56" s="704"/>
      <c r="Z56" s="705"/>
      <c r="AA56" s="679"/>
    </row>
    <row r="57" spans="2:27" s="163" customFormat="1" ht="22.5" customHeight="1">
      <c r="B57" s="456" t="s">
        <v>924</v>
      </c>
      <c r="C57" s="497"/>
      <c r="D57" s="664" t="s">
        <v>927</v>
      </c>
      <c r="E57" s="663"/>
      <c r="F57" s="663"/>
      <c r="G57" s="456" t="s">
        <v>918</v>
      </c>
      <c r="I57" s="456" t="s">
        <v>580</v>
      </c>
      <c r="J57" s="704"/>
      <c r="K57" s="704"/>
      <c r="N57" s="704"/>
      <c r="O57" s="704"/>
      <c r="P57" s="704"/>
      <c r="Q57" s="704"/>
      <c r="R57" s="704"/>
      <c r="S57" s="704"/>
      <c r="T57" s="704"/>
      <c r="U57" s="704"/>
      <c r="V57" s="704"/>
      <c r="W57" s="164"/>
      <c r="X57" s="704"/>
      <c r="Y57" s="704"/>
      <c r="Z57" s="705"/>
      <c r="AA57" s="679"/>
    </row>
    <row r="58" spans="2:27" s="163" customFormat="1" ht="22.5" customHeight="1">
      <c r="B58" s="456" t="s">
        <v>925</v>
      </c>
      <c r="C58" s="497"/>
      <c r="D58" s="456" t="s">
        <v>580</v>
      </c>
      <c r="E58" s="663"/>
      <c r="F58" s="663"/>
      <c r="G58" s="456" t="s">
        <v>919</v>
      </c>
      <c r="I58" s="456" t="s">
        <v>580</v>
      </c>
      <c r="J58" s="704"/>
      <c r="K58" s="704"/>
      <c r="N58" s="704"/>
      <c r="O58" s="704"/>
      <c r="P58" s="704"/>
      <c r="Q58" s="704"/>
      <c r="R58" s="704"/>
      <c r="S58" s="704"/>
      <c r="T58" s="704"/>
      <c r="U58" s="704"/>
      <c r="V58" s="704"/>
      <c r="W58" s="164"/>
      <c r="X58" s="704"/>
      <c r="Y58" s="704"/>
      <c r="Z58" s="705"/>
      <c r="AA58" s="679"/>
    </row>
    <row r="59" spans="2:27" s="163" customFormat="1" ht="22.5" customHeight="1">
      <c r="B59" s="456" t="s">
        <v>926</v>
      </c>
      <c r="C59" s="497"/>
      <c r="D59" s="456" t="s">
        <v>580</v>
      </c>
      <c r="E59" s="663"/>
      <c r="F59" s="663"/>
      <c r="G59" s="456" t="s">
        <v>921</v>
      </c>
      <c r="I59" s="456" t="s">
        <v>580</v>
      </c>
      <c r="J59" s="704"/>
      <c r="K59" s="704"/>
      <c r="N59" s="704"/>
      <c r="O59" s="704"/>
      <c r="P59" s="704"/>
      <c r="Q59" s="704"/>
      <c r="R59" s="704"/>
      <c r="S59" s="704"/>
      <c r="T59" s="704"/>
      <c r="U59" s="704"/>
      <c r="V59" s="704"/>
      <c r="W59" s="164"/>
      <c r="X59" s="704"/>
      <c r="Y59" s="704"/>
      <c r="Z59" s="705"/>
      <c r="AA59" s="679"/>
    </row>
    <row r="60" spans="2:27">
      <c r="B60" s="665"/>
      <c r="D60" s="665"/>
      <c r="E60" s="665"/>
      <c r="F60" s="665"/>
      <c r="G60" s="456" t="s">
        <v>920</v>
      </c>
      <c r="I60" s="456" t="s">
        <v>580</v>
      </c>
    </row>
    <row r="61" spans="2:27" s="163" customFormat="1">
      <c r="B61" s="704"/>
      <c r="C61" s="704"/>
      <c r="D61" s="704"/>
      <c r="E61" s="704"/>
      <c r="F61" s="704"/>
      <c r="G61" s="704"/>
      <c r="H61" s="704"/>
      <c r="I61" s="704"/>
      <c r="J61" s="704"/>
      <c r="K61" s="704"/>
      <c r="N61" s="704"/>
      <c r="O61" s="704"/>
      <c r="P61" s="704"/>
      <c r="Q61" s="704"/>
      <c r="R61" s="704"/>
      <c r="S61" s="704"/>
      <c r="T61" s="704"/>
      <c r="U61" s="704"/>
      <c r="V61" s="704"/>
      <c r="W61" s="164"/>
      <c r="X61" s="704"/>
      <c r="Y61" s="704"/>
      <c r="Z61" s="705"/>
      <c r="AA61" s="679"/>
    </row>
    <row r="62" spans="2:27" s="163" customFormat="1">
      <c r="B62" s="704"/>
      <c r="C62" s="704"/>
      <c r="D62" s="704"/>
      <c r="E62" s="704"/>
      <c r="F62" s="704"/>
      <c r="G62" s="704"/>
      <c r="H62" s="704"/>
      <c r="I62" s="704"/>
      <c r="J62" s="704"/>
      <c r="K62" s="704"/>
      <c r="N62" s="704"/>
      <c r="O62" s="704"/>
      <c r="P62" s="704"/>
      <c r="Q62" s="704"/>
      <c r="R62" s="704"/>
      <c r="S62" s="704"/>
      <c r="T62" s="704"/>
      <c r="U62" s="704"/>
      <c r="V62" s="704"/>
      <c r="W62" s="164"/>
      <c r="X62" s="704"/>
      <c r="Y62" s="704"/>
      <c r="Z62" s="705"/>
      <c r="AA62" s="679"/>
    </row>
    <row r="63" spans="2:27" s="163" customFormat="1">
      <c r="B63" s="704"/>
      <c r="C63" s="704"/>
      <c r="D63" s="704"/>
      <c r="E63" s="704"/>
      <c r="F63" s="704"/>
      <c r="G63" s="704"/>
      <c r="H63" s="704"/>
      <c r="I63" s="704"/>
      <c r="J63" s="704"/>
      <c r="K63" s="704"/>
      <c r="N63" s="704"/>
      <c r="O63" s="704"/>
      <c r="P63" s="704"/>
      <c r="Q63" s="704"/>
      <c r="R63" s="704"/>
      <c r="S63" s="704"/>
      <c r="T63" s="704"/>
      <c r="U63" s="704"/>
      <c r="V63" s="704"/>
      <c r="W63" s="164"/>
      <c r="X63" s="704"/>
      <c r="Y63" s="704"/>
      <c r="Z63" s="705"/>
      <c r="AA63" s="679"/>
    </row>
    <row r="64" spans="2:27" s="163" customFormat="1">
      <c r="B64" s="704"/>
      <c r="C64" s="704"/>
      <c r="D64" s="704"/>
      <c r="E64" s="704"/>
      <c r="F64" s="704"/>
      <c r="G64" s="704"/>
      <c r="H64" s="704"/>
      <c r="I64" s="704"/>
      <c r="J64" s="704"/>
      <c r="K64" s="704"/>
      <c r="N64" s="704"/>
      <c r="O64" s="704"/>
      <c r="P64" s="704"/>
      <c r="Q64" s="704"/>
      <c r="R64" s="704"/>
      <c r="S64" s="704"/>
      <c r="T64" s="704"/>
      <c r="U64" s="704"/>
      <c r="V64" s="704"/>
      <c r="W64" s="164"/>
      <c r="X64" s="704"/>
      <c r="Y64" s="704"/>
      <c r="Z64" s="705"/>
      <c r="AA64" s="679"/>
    </row>
    <row r="65" spans="2:27" s="163" customFormat="1">
      <c r="B65" s="704"/>
      <c r="C65" s="704"/>
      <c r="D65" s="704"/>
      <c r="E65" s="704"/>
      <c r="F65" s="704"/>
      <c r="G65" s="704"/>
      <c r="H65" s="704"/>
      <c r="I65" s="704"/>
      <c r="J65" s="704"/>
      <c r="K65" s="704"/>
      <c r="N65" s="704"/>
      <c r="O65" s="704"/>
      <c r="P65" s="704"/>
      <c r="Q65" s="704"/>
      <c r="R65" s="704"/>
      <c r="S65" s="704"/>
      <c r="T65" s="704"/>
      <c r="U65" s="704"/>
      <c r="V65" s="704"/>
      <c r="W65" s="164"/>
      <c r="X65" s="704"/>
      <c r="Y65" s="704"/>
      <c r="Z65" s="705"/>
      <c r="AA65" s="679"/>
    </row>
    <row r="66" spans="2:27" s="163" customFormat="1">
      <c r="B66" s="704"/>
      <c r="C66" s="704"/>
      <c r="D66" s="704"/>
      <c r="E66" s="704"/>
      <c r="F66" s="704"/>
      <c r="G66" s="704"/>
      <c r="H66" s="704"/>
      <c r="I66" s="704"/>
      <c r="J66" s="704"/>
      <c r="K66" s="704"/>
      <c r="N66" s="704"/>
      <c r="O66" s="704"/>
      <c r="P66" s="704"/>
      <c r="Q66" s="704"/>
      <c r="R66" s="704"/>
      <c r="S66" s="704"/>
      <c r="T66" s="704"/>
      <c r="U66" s="704"/>
      <c r="V66" s="704"/>
      <c r="W66" s="164"/>
      <c r="X66" s="704"/>
      <c r="Y66" s="704"/>
      <c r="Z66" s="705"/>
      <c r="AA66" s="679"/>
    </row>
    <row r="67" spans="2:27" s="163" customFormat="1">
      <c r="B67" s="704"/>
      <c r="C67" s="704"/>
      <c r="D67" s="704"/>
      <c r="E67" s="704"/>
      <c r="F67" s="704"/>
      <c r="G67" s="704"/>
      <c r="H67" s="704"/>
      <c r="I67" s="704"/>
      <c r="J67" s="704"/>
      <c r="K67" s="704"/>
      <c r="N67" s="704"/>
      <c r="O67" s="704"/>
      <c r="P67" s="704"/>
      <c r="Q67" s="704"/>
      <c r="R67" s="704"/>
      <c r="S67" s="704"/>
      <c r="T67" s="704"/>
      <c r="U67" s="704"/>
      <c r="V67" s="704"/>
      <c r="W67" s="164"/>
      <c r="X67" s="704"/>
      <c r="Y67" s="704"/>
      <c r="Z67" s="705"/>
      <c r="AA67" s="679"/>
    </row>
    <row r="68" spans="2:27" s="163" customFormat="1">
      <c r="B68" s="704"/>
      <c r="C68" s="704"/>
      <c r="D68" s="704"/>
      <c r="E68" s="704"/>
      <c r="F68" s="704"/>
      <c r="G68" s="704"/>
      <c r="H68" s="704"/>
      <c r="I68" s="704"/>
      <c r="J68" s="704"/>
      <c r="K68" s="704"/>
      <c r="N68" s="704"/>
      <c r="O68" s="704"/>
      <c r="P68" s="704"/>
      <c r="Q68" s="704"/>
      <c r="R68" s="704"/>
      <c r="S68" s="704"/>
      <c r="T68" s="704"/>
      <c r="U68" s="704"/>
      <c r="V68" s="704"/>
      <c r="W68" s="164"/>
      <c r="X68" s="704"/>
      <c r="Y68" s="704"/>
      <c r="Z68" s="705"/>
      <c r="AA68" s="679"/>
    </row>
    <row r="69" spans="2:27" s="163" customFormat="1">
      <c r="B69" s="704"/>
      <c r="C69" s="704"/>
      <c r="D69" s="704"/>
      <c r="E69" s="704"/>
      <c r="F69" s="704"/>
      <c r="G69" s="704"/>
      <c r="H69" s="704"/>
      <c r="I69" s="704"/>
      <c r="J69" s="704"/>
      <c r="K69" s="704"/>
      <c r="N69" s="704"/>
      <c r="O69" s="704"/>
      <c r="P69" s="704"/>
      <c r="Q69" s="704"/>
      <c r="R69" s="704"/>
      <c r="S69" s="704"/>
      <c r="T69" s="704"/>
      <c r="U69" s="704"/>
      <c r="V69" s="704"/>
      <c r="W69" s="164"/>
      <c r="X69" s="704"/>
      <c r="Y69" s="704"/>
      <c r="Z69" s="705"/>
      <c r="AA69" s="679"/>
    </row>
    <row r="70" spans="2:27" s="163" customFormat="1">
      <c r="B70" s="704"/>
      <c r="C70" s="704"/>
      <c r="D70" s="704"/>
      <c r="E70" s="704"/>
      <c r="F70" s="704"/>
      <c r="G70" s="704"/>
      <c r="H70" s="704"/>
      <c r="I70" s="704"/>
      <c r="J70" s="704"/>
      <c r="K70" s="704"/>
      <c r="N70" s="704"/>
      <c r="O70" s="704"/>
      <c r="P70" s="704"/>
      <c r="Q70" s="704"/>
      <c r="R70" s="704"/>
      <c r="S70" s="704"/>
      <c r="T70" s="704"/>
      <c r="U70" s="704"/>
      <c r="V70" s="704"/>
      <c r="W70" s="164"/>
      <c r="X70" s="704"/>
      <c r="Y70" s="704"/>
      <c r="Z70" s="705"/>
      <c r="AA70" s="679"/>
    </row>
    <row r="71" spans="2:27" s="163" customFormat="1">
      <c r="B71" s="704"/>
      <c r="C71" s="704"/>
      <c r="D71" s="704"/>
      <c r="E71" s="704"/>
      <c r="F71" s="704"/>
      <c r="G71" s="704"/>
      <c r="H71" s="704"/>
      <c r="I71" s="704"/>
      <c r="J71" s="704"/>
      <c r="K71" s="704"/>
      <c r="N71" s="704"/>
      <c r="O71" s="704"/>
      <c r="P71" s="704"/>
      <c r="Q71" s="704"/>
      <c r="R71" s="704"/>
      <c r="S71" s="704"/>
      <c r="T71" s="704"/>
      <c r="U71" s="704"/>
      <c r="V71" s="704"/>
      <c r="W71" s="164"/>
      <c r="X71" s="704"/>
      <c r="Y71" s="704"/>
      <c r="Z71" s="705"/>
      <c r="AA71" s="679"/>
    </row>
    <row r="72" spans="2:27">
      <c r="C72" s="704"/>
      <c r="D72" s="704"/>
      <c r="E72" s="704"/>
      <c r="F72" s="704"/>
      <c r="G72" s="704"/>
      <c r="H72" s="704"/>
    </row>
    <row r="73" spans="2:27" s="665" customFormat="1">
      <c r="B73" s="704"/>
      <c r="C73" s="704"/>
      <c r="D73" s="704"/>
      <c r="E73" s="704"/>
      <c r="F73" s="704"/>
      <c r="G73" s="704"/>
      <c r="H73" s="704"/>
      <c r="I73" s="704"/>
      <c r="J73" s="704"/>
      <c r="K73" s="704"/>
      <c r="L73" s="163"/>
      <c r="M73" s="163"/>
      <c r="N73" s="704"/>
      <c r="O73" s="704"/>
      <c r="P73" s="704"/>
      <c r="Q73" s="704"/>
      <c r="R73" s="704"/>
      <c r="S73" s="704"/>
      <c r="T73" s="704"/>
      <c r="U73" s="704"/>
      <c r="V73" s="704"/>
      <c r="W73" s="164"/>
      <c r="X73" s="704"/>
      <c r="Y73" s="704"/>
      <c r="Z73" s="705"/>
      <c r="AA73" s="680"/>
    </row>
    <row r="74" spans="2:27" s="665" customFormat="1">
      <c r="B74" s="704"/>
      <c r="C74" s="704"/>
      <c r="D74" s="704"/>
      <c r="E74" s="704"/>
      <c r="F74" s="704"/>
      <c r="G74" s="704"/>
      <c r="H74" s="704"/>
      <c r="I74" s="704"/>
      <c r="J74" s="704"/>
      <c r="K74" s="704"/>
      <c r="L74" s="163"/>
      <c r="M74" s="163"/>
      <c r="N74" s="704"/>
      <c r="O74" s="704"/>
      <c r="P74" s="704"/>
      <c r="Q74" s="704"/>
      <c r="R74" s="704"/>
      <c r="S74" s="704"/>
      <c r="T74" s="704"/>
      <c r="U74" s="704"/>
      <c r="V74" s="704"/>
      <c r="W74" s="164"/>
      <c r="X74" s="704"/>
      <c r="Y74" s="704"/>
      <c r="Z74" s="705"/>
      <c r="AA74" s="680"/>
    </row>
    <row r="75" spans="2:27" s="665" customFormat="1">
      <c r="B75" s="704"/>
      <c r="C75" s="704"/>
      <c r="D75" s="704"/>
      <c r="E75" s="704"/>
      <c r="F75" s="704"/>
      <c r="G75" s="704"/>
      <c r="H75" s="704"/>
      <c r="I75" s="704"/>
      <c r="J75" s="704"/>
      <c r="K75" s="704"/>
      <c r="L75" s="163"/>
      <c r="M75" s="163"/>
      <c r="N75" s="704"/>
      <c r="O75" s="704"/>
      <c r="P75" s="704"/>
      <c r="Q75" s="704"/>
      <c r="R75" s="704"/>
      <c r="S75" s="704"/>
      <c r="T75" s="704"/>
      <c r="U75" s="704"/>
      <c r="V75" s="704"/>
      <c r="W75" s="164"/>
      <c r="X75" s="704"/>
      <c r="Y75" s="704"/>
      <c r="Z75" s="705"/>
      <c r="AA75" s="680"/>
    </row>
    <row r="76" spans="2:27" s="665" customFormat="1">
      <c r="B76" s="704"/>
      <c r="C76" s="704"/>
      <c r="D76" s="704"/>
      <c r="E76" s="704"/>
      <c r="F76" s="704"/>
      <c r="G76" s="704"/>
      <c r="H76" s="704"/>
      <c r="I76" s="704"/>
      <c r="J76" s="704"/>
      <c r="K76" s="704"/>
      <c r="L76" s="163"/>
      <c r="M76" s="163"/>
      <c r="N76" s="704"/>
      <c r="O76" s="704"/>
      <c r="P76" s="704"/>
      <c r="Q76" s="704"/>
      <c r="R76" s="704"/>
      <c r="S76" s="704"/>
      <c r="T76" s="704"/>
      <c r="U76" s="704"/>
      <c r="V76" s="704"/>
      <c r="W76" s="164"/>
      <c r="X76" s="704"/>
      <c r="Y76" s="704"/>
      <c r="Z76" s="705"/>
      <c r="AA76" s="680"/>
    </row>
    <row r="77" spans="2:27" s="665" customFormat="1">
      <c r="B77" s="704"/>
      <c r="C77" s="704"/>
      <c r="D77" s="704"/>
      <c r="E77" s="704"/>
      <c r="F77" s="704"/>
      <c r="G77" s="704"/>
      <c r="H77" s="704"/>
      <c r="I77" s="704"/>
      <c r="J77" s="704"/>
      <c r="K77" s="704"/>
      <c r="L77" s="163"/>
      <c r="M77" s="163"/>
      <c r="N77" s="704"/>
      <c r="O77" s="704"/>
      <c r="P77" s="704"/>
      <c r="Q77" s="704"/>
      <c r="R77" s="704"/>
      <c r="S77" s="704"/>
      <c r="T77" s="704"/>
      <c r="U77" s="704"/>
      <c r="V77" s="704"/>
      <c r="W77" s="164"/>
      <c r="X77" s="704"/>
      <c r="Y77" s="704"/>
      <c r="Z77" s="705"/>
      <c r="AA77" s="680"/>
    </row>
    <row r="78" spans="2:27" s="665" customFormat="1">
      <c r="B78" s="704"/>
      <c r="C78" s="704"/>
      <c r="D78" s="704"/>
      <c r="E78" s="704"/>
      <c r="F78" s="704"/>
      <c r="G78" s="704"/>
      <c r="H78" s="704"/>
      <c r="I78" s="704"/>
      <c r="J78" s="704"/>
      <c r="K78" s="704"/>
      <c r="L78" s="163"/>
      <c r="M78" s="163"/>
      <c r="N78" s="704"/>
      <c r="O78" s="704"/>
      <c r="P78" s="704"/>
      <c r="Q78" s="704"/>
      <c r="R78" s="704"/>
      <c r="S78" s="704"/>
      <c r="T78" s="704"/>
      <c r="U78" s="704"/>
      <c r="V78" s="704"/>
      <c r="W78" s="164"/>
      <c r="X78" s="704"/>
      <c r="Y78" s="704"/>
      <c r="Z78" s="705"/>
      <c r="AA78" s="680"/>
    </row>
    <row r="79" spans="2:27" s="665" customFormat="1">
      <c r="B79" s="704"/>
      <c r="C79" s="704"/>
      <c r="D79" s="704"/>
      <c r="E79" s="704"/>
      <c r="F79" s="704"/>
      <c r="G79" s="704"/>
      <c r="H79" s="704"/>
      <c r="I79" s="704"/>
      <c r="J79" s="704"/>
      <c r="K79" s="704"/>
      <c r="L79" s="163"/>
      <c r="M79" s="163"/>
      <c r="N79" s="704"/>
      <c r="O79" s="704"/>
      <c r="P79" s="704"/>
      <c r="Q79" s="704"/>
      <c r="R79" s="704"/>
      <c r="S79" s="704"/>
      <c r="T79" s="704"/>
      <c r="U79" s="704"/>
      <c r="V79" s="704"/>
      <c r="W79" s="164"/>
      <c r="X79" s="704"/>
      <c r="Y79" s="704"/>
      <c r="Z79" s="705"/>
      <c r="AA79" s="680"/>
    </row>
    <row r="80" spans="2:27" s="665" customFormat="1">
      <c r="B80" s="704"/>
      <c r="C80" s="704"/>
      <c r="D80" s="704"/>
      <c r="E80" s="704"/>
      <c r="F80" s="704"/>
      <c r="G80" s="704"/>
      <c r="H80" s="704"/>
      <c r="I80" s="704"/>
      <c r="J80" s="704"/>
      <c r="K80" s="704"/>
      <c r="L80" s="163"/>
      <c r="M80" s="163"/>
      <c r="N80" s="704"/>
      <c r="O80" s="704"/>
      <c r="P80" s="704"/>
      <c r="Q80" s="704"/>
      <c r="R80" s="704"/>
      <c r="S80" s="704"/>
      <c r="T80" s="704"/>
      <c r="U80" s="704"/>
      <c r="V80" s="704"/>
      <c r="W80" s="164"/>
      <c r="X80" s="704"/>
      <c r="Y80" s="704"/>
      <c r="Z80" s="705"/>
      <c r="AA80" s="680"/>
    </row>
    <row r="81" spans="2:27" s="665" customFormat="1">
      <c r="B81" s="704"/>
      <c r="C81" s="704"/>
      <c r="D81" s="704"/>
      <c r="E81" s="704"/>
      <c r="F81" s="704"/>
      <c r="G81" s="704"/>
      <c r="H81" s="704"/>
      <c r="I81" s="704"/>
      <c r="J81" s="704"/>
      <c r="K81" s="704"/>
      <c r="L81" s="163"/>
      <c r="M81" s="163"/>
      <c r="N81" s="704"/>
      <c r="O81" s="704"/>
      <c r="P81" s="704"/>
      <c r="Q81" s="704"/>
      <c r="R81" s="704"/>
      <c r="S81" s="704"/>
      <c r="T81" s="704"/>
      <c r="U81" s="704"/>
      <c r="V81" s="704"/>
      <c r="W81" s="164"/>
      <c r="X81" s="704"/>
      <c r="Y81" s="704"/>
      <c r="Z81" s="705"/>
      <c r="AA81" s="680"/>
    </row>
    <row r="82" spans="2:27" s="665" customFormat="1">
      <c r="B82" s="704"/>
      <c r="C82" s="704"/>
      <c r="D82" s="704"/>
      <c r="E82" s="704"/>
      <c r="F82" s="704"/>
      <c r="G82" s="704"/>
      <c r="H82" s="704"/>
      <c r="I82" s="704"/>
      <c r="J82" s="704"/>
      <c r="K82" s="704"/>
      <c r="L82" s="163"/>
      <c r="M82" s="163"/>
      <c r="N82" s="704"/>
      <c r="O82" s="704"/>
      <c r="P82" s="704"/>
      <c r="Q82" s="704"/>
      <c r="R82" s="704"/>
      <c r="S82" s="704"/>
      <c r="T82" s="704"/>
      <c r="U82" s="704"/>
      <c r="V82" s="704"/>
      <c r="W82" s="164"/>
      <c r="X82" s="704"/>
      <c r="Y82" s="704"/>
      <c r="Z82" s="705"/>
      <c r="AA82" s="680"/>
    </row>
    <row r="83" spans="2:27" s="665" customFormat="1">
      <c r="B83" s="704"/>
      <c r="C83" s="704"/>
      <c r="D83" s="704"/>
      <c r="E83" s="704"/>
      <c r="F83" s="704"/>
      <c r="G83" s="704"/>
      <c r="H83" s="704"/>
      <c r="I83" s="704"/>
      <c r="J83" s="704"/>
      <c r="K83" s="704"/>
      <c r="L83" s="163"/>
      <c r="M83" s="163"/>
      <c r="N83" s="704"/>
      <c r="O83" s="704"/>
      <c r="P83" s="704"/>
      <c r="Q83" s="704"/>
      <c r="R83" s="704"/>
      <c r="S83" s="704"/>
      <c r="T83" s="704"/>
      <c r="U83" s="704"/>
      <c r="V83" s="704"/>
      <c r="W83" s="164"/>
      <c r="X83" s="704"/>
      <c r="Y83" s="704"/>
      <c r="Z83" s="705"/>
      <c r="AA83" s="680"/>
    </row>
    <row r="84" spans="2:27" s="665" customFormat="1">
      <c r="B84" s="704"/>
      <c r="C84" s="704"/>
      <c r="D84" s="704"/>
      <c r="E84" s="704"/>
      <c r="F84" s="704"/>
      <c r="G84" s="704"/>
      <c r="H84" s="704"/>
      <c r="I84" s="704"/>
      <c r="J84" s="704"/>
      <c r="K84" s="704"/>
      <c r="L84" s="163"/>
      <c r="M84" s="163"/>
      <c r="N84" s="704"/>
      <c r="O84" s="704"/>
      <c r="P84" s="704"/>
      <c r="Q84" s="704"/>
      <c r="R84" s="704"/>
      <c r="S84" s="704"/>
      <c r="T84" s="704"/>
      <c r="U84" s="704"/>
      <c r="V84" s="704"/>
      <c r="W84" s="164"/>
      <c r="X84" s="704"/>
      <c r="Y84" s="704"/>
      <c r="Z84" s="705"/>
      <c r="AA84" s="680"/>
    </row>
    <row r="85" spans="2:27" s="665" customFormat="1">
      <c r="B85" s="704"/>
      <c r="C85" s="704"/>
      <c r="D85" s="704"/>
      <c r="E85" s="704"/>
      <c r="F85" s="704"/>
      <c r="G85" s="704"/>
      <c r="H85" s="704"/>
      <c r="I85" s="704"/>
      <c r="J85" s="704"/>
      <c r="K85" s="704"/>
      <c r="L85" s="163"/>
      <c r="M85" s="163"/>
      <c r="N85" s="704"/>
      <c r="O85" s="704"/>
      <c r="P85" s="704"/>
      <c r="Q85" s="704"/>
      <c r="R85" s="704"/>
      <c r="S85" s="704"/>
      <c r="T85" s="704"/>
      <c r="U85" s="704"/>
      <c r="V85" s="704"/>
      <c r="W85" s="164"/>
      <c r="X85" s="704"/>
      <c r="Y85" s="704"/>
      <c r="Z85" s="705"/>
      <c r="AA85" s="680"/>
    </row>
    <row r="86" spans="2:27" s="665" customFormat="1">
      <c r="B86" s="704"/>
      <c r="C86" s="704"/>
      <c r="D86" s="704"/>
      <c r="E86" s="704"/>
      <c r="F86" s="704"/>
      <c r="G86" s="704"/>
      <c r="H86" s="704"/>
      <c r="I86" s="704"/>
      <c r="J86" s="704"/>
      <c r="K86" s="704"/>
      <c r="L86" s="163"/>
      <c r="M86" s="163"/>
      <c r="N86" s="704"/>
      <c r="O86" s="704"/>
      <c r="P86" s="704"/>
      <c r="Q86" s="704"/>
      <c r="R86" s="704"/>
      <c r="S86" s="704"/>
      <c r="T86" s="704"/>
      <c r="U86" s="704"/>
      <c r="V86" s="704"/>
      <c r="W86" s="164"/>
      <c r="X86" s="704"/>
      <c r="Y86" s="704"/>
      <c r="Z86" s="705"/>
      <c r="AA86" s="680"/>
    </row>
    <row r="87" spans="2:27" s="665" customFormat="1">
      <c r="B87" s="704"/>
      <c r="C87" s="704"/>
      <c r="D87" s="704"/>
      <c r="E87" s="704"/>
      <c r="F87" s="704"/>
      <c r="G87" s="704"/>
      <c r="H87" s="704"/>
      <c r="I87" s="704"/>
      <c r="J87" s="704"/>
      <c r="K87" s="704"/>
      <c r="L87" s="163"/>
      <c r="M87" s="163"/>
      <c r="N87" s="704"/>
      <c r="O87" s="704"/>
      <c r="P87" s="704"/>
      <c r="Q87" s="704"/>
      <c r="R87" s="704"/>
      <c r="S87" s="704"/>
      <c r="T87" s="704"/>
      <c r="U87" s="704"/>
      <c r="V87" s="704"/>
      <c r="W87" s="164"/>
      <c r="X87" s="704"/>
      <c r="Y87" s="704"/>
      <c r="Z87" s="705"/>
      <c r="AA87" s="680"/>
    </row>
    <row r="88" spans="2:27" s="665" customFormat="1">
      <c r="B88" s="704"/>
      <c r="C88" s="704"/>
      <c r="D88" s="704"/>
      <c r="E88" s="704"/>
      <c r="F88" s="704"/>
      <c r="G88" s="704"/>
      <c r="H88" s="704"/>
      <c r="I88" s="704"/>
      <c r="J88" s="704"/>
      <c r="K88" s="704"/>
      <c r="L88" s="163"/>
      <c r="M88" s="163"/>
      <c r="N88" s="704"/>
      <c r="O88" s="704"/>
      <c r="P88" s="704"/>
      <c r="Q88" s="704"/>
      <c r="R88" s="704"/>
      <c r="S88" s="704"/>
      <c r="T88" s="704"/>
      <c r="U88" s="704"/>
      <c r="V88" s="704"/>
      <c r="W88" s="164"/>
      <c r="X88" s="704"/>
      <c r="Y88" s="704"/>
      <c r="Z88" s="705"/>
      <c r="AA88" s="680"/>
    </row>
    <row r="89" spans="2:27" s="665" customFormat="1">
      <c r="B89" s="704"/>
      <c r="C89" s="704"/>
      <c r="D89" s="704"/>
      <c r="E89" s="704"/>
      <c r="F89" s="704"/>
      <c r="G89" s="704"/>
      <c r="H89" s="704"/>
      <c r="I89" s="704"/>
      <c r="J89" s="704"/>
      <c r="K89" s="704"/>
      <c r="L89" s="163"/>
      <c r="M89" s="163"/>
      <c r="N89" s="704"/>
      <c r="O89" s="704"/>
      <c r="P89" s="704"/>
      <c r="Q89" s="704"/>
      <c r="R89" s="704"/>
      <c r="S89" s="704"/>
      <c r="T89" s="704"/>
      <c r="U89" s="704"/>
      <c r="V89" s="704"/>
      <c r="W89" s="164"/>
      <c r="X89" s="704"/>
      <c r="Y89" s="704"/>
      <c r="Z89" s="705"/>
      <c r="AA89" s="680"/>
    </row>
    <row r="90" spans="2:27" s="665" customFormat="1">
      <c r="B90" s="704"/>
      <c r="C90" s="704"/>
      <c r="D90" s="704"/>
      <c r="E90" s="704"/>
      <c r="F90" s="704"/>
      <c r="G90" s="704"/>
      <c r="H90" s="704"/>
      <c r="I90" s="704"/>
      <c r="J90" s="704"/>
      <c r="K90" s="704"/>
      <c r="L90" s="163"/>
      <c r="M90" s="163"/>
      <c r="N90" s="704"/>
      <c r="O90" s="704"/>
      <c r="P90" s="704"/>
      <c r="Q90" s="704"/>
      <c r="R90" s="704"/>
      <c r="S90" s="704"/>
      <c r="T90" s="704"/>
      <c r="U90" s="704"/>
      <c r="V90" s="704"/>
      <c r="W90" s="164"/>
      <c r="X90" s="704"/>
      <c r="Y90" s="704"/>
      <c r="Z90" s="705"/>
      <c r="AA90" s="680"/>
    </row>
    <row r="91" spans="2:27" s="665" customFormat="1">
      <c r="B91" s="704"/>
      <c r="C91" s="704"/>
      <c r="D91" s="704"/>
      <c r="E91" s="704"/>
      <c r="F91" s="704"/>
      <c r="G91" s="704"/>
      <c r="H91" s="704"/>
      <c r="I91" s="704"/>
      <c r="J91" s="704"/>
      <c r="K91" s="704"/>
      <c r="L91" s="163"/>
      <c r="M91" s="163"/>
      <c r="N91" s="704"/>
      <c r="O91" s="704"/>
      <c r="P91" s="704"/>
      <c r="Q91" s="704"/>
      <c r="R91" s="704"/>
      <c r="S91" s="704"/>
      <c r="T91" s="704"/>
      <c r="U91" s="704"/>
      <c r="V91" s="704"/>
      <c r="W91" s="164"/>
      <c r="X91" s="704"/>
      <c r="Y91" s="704"/>
      <c r="Z91" s="705"/>
      <c r="AA91" s="680"/>
    </row>
    <row r="92" spans="2:27" s="665" customFormat="1">
      <c r="B92" s="704"/>
      <c r="C92" s="704"/>
      <c r="D92" s="704"/>
      <c r="E92" s="704"/>
      <c r="F92" s="704"/>
      <c r="G92" s="704"/>
      <c r="H92" s="704"/>
      <c r="I92" s="704"/>
      <c r="J92" s="704"/>
      <c r="K92" s="704"/>
      <c r="L92" s="163"/>
      <c r="M92" s="163"/>
      <c r="N92" s="704"/>
      <c r="O92" s="704"/>
      <c r="P92" s="704"/>
      <c r="Q92" s="704"/>
      <c r="R92" s="704"/>
      <c r="S92" s="704"/>
      <c r="T92" s="704"/>
      <c r="U92" s="704"/>
      <c r="V92" s="704"/>
      <c r="W92" s="164"/>
      <c r="X92" s="704"/>
      <c r="Y92" s="704"/>
      <c r="Z92" s="705"/>
      <c r="AA92" s="680"/>
    </row>
    <row r="93" spans="2:27" s="665" customFormat="1">
      <c r="B93" s="704"/>
      <c r="C93" s="704"/>
      <c r="D93" s="704"/>
      <c r="E93" s="704"/>
      <c r="F93" s="704"/>
      <c r="G93" s="704"/>
      <c r="H93" s="704"/>
      <c r="I93" s="704"/>
      <c r="J93" s="704"/>
      <c r="K93" s="704"/>
      <c r="L93" s="163"/>
      <c r="M93" s="163"/>
      <c r="N93" s="704"/>
      <c r="O93" s="704"/>
      <c r="P93" s="704"/>
      <c r="Q93" s="704"/>
      <c r="R93" s="704"/>
      <c r="S93" s="704"/>
      <c r="T93" s="704"/>
      <c r="U93" s="704"/>
      <c r="V93" s="704"/>
      <c r="W93" s="164"/>
      <c r="X93" s="704"/>
      <c r="Y93" s="704"/>
      <c r="Z93" s="705"/>
      <c r="AA93" s="680"/>
    </row>
    <row r="94" spans="2:27" s="665" customFormat="1">
      <c r="B94" s="704"/>
      <c r="C94" s="704"/>
      <c r="D94" s="704"/>
      <c r="E94" s="704"/>
      <c r="F94" s="704"/>
      <c r="G94" s="704"/>
      <c r="H94" s="704"/>
      <c r="I94" s="704"/>
      <c r="J94" s="704"/>
      <c r="K94" s="704"/>
      <c r="L94" s="163"/>
      <c r="M94" s="163"/>
      <c r="N94" s="704"/>
      <c r="O94" s="704"/>
      <c r="P94" s="704"/>
      <c r="Q94" s="704"/>
      <c r="R94" s="704"/>
      <c r="S94" s="704"/>
      <c r="T94" s="704"/>
      <c r="U94" s="704"/>
      <c r="V94" s="704"/>
      <c r="W94" s="164"/>
      <c r="X94" s="704"/>
      <c r="Y94" s="704"/>
      <c r="Z94" s="705"/>
      <c r="AA94" s="680"/>
    </row>
    <row r="95" spans="2:27" s="665" customFormat="1">
      <c r="B95" s="704"/>
      <c r="C95" s="704"/>
      <c r="D95" s="704"/>
      <c r="E95" s="704"/>
      <c r="F95" s="704"/>
      <c r="G95" s="704"/>
      <c r="H95" s="704"/>
      <c r="I95" s="704"/>
      <c r="J95" s="704"/>
      <c r="K95" s="704"/>
      <c r="L95" s="163"/>
      <c r="M95" s="163"/>
      <c r="N95" s="704"/>
      <c r="O95" s="704"/>
      <c r="P95" s="704"/>
      <c r="Q95" s="704"/>
      <c r="R95" s="704"/>
      <c r="S95" s="704"/>
      <c r="T95" s="704"/>
      <c r="U95" s="704"/>
      <c r="V95" s="704"/>
      <c r="W95" s="164"/>
      <c r="X95" s="704"/>
      <c r="Y95" s="704"/>
      <c r="Z95" s="705"/>
      <c r="AA95" s="680"/>
    </row>
    <row r="96" spans="2:27" s="665" customFormat="1">
      <c r="B96" s="704"/>
      <c r="C96" s="704"/>
      <c r="D96" s="704"/>
      <c r="E96" s="704"/>
      <c r="F96" s="704"/>
      <c r="G96" s="704"/>
      <c r="H96" s="704"/>
      <c r="I96" s="704"/>
      <c r="J96" s="704"/>
      <c r="K96" s="704"/>
      <c r="L96" s="163"/>
      <c r="M96" s="163"/>
      <c r="N96" s="704"/>
      <c r="O96" s="704"/>
      <c r="P96" s="704"/>
      <c r="Q96" s="704"/>
      <c r="R96" s="704"/>
      <c r="S96" s="704"/>
      <c r="T96" s="704"/>
      <c r="U96" s="704"/>
      <c r="V96" s="704"/>
      <c r="W96" s="164"/>
      <c r="X96" s="704"/>
      <c r="Y96" s="704"/>
      <c r="Z96" s="705"/>
      <c r="AA96" s="680"/>
    </row>
    <row r="97" spans="2:27" s="665" customFormat="1">
      <c r="B97" s="704"/>
      <c r="C97" s="704"/>
      <c r="D97" s="704"/>
      <c r="E97" s="704"/>
      <c r="F97" s="704"/>
      <c r="G97" s="704"/>
      <c r="H97" s="704"/>
      <c r="I97" s="704"/>
      <c r="J97" s="704"/>
      <c r="K97" s="704"/>
      <c r="L97" s="163"/>
      <c r="M97" s="163"/>
      <c r="N97" s="704"/>
      <c r="O97" s="704"/>
      <c r="P97" s="704"/>
      <c r="Q97" s="704"/>
      <c r="R97" s="704"/>
      <c r="S97" s="704"/>
      <c r="T97" s="704"/>
      <c r="U97" s="704"/>
      <c r="V97" s="704"/>
      <c r="W97" s="164"/>
      <c r="X97" s="704"/>
      <c r="Y97" s="704"/>
      <c r="Z97" s="705"/>
      <c r="AA97" s="680"/>
    </row>
    <row r="98" spans="2:27" s="665" customFormat="1">
      <c r="B98" s="704"/>
      <c r="C98" s="704"/>
      <c r="D98" s="704"/>
      <c r="E98" s="704"/>
      <c r="F98" s="704"/>
      <c r="G98" s="704"/>
      <c r="H98" s="704"/>
      <c r="I98" s="704"/>
      <c r="J98" s="704"/>
      <c r="K98" s="704"/>
      <c r="L98" s="163"/>
      <c r="M98" s="163"/>
      <c r="N98" s="704"/>
      <c r="O98" s="704"/>
      <c r="P98" s="704"/>
      <c r="Q98" s="704"/>
      <c r="R98" s="704"/>
      <c r="S98" s="704"/>
      <c r="T98" s="704"/>
      <c r="U98" s="704"/>
      <c r="V98" s="704"/>
      <c r="W98" s="164"/>
      <c r="X98" s="704"/>
      <c r="Y98" s="704"/>
      <c r="Z98" s="705"/>
      <c r="AA98" s="680"/>
    </row>
    <row r="99" spans="2:27" s="665" customFormat="1">
      <c r="B99" s="704"/>
      <c r="C99" s="704"/>
      <c r="D99" s="704"/>
      <c r="E99" s="704"/>
      <c r="F99" s="704"/>
      <c r="G99" s="704"/>
      <c r="H99" s="704"/>
      <c r="I99" s="704"/>
      <c r="J99" s="704"/>
      <c r="K99" s="704"/>
      <c r="L99" s="163"/>
      <c r="M99" s="163"/>
      <c r="N99" s="704"/>
      <c r="O99" s="704"/>
      <c r="P99" s="704"/>
      <c r="Q99" s="704"/>
      <c r="R99" s="704"/>
      <c r="S99" s="704"/>
      <c r="T99" s="704"/>
      <c r="U99" s="704"/>
      <c r="V99" s="704"/>
      <c r="W99" s="164"/>
      <c r="X99" s="704"/>
      <c r="Y99" s="704"/>
      <c r="Z99" s="705"/>
      <c r="AA99" s="680"/>
    </row>
    <row r="100" spans="2:27" s="665" customFormat="1">
      <c r="B100" s="704"/>
      <c r="C100" s="704"/>
      <c r="D100" s="704"/>
      <c r="E100" s="704"/>
      <c r="F100" s="704"/>
      <c r="G100" s="704"/>
      <c r="H100" s="704"/>
      <c r="I100" s="704"/>
      <c r="J100" s="704"/>
      <c r="K100" s="704"/>
      <c r="L100" s="163"/>
      <c r="M100" s="163"/>
      <c r="N100" s="704"/>
      <c r="O100" s="704"/>
      <c r="P100" s="704"/>
      <c r="Q100" s="704"/>
      <c r="R100" s="704"/>
      <c r="S100" s="704"/>
      <c r="T100" s="704"/>
      <c r="U100" s="704"/>
      <c r="V100" s="704"/>
      <c r="W100" s="164"/>
      <c r="X100" s="704"/>
      <c r="Y100" s="704"/>
      <c r="Z100" s="705"/>
      <c r="AA100" s="680"/>
    </row>
    <row r="101" spans="2:27" s="665" customFormat="1">
      <c r="B101" s="704"/>
      <c r="C101" s="704"/>
      <c r="D101" s="704"/>
      <c r="E101" s="704"/>
      <c r="F101" s="704"/>
      <c r="G101" s="704"/>
      <c r="H101" s="704"/>
      <c r="I101" s="704"/>
      <c r="J101" s="704"/>
      <c r="K101" s="704"/>
      <c r="L101" s="163"/>
      <c r="M101" s="163"/>
      <c r="N101" s="704"/>
      <c r="O101" s="704"/>
      <c r="P101" s="704"/>
      <c r="Q101" s="704"/>
      <c r="R101" s="704"/>
      <c r="S101" s="704"/>
      <c r="T101" s="704"/>
      <c r="U101" s="704"/>
      <c r="V101" s="704"/>
      <c r="W101" s="164"/>
      <c r="X101" s="704"/>
      <c r="Y101" s="704"/>
      <c r="Z101" s="705"/>
      <c r="AA101" s="680"/>
    </row>
    <row r="102" spans="2:27" s="665" customFormat="1">
      <c r="B102" s="704"/>
      <c r="C102" s="704"/>
      <c r="D102" s="704"/>
      <c r="E102" s="704"/>
      <c r="F102" s="704"/>
      <c r="G102" s="704"/>
      <c r="H102" s="704"/>
      <c r="I102" s="704"/>
      <c r="J102" s="704"/>
      <c r="K102" s="704"/>
      <c r="L102" s="163"/>
      <c r="M102" s="163"/>
      <c r="N102" s="704"/>
      <c r="O102" s="704"/>
      <c r="P102" s="704"/>
      <c r="Q102" s="704"/>
      <c r="R102" s="704"/>
      <c r="S102" s="704"/>
      <c r="T102" s="704"/>
      <c r="U102" s="704"/>
      <c r="V102" s="704"/>
      <c r="W102" s="164"/>
      <c r="X102" s="704"/>
      <c r="Y102" s="704"/>
      <c r="Z102" s="705"/>
      <c r="AA102" s="680"/>
    </row>
    <row r="103" spans="2:27" s="665" customFormat="1">
      <c r="B103" s="704"/>
      <c r="C103" s="704"/>
      <c r="D103" s="704"/>
      <c r="E103" s="704"/>
      <c r="F103" s="704"/>
      <c r="G103" s="704"/>
      <c r="H103" s="704"/>
      <c r="I103" s="704"/>
      <c r="J103" s="704"/>
      <c r="K103" s="704"/>
      <c r="L103" s="163"/>
      <c r="M103" s="163"/>
      <c r="N103" s="704"/>
      <c r="O103" s="704"/>
      <c r="P103" s="704"/>
      <c r="Q103" s="704"/>
      <c r="R103" s="704"/>
      <c r="S103" s="704"/>
      <c r="T103" s="704"/>
      <c r="U103" s="704"/>
      <c r="V103" s="704"/>
      <c r="W103" s="164"/>
      <c r="X103" s="704"/>
      <c r="Y103" s="704"/>
      <c r="Z103" s="705"/>
      <c r="AA103" s="680"/>
    </row>
    <row r="104" spans="2:27" s="665" customFormat="1">
      <c r="B104" s="704"/>
      <c r="C104" s="704"/>
      <c r="D104" s="704"/>
      <c r="E104" s="704"/>
      <c r="F104" s="704"/>
      <c r="G104" s="704"/>
      <c r="H104" s="704"/>
      <c r="I104" s="704"/>
      <c r="J104" s="704"/>
      <c r="K104" s="704"/>
      <c r="L104" s="163"/>
      <c r="M104" s="163"/>
      <c r="N104" s="704"/>
      <c r="O104" s="704"/>
      <c r="P104" s="704"/>
      <c r="Q104" s="704"/>
      <c r="R104" s="704"/>
      <c r="S104" s="704"/>
      <c r="T104" s="704"/>
      <c r="U104" s="704"/>
      <c r="V104" s="704"/>
      <c r="W104" s="164"/>
      <c r="X104" s="704"/>
      <c r="Y104" s="704"/>
      <c r="Z104" s="705"/>
      <c r="AA104" s="680"/>
    </row>
    <row r="105" spans="2:27" s="665" customFormat="1">
      <c r="B105" s="704"/>
      <c r="C105" s="704"/>
      <c r="D105" s="704"/>
      <c r="E105" s="704"/>
      <c r="F105" s="704"/>
      <c r="G105" s="704"/>
      <c r="H105" s="704"/>
      <c r="I105" s="704"/>
      <c r="J105" s="704"/>
      <c r="K105" s="704"/>
      <c r="L105" s="163"/>
      <c r="M105" s="163"/>
      <c r="N105" s="704"/>
      <c r="O105" s="704"/>
      <c r="P105" s="704"/>
      <c r="Q105" s="704"/>
      <c r="R105" s="704"/>
      <c r="S105" s="704"/>
      <c r="T105" s="704"/>
      <c r="U105" s="704"/>
      <c r="V105" s="704"/>
      <c r="W105" s="164"/>
      <c r="X105" s="704"/>
      <c r="Y105" s="704"/>
      <c r="Z105" s="705"/>
      <c r="AA105" s="680"/>
    </row>
    <row r="106" spans="2:27" s="665" customFormat="1">
      <c r="B106" s="704"/>
      <c r="C106" s="704"/>
      <c r="D106" s="704"/>
      <c r="E106" s="704"/>
      <c r="F106" s="704"/>
      <c r="G106" s="704"/>
      <c r="H106" s="704"/>
      <c r="I106" s="704"/>
      <c r="J106" s="704"/>
      <c r="K106" s="704"/>
      <c r="L106" s="163"/>
      <c r="M106" s="163"/>
      <c r="N106" s="704"/>
      <c r="O106" s="704"/>
      <c r="P106" s="704"/>
      <c r="Q106" s="704"/>
      <c r="R106" s="704"/>
      <c r="S106" s="704"/>
      <c r="T106" s="704"/>
      <c r="U106" s="704"/>
      <c r="V106" s="704"/>
      <c r="W106" s="164"/>
      <c r="X106" s="704"/>
      <c r="Y106" s="704"/>
      <c r="Z106" s="705"/>
      <c r="AA106" s="680"/>
    </row>
    <row r="107" spans="2:27" s="665" customFormat="1">
      <c r="B107" s="704"/>
      <c r="C107" s="704"/>
      <c r="D107" s="704"/>
      <c r="E107" s="704"/>
      <c r="F107" s="704"/>
      <c r="G107" s="704"/>
      <c r="H107" s="704"/>
      <c r="I107" s="704"/>
      <c r="J107" s="704"/>
      <c r="K107" s="704"/>
      <c r="L107" s="163"/>
      <c r="M107" s="163"/>
      <c r="N107" s="704"/>
      <c r="O107" s="704"/>
      <c r="P107" s="704"/>
      <c r="Q107" s="704"/>
      <c r="R107" s="704"/>
      <c r="S107" s="704"/>
      <c r="T107" s="704"/>
      <c r="U107" s="704"/>
      <c r="V107" s="704"/>
      <c r="W107" s="164"/>
      <c r="X107" s="704"/>
      <c r="Y107" s="704"/>
      <c r="Z107" s="705"/>
      <c r="AA107" s="680"/>
    </row>
    <row r="108" spans="2:27" s="665" customFormat="1">
      <c r="B108" s="704"/>
      <c r="C108" s="704"/>
      <c r="D108" s="704"/>
      <c r="E108" s="704"/>
      <c r="F108" s="704"/>
      <c r="G108" s="704"/>
      <c r="H108" s="704"/>
      <c r="I108" s="704"/>
      <c r="J108" s="704"/>
      <c r="K108" s="704"/>
      <c r="L108" s="163"/>
      <c r="M108" s="163"/>
      <c r="N108" s="704"/>
      <c r="O108" s="704"/>
      <c r="P108" s="704"/>
      <c r="Q108" s="704"/>
      <c r="R108" s="704"/>
      <c r="S108" s="704"/>
      <c r="T108" s="704"/>
      <c r="U108" s="704"/>
      <c r="V108" s="704"/>
      <c r="W108" s="164"/>
      <c r="X108" s="704"/>
      <c r="Y108" s="704"/>
      <c r="Z108" s="705"/>
      <c r="AA108" s="680"/>
    </row>
    <row r="109" spans="2:27" s="665" customFormat="1">
      <c r="B109" s="704"/>
      <c r="C109" s="704"/>
      <c r="D109" s="704"/>
      <c r="E109" s="704"/>
      <c r="F109" s="704"/>
      <c r="G109" s="704"/>
      <c r="H109" s="704"/>
      <c r="I109" s="704"/>
      <c r="J109" s="704"/>
      <c r="K109" s="704"/>
      <c r="L109" s="163"/>
      <c r="M109" s="163"/>
      <c r="N109" s="704"/>
      <c r="O109" s="704"/>
      <c r="P109" s="704"/>
      <c r="Q109" s="704"/>
      <c r="R109" s="704"/>
      <c r="S109" s="704"/>
      <c r="T109" s="704"/>
      <c r="U109" s="704"/>
      <c r="V109" s="704"/>
      <c r="W109" s="164"/>
      <c r="X109" s="704"/>
      <c r="Y109" s="704"/>
      <c r="Z109" s="705"/>
      <c r="AA109" s="680"/>
    </row>
    <row r="110" spans="2:27" s="665" customFormat="1">
      <c r="B110" s="704"/>
      <c r="C110" s="704"/>
      <c r="D110" s="704"/>
      <c r="E110" s="704"/>
      <c r="F110" s="704"/>
      <c r="G110" s="704"/>
      <c r="H110" s="704"/>
      <c r="I110" s="704"/>
      <c r="J110" s="704"/>
      <c r="K110" s="704"/>
      <c r="L110" s="163"/>
      <c r="M110" s="163"/>
      <c r="N110" s="704"/>
      <c r="O110" s="704"/>
      <c r="P110" s="704"/>
      <c r="Q110" s="704"/>
      <c r="R110" s="704"/>
      <c r="S110" s="704"/>
      <c r="T110" s="704"/>
      <c r="U110" s="704"/>
      <c r="V110" s="704"/>
      <c r="W110" s="164"/>
      <c r="X110" s="704"/>
      <c r="Y110" s="704"/>
      <c r="Z110" s="705"/>
      <c r="AA110" s="680"/>
    </row>
    <row r="111" spans="2:27" s="665" customFormat="1">
      <c r="B111" s="704"/>
      <c r="C111" s="704"/>
      <c r="D111" s="704"/>
      <c r="E111" s="704"/>
      <c r="F111" s="704"/>
      <c r="G111" s="704"/>
      <c r="H111" s="704"/>
      <c r="I111" s="704"/>
      <c r="J111" s="704"/>
      <c r="K111" s="704"/>
      <c r="L111" s="163"/>
      <c r="M111" s="163"/>
      <c r="N111" s="704"/>
      <c r="O111" s="704"/>
      <c r="P111" s="704"/>
      <c r="Q111" s="704"/>
      <c r="R111" s="704"/>
      <c r="S111" s="704"/>
      <c r="T111" s="704"/>
      <c r="U111" s="704"/>
      <c r="V111" s="704"/>
      <c r="W111" s="164"/>
      <c r="X111" s="704"/>
      <c r="Y111" s="704"/>
      <c r="Z111" s="705"/>
      <c r="AA111" s="680"/>
    </row>
    <row r="112" spans="2:27" s="665" customFormat="1">
      <c r="B112" s="704"/>
      <c r="C112" s="704"/>
      <c r="D112" s="704"/>
      <c r="E112" s="704"/>
      <c r="F112" s="704"/>
      <c r="G112" s="704"/>
      <c r="H112" s="704"/>
      <c r="I112" s="704"/>
      <c r="J112" s="704"/>
      <c r="K112" s="704"/>
      <c r="L112" s="163"/>
      <c r="M112" s="163"/>
      <c r="N112" s="704"/>
      <c r="O112" s="704"/>
      <c r="P112" s="704"/>
      <c r="Q112" s="704"/>
      <c r="R112" s="704"/>
      <c r="S112" s="704"/>
      <c r="T112" s="704"/>
      <c r="U112" s="704"/>
      <c r="V112" s="704"/>
      <c r="W112" s="164"/>
      <c r="X112" s="704"/>
      <c r="Y112" s="704"/>
      <c r="Z112" s="705"/>
      <c r="AA112" s="680"/>
    </row>
    <row r="113" spans="2:36">
      <c r="C113" s="704"/>
      <c r="D113" s="704"/>
      <c r="E113" s="704"/>
      <c r="F113" s="704"/>
      <c r="G113" s="704"/>
      <c r="H113" s="704"/>
    </row>
    <row r="114" spans="2:36" s="381" customFormat="1">
      <c r="B114" s="704"/>
      <c r="C114" s="704"/>
      <c r="D114" s="704"/>
      <c r="E114" s="704"/>
      <c r="F114" s="704"/>
      <c r="G114" s="704"/>
      <c r="H114" s="704"/>
      <c r="I114" s="704"/>
      <c r="J114" s="704"/>
      <c r="K114" s="704"/>
      <c r="L114" s="163"/>
      <c r="M114" s="163"/>
      <c r="N114" s="704"/>
      <c r="O114" s="704"/>
      <c r="P114" s="704"/>
      <c r="Q114" s="704"/>
      <c r="R114" s="704"/>
      <c r="S114" s="704"/>
      <c r="T114" s="704"/>
      <c r="U114" s="704"/>
      <c r="V114" s="704"/>
      <c r="W114" s="164"/>
      <c r="X114" s="704"/>
      <c r="Y114" s="704"/>
      <c r="Z114" s="705"/>
      <c r="AA114" s="705"/>
    </row>
    <row r="115" spans="2:36" s="381" customFormat="1">
      <c r="B115" s="704"/>
      <c r="C115" s="704"/>
      <c r="D115" s="704"/>
      <c r="E115" s="704"/>
      <c r="F115" s="704"/>
      <c r="G115" s="704"/>
      <c r="H115" s="704"/>
      <c r="I115" s="704"/>
      <c r="J115" s="704"/>
      <c r="K115" s="704"/>
      <c r="L115" s="163"/>
      <c r="M115" s="163"/>
      <c r="N115" s="704"/>
      <c r="O115" s="704"/>
      <c r="P115" s="704"/>
      <c r="Q115" s="704"/>
      <c r="R115" s="704"/>
      <c r="S115" s="704"/>
      <c r="T115" s="704"/>
      <c r="U115" s="704"/>
      <c r="V115" s="704"/>
      <c r="W115" s="164"/>
      <c r="X115" s="704"/>
      <c r="Y115" s="704"/>
      <c r="Z115" s="705"/>
      <c r="AA115" s="705"/>
    </row>
    <row r="116" spans="2:36" s="381" customFormat="1">
      <c r="B116" s="704"/>
      <c r="C116" s="704"/>
      <c r="D116" s="704"/>
      <c r="E116" s="704"/>
      <c r="F116" s="704"/>
      <c r="G116" s="704"/>
      <c r="H116" s="704"/>
      <c r="I116" s="704"/>
      <c r="J116" s="704"/>
      <c r="K116" s="704"/>
      <c r="L116" s="163"/>
      <c r="M116" s="163"/>
      <c r="N116" s="704"/>
      <c r="O116" s="704"/>
      <c r="P116" s="704"/>
      <c r="Q116" s="704"/>
      <c r="R116" s="704"/>
      <c r="S116" s="704"/>
      <c r="T116" s="704"/>
      <c r="U116" s="704"/>
      <c r="V116" s="704"/>
      <c r="W116" s="164"/>
      <c r="X116" s="704"/>
      <c r="Y116" s="704"/>
      <c r="Z116" s="705"/>
      <c r="AA116" s="705"/>
      <c r="AB116" s="704"/>
      <c r="AC116" s="704"/>
      <c r="AD116" s="704"/>
      <c r="AE116" s="704"/>
      <c r="AF116" s="704"/>
      <c r="AG116" s="704"/>
      <c r="AH116" s="704"/>
      <c r="AI116" s="704"/>
      <c r="AJ116" s="704"/>
    </row>
    <row r="117" spans="2:36" s="381" customFormat="1">
      <c r="B117" s="704"/>
      <c r="C117" s="704"/>
      <c r="D117" s="704"/>
      <c r="E117" s="704"/>
      <c r="F117" s="704"/>
      <c r="G117" s="704"/>
      <c r="H117" s="704"/>
      <c r="I117" s="704"/>
      <c r="J117" s="704"/>
      <c r="K117" s="704"/>
      <c r="L117" s="163"/>
      <c r="M117" s="163"/>
      <c r="N117" s="704"/>
      <c r="O117" s="704"/>
      <c r="P117" s="704"/>
      <c r="Q117" s="704"/>
      <c r="R117" s="704"/>
      <c r="S117" s="704"/>
      <c r="T117" s="704"/>
      <c r="U117" s="704"/>
      <c r="V117" s="704"/>
      <c r="W117" s="164"/>
      <c r="X117" s="704"/>
      <c r="Y117" s="704"/>
      <c r="Z117" s="705"/>
      <c r="AA117" s="705"/>
      <c r="AB117" s="704"/>
      <c r="AC117" s="704"/>
      <c r="AD117" s="704"/>
      <c r="AE117" s="704"/>
      <c r="AF117" s="704"/>
      <c r="AG117" s="704"/>
      <c r="AH117" s="704"/>
      <c r="AI117" s="704"/>
      <c r="AJ117" s="704"/>
    </row>
    <row r="118" spans="2:36" s="381" customFormat="1">
      <c r="B118" s="704"/>
      <c r="C118" s="704"/>
      <c r="D118" s="704"/>
      <c r="E118" s="704"/>
      <c r="F118" s="704"/>
      <c r="G118" s="704"/>
      <c r="H118" s="704"/>
      <c r="I118" s="704"/>
      <c r="J118" s="704"/>
      <c r="K118" s="704"/>
      <c r="L118" s="163"/>
      <c r="M118" s="163"/>
      <c r="N118" s="704"/>
      <c r="O118" s="704"/>
      <c r="P118" s="704"/>
      <c r="Q118" s="704"/>
      <c r="R118" s="704"/>
      <c r="S118" s="704"/>
      <c r="T118" s="704"/>
      <c r="U118" s="704"/>
      <c r="V118" s="704"/>
      <c r="W118" s="164"/>
      <c r="X118" s="704"/>
      <c r="Y118" s="704"/>
      <c r="Z118" s="705"/>
      <c r="AA118" s="705"/>
      <c r="AB118" s="704"/>
      <c r="AC118" s="704"/>
      <c r="AD118" s="704"/>
      <c r="AE118" s="704"/>
      <c r="AF118" s="704"/>
      <c r="AG118" s="704"/>
      <c r="AH118" s="704"/>
      <c r="AI118" s="704"/>
      <c r="AJ118" s="704"/>
    </row>
    <row r="119" spans="2:36" s="381" customFormat="1">
      <c r="B119" s="704"/>
      <c r="C119" s="704"/>
      <c r="D119" s="704"/>
      <c r="E119" s="704"/>
      <c r="F119" s="704"/>
      <c r="G119" s="704"/>
      <c r="H119" s="704"/>
      <c r="I119" s="704"/>
      <c r="J119" s="704"/>
      <c r="K119" s="704"/>
      <c r="L119" s="163"/>
      <c r="M119" s="163"/>
      <c r="N119" s="704"/>
      <c r="O119" s="704"/>
      <c r="P119" s="704"/>
      <c r="Q119" s="704"/>
      <c r="R119" s="704"/>
      <c r="S119" s="704"/>
      <c r="T119" s="704"/>
      <c r="U119" s="704"/>
      <c r="V119" s="704"/>
      <c r="W119" s="164"/>
      <c r="X119" s="704"/>
      <c r="Y119" s="704"/>
      <c r="Z119" s="705"/>
      <c r="AA119" s="705"/>
      <c r="AB119" s="704"/>
      <c r="AC119" s="704"/>
      <c r="AD119" s="704"/>
      <c r="AE119" s="704"/>
      <c r="AF119" s="704"/>
      <c r="AG119" s="704"/>
      <c r="AH119" s="704"/>
      <c r="AI119" s="704"/>
      <c r="AJ119" s="704"/>
    </row>
    <row r="120" spans="2:36" s="381" customFormat="1">
      <c r="B120" s="704"/>
      <c r="C120" s="704"/>
      <c r="D120" s="704"/>
      <c r="E120" s="704"/>
      <c r="F120" s="704"/>
      <c r="G120" s="704"/>
      <c r="H120" s="704"/>
      <c r="I120" s="704"/>
      <c r="J120" s="704"/>
      <c r="K120" s="704"/>
      <c r="L120" s="163"/>
      <c r="M120" s="163"/>
      <c r="N120" s="704"/>
      <c r="O120" s="704"/>
      <c r="P120" s="704"/>
      <c r="Q120" s="704"/>
      <c r="R120" s="704"/>
      <c r="S120" s="704"/>
      <c r="T120" s="704"/>
      <c r="U120" s="704"/>
      <c r="V120" s="704"/>
      <c r="W120" s="164"/>
      <c r="X120" s="704"/>
      <c r="Y120" s="704"/>
      <c r="Z120" s="705"/>
      <c r="AA120" s="705"/>
      <c r="AB120" s="704"/>
      <c r="AC120" s="704"/>
      <c r="AD120" s="704"/>
      <c r="AE120" s="704"/>
      <c r="AF120" s="704"/>
      <c r="AG120" s="704"/>
      <c r="AH120" s="704"/>
      <c r="AI120" s="704"/>
      <c r="AJ120" s="704"/>
    </row>
    <row r="121" spans="2:36" s="381" customFormat="1">
      <c r="B121" s="704"/>
      <c r="C121" s="704"/>
      <c r="D121" s="704"/>
      <c r="E121" s="704"/>
      <c r="F121" s="704"/>
      <c r="G121" s="704"/>
      <c r="H121" s="704"/>
      <c r="I121" s="704"/>
      <c r="J121" s="704"/>
      <c r="K121" s="704"/>
      <c r="L121" s="163"/>
      <c r="M121" s="163"/>
      <c r="N121" s="704"/>
      <c r="O121" s="704"/>
      <c r="P121" s="704"/>
      <c r="Q121" s="704"/>
      <c r="R121" s="704"/>
      <c r="S121" s="704"/>
      <c r="T121" s="704"/>
      <c r="U121" s="704"/>
      <c r="V121" s="704"/>
      <c r="W121" s="164"/>
      <c r="X121" s="704"/>
      <c r="Y121" s="704"/>
      <c r="Z121" s="705"/>
      <c r="AA121" s="705"/>
      <c r="AB121" s="704"/>
      <c r="AC121" s="704"/>
      <c r="AD121" s="704"/>
      <c r="AE121" s="704"/>
      <c r="AF121" s="704"/>
      <c r="AG121" s="704"/>
      <c r="AH121" s="704"/>
      <c r="AI121" s="704"/>
      <c r="AJ121" s="704"/>
    </row>
    <row r="122" spans="2:36" s="381" customFormat="1">
      <c r="B122" s="704"/>
      <c r="C122" s="704"/>
      <c r="D122" s="704"/>
      <c r="E122" s="704"/>
      <c r="F122" s="704"/>
      <c r="G122" s="704"/>
      <c r="H122" s="704"/>
      <c r="I122" s="704"/>
      <c r="J122" s="704"/>
      <c r="K122" s="704"/>
      <c r="L122" s="163"/>
      <c r="M122" s="163"/>
      <c r="N122" s="704"/>
      <c r="O122" s="704"/>
      <c r="P122" s="704"/>
      <c r="Q122" s="704"/>
      <c r="R122" s="704"/>
      <c r="S122" s="704"/>
      <c r="T122" s="704"/>
      <c r="U122" s="704"/>
      <c r="V122" s="704"/>
      <c r="W122" s="164"/>
      <c r="X122" s="704"/>
      <c r="Y122" s="704"/>
      <c r="Z122" s="705"/>
      <c r="AA122" s="705"/>
      <c r="AB122" s="704"/>
      <c r="AC122" s="704"/>
      <c r="AD122" s="704"/>
      <c r="AE122" s="704"/>
      <c r="AF122" s="704"/>
      <c r="AG122" s="704"/>
      <c r="AH122" s="704"/>
      <c r="AI122" s="704"/>
      <c r="AJ122" s="704"/>
    </row>
    <row r="123" spans="2:36" s="381" customFormat="1">
      <c r="B123" s="704"/>
      <c r="C123" s="704"/>
      <c r="D123" s="704"/>
      <c r="E123" s="704"/>
      <c r="F123" s="704"/>
      <c r="G123" s="704"/>
      <c r="H123" s="704"/>
      <c r="I123" s="704"/>
      <c r="J123" s="704"/>
      <c r="K123" s="704"/>
      <c r="L123" s="163"/>
      <c r="M123" s="163"/>
      <c r="N123" s="704"/>
      <c r="O123" s="704"/>
      <c r="P123" s="704"/>
      <c r="Q123" s="704"/>
      <c r="R123" s="704"/>
      <c r="S123" s="704"/>
      <c r="T123" s="704"/>
      <c r="U123" s="704"/>
      <c r="V123" s="704"/>
      <c r="W123" s="164"/>
      <c r="X123" s="704"/>
      <c r="Y123" s="704"/>
      <c r="Z123" s="705"/>
      <c r="AA123" s="705"/>
      <c r="AB123" s="704"/>
      <c r="AC123" s="704"/>
      <c r="AD123" s="704"/>
      <c r="AE123" s="704"/>
      <c r="AF123" s="704"/>
      <c r="AG123" s="704"/>
      <c r="AH123" s="704"/>
      <c r="AI123" s="704"/>
      <c r="AJ123" s="704"/>
    </row>
    <row r="124" spans="2:36" s="381" customFormat="1">
      <c r="B124" s="704"/>
      <c r="C124" s="704"/>
      <c r="D124" s="704"/>
      <c r="E124" s="704"/>
      <c r="F124" s="704"/>
      <c r="G124" s="704"/>
      <c r="H124" s="704"/>
      <c r="I124" s="704"/>
      <c r="J124" s="704"/>
      <c r="K124" s="704"/>
      <c r="L124" s="163"/>
      <c r="M124" s="163"/>
      <c r="N124" s="704"/>
      <c r="O124" s="704"/>
      <c r="P124" s="704"/>
      <c r="Q124" s="704"/>
      <c r="R124" s="704"/>
      <c r="S124" s="704"/>
      <c r="T124" s="704"/>
      <c r="U124" s="704"/>
      <c r="V124" s="704"/>
      <c r="W124" s="164"/>
      <c r="X124" s="704"/>
      <c r="Y124" s="704"/>
      <c r="Z124" s="705"/>
      <c r="AA124" s="705"/>
      <c r="AB124" s="704"/>
      <c r="AC124" s="704"/>
      <c r="AD124" s="704"/>
      <c r="AE124" s="704"/>
      <c r="AF124" s="704"/>
      <c r="AG124" s="704"/>
      <c r="AH124" s="704"/>
      <c r="AI124" s="704"/>
      <c r="AJ124" s="704"/>
    </row>
    <row r="125" spans="2:36" s="381" customFormat="1">
      <c r="B125" s="704"/>
      <c r="C125" s="704"/>
      <c r="D125" s="704"/>
      <c r="E125" s="704"/>
      <c r="F125" s="704"/>
      <c r="G125" s="704"/>
      <c r="H125" s="704"/>
      <c r="I125" s="704"/>
      <c r="J125" s="704"/>
      <c r="K125" s="704"/>
      <c r="L125" s="163"/>
      <c r="M125" s="163"/>
      <c r="N125" s="704"/>
      <c r="O125" s="704"/>
      <c r="P125" s="704"/>
      <c r="Q125" s="704"/>
      <c r="R125" s="704"/>
      <c r="S125" s="704"/>
      <c r="T125" s="704"/>
      <c r="U125" s="704"/>
      <c r="V125" s="704"/>
      <c r="W125" s="164"/>
      <c r="X125" s="704"/>
      <c r="Y125" s="704"/>
      <c r="Z125" s="705"/>
      <c r="AA125" s="705"/>
      <c r="AB125" s="704"/>
      <c r="AC125" s="704"/>
      <c r="AD125" s="704"/>
      <c r="AE125" s="704"/>
      <c r="AF125" s="704"/>
      <c r="AG125" s="704"/>
      <c r="AH125" s="704"/>
      <c r="AI125" s="704"/>
      <c r="AJ125" s="704"/>
    </row>
    <row r="126" spans="2:36" s="381" customFormat="1">
      <c r="B126" s="704"/>
      <c r="C126" s="704"/>
      <c r="D126" s="704"/>
      <c r="E126" s="704"/>
      <c r="F126" s="704"/>
      <c r="G126" s="704"/>
      <c r="H126" s="704"/>
      <c r="I126" s="704"/>
      <c r="J126" s="704"/>
      <c r="K126" s="704"/>
      <c r="L126" s="163"/>
      <c r="M126" s="163"/>
      <c r="N126" s="704"/>
      <c r="O126" s="704"/>
      <c r="P126" s="704"/>
      <c r="Q126" s="704"/>
      <c r="R126" s="704"/>
      <c r="S126" s="704"/>
      <c r="T126" s="704"/>
      <c r="U126" s="704"/>
      <c r="V126" s="704"/>
      <c r="W126" s="164"/>
      <c r="X126" s="704"/>
      <c r="Y126" s="704"/>
      <c r="Z126" s="705"/>
      <c r="AA126" s="705"/>
      <c r="AB126" s="704"/>
      <c r="AC126" s="704"/>
      <c r="AD126" s="704"/>
      <c r="AE126" s="704"/>
      <c r="AF126" s="704"/>
      <c r="AG126" s="704"/>
      <c r="AH126" s="704"/>
      <c r="AI126" s="704"/>
      <c r="AJ126" s="704"/>
    </row>
    <row r="127" spans="2:36" s="381" customFormat="1">
      <c r="B127" s="704"/>
      <c r="C127" s="704"/>
      <c r="D127" s="704"/>
      <c r="E127" s="704"/>
      <c r="F127" s="704"/>
      <c r="G127" s="704"/>
      <c r="H127" s="704"/>
      <c r="I127" s="704"/>
      <c r="J127" s="704"/>
      <c r="K127" s="704"/>
      <c r="L127" s="163"/>
      <c r="M127" s="163"/>
      <c r="N127" s="704"/>
      <c r="O127" s="704"/>
      <c r="P127" s="704"/>
      <c r="Q127" s="704"/>
      <c r="R127" s="704"/>
      <c r="S127" s="704"/>
      <c r="T127" s="704"/>
      <c r="U127" s="704"/>
      <c r="V127" s="704"/>
      <c r="W127" s="164"/>
      <c r="X127" s="704"/>
      <c r="Y127" s="704"/>
      <c r="Z127" s="705"/>
      <c r="AA127" s="705"/>
      <c r="AB127" s="704"/>
      <c r="AC127" s="704"/>
      <c r="AD127" s="704"/>
      <c r="AE127" s="704"/>
      <c r="AF127" s="704"/>
      <c r="AG127" s="704"/>
      <c r="AH127" s="704"/>
      <c r="AI127" s="704"/>
      <c r="AJ127" s="704"/>
    </row>
    <row r="128" spans="2:36" s="381" customFormat="1">
      <c r="B128" s="704"/>
      <c r="C128" s="704"/>
      <c r="D128" s="704"/>
      <c r="E128" s="704"/>
      <c r="F128" s="704"/>
      <c r="G128" s="704"/>
      <c r="H128" s="704"/>
      <c r="I128" s="704"/>
      <c r="J128" s="704"/>
      <c r="K128" s="704"/>
      <c r="L128" s="163"/>
      <c r="M128" s="163"/>
      <c r="N128" s="704"/>
      <c r="O128" s="704"/>
      <c r="P128" s="704"/>
      <c r="Q128" s="704"/>
      <c r="R128" s="704"/>
      <c r="S128" s="704"/>
      <c r="T128" s="704"/>
      <c r="U128" s="704"/>
      <c r="V128" s="704"/>
      <c r="W128" s="164"/>
      <c r="X128" s="704"/>
      <c r="Y128" s="704"/>
      <c r="Z128" s="705"/>
      <c r="AA128" s="705"/>
      <c r="AB128" s="704"/>
      <c r="AC128" s="704"/>
      <c r="AD128" s="704"/>
      <c r="AE128" s="704"/>
      <c r="AF128" s="704"/>
      <c r="AG128" s="704"/>
      <c r="AH128" s="704"/>
      <c r="AI128" s="704"/>
      <c r="AJ128" s="704"/>
    </row>
    <row r="129" spans="2:36" s="381" customFormat="1">
      <c r="B129" s="704"/>
      <c r="C129" s="704"/>
      <c r="D129" s="704"/>
      <c r="E129" s="704"/>
      <c r="F129" s="704"/>
      <c r="G129" s="704"/>
      <c r="H129" s="704"/>
      <c r="I129" s="704"/>
      <c r="J129" s="704"/>
      <c r="K129" s="704"/>
      <c r="L129" s="163"/>
      <c r="M129" s="163"/>
      <c r="N129" s="704"/>
      <c r="O129" s="704"/>
      <c r="P129" s="704"/>
      <c r="Q129" s="704"/>
      <c r="R129" s="704"/>
      <c r="S129" s="704"/>
      <c r="T129" s="704"/>
      <c r="U129" s="704"/>
      <c r="V129" s="704"/>
      <c r="W129" s="164"/>
      <c r="X129" s="704"/>
      <c r="Y129" s="704"/>
      <c r="Z129" s="705"/>
      <c r="AA129" s="705"/>
      <c r="AB129" s="704"/>
      <c r="AC129" s="704"/>
      <c r="AD129" s="704"/>
      <c r="AE129" s="704"/>
      <c r="AF129" s="704"/>
      <c r="AG129" s="704"/>
      <c r="AH129" s="704"/>
      <c r="AI129" s="704"/>
      <c r="AJ129" s="704"/>
    </row>
    <row r="130" spans="2:36" s="381" customFormat="1">
      <c r="B130" s="704"/>
      <c r="C130" s="704"/>
      <c r="D130" s="704"/>
      <c r="E130" s="704"/>
      <c r="F130" s="704"/>
      <c r="G130" s="704"/>
      <c r="H130" s="704"/>
      <c r="I130" s="704"/>
      <c r="J130" s="704"/>
      <c r="K130" s="704"/>
      <c r="L130" s="163"/>
      <c r="M130" s="163"/>
      <c r="N130" s="704"/>
      <c r="O130" s="704"/>
      <c r="P130" s="704"/>
      <c r="Q130" s="704"/>
      <c r="R130" s="704"/>
      <c r="S130" s="704"/>
      <c r="T130" s="704"/>
      <c r="U130" s="704"/>
      <c r="V130" s="704"/>
      <c r="W130" s="164"/>
      <c r="X130" s="704"/>
      <c r="Y130" s="704"/>
      <c r="Z130" s="705"/>
      <c r="AA130" s="705"/>
      <c r="AB130" s="704"/>
      <c r="AC130" s="704"/>
      <c r="AD130" s="704"/>
      <c r="AE130" s="704"/>
      <c r="AF130" s="704"/>
      <c r="AG130" s="704"/>
      <c r="AH130" s="704"/>
      <c r="AI130" s="704"/>
      <c r="AJ130" s="704"/>
    </row>
    <row r="131" spans="2:36">
      <c r="C131" s="704"/>
      <c r="D131" s="704"/>
      <c r="E131" s="704"/>
      <c r="F131" s="704"/>
      <c r="G131" s="704"/>
      <c r="H131" s="704"/>
    </row>
    <row r="132" spans="2:36">
      <c r="C132" s="704"/>
      <c r="D132" s="704"/>
      <c r="E132" s="704"/>
      <c r="F132" s="704"/>
      <c r="G132" s="704"/>
      <c r="H132" s="704"/>
    </row>
    <row r="133" spans="2:36">
      <c r="C133" s="704"/>
      <c r="D133" s="704"/>
      <c r="E133" s="704"/>
      <c r="F133" s="704"/>
      <c r="G133" s="704"/>
      <c r="H133" s="704"/>
    </row>
  </sheetData>
  <autoFilter ref="B18:AJ53" xr:uid="{2257D41E-9A11-49BE-BD7C-DAB38D287D3E}"/>
  <mergeCells count="6">
    <mergeCell ref="M45:W45"/>
    <mergeCell ref="G47:H47"/>
    <mergeCell ref="M50:W50"/>
    <mergeCell ref="G51:H51"/>
    <mergeCell ref="I51:J51"/>
    <mergeCell ref="M51:W51"/>
  </mergeCells>
  <printOptions horizontalCentered="1"/>
  <pageMargins left="0.19685039370078741" right="0" top="0.15748031496062992" bottom="0.23622047244094491"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FAD3C-2CF2-438C-B441-6F574DC2FBFA}">
  <sheetPr>
    <pageSetUpPr fitToPage="1"/>
  </sheetPr>
  <dimension ref="A1:AJ112"/>
  <sheetViews>
    <sheetView showGridLines="0" topLeftCell="B13" zoomScale="70" zoomScaleNormal="70" zoomScaleSheetLayoutView="70" workbookViewId="0">
      <selection activeCell="F19" sqref="F19:F23"/>
    </sheetView>
  </sheetViews>
  <sheetFormatPr defaultColWidth="9.1796875" defaultRowHeight="14"/>
  <cols>
    <col min="1" max="1" width="3.08984375" style="429" customWidth="1"/>
    <col min="2" max="2" width="13.81640625" style="429" customWidth="1"/>
    <col min="3" max="3" width="48.1796875" style="429" customWidth="1"/>
    <col min="4" max="4" width="16.453125" style="451" bestFit="1" customWidth="1"/>
    <col min="5" max="5" width="11.1796875" style="451" customWidth="1"/>
    <col min="6" max="6" width="13.81640625" style="429" customWidth="1"/>
    <col min="7" max="7" width="13.1796875" style="300" customWidth="1"/>
    <col min="8" max="8" width="18" style="300" customWidth="1"/>
    <col min="9" max="9" width="5.81640625" style="429" customWidth="1"/>
    <col min="10" max="10" width="18" style="429" customWidth="1"/>
    <col min="11" max="11" width="8.1796875" style="429" customWidth="1"/>
    <col min="12" max="12" width="15.1796875" style="300" customWidth="1"/>
    <col min="13" max="13" width="15.453125" style="300" customWidth="1"/>
    <col min="14" max="14" width="0.1796875" style="429" customWidth="1"/>
    <col min="15" max="15" width="5.453125" style="429" customWidth="1"/>
    <col min="16" max="16" width="2.54296875" style="429" customWidth="1"/>
    <col min="17" max="17" width="4.81640625" style="429" customWidth="1"/>
    <col min="18" max="18" width="5.453125" style="429" customWidth="1"/>
    <col min="19" max="19" width="1.54296875" style="429" customWidth="1"/>
    <col min="20" max="20" width="4.1796875" style="429" customWidth="1"/>
    <col min="21" max="21" width="1.81640625" style="429" customWidth="1"/>
    <col min="22" max="22" width="6" style="429" customWidth="1"/>
    <col min="23" max="23" width="12.453125" style="301" customWidth="1"/>
    <col min="24" max="24" width="9.1796875" style="429" customWidth="1"/>
    <col min="25" max="25" width="2.81640625" style="429" customWidth="1"/>
    <col min="26" max="35" width="9.1796875" style="429" customWidth="1"/>
    <col min="36" max="16384" width="9.1796875" style="429"/>
  </cols>
  <sheetData>
    <row r="1" spans="2:23">
      <c r="B1" s="426"/>
      <c r="C1" s="426"/>
    </row>
    <row r="2" spans="2:23" ht="15" customHeight="1">
      <c r="O2" s="382"/>
      <c r="P2" s="382"/>
      <c r="Q2" s="382"/>
      <c r="R2" s="382"/>
      <c r="S2" s="382"/>
      <c r="T2" s="382"/>
      <c r="U2" s="382"/>
    </row>
    <row r="3" spans="2:23">
      <c r="C3" s="514"/>
      <c r="D3" s="515"/>
      <c r="E3" s="515"/>
      <c r="F3" s="514"/>
      <c r="G3" s="498"/>
      <c r="H3" s="516" t="s">
        <v>41</v>
      </c>
      <c r="I3" s="514"/>
      <c r="J3" s="514"/>
      <c r="K3" s="514"/>
      <c r="L3" s="498"/>
      <c r="M3" s="498"/>
      <c r="N3" s="514"/>
      <c r="O3" s="514"/>
      <c r="P3" s="514"/>
      <c r="Q3" s="514"/>
      <c r="R3" s="514"/>
      <c r="S3" s="514"/>
      <c r="T3" s="514"/>
      <c r="U3" s="514"/>
      <c r="V3" s="514"/>
      <c r="W3" s="499"/>
    </row>
    <row r="4" spans="2:23" ht="3.75" customHeight="1"/>
    <row r="5" spans="2:23">
      <c r="B5" s="429" t="s">
        <v>500</v>
      </c>
      <c r="I5" s="452" t="s">
        <v>43</v>
      </c>
      <c r="J5" s="517">
        <f ca="1">TODAY()</f>
        <v>44826</v>
      </c>
      <c r="K5" s="517"/>
      <c r="L5" s="500"/>
      <c r="M5" s="302"/>
      <c r="N5" s="452"/>
      <c r="O5" s="452"/>
      <c r="P5" s="452"/>
      <c r="Q5" s="452"/>
      <c r="R5" s="452"/>
      <c r="S5" s="452"/>
      <c r="T5" s="452"/>
      <c r="U5" s="452"/>
      <c r="V5" s="452"/>
    </row>
    <row r="6" spans="2:23">
      <c r="B6" s="518" t="s">
        <v>44</v>
      </c>
      <c r="C6" s="519"/>
      <c r="D6" s="520"/>
      <c r="E6" s="521"/>
      <c r="F6" s="519"/>
      <c r="G6" s="501" t="s">
        <v>45</v>
      </c>
      <c r="H6" s="502"/>
      <c r="I6" s="522" t="s">
        <v>46</v>
      </c>
      <c r="J6" s="523"/>
      <c r="K6" s="524"/>
      <c r="L6" s="501" t="s">
        <v>47</v>
      </c>
      <c r="M6" s="502"/>
      <c r="N6" s="524"/>
      <c r="O6" s="524"/>
      <c r="P6" s="518"/>
      <c r="Q6" s="524"/>
      <c r="R6" s="524"/>
      <c r="S6" s="524"/>
      <c r="T6" s="524"/>
      <c r="U6" s="519"/>
      <c r="V6" s="519"/>
      <c r="W6" s="303"/>
    </row>
    <row r="7" spans="2:23">
      <c r="B7" s="430" t="s">
        <v>614</v>
      </c>
      <c r="D7" s="525"/>
      <c r="E7" s="526" t="s">
        <v>48</v>
      </c>
      <c r="F7" s="527"/>
      <c r="G7" s="503" t="s">
        <v>49</v>
      </c>
      <c r="H7" s="504"/>
      <c r="I7" s="528" t="s">
        <v>50</v>
      </c>
      <c r="J7" s="529"/>
      <c r="K7" s="527"/>
      <c r="L7" s="503" t="s">
        <v>51</v>
      </c>
      <c r="M7" s="504"/>
      <c r="N7" s="527"/>
      <c r="O7" s="527"/>
      <c r="P7" s="528" t="s">
        <v>52</v>
      </c>
      <c r="Q7" s="527"/>
      <c r="R7" s="527"/>
      <c r="S7" s="527"/>
      <c r="T7" s="527"/>
      <c r="U7" s="527"/>
      <c r="V7" s="527"/>
      <c r="W7" s="505"/>
    </row>
    <row r="8" spans="2:23">
      <c r="B8" s="430" t="s">
        <v>394</v>
      </c>
      <c r="D8" s="525"/>
      <c r="E8" s="530"/>
      <c r="G8" s="304"/>
      <c r="H8" s="161"/>
      <c r="I8" s="430"/>
      <c r="K8" s="531"/>
      <c r="L8" s="304"/>
      <c r="M8" s="305"/>
      <c r="O8" s="531"/>
      <c r="U8" s="442"/>
      <c r="V8" s="442"/>
      <c r="W8" s="306"/>
    </row>
    <row r="9" spans="2:23">
      <c r="B9" s="430">
        <v>4380192</v>
      </c>
      <c r="D9" s="525"/>
      <c r="E9" s="530" t="s">
        <v>349</v>
      </c>
      <c r="G9" s="304" t="s">
        <v>951</v>
      </c>
      <c r="H9" s="161"/>
      <c r="I9" s="430" t="s">
        <v>892</v>
      </c>
      <c r="K9" s="428"/>
      <c r="L9" s="304" t="s">
        <v>893</v>
      </c>
      <c r="M9" s="307"/>
      <c r="O9" s="428"/>
      <c r="P9" s="429" t="s">
        <v>57</v>
      </c>
      <c r="W9" s="308"/>
    </row>
    <row r="10" spans="2:23">
      <c r="B10" s="430" t="s">
        <v>534</v>
      </c>
      <c r="D10" s="532" t="s">
        <v>555</v>
      </c>
      <c r="E10" s="530" t="s">
        <v>894</v>
      </c>
      <c r="G10" s="304"/>
      <c r="H10" s="161"/>
      <c r="I10" s="987"/>
      <c r="J10" s="988"/>
      <c r="K10" s="989"/>
      <c r="L10" s="304"/>
      <c r="M10" s="307"/>
      <c r="O10" s="428"/>
      <c r="W10" s="308"/>
    </row>
    <row r="11" spans="2:23">
      <c r="B11" s="430"/>
      <c r="D11" s="525"/>
      <c r="E11" s="533"/>
      <c r="F11" s="534"/>
      <c r="G11" s="304" t="s">
        <v>950</v>
      </c>
      <c r="H11" s="161"/>
      <c r="I11" s="430" t="s">
        <v>895</v>
      </c>
      <c r="K11" s="428"/>
      <c r="L11" s="304" t="s">
        <v>896</v>
      </c>
      <c r="M11" s="307"/>
      <c r="O11" s="428"/>
      <c r="P11" s="429" t="s">
        <v>62</v>
      </c>
      <c r="W11" s="308"/>
    </row>
    <row r="12" spans="2:23">
      <c r="B12" s="440" t="s">
        <v>63</v>
      </c>
      <c r="D12" s="525"/>
      <c r="E12" s="530" t="s">
        <v>897</v>
      </c>
      <c r="G12" s="304"/>
      <c r="H12" s="161"/>
      <c r="I12" s="430"/>
      <c r="K12" s="428"/>
      <c r="L12" s="304"/>
      <c r="M12" s="307"/>
      <c r="O12" s="428"/>
      <c r="W12" s="308"/>
    </row>
    <row r="13" spans="2:23">
      <c r="B13" s="440"/>
      <c r="C13" s="535"/>
      <c r="D13" s="536"/>
      <c r="E13" s="530" t="s">
        <v>65</v>
      </c>
      <c r="G13" s="309"/>
      <c r="H13" s="310"/>
      <c r="I13" s="440"/>
      <c r="J13" s="535"/>
      <c r="K13" s="537"/>
      <c r="L13" s="309"/>
      <c r="M13" s="311"/>
      <c r="N13" s="535"/>
      <c r="O13" s="537"/>
      <c r="P13" s="535"/>
      <c r="Q13" s="535"/>
      <c r="R13" s="535"/>
      <c r="S13" s="535"/>
      <c r="T13" s="535"/>
      <c r="U13" s="535"/>
      <c r="V13" s="535"/>
      <c r="W13" s="312"/>
    </row>
    <row r="14" spans="2:23">
      <c r="B14" s="538" t="s">
        <v>502</v>
      </c>
      <c r="C14" s="539" t="s">
        <v>503</v>
      </c>
      <c r="D14" s="540"/>
      <c r="E14" s="541" t="s">
        <v>504</v>
      </c>
      <c r="F14" s="542" t="s">
        <v>505</v>
      </c>
      <c r="G14" s="313" t="s">
        <v>506</v>
      </c>
      <c r="H14" s="313" t="s">
        <v>71</v>
      </c>
      <c r="I14" s="543" t="s">
        <v>507</v>
      </c>
      <c r="J14" s="543" t="s">
        <v>508</v>
      </c>
      <c r="K14" s="538" t="s">
        <v>509</v>
      </c>
      <c r="L14" s="314" t="s">
        <v>510</v>
      </c>
      <c r="M14" s="314" t="s">
        <v>511</v>
      </c>
      <c r="N14" s="543"/>
      <c r="O14" s="543" t="s">
        <v>512</v>
      </c>
      <c r="P14" s="538"/>
      <c r="Q14" s="538"/>
      <c r="R14" s="538"/>
      <c r="S14" s="538"/>
      <c r="T14" s="538"/>
      <c r="U14" s="538"/>
      <c r="V14" s="538"/>
      <c r="W14" s="315" t="s">
        <v>513</v>
      </c>
    </row>
    <row r="15" spans="2:23" ht="12.75" customHeight="1">
      <c r="B15" s="511"/>
      <c r="C15" s="544"/>
      <c r="D15" s="520"/>
      <c r="E15" s="545" t="s">
        <v>514</v>
      </c>
      <c r="F15" s="546" t="s">
        <v>517</v>
      </c>
      <c r="G15" s="316" t="s">
        <v>518</v>
      </c>
      <c r="H15" s="316" t="s">
        <v>518</v>
      </c>
      <c r="I15" s="542"/>
      <c r="J15" s="542"/>
      <c r="K15" s="424"/>
      <c r="L15" s="316" t="s">
        <v>519</v>
      </c>
      <c r="M15" s="317" t="s">
        <v>519</v>
      </c>
      <c r="N15" s="542"/>
      <c r="O15" s="984" t="s">
        <v>520</v>
      </c>
      <c r="P15" s="985"/>
      <c r="Q15" s="985"/>
      <c r="R15" s="985"/>
      <c r="S15" s="985"/>
      <c r="T15" s="985"/>
      <c r="U15" s="986"/>
      <c r="V15" s="986"/>
      <c r="W15" s="318" t="s">
        <v>75</v>
      </c>
    </row>
    <row r="16" spans="2:23" s="450" customFormat="1" ht="17.5">
      <c r="B16" s="466"/>
      <c r="C16" s="547" t="s">
        <v>588</v>
      </c>
      <c r="D16" s="548"/>
      <c r="E16" s="470"/>
      <c r="F16" s="467"/>
      <c r="G16" s="372"/>
      <c r="H16" s="372"/>
      <c r="I16" s="466"/>
      <c r="J16" s="466"/>
      <c r="L16" s="372"/>
      <c r="M16" s="373"/>
      <c r="N16" s="469"/>
      <c r="U16" s="469"/>
      <c r="V16" s="469"/>
      <c r="W16" s="374"/>
    </row>
    <row r="17" spans="1:35" s="450" customFormat="1" ht="4.5" customHeight="1">
      <c r="B17" s="466"/>
      <c r="C17" s="547"/>
      <c r="D17" s="548"/>
      <c r="E17" s="470"/>
      <c r="F17" s="549"/>
      <c r="G17" s="372"/>
      <c r="H17" s="372"/>
      <c r="I17" s="466"/>
      <c r="J17" s="466"/>
      <c r="K17" s="466"/>
      <c r="L17" s="372"/>
      <c r="M17" s="373"/>
      <c r="N17" s="469"/>
      <c r="U17" s="469"/>
      <c r="V17" s="469"/>
      <c r="W17" s="374"/>
    </row>
    <row r="18" spans="1:35" s="450" customFormat="1" ht="20" customHeight="1">
      <c r="A18" s="706"/>
      <c r="B18" s="957"/>
      <c r="C18" s="364" t="s">
        <v>1429</v>
      </c>
      <c r="D18" s="346" t="str">
        <f>IF(E18="","",VLOOKUP(C18,Data!$B$5:$L$508,2,FALSE))</f>
        <v/>
      </c>
      <c r="E18" s="708"/>
      <c r="F18" s="363"/>
      <c r="G18" s="346" t="str">
        <f>IF(E18="","",VLOOKUP(C18,Data!$B$5:$L$508,11,FALSE))</f>
        <v/>
      </c>
      <c r="H18" s="616" t="str">
        <f t="shared" ref="H18:H25" si="0">IF(E18&gt;0,E18*G18,"-")</f>
        <v>-</v>
      </c>
      <c r="I18" s="347"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228,Data!G228,(IF(C18=Data!B231,Data!G231,(IF(C18=Data!#REF!,Data!#REF!,(IF(C18=Data!#REF!,Data!#REF!,(IF(C18=Data!#REF!,Data!#REF!,Data!#REF!)))))))))))))))&amp;IF(C18=Data!#REF!,Data!#REF!,(IF(C18=Data!#REF!,Data!#REF!,(IF(C18=Data!#REF!,Data!#REF!,(IF(C18=Data!#REF!,Data!#REF!,(IF(C18=Data!#REF!,Data!#REF!,(IF(C18=Data!#REF!,Data!G923,(IF(C18=Data!#REF!,Data!#REF!,(IF(C18=Data!#REF!,Data!#REF!,Data!#REF!)))))))))))))))&amp;IF(C18=Data!B259,Data!G259,(IF(C18=Data!#REF!,Data!#REF!,(IF(C18=Data!#REF!,Data!#REF!,(IF(C18=Data!#REF!,Data!#REF!,(IF(C18=Data!#REF!,Data!#REF!,Data!#REF!)))))))))</f>
        <v>#REF!</v>
      </c>
      <c r="O18" s="992"/>
      <c r="P18" s="993"/>
      <c r="Q18" s="630" t="s">
        <v>525</v>
      </c>
      <c r="R18" s="993"/>
      <c r="S18" s="993"/>
      <c r="T18" s="630"/>
      <c r="U18" s="634"/>
      <c r="V18" s="630"/>
      <c r="W18" s="350" t="str">
        <f>IF(E18="","",VLOOKUP(C18,Data!$B$5:$J$508,9,FALSE)*E18)</f>
        <v/>
      </c>
    </row>
    <row r="19" spans="1:35" s="465" customFormat="1" ht="20" customHeight="1">
      <c r="A19" s="456"/>
      <c r="B19" s="550" t="s">
        <v>1354</v>
      </c>
      <c r="C19" s="551" t="s">
        <v>189</v>
      </c>
      <c r="D19" s="335" t="str">
        <f>IF(E19="","",VLOOKUP(C19,Data!$B$5:$L$508,2,FALSE))</f>
        <v>ZW26710</v>
      </c>
      <c r="E19" s="552">
        <v>252</v>
      </c>
      <c r="F19" s="378" t="s">
        <v>1383</v>
      </c>
      <c r="G19" s="335">
        <f>IF(E19="","",VLOOKUP(C19,Data!$B$5:$L$508,11,FALSE))</f>
        <v>124.63</v>
      </c>
      <c r="H19" s="336">
        <f t="shared" si="0"/>
        <v>31406.76</v>
      </c>
      <c r="I19" s="375" t="str">
        <f>IF(E19="","",VLOOKUP(C19,Data!$B$5:$D$508,3,FALSE))</f>
        <v>C/T</v>
      </c>
      <c r="J19" s="375" t="str">
        <f>IF(E19="","",VLOOKUP(C19,Data!$B$5:$M$508,12,FALSE))</f>
        <v>Indonesia</v>
      </c>
      <c r="K19" s="337"/>
      <c r="L19" s="338">
        <f>IF(E19="","",VLOOKUP(C19,Data!$B$5:$E$508,4,FALSE)*E19)</f>
        <v>2016</v>
      </c>
      <c r="M19" s="338">
        <f>IF(E19="","",VLOOKUP(C19,Data!$B$5:$F$508,5,FALSE)*E19)</f>
        <v>1915.1999999999998</v>
      </c>
      <c r="N19" s="618" t="e">
        <f>IF(C19=Data!#REF!,Data!#REF!,(IF(C19=Data!#REF!,Data!#REF!,(IF(C19=Data!#REF!,Data!#REF!,(IF(C19=Data!B238,Data!G238,(IF(C19=Data!B241,Data!G241,(IF(C19=Data!#REF!,Data!#REF!,(IF(C19=Data!#REF!,Data!#REF!,(IF(C19=Data!#REF!,Data!#REF!,Data!#REF!)))))))))))))))&amp;IF(C19=Data!#REF!,Data!#REF!,(IF(C19=Data!#REF!,Data!#REF!,(IF(C19=Data!#REF!,Data!#REF!,(IF(C19=Data!#REF!,Data!#REF!,(IF(C19=Data!#REF!,Data!#REF!,(IF(C19=Data!#REF!,Data!G933,(IF(C19=Data!#REF!,Data!#REF!,(IF(C19=Data!#REF!,Data!#REF!,Data!#REF!)))))))))))))))&amp;IF(C19=Data!B269,Data!G269,(IF(C19=Data!#REF!,Data!#REF!,(IF(C19=Data!#REF!,Data!#REF!,(IF(C19=Data!#REF!,Data!#REF!,(IF(C19=Data!#REF!,Data!#REF!,Data!#REF!)))))))))</f>
        <v>#REF!</v>
      </c>
      <c r="O19" s="1048"/>
      <c r="P19" s="1049"/>
      <c r="Q19" s="1049"/>
      <c r="R19" s="1049"/>
      <c r="S19" s="1049"/>
      <c r="T19" s="1049"/>
      <c r="U19" s="1050"/>
      <c r="V19" s="617"/>
      <c r="W19" s="339">
        <f>IF(E19="","",VLOOKUP(C19,Data!$B$5:$J$508,9,FALSE)*E19)</f>
        <v>11.34</v>
      </c>
    </row>
    <row r="20" spans="1:35" ht="20" customHeight="1">
      <c r="A20" s="382"/>
      <c r="B20" s="553"/>
      <c r="C20" s="364"/>
      <c r="D20" s="319" t="str">
        <f>IF(E20="","",VLOOKUP(C20,Data!$B$5:$L$508,2,FALSE))</f>
        <v/>
      </c>
      <c r="E20" s="555"/>
      <c r="F20" s="363"/>
      <c r="G20" s="319" t="str">
        <f>IF(E20="","",VLOOKUP(C20,Data!$B$5:$L$508,11,FALSE))</f>
        <v/>
      </c>
      <c r="H20" s="990" t="str">
        <f t="shared" si="0"/>
        <v>-</v>
      </c>
      <c r="I20" s="320" t="str">
        <f>IF(E20="","",VLOOKUP(C20,Data!$B$5:$D$508,3,FALSE))</f>
        <v/>
      </c>
      <c r="J20" s="320" t="str">
        <f>IF(E20="","",VLOOKUP(C20,Data!$B$5:$M$508,12,FALSE))</f>
        <v/>
      </c>
      <c r="K20" s="321"/>
      <c r="L20" s="283" t="str">
        <f>IF(E20="","",VLOOKUP(C20,Data!$B$5:$E$508,4,FALSE)*E20)</f>
        <v/>
      </c>
      <c r="M20" s="283" t="str">
        <f>IF(E20="","",VLOOKUP(C20,Data!$B$5:$F$508,5,FALSE)*E20)</f>
        <v/>
      </c>
      <c r="N20" s="615" t="e">
        <f>IF(C20=Data!#REF!,Data!#REF!,(IF(C20=Data!#REF!,Data!#REF!,(IF(C20=Data!#REF!,Data!#REF!,(IF(C20=Data!B244,Data!G244,(IF(C20=Data!B247,Data!G247,(IF(C20=Data!#REF!,Data!#REF!,(IF(C20=Data!#REF!,Data!#REF!,(IF(C20=Data!#REF!,Data!#REF!,Data!#REF!)))))))))))))))&amp;IF(C20=Data!#REF!,Data!#REF!,(IF(C20=Data!#REF!,Data!#REF!,(IF(C20=Data!#REF!,Data!#REF!,(IF(C20=Data!#REF!,Data!#REF!,(IF(C20=Data!#REF!,Data!#REF!,(IF(C20=Data!#REF!,Data!G939,(IF(C20=Data!#REF!,Data!#REF!,(IF(C20=Data!#REF!,Data!#REF!,Data!#REF!)))))))))))))))&amp;IF(C20=Data!B275,Data!G275,(IF(C20=Data!#REF!,Data!#REF!,(IF(C20=Data!#REF!,Data!#REF!,(IF(C20=Data!#REF!,Data!#REF!,(IF(C20=Data!#REF!,Data!#REF!,Data!#REF!)))))))))</f>
        <v>#REF!</v>
      </c>
      <c r="O20" s="473"/>
      <c r="P20" s="474"/>
      <c r="Q20" s="991" t="s">
        <v>525</v>
      </c>
      <c r="R20" s="474"/>
      <c r="S20" s="474"/>
      <c r="T20" s="991"/>
      <c r="U20" s="475"/>
      <c r="V20" s="991"/>
      <c r="W20" s="322" t="str">
        <f>IF(E20="","",VLOOKUP(C20,Data!$B$5:$J$508,9,FALSE)*E20)</f>
        <v/>
      </c>
    </row>
    <row r="21" spans="1:35" s="465" customFormat="1" ht="20" customHeight="1">
      <c r="A21" s="456"/>
      <c r="B21" s="550"/>
      <c r="C21" s="551"/>
      <c r="D21" s="335" t="str">
        <f>IF(E21="","",VLOOKUP(C21,Data!$B$5:$L$508,2,FALSE))</f>
        <v/>
      </c>
      <c r="E21" s="552"/>
      <c r="F21" s="712" t="s">
        <v>1384</v>
      </c>
      <c r="G21" s="335" t="str">
        <f>IF(E21="","",VLOOKUP(C21,Data!$B$5:$L$508,11,FALSE))</f>
        <v/>
      </c>
      <c r="H21" s="336" t="str">
        <f t="shared" si="0"/>
        <v>-</v>
      </c>
      <c r="I21" s="375" t="str">
        <f>IF(E21="","",VLOOKUP(C21,Data!$B$5:$D$508,3,FALSE))</f>
        <v/>
      </c>
      <c r="J21" s="375" t="str">
        <f>IF(E21="","",VLOOKUP(C21,Data!$B$5:$M$508,12,FALSE))</f>
        <v/>
      </c>
      <c r="K21" s="337"/>
      <c r="L21" s="338" t="str">
        <f>IF(E21="","",VLOOKUP(C21,Data!$B$5:$E$508,4,FALSE)*E21)</f>
        <v/>
      </c>
      <c r="M21" s="338" t="str">
        <f>IF(E21="","",VLOOKUP(C21,Data!$B$5:$F$508,5,FALSE)*E21)</f>
        <v/>
      </c>
      <c r="N21" s="618" t="e">
        <f>IF(C21=Data!#REF!,Data!#REF!,(IF(C21=Data!#REF!,Data!#REF!,(IF(C21=Data!#REF!,Data!#REF!,(IF(C21=Data!B231,Data!G231,(IF(C21=Data!B234,Data!G234,(IF(C21=Data!#REF!,Data!#REF!,(IF(C21=Data!#REF!,Data!#REF!,(IF(C21=Data!#REF!,Data!#REF!,Data!#REF!)))))))))))))))&amp;IF(C21=Data!#REF!,Data!#REF!,(IF(C21=Data!#REF!,Data!#REF!,(IF(C21=Data!#REF!,Data!#REF!,(IF(C21=Data!#REF!,Data!#REF!,(IF(C21=Data!#REF!,Data!#REF!,(IF(C21=Data!#REF!,Data!G926,(IF(C21=Data!#REF!,Data!#REF!,(IF(C21=Data!#REF!,Data!#REF!,Data!#REF!)))))))))))))))&amp;IF(C21=Data!B262,Data!G262,(IF(C21=Data!#REF!,Data!#REF!,(IF(C21=Data!#REF!,Data!#REF!,(IF(C21=Data!#REF!,Data!#REF!,(IF(C21=Data!#REF!,Data!#REF!,Data!#REF!)))))))))</f>
        <v>#REF!</v>
      </c>
      <c r="O21" s="1048"/>
      <c r="P21" s="1049"/>
      <c r="Q21" s="1049"/>
      <c r="R21" s="1049"/>
      <c r="S21" s="1049"/>
      <c r="T21" s="1049"/>
      <c r="U21" s="1050"/>
      <c r="V21" s="617"/>
      <c r="W21" s="339" t="str">
        <f>IF(E21="","",VLOOKUP(C21,Data!$B$5:$J$508,9,FALSE)*E21)</f>
        <v/>
      </c>
    </row>
    <row r="22" spans="1:35" s="451" customFormat="1" ht="20" customHeight="1">
      <c r="A22" s="382"/>
      <c r="B22" s="553"/>
      <c r="C22" s="557"/>
      <c r="D22" s="319" t="str">
        <f>IF(E22="","",VLOOKUP(C22,Data!$B$5:$L$508,2,FALSE))</f>
        <v/>
      </c>
      <c r="E22" s="555"/>
      <c r="F22" s="712"/>
      <c r="G22" s="319" t="str">
        <f>IF(E22="","",VLOOKUP(C22,Data!$B$5:$L$508,11,FALSE))</f>
        <v/>
      </c>
      <c r="H22" s="367" t="str">
        <f>IF(E22&gt;0,E22*G22,"-")</f>
        <v>-</v>
      </c>
      <c r="I22" s="320" t="str">
        <f>IF(E22="","",VLOOKUP(C22,Data!$B$5:$D$508,3,FALSE))</f>
        <v/>
      </c>
      <c r="J22" s="320" t="str">
        <f>IF(E22="","",VLOOKUP(C22,Data!$B$5:$M$508,12,FALSE))</f>
        <v/>
      </c>
      <c r="K22" s="368"/>
      <c r="L22" s="283" t="str">
        <f>IF(E22="","",VLOOKUP(C22,Data!$B$5:$E$508,4,FALSE)*E22)</f>
        <v/>
      </c>
      <c r="M22" s="283" t="str">
        <f>IF(E22="","",VLOOKUP(C22,Data!$B$5:$F$508,5,FALSE)*E22)</f>
        <v/>
      </c>
      <c r="N22" s="369" t="e">
        <f>IF(C22=Data!#REF!,Data!#REF!,(IF(C22=Data!#REF!,Data!#REF!,(IF(C22=Data!#REF!,Data!#REF!,(IF(C22=Data!B252,Data!G252,(IF(C22=Data!B255,Data!G255,(IF(C22=Data!#REF!,Data!#REF!,(IF(C22=Data!#REF!,Data!#REF!,(IF(C22=Data!#REF!,Data!#REF!,Data!#REF!)))))))))))))))&amp;IF(C22=Data!#REF!,Data!#REF!,(IF(C22=Data!#REF!,Data!#REF!,(IF(C22=Data!#REF!,Data!#REF!,(IF(C22=Data!#REF!,Data!#REF!,(IF(C22=Data!#REF!,Data!#REF!,(IF(C22=Data!#REF!,Data!G947,(IF(C22=Data!#REF!,Data!#REF!,(IF(C22=Data!#REF!,Data!#REF!,Data!#REF!)))))))))))))))&amp;IF(C22=Data!B283,Data!G283,(IF(C22=Data!#REF!,Data!#REF!,(IF(C22=Data!#REF!,Data!#REF!,(IF(C22=Data!#REF!,Data!#REF!,(IF(C22=Data!#REF!,Data!#REF!,Data!#REF!)))))))))</f>
        <v>#REF!</v>
      </c>
      <c r="O22" s="1051"/>
      <c r="P22" s="1052"/>
      <c r="Q22" s="1052"/>
      <c r="R22" s="1052"/>
      <c r="S22" s="1052"/>
      <c r="T22" s="1052"/>
      <c r="U22" s="370"/>
      <c r="V22" s="343"/>
      <c r="W22" s="322" t="str">
        <f>IF(E22="","",VLOOKUP(C22,Data!$B$5:$J$508,9,FALSE)*E22)</f>
        <v/>
      </c>
      <c r="X22" s="429"/>
      <c r="Y22" s="429"/>
      <c r="Z22" s="429"/>
      <c r="AA22" s="429"/>
      <c r="AB22" s="429"/>
      <c r="AC22" s="429"/>
      <c r="AD22" s="429"/>
      <c r="AF22" s="429"/>
      <c r="AG22" s="429"/>
      <c r="AH22" s="429"/>
      <c r="AI22" s="429"/>
    </row>
    <row r="23" spans="1:35" ht="20" customHeight="1">
      <c r="A23" s="382"/>
      <c r="B23" s="553"/>
      <c r="C23" s="557"/>
      <c r="D23" s="319" t="str">
        <f>IF(E23="","",VLOOKUP(C23,Data!$B$5:$L$508,2,FALSE))</f>
        <v/>
      </c>
      <c r="E23" s="555"/>
      <c r="F23" s="378" t="s">
        <v>1386</v>
      </c>
      <c r="G23" s="319" t="str">
        <f>IF(E23="","",VLOOKUP(C23,Data!$B$5:$L$508,11,FALSE))</f>
        <v/>
      </c>
      <c r="H23" s="990" t="str">
        <f t="shared" si="0"/>
        <v>-</v>
      </c>
      <c r="I23" s="320" t="str">
        <f>IF(E23="","",VLOOKUP(C23,Data!$B$5:$D$508,3,FALSE))</f>
        <v/>
      </c>
      <c r="J23" s="320" t="str">
        <f>IF(E23="","",VLOOKUP(C23,Data!$B$5:$M$508,12,FALSE))</f>
        <v/>
      </c>
      <c r="K23" s="321"/>
      <c r="L23" s="283" t="str">
        <f>IF(E23="","",VLOOKUP(C23,Data!$B$5:$E$508,4,FALSE)*E23)</f>
        <v/>
      </c>
      <c r="M23" s="283" t="str">
        <f>IF(E23="","",VLOOKUP(C23,Data!$B$5:$F$508,5,FALSE)*E23)</f>
        <v/>
      </c>
      <c r="N23" s="615" t="e">
        <f>IF(C23=Data!#REF!,Data!#REF!,(IF(C23=Data!#REF!,Data!#REF!,(IF(C23=Data!#REF!,Data!#REF!,(IF(C23=Data!B229,Data!G229,(IF(C23=Data!B232,Data!G232,(IF(C23=Data!#REF!,Data!#REF!,(IF(C23=Data!#REF!,Data!#REF!,(IF(C23=Data!#REF!,Data!#REF!,Data!#REF!)))))))))))))))&amp;IF(C23=Data!#REF!,Data!#REF!,(IF(C23=Data!#REF!,Data!#REF!,(IF(C23=Data!#REF!,Data!#REF!,(IF(C23=Data!#REF!,Data!#REF!,(IF(C23=Data!#REF!,Data!#REF!,(IF(C23=Data!#REF!,Data!G924,(IF(C23=Data!#REF!,Data!#REF!,(IF(C23=Data!#REF!,Data!#REF!,Data!#REF!)))))))))))))))&amp;IF(C23=Data!B260,Data!G260,(IF(C23=Data!#REF!,Data!#REF!,(IF(C23=Data!#REF!,Data!#REF!,(IF(C23=Data!#REF!,Data!#REF!,(IF(C23=Data!#REF!,Data!#REF!,Data!#REF!)))))))))</f>
        <v>#REF!</v>
      </c>
      <c r="O23" s="1051"/>
      <c r="P23" s="1052"/>
      <c r="Q23" s="1052"/>
      <c r="R23" s="1052"/>
      <c r="S23" s="1052"/>
      <c r="T23" s="1052"/>
      <c r="U23" s="475"/>
      <c r="V23" s="991"/>
      <c r="W23" s="322" t="str">
        <f>IF(E23="","",VLOOKUP(C23,Data!$B$5:$J$508,9,FALSE)*E23)</f>
        <v/>
      </c>
    </row>
    <row r="24" spans="1:35" ht="20" customHeight="1">
      <c r="A24" s="382"/>
      <c r="B24" s="553"/>
      <c r="C24" s="557"/>
      <c r="D24" s="319" t="str">
        <f>IF(E24="","",VLOOKUP(C24,Data!$B$5:$L$508,2,FALSE))</f>
        <v/>
      </c>
      <c r="E24" s="555"/>
      <c r="F24" s="712"/>
      <c r="G24" s="319" t="str">
        <f>IF(E24="","",VLOOKUP(C24,Data!$B$5:$L$508,11,FALSE))</f>
        <v/>
      </c>
      <c r="H24" s="990" t="str">
        <f t="shared" si="0"/>
        <v>-</v>
      </c>
      <c r="I24" s="320" t="str">
        <f>IF(E24="","",VLOOKUP(C24,Data!$B$5:$D$508,3,FALSE))</f>
        <v/>
      </c>
      <c r="J24" s="320" t="str">
        <f>IF(E24="","",VLOOKUP(C24,Data!$B$5:$M$508,12,FALSE))</f>
        <v/>
      </c>
      <c r="K24" s="321"/>
      <c r="L24" s="283" t="str">
        <f>IF(E24="","",VLOOKUP(C24,Data!$B$5:$E$508,4,FALSE)*E24)</f>
        <v/>
      </c>
      <c r="M24" s="283" t="str">
        <f>IF(E24="","",VLOOKUP(C24,Data!$B$5:$F$508,5,FALSE)*E24)</f>
        <v/>
      </c>
      <c r="N24" s="61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O24" s="1051"/>
      <c r="P24" s="1052"/>
      <c r="Q24" s="1052"/>
      <c r="R24" s="1052"/>
      <c r="S24" s="1052"/>
      <c r="T24" s="1052"/>
      <c r="U24" s="475"/>
      <c r="V24" s="991"/>
      <c r="W24" s="322" t="str">
        <f>IF(E24="","",VLOOKUP(C24,Data!$B$5:$J$508,9,FALSE)*E24)</f>
        <v/>
      </c>
    </row>
    <row r="25" spans="1:35" ht="20" customHeight="1">
      <c r="A25" s="382"/>
      <c r="B25" s="553"/>
      <c r="C25" s="557"/>
      <c r="D25" s="319" t="str">
        <f>IF(E25="","",VLOOKUP(C25,Data!$B$5:$L$508,2,FALSE))</f>
        <v/>
      </c>
      <c r="E25" s="555"/>
      <c r="F25" s="366"/>
      <c r="G25" s="319" t="str">
        <f>IF(E25="","",VLOOKUP(C25,Data!$B$5:$L$508,11,FALSE))</f>
        <v/>
      </c>
      <c r="H25" s="990" t="str">
        <f t="shared" si="0"/>
        <v>-</v>
      </c>
      <c r="I25" s="320" t="str">
        <f>IF(E25="","",VLOOKUP(C25,Data!$B$5:$D$508,3,FALSE))</f>
        <v/>
      </c>
      <c r="J25" s="320" t="str">
        <f>IF(E25="","",VLOOKUP(C25,Data!$B$5:$M$508,12,FALSE))</f>
        <v/>
      </c>
      <c r="K25" s="321"/>
      <c r="L25" s="283" t="str">
        <f>IF(E25="","",VLOOKUP(C25,Data!$B$5:$E$508,4,FALSE)*E25)</f>
        <v/>
      </c>
      <c r="M25" s="283" t="str">
        <f>IF(E25="","",VLOOKUP(C25,Data!$B$5:$F$508,5,FALSE)*E25)</f>
        <v/>
      </c>
      <c r="N25" s="615" t="e">
        <f>IF(C25=Data!#REF!,Data!#REF!,(IF(C25=Data!#REF!,Data!#REF!,(IF(C25=Data!#REF!,Data!#REF!,(IF(C25=Data!B249,Data!G249,(IF(C25=Data!B252,Data!G252,(IF(C25=Data!#REF!,Data!#REF!,(IF(C25=Data!#REF!,Data!#REF!,(IF(C25=Data!#REF!,Data!#REF!,Data!#REF!)))))))))))))))&amp;IF(C25=Data!#REF!,Data!#REF!,(IF(C25=Data!#REF!,Data!#REF!,(IF(C25=Data!#REF!,Data!#REF!,(IF(C25=Data!#REF!,Data!#REF!,(IF(C25=Data!#REF!,Data!#REF!,(IF(C25=Data!#REF!,Data!G944,(IF(C25=Data!#REF!,Data!#REF!,(IF(C25=Data!#REF!,Data!#REF!,Data!#REF!)))))))))))))))&amp;IF(C25=Data!B280,Data!G280,(IF(C25=Data!#REF!,Data!#REF!,(IF(C25=Data!#REF!,Data!#REF!,(IF(C25=Data!#REF!,Data!#REF!,(IF(C25=Data!#REF!,Data!#REF!,Data!#REF!)))))))))</f>
        <v>#REF!</v>
      </c>
      <c r="O25" s="473"/>
      <c r="P25" s="474"/>
      <c r="Q25" s="991"/>
      <c r="R25" s="474"/>
      <c r="S25" s="474"/>
      <c r="T25" s="991"/>
      <c r="U25" s="475"/>
      <c r="V25" s="991"/>
      <c r="W25" s="322" t="str">
        <f>IF(E25="","",VLOOKUP(C25,Data!$B$5:$J$508,9,FALSE)*E25)</f>
        <v/>
      </c>
    </row>
    <row r="26" spans="1:35" ht="20" customHeight="1">
      <c r="A26" s="382"/>
      <c r="B26" s="553"/>
      <c r="C26" s="554"/>
      <c r="D26" s="319" t="str">
        <f>IF(E26="","",VLOOKUP(C26,Data!$B$5:$L$508,2,FALSE))</f>
        <v/>
      </c>
      <c r="E26" s="555"/>
      <c r="F26" s="366"/>
      <c r="G26" s="319" t="str">
        <f>IF(E26="","",VLOOKUP(C26,Data!$B$5:$L$508,11,FALSE))</f>
        <v/>
      </c>
      <c r="H26" s="990" t="str">
        <f>IF(E26&gt;0,E26*G26,"-")</f>
        <v>-</v>
      </c>
      <c r="I26" s="320" t="str">
        <f>IF(E26="","",VLOOKUP(C26,Data!$B$5:$D$508,3,FALSE))</f>
        <v/>
      </c>
      <c r="J26" s="320" t="str">
        <f>IF(E26="","",VLOOKUP(C26,Data!$B$5:$M$508,12,FALSE))</f>
        <v/>
      </c>
      <c r="K26" s="321"/>
      <c r="L26" s="283" t="str">
        <f>IF(E26="","",VLOOKUP(C26,Data!$B$5:$E$508,4,FALSE)*E26)</f>
        <v/>
      </c>
      <c r="M26" s="283" t="str">
        <f>IF(E26="","",VLOOKUP(C26,Data!$B$5:$F$508,5,FALSE)*E26)</f>
        <v/>
      </c>
      <c r="N26" s="615" t="e">
        <f>IF(C26=Data!#REF!,Data!#REF!,(IF(C26=Data!#REF!,Data!#REF!,(IF(C26=Data!#REF!,Data!#REF!,(IF(C26=Data!B238,Data!G238,(IF(C26=Data!B241,Data!G241,(IF(C26=Data!#REF!,Data!#REF!,(IF(C26=Data!#REF!,Data!#REF!,(IF(C26=Data!#REF!,Data!#REF!,Data!#REF!)))))))))))))))&amp;IF(C26=Data!#REF!,Data!#REF!,(IF(C26=Data!#REF!,Data!#REF!,(IF(C26=Data!#REF!,Data!#REF!,(IF(C26=Data!#REF!,Data!#REF!,(IF(C26=Data!#REF!,Data!#REF!,(IF(C26=Data!#REF!,Data!G933,(IF(C26=Data!#REF!,Data!#REF!,(IF(C26=Data!#REF!,Data!#REF!,Data!#REF!)))))))))))))))&amp;IF(C26=Data!B269,Data!G269,(IF(C26=Data!#REF!,Data!#REF!,(IF(C26=Data!#REF!,Data!#REF!,(IF(C26=Data!#REF!,Data!#REF!,(IF(C26=Data!#REF!,Data!#REF!,Data!#REF!)))))))))</f>
        <v>#REF!</v>
      </c>
      <c r="O26" s="473"/>
      <c r="P26" s="474"/>
      <c r="Q26" s="991"/>
      <c r="R26" s="474"/>
      <c r="S26" s="474"/>
      <c r="T26" s="991"/>
      <c r="U26" s="475"/>
      <c r="V26" s="991"/>
      <c r="W26" s="322" t="str">
        <f>IF(E26="","",VLOOKUP(C26,Data!$B$5:$J$508,9,FALSE)*E26)</f>
        <v/>
      </c>
    </row>
    <row r="27" spans="1:35" ht="32.5">
      <c r="A27" s="382"/>
      <c r="B27" s="553"/>
      <c r="C27" s="904"/>
      <c r="D27" s="319" t="str">
        <f>IF(E27="","",VLOOKUP(C27,Data!$B$5:$L$508,2,FALSE))</f>
        <v/>
      </c>
      <c r="E27" s="555"/>
      <c r="F27" s="366"/>
      <c r="G27" s="319" t="str">
        <f>IF(E27="","",VLOOKUP(C27,Data!$B$5:$L$508,11,FALSE))</f>
        <v/>
      </c>
      <c r="H27" s="990" t="str">
        <f>IF(E27&gt;0,E27*G27,"-")</f>
        <v>-</v>
      </c>
      <c r="I27" s="320" t="str">
        <f>IF(E27="","",VLOOKUP(C27,Data!$B$5:$D$508,3,FALSE))</f>
        <v/>
      </c>
      <c r="J27" s="320" t="str">
        <f>IF(E27="","",VLOOKUP(C27,Data!$B$5:$M$508,12,FALSE))</f>
        <v/>
      </c>
      <c r="K27" s="321"/>
      <c r="L27" s="283" t="str">
        <f>IF(E27="","",VLOOKUP(C27,Data!$B$5:$E$508,4,FALSE)*E27)</f>
        <v/>
      </c>
      <c r="M27" s="283" t="str">
        <f>IF(E27="","",VLOOKUP(C27,Data!$B$5:$F$508,5,FALSE)*E27)</f>
        <v/>
      </c>
      <c r="N27" s="615" t="e">
        <f>IF(C27=Data!#REF!,Data!#REF!,(IF(C27=Data!#REF!,Data!#REF!,(IF(C27=Data!#REF!,Data!#REF!,(IF(C27=Data!B243,Data!G243,(IF(C27=Data!B246,Data!G246,(IF(C27=Data!#REF!,Data!#REF!,(IF(C27=Data!#REF!,Data!#REF!,(IF(C27=Data!#REF!,Data!#REF!,Data!#REF!)))))))))))))))&amp;IF(C27=Data!#REF!,Data!#REF!,(IF(C27=Data!#REF!,Data!#REF!,(IF(C27=Data!#REF!,Data!#REF!,(IF(C27=Data!#REF!,Data!#REF!,(IF(C27=Data!#REF!,Data!#REF!,(IF(C27=Data!#REF!,Data!G938,(IF(C27=Data!#REF!,Data!#REF!,(IF(C27=Data!#REF!,Data!#REF!,Data!#REF!)))))))))))))))&amp;IF(C27=Data!B274,Data!G274,(IF(C27=Data!#REF!,Data!#REF!,(IF(C27=Data!#REF!,Data!#REF!,(IF(C27=Data!#REF!,Data!#REF!,(IF(C27=Data!#REF!,Data!#REF!,Data!#REF!)))))))))</f>
        <v>#REF!</v>
      </c>
      <c r="O27" s="1045"/>
      <c r="P27" s="1046"/>
      <c r="Q27" s="1046"/>
      <c r="R27" s="1046"/>
      <c r="S27" s="1046"/>
      <c r="T27" s="1046"/>
      <c r="U27" s="1047"/>
      <c r="V27" s="991"/>
      <c r="W27" s="322" t="str">
        <f>IF(E27="","",VLOOKUP(C27,Data!$B$5:$J$508,9,FALSE)*E27)</f>
        <v/>
      </c>
    </row>
    <row r="28" spans="1:35" s="465" customFormat="1" ht="20.25" customHeight="1">
      <c r="B28" s="559"/>
      <c r="C28" s="675"/>
      <c r="D28" s="674"/>
      <c r="E28" s="340">
        <f>SUM(E18:E27)</f>
        <v>252</v>
      </c>
      <c r="F28" s="340"/>
      <c r="G28" s="341"/>
      <c r="H28" s="341">
        <f>SUM(H18:H27)</f>
        <v>31406.76</v>
      </c>
      <c r="I28" s="562"/>
      <c r="J28" s="562"/>
      <c r="K28" s="562"/>
      <c r="L28" s="563">
        <f>SUM(L18:L27)</f>
        <v>2016</v>
      </c>
      <c r="M28" s="563">
        <f>SUM(M18:M27)</f>
        <v>1915.1999999999998</v>
      </c>
      <c r="N28" s="341" t="e">
        <f>SUM(N16:N27)</f>
        <v>#REF!</v>
      </c>
      <c r="O28" s="341"/>
      <c r="P28" s="341">
        <f>SUM(P16:P27)</f>
        <v>0</v>
      </c>
      <c r="Q28" s="341">
        <f>SUM(Q16:Q27)</f>
        <v>0</v>
      </c>
      <c r="R28" s="341"/>
      <c r="S28" s="341">
        <f>SUM(S16:S27)</f>
        <v>0</v>
      </c>
      <c r="T28" s="341">
        <f>SUM(T16:T27)</f>
        <v>0</v>
      </c>
      <c r="U28" s="341" t="e">
        <f>SUM(#REF!)</f>
        <v>#REF!</v>
      </c>
      <c r="V28" s="341">
        <f>SUM(V16:V27)</f>
        <v>0</v>
      </c>
      <c r="W28" s="342">
        <f>SUM(W18:W27)</f>
        <v>11.34</v>
      </c>
      <c r="Z28" s="429"/>
      <c r="AA28" s="429"/>
      <c r="AB28" s="429"/>
      <c r="AC28" s="429"/>
    </row>
    <row r="29" spans="1:35">
      <c r="B29" s="564"/>
      <c r="C29" s="565"/>
      <c r="D29" s="525"/>
      <c r="E29" s="566"/>
      <c r="F29" s="440"/>
      <c r="G29" s="323" t="s">
        <v>527</v>
      </c>
      <c r="H29" s="310"/>
      <c r="I29" s="567"/>
      <c r="J29" s="567"/>
      <c r="K29" s="567"/>
      <c r="L29" s="284"/>
      <c r="M29" s="310"/>
      <c r="N29" s="537"/>
      <c r="O29" s="535"/>
      <c r="P29" s="535"/>
      <c r="Q29" s="535"/>
      <c r="R29" s="535"/>
      <c r="S29" s="535"/>
      <c r="T29" s="535"/>
      <c r="U29" s="537"/>
      <c r="V29" s="537"/>
      <c r="W29" s="312"/>
    </row>
    <row r="30" spans="1:35">
      <c r="B30" s="387" t="s">
        <v>523</v>
      </c>
      <c r="C30" s="639"/>
      <c r="D30" s="659"/>
      <c r="E30" s="444" t="s">
        <v>528</v>
      </c>
      <c r="F30" s="442"/>
      <c r="G30" s="501" t="s">
        <v>82</v>
      </c>
      <c r="H30" s="506"/>
      <c r="I30" s="544" t="s">
        <v>83</v>
      </c>
      <c r="J30" s="570"/>
      <c r="K30" s="305" t="s">
        <v>84</v>
      </c>
      <c r="L30" s="305"/>
      <c r="M30" s="1053" t="s">
        <v>85</v>
      </c>
      <c r="N30" s="1054"/>
      <c r="O30" s="1054"/>
      <c r="P30" s="1054"/>
      <c r="Q30" s="1054"/>
      <c r="R30" s="1054"/>
      <c r="S30" s="1054"/>
      <c r="T30" s="1054"/>
      <c r="U30" s="1054"/>
      <c r="V30" s="1054"/>
      <c r="W30" s="1055"/>
    </row>
    <row r="31" spans="1:35">
      <c r="B31" s="394" t="s">
        <v>547</v>
      </c>
      <c r="C31" s="381"/>
      <c r="D31" s="660"/>
      <c r="E31" s="381" t="s">
        <v>87</v>
      </c>
      <c r="G31" s="507"/>
      <c r="H31" s="508" t="s">
        <v>12</v>
      </c>
      <c r="I31" s="430" t="s">
        <v>88</v>
      </c>
      <c r="J31" s="572"/>
      <c r="K31" s="307" t="s">
        <v>89</v>
      </c>
      <c r="L31" s="307"/>
      <c r="M31" s="304"/>
      <c r="W31" s="308"/>
    </row>
    <row r="32" spans="1:35">
      <c r="B32" s="394" t="s">
        <v>561</v>
      </c>
      <c r="C32" s="381"/>
      <c r="D32" s="641"/>
      <c r="E32" s="381"/>
      <c r="G32" s="1056"/>
      <c r="H32" s="1057"/>
      <c r="I32" s="430"/>
      <c r="J32" s="572"/>
      <c r="K32" s="307" t="s">
        <v>93</v>
      </c>
      <c r="L32" s="307"/>
      <c r="M32" s="304"/>
      <c r="W32" s="308"/>
    </row>
    <row r="33" spans="2:29">
      <c r="B33" s="406"/>
      <c r="C33" s="448"/>
      <c r="D33" s="661"/>
      <c r="E33" s="381" t="s">
        <v>94</v>
      </c>
      <c r="G33" s="507"/>
      <c r="H33" s="508"/>
      <c r="I33" s="430" t="s">
        <v>95</v>
      </c>
      <c r="J33" s="572"/>
      <c r="K33" s="307"/>
      <c r="L33" s="307"/>
      <c r="M33" s="304"/>
      <c r="W33" s="308"/>
    </row>
    <row r="34" spans="2:29">
      <c r="B34" s="387" t="s">
        <v>96</v>
      </c>
      <c r="C34" s="444"/>
      <c r="D34" s="640"/>
      <c r="E34" s="381" t="s">
        <v>97</v>
      </c>
      <c r="G34" s="317" t="s">
        <v>98</v>
      </c>
      <c r="H34" s="509"/>
      <c r="I34" s="430" t="s">
        <v>88</v>
      </c>
      <c r="J34" s="572"/>
      <c r="K34" s="307" t="s">
        <v>99</v>
      </c>
      <c r="L34" s="307"/>
      <c r="M34" s="304"/>
      <c r="W34" s="308"/>
    </row>
    <row r="35" spans="2:29">
      <c r="B35" s="662" t="s">
        <v>537</v>
      </c>
      <c r="C35" s="381"/>
      <c r="D35" s="641"/>
      <c r="E35" s="381" t="s">
        <v>100</v>
      </c>
      <c r="G35" s="324"/>
      <c r="H35" s="325"/>
      <c r="I35" s="430" t="s">
        <v>101</v>
      </c>
      <c r="J35" s="572"/>
      <c r="K35" s="307" t="s">
        <v>524</v>
      </c>
      <c r="L35" s="307"/>
      <c r="M35" s="1058" t="s">
        <v>898</v>
      </c>
      <c r="N35" s="1059"/>
      <c r="O35" s="1059"/>
      <c r="P35" s="1059"/>
      <c r="Q35" s="1059"/>
      <c r="R35" s="1059"/>
      <c r="S35" s="1059"/>
      <c r="T35" s="1059"/>
      <c r="U35" s="1059"/>
      <c r="V35" s="1059"/>
      <c r="W35" s="1060"/>
    </row>
    <row r="36" spans="2:29">
      <c r="B36" s="406"/>
      <c r="C36" s="448"/>
      <c r="D36" s="644"/>
      <c r="E36" s="448"/>
      <c r="F36" s="535"/>
      <c r="G36" s="1061" t="s">
        <v>1428</v>
      </c>
      <c r="H36" s="1078"/>
      <c r="I36" s="1061" t="s">
        <v>1435</v>
      </c>
      <c r="J36" s="1078"/>
      <c r="K36" s="574"/>
      <c r="L36" s="311"/>
      <c r="M36" s="1064" t="s">
        <v>105</v>
      </c>
      <c r="N36" s="1065"/>
      <c r="O36" s="1065"/>
      <c r="P36" s="1065"/>
      <c r="Q36" s="1065"/>
      <c r="R36" s="1065"/>
      <c r="S36" s="1065"/>
      <c r="T36" s="1065"/>
      <c r="U36" s="1065"/>
      <c r="V36" s="1065"/>
      <c r="W36" s="1066"/>
    </row>
    <row r="37" spans="2:29">
      <c r="B37" s="704"/>
      <c r="C37" s="381"/>
      <c r="D37" s="381"/>
      <c r="E37" s="381"/>
    </row>
    <row r="38" spans="2:29">
      <c r="B38" s="704"/>
      <c r="C38" s="381"/>
      <c r="D38" s="381"/>
      <c r="E38" s="381"/>
    </row>
    <row r="39" spans="2:29" ht="27.75" customHeight="1">
      <c r="B39" s="704"/>
      <c r="C39" s="381"/>
      <c r="D39" s="381"/>
      <c r="E39" s="381"/>
    </row>
    <row r="40" spans="2:29" s="578" customFormat="1" ht="22.5" customHeight="1">
      <c r="B40" s="456" t="s">
        <v>1155</v>
      </c>
      <c r="C40" s="381"/>
      <c r="D40" s="664" t="s">
        <v>580</v>
      </c>
      <c r="E40" s="381"/>
      <c r="H40" s="510" t="s">
        <v>916</v>
      </c>
      <c r="I40" s="575"/>
      <c r="J40" s="575" t="s">
        <v>927</v>
      </c>
      <c r="L40" s="289"/>
      <c r="M40" s="289"/>
      <c r="W40" s="376"/>
      <c r="Z40" s="429"/>
      <c r="AA40" s="429"/>
      <c r="AB40" s="429"/>
      <c r="AC40" s="429"/>
    </row>
    <row r="41" spans="2:29" s="289" customFormat="1" ht="22.5" customHeight="1">
      <c r="B41" s="456" t="s">
        <v>1156</v>
      </c>
      <c r="C41" s="497"/>
      <c r="D41" s="664" t="s">
        <v>1432</v>
      </c>
      <c r="E41" s="663"/>
      <c r="F41" s="578"/>
      <c r="G41" s="578"/>
      <c r="H41" s="510" t="s">
        <v>917</v>
      </c>
      <c r="I41" s="575"/>
      <c r="J41" s="575" t="s">
        <v>927</v>
      </c>
      <c r="K41" s="578"/>
      <c r="N41" s="578"/>
      <c r="O41" s="578"/>
      <c r="P41" s="578"/>
      <c r="Q41" s="578"/>
      <c r="R41" s="578"/>
      <c r="S41" s="578"/>
      <c r="T41" s="578"/>
      <c r="U41" s="578"/>
      <c r="V41" s="578"/>
      <c r="W41" s="376"/>
      <c r="X41" s="578"/>
      <c r="Y41" s="578"/>
      <c r="Z41" s="429"/>
      <c r="AA41" s="429"/>
      <c r="AB41" s="429"/>
      <c r="AC41" s="429"/>
    </row>
    <row r="42" spans="2:29" s="289" customFormat="1" ht="22.5" customHeight="1">
      <c r="B42" s="456" t="s">
        <v>1157</v>
      </c>
      <c r="C42" s="497"/>
      <c r="D42" s="664" t="s">
        <v>1434</v>
      </c>
      <c r="E42" s="663"/>
      <c r="F42" s="578"/>
      <c r="H42" s="510" t="s">
        <v>918</v>
      </c>
      <c r="I42" s="575"/>
      <c r="J42" s="575" t="s">
        <v>580</v>
      </c>
      <c r="K42" s="578"/>
      <c r="N42" s="578"/>
      <c r="O42" s="578"/>
      <c r="P42" s="578"/>
      <c r="Q42" s="578"/>
      <c r="R42" s="578"/>
      <c r="S42" s="578"/>
      <c r="T42" s="578"/>
      <c r="U42" s="578"/>
      <c r="V42" s="578"/>
      <c r="W42" s="376"/>
      <c r="X42" s="578"/>
      <c r="Y42" s="578"/>
      <c r="Z42" s="429"/>
      <c r="AA42" s="429"/>
      <c r="AB42" s="429"/>
      <c r="AC42" s="429"/>
    </row>
    <row r="43" spans="2:29" s="289" customFormat="1" ht="22.5" customHeight="1">
      <c r="B43" s="456" t="s">
        <v>925</v>
      </c>
      <c r="C43" s="497"/>
      <c r="D43" s="664" t="s">
        <v>580</v>
      </c>
      <c r="E43" s="663"/>
      <c r="F43" s="578"/>
      <c r="H43" s="510" t="s">
        <v>919</v>
      </c>
      <c r="I43" s="575"/>
      <c r="J43" s="575" t="s">
        <v>580</v>
      </c>
      <c r="K43" s="578"/>
      <c r="N43" s="578"/>
      <c r="O43" s="578"/>
      <c r="P43" s="578"/>
      <c r="Q43" s="578"/>
      <c r="R43" s="578"/>
      <c r="S43" s="578"/>
      <c r="T43" s="578"/>
      <c r="U43" s="578"/>
      <c r="V43" s="578"/>
      <c r="W43" s="376"/>
      <c r="X43" s="578"/>
      <c r="Y43" s="578"/>
      <c r="Z43" s="578"/>
    </row>
    <row r="44" spans="2:29" s="289" customFormat="1" ht="22.5" customHeight="1">
      <c r="B44" s="456" t="s">
        <v>1158</v>
      </c>
      <c r="C44" s="497"/>
      <c r="D44" s="664" t="s">
        <v>580</v>
      </c>
      <c r="E44" s="663"/>
      <c r="F44" s="578"/>
      <c r="H44" s="510" t="s">
        <v>921</v>
      </c>
      <c r="I44" s="575"/>
      <c r="J44" s="575" t="s">
        <v>580</v>
      </c>
      <c r="K44" s="578"/>
      <c r="N44" s="578"/>
      <c r="O44" s="578"/>
      <c r="P44" s="578"/>
      <c r="Q44" s="578"/>
      <c r="R44" s="578"/>
      <c r="S44" s="578"/>
      <c r="T44" s="578"/>
      <c r="U44" s="578"/>
      <c r="V44" s="578"/>
      <c r="W44" s="376"/>
      <c r="X44" s="578"/>
      <c r="Y44" s="578"/>
      <c r="Z44" s="578"/>
    </row>
    <row r="45" spans="2:29" ht="25">
      <c r="B45" s="456"/>
      <c r="C45" s="497"/>
      <c r="D45" s="456"/>
      <c r="E45" s="663"/>
      <c r="H45" s="510" t="s">
        <v>920</v>
      </c>
      <c r="I45" s="382"/>
      <c r="J45" s="575" t="s">
        <v>580</v>
      </c>
    </row>
    <row r="46" spans="2:29" s="300" customFormat="1">
      <c r="B46" s="429"/>
      <c r="C46" s="580" t="s">
        <v>189</v>
      </c>
      <c r="D46" s="451"/>
      <c r="E46" s="451"/>
      <c r="F46" s="429"/>
      <c r="I46" s="429"/>
      <c r="J46" s="429"/>
      <c r="K46" s="429"/>
      <c r="N46" s="429"/>
      <c r="O46" s="429"/>
      <c r="P46" s="429"/>
      <c r="Q46" s="429"/>
      <c r="R46" s="429"/>
      <c r="S46" s="429"/>
      <c r="T46" s="429"/>
      <c r="U46" s="429"/>
      <c r="V46" s="429"/>
      <c r="W46" s="301"/>
      <c r="X46" s="429"/>
      <c r="Y46" s="429"/>
      <c r="Z46" s="429"/>
    </row>
    <row r="47" spans="2:29" s="300" customFormat="1">
      <c r="B47" s="429"/>
      <c r="C47" s="558" t="s">
        <v>592</v>
      </c>
      <c r="D47" s="451"/>
      <c r="E47" s="451"/>
      <c r="F47" s="429"/>
      <c r="I47" s="429"/>
      <c r="J47" s="429"/>
      <c r="K47" s="429"/>
      <c r="N47" s="429"/>
      <c r="O47" s="429"/>
      <c r="P47" s="429"/>
      <c r="Q47" s="429"/>
      <c r="R47" s="429"/>
      <c r="S47" s="429"/>
      <c r="T47" s="429"/>
      <c r="U47" s="429"/>
      <c r="V47" s="429"/>
      <c r="W47" s="301"/>
      <c r="X47" s="429"/>
      <c r="Y47" s="429"/>
      <c r="Z47" s="429"/>
    </row>
    <row r="48" spans="2:29" s="300" customFormat="1">
      <c r="B48" s="429"/>
      <c r="C48" s="558" t="s">
        <v>593</v>
      </c>
      <c r="D48" s="451"/>
      <c r="E48" s="451"/>
      <c r="F48" s="429"/>
      <c r="I48" s="429"/>
      <c r="J48" s="429"/>
      <c r="K48" s="429"/>
      <c r="N48" s="429"/>
      <c r="O48" s="429"/>
      <c r="P48" s="429"/>
      <c r="Q48" s="429"/>
      <c r="R48" s="429"/>
      <c r="S48" s="429"/>
      <c r="T48" s="429"/>
      <c r="U48" s="429"/>
      <c r="V48" s="429"/>
      <c r="W48" s="301"/>
      <c r="X48" s="429"/>
      <c r="Y48" s="429"/>
      <c r="Z48" s="429"/>
    </row>
    <row r="49" spans="2:26" s="300" customFormat="1">
      <c r="B49" s="429"/>
      <c r="C49" s="558" t="s">
        <v>595</v>
      </c>
      <c r="D49" s="451"/>
      <c r="E49" s="451"/>
      <c r="F49" s="429"/>
      <c r="I49" s="429"/>
      <c r="J49" s="429"/>
      <c r="K49" s="429"/>
      <c r="N49" s="429"/>
      <c r="O49" s="429"/>
      <c r="P49" s="429"/>
      <c r="Q49" s="429"/>
      <c r="R49" s="429"/>
      <c r="S49" s="429"/>
      <c r="T49" s="429"/>
      <c r="U49" s="429"/>
      <c r="V49" s="429"/>
      <c r="W49" s="301"/>
      <c r="X49" s="429"/>
      <c r="Y49" s="429"/>
      <c r="Z49" s="429"/>
    </row>
    <row r="50" spans="2:26" s="300" customFormat="1">
      <c r="B50" s="429"/>
      <c r="C50" s="558" t="s">
        <v>594</v>
      </c>
      <c r="D50" s="451"/>
      <c r="E50" s="451"/>
      <c r="F50" s="429"/>
      <c r="I50" s="429"/>
      <c r="J50" s="429"/>
      <c r="K50" s="429"/>
      <c r="N50" s="429"/>
      <c r="O50" s="429"/>
      <c r="P50" s="429"/>
      <c r="Q50" s="429"/>
      <c r="R50" s="429"/>
      <c r="S50" s="429"/>
      <c r="T50" s="429"/>
      <c r="U50" s="429"/>
      <c r="V50" s="429"/>
      <c r="W50" s="301"/>
      <c r="X50" s="429"/>
      <c r="Y50" s="429"/>
      <c r="Z50" s="429"/>
    </row>
    <row r="51" spans="2:26" s="300" customFormat="1">
      <c r="B51" s="429"/>
      <c r="C51" s="558" t="s">
        <v>607</v>
      </c>
      <c r="D51" s="451"/>
      <c r="E51" s="451"/>
      <c r="F51" s="429"/>
      <c r="I51" s="429"/>
      <c r="J51" s="429"/>
      <c r="K51" s="429"/>
      <c r="N51" s="429"/>
      <c r="O51" s="429"/>
      <c r="P51" s="429"/>
      <c r="Q51" s="429"/>
      <c r="R51" s="429"/>
      <c r="S51" s="429"/>
      <c r="T51" s="429"/>
      <c r="U51" s="429"/>
      <c r="V51" s="429"/>
      <c r="W51" s="301"/>
      <c r="X51" s="429"/>
      <c r="Y51" s="429"/>
      <c r="Z51" s="429"/>
    </row>
    <row r="52" spans="2:26" s="300" customFormat="1">
      <c r="B52" s="429"/>
      <c r="C52" s="558" t="s">
        <v>606</v>
      </c>
      <c r="D52" s="451"/>
      <c r="E52" s="451"/>
      <c r="F52" s="429"/>
      <c r="I52" s="429"/>
      <c r="J52" s="429"/>
      <c r="K52" s="429"/>
      <c r="N52" s="429"/>
      <c r="O52" s="429"/>
      <c r="P52" s="429"/>
      <c r="Q52" s="429"/>
      <c r="R52" s="429"/>
      <c r="S52" s="429"/>
      <c r="T52" s="429"/>
      <c r="U52" s="429"/>
      <c r="V52" s="429"/>
      <c r="W52" s="301"/>
      <c r="X52" s="429"/>
      <c r="Y52" s="429"/>
      <c r="Z52" s="429"/>
    </row>
    <row r="53" spans="2:26" s="300" customFormat="1">
      <c r="B53" s="429"/>
      <c r="C53" s="558" t="s">
        <v>596</v>
      </c>
      <c r="D53" s="451"/>
      <c r="E53" s="451"/>
      <c r="F53" s="429"/>
      <c r="I53" s="429"/>
      <c r="J53" s="429"/>
      <c r="K53" s="429"/>
      <c r="N53" s="429"/>
      <c r="O53" s="429"/>
      <c r="P53" s="429"/>
      <c r="Q53" s="429"/>
      <c r="R53" s="429"/>
      <c r="S53" s="429"/>
      <c r="T53" s="429"/>
      <c r="U53" s="429"/>
      <c r="V53" s="429"/>
      <c r="W53" s="301"/>
      <c r="X53" s="429"/>
      <c r="Y53" s="429"/>
      <c r="Z53" s="429"/>
    </row>
    <row r="54" spans="2:26" s="300" customFormat="1">
      <c r="B54" s="429"/>
      <c r="C54" s="558" t="s">
        <v>597</v>
      </c>
      <c r="D54" s="451"/>
      <c r="E54" s="451"/>
      <c r="F54" s="429"/>
      <c r="I54" s="429"/>
      <c r="J54" s="429"/>
      <c r="K54" s="429"/>
      <c r="N54" s="429"/>
      <c r="O54" s="429"/>
      <c r="P54" s="429"/>
      <c r="Q54" s="429"/>
      <c r="R54" s="429"/>
      <c r="S54" s="429"/>
      <c r="T54" s="429"/>
      <c r="U54" s="429"/>
      <c r="V54" s="429"/>
      <c r="W54" s="301"/>
      <c r="X54" s="429"/>
      <c r="Y54" s="429"/>
      <c r="Z54" s="429"/>
    </row>
    <row r="55" spans="2:26" s="300" customFormat="1">
      <c r="B55" s="429"/>
      <c r="C55" s="558" t="s">
        <v>598</v>
      </c>
      <c r="D55" s="451"/>
      <c r="E55" s="451"/>
      <c r="F55" s="429"/>
      <c r="I55" s="429"/>
      <c r="J55" s="429"/>
      <c r="K55" s="429"/>
      <c r="N55" s="429"/>
      <c r="O55" s="429"/>
      <c r="P55" s="429"/>
      <c r="Q55" s="429"/>
      <c r="R55" s="429"/>
      <c r="S55" s="429"/>
      <c r="T55" s="429"/>
      <c r="U55" s="429"/>
      <c r="V55" s="429"/>
      <c r="W55" s="301"/>
      <c r="X55" s="429"/>
      <c r="Y55" s="429"/>
      <c r="Z55" s="429"/>
    </row>
    <row r="56" spans="2:26" s="300" customFormat="1">
      <c r="B56" s="429"/>
      <c r="C56" s="558" t="s">
        <v>599</v>
      </c>
      <c r="D56" s="451"/>
      <c r="E56" s="451"/>
      <c r="F56" s="429"/>
      <c r="I56" s="429"/>
      <c r="J56" s="429"/>
      <c r="K56" s="429"/>
      <c r="N56" s="429"/>
      <c r="O56" s="429"/>
      <c r="P56" s="429"/>
      <c r="Q56" s="429"/>
      <c r="R56" s="429"/>
      <c r="S56" s="429"/>
      <c r="T56" s="429"/>
      <c r="U56" s="429"/>
      <c r="V56" s="429"/>
      <c r="W56" s="301"/>
      <c r="X56" s="429"/>
      <c r="Y56" s="429"/>
      <c r="Z56" s="429"/>
    </row>
    <row r="57" spans="2:26">
      <c r="C57" s="558" t="s">
        <v>336</v>
      </c>
    </row>
    <row r="58" spans="2:26" s="581" customFormat="1">
      <c r="B58" s="429"/>
      <c r="C58" s="565" t="s">
        <v>348</v>
      </c>
      <c r="D58" s="580" t="s">
        <v>570</v>
      </c>
      <c r="E58" s="451"/>
      <c r="F58" s="429"/>
      <c r="G58" s="300"/>
      <c r="H58" s="300"/>
      <c r="I58" s="429"/>
      <c r="J58" s="429"/>
      <c r="K58" s="429"/>
      <c r="L58" s="300"/>
      <c r="M58" s="300"/>
      <c r="N58" s="429"/>
      <c r="O58" s="429"/>
      <c r="P58" s="429"/>
      <c r="Q58" s="429"/>
      <c r="R58" s="429"/>
      <c r="S58" s="429"/>
      <c r="T58" s="429"/>
      <c r="U58" s="429"/>
      <c r="V58" s="429"/>
      <c r="W58" s="301"/>
      <c r="X58" s="429"/>
      <c r="Y58" s="429"/>
      <c r="Z58" s="429"/>
    </row>
    <row r="59" spans="2:26" s="581" customFormat="1">
      <c r="B59" s="429"/>
      <c r="C59" s="558" t="s">
        <v>14</v>
      </c>
      <c r="D59" s="451" t="s">
        <v>571</v>
      </c>
      <c r="E59" s="451"/>
      <c r="F59" s="429"/>
      <c r="G59" s="300"/>
      <c r="H59" s="300"/>
      <c r="I59" s="429"/>
      <c r="J59" s="429"/>
      <c r="K59" s="429"/>
      <c r="L59" s="300"/>
      <c r="M59" s="300"/>
      <c r="N59" s="429"/>
      <c r="O59" s="429"/>
      <c r="P59" s="429"/>
      <c r="Q59" s="429"/>
      <c r="R59" s="429"/>
      <c r="S59" s="429"/>
      <c r="T59" s="429"/>
      <c r="U59" s="429"/>
      <c r="V59" s="429"/>
      <c r="W59" s="301"/>
      <c r="X59" s="429"/>
      <c r="Y59" s="429"/>
      <c r="Z59" s="429"/>
    </row>
    <row r="60" spans="2:26" s="581" customFormat="1">
      <c r="B60" s="429"/>
      <c r="C60" s="558" t="s">
        <v>10</v>
      </c>
      <c r="D60" s="451"/>
      <c r="E60" s="451"/>
      <c r="F60" s="429"/>
      <c r="G60" s="300"/>
      <c r="H60" s="300"/>
      <c r="I60" s="429"/>
      <c r="J60" s="429"/>
      <c r="K60" s="429"/>
      <c r="L60" s="300"/>
      <c r="M60" s="300"/>
      <c r="N60" s="429"/>
      <c r="O60" s="429"/>
      <c r="P60" s="429"/>
      <c r="Q60" s="429"/>
      <c r="R60" s="429"/>
      <c r="S60" s="429"/>
      <c r="T60" s="429"/>
      <c r="U60" s="429"/>
      <c r="V60" s="429"/>
      <c r="W60" s="301"/>
      <c r="X60" s="429"/>
      <c r="Y60" s="429"/>
      <c r="Z60" s="429"/>
    </row>
    <row r="61" spans="2:26" s="581" customFormat="1">
      <c r="B61" s="429"/>
      <c r="C61" s="558" t="s">
        <v>602</v>
      </c>
      <c r="D61" s="451" t="s">
        <v>20</v>
      </c>
      <c r="E61" s="451"/>
      <c r="F61" s="429"/>
      <c r="G61" s="300"/>
      <c r="H61" s="300"/>
      <c r="I61" s="429"/>
      <c r="J61" s="429"/>
      <c r="K61" s="429"/>
      <c r="L61" s="300"/>
      <c r="M61" s="300"/>
      <c r="N61" s="429"/>
      <c r="O61" s="429"/>
      <c r="P61" s="429"/>
      <c r="Q61" s="429"/>
      <c r="R61" s="429"/>
      <c r="S61" s="429"/>
      <c r="T61" s="429"/>
      <c r="U61" s="429"/>
      <c r="V61" s="429"/>
      <c r="W61" s="301"/>
      <c r="X61" s="429"/>
      <c r="Y61" s="429"/>
      <c r="Z61" s="429"/>
    </row>
    <row r="62" spans="2:26" s="581" customFormat="1">
      <c r="B62" s="429"/>
      <c r="C62" s="558" t="s">
        <v>11</v>
      </c>
      <c r="D62" s="451"/>
      <c r="E62" s="451"/>
      <c r="F62" s="429"/>
      <c r="G62" s="300"/>
      <c r="H62" s="300"/>
      <c r="I62" s="429"/>
      <c r="J62" s="429"/>
      <c r="K62" s="429"/>
      <c r="L62" s="300"/>
      <c r="M62" s="300"/>
      <c r="N62" s="429"/>
      <c r="O62" s="429"/>
      <c r="P62" s="429"/>
      <c r="Q62" s="429"/>
      <c r="R62" s="429"/>
      <c r="S62" s="429"/>
      <c r="T62" s="429"/>
      <c r="U62" s="429"/>
      <c r="V62" s="429"/>
      <c r="W62" s="301"/>
      <c r="X62" s="429"/>
      <c r="Y62" s="429"/>
      <c r="Z62" s="429"/>
    </row>
    <row r="63" spans="2:26" s="581" customFormat="1">
      <c r="B63" s="429"/>
      <c r="C63" s="558" t="s">
        <v>550</v>
      </c>
      <c r="D63" s="451"/>
      <c r="E63" s="451"/>
      <c r="F63" s="429"/>
      <c r="G63" s="300"/>
      <c r="H63" s="300"/>
      <c r="I63" s="429"/>
      <c r="J63" s="429"/>
      <c r="K63" s="429"/>
      <c r="L63" s="300"/>
      <c r="M63" s="300"/>
      <c r="N63" s="429"/>
      <c r="O63" s="429"/>
      <c r="P63" s="429"/>
      <c r="Q63" s="429"/>
      <c r="R63" s="429"/>
      <c r="S63" s="429"/>
      <c r="T63" s="429"/>
      <c r="U63" s="429"/>
      <c r="V63" s="429"/>
      <c r="W63" s="301"/>
      <c r="X63" s="429"/>
      <c r="Y63" s="429"/>
      <c r="Z63" s="429"/>
    </row>
    <row r="64" spans="2:26" s="581" customFormat="1">
      <c r="B64" s="429"/>
      <c r="C64" s="558" t="s">
        <v>604</v>
      </c>
      <c r="D64" s="451"/>
      <c r="E64" s="451"/>
      <c r="F64" s="429"/>
      <c r="G64" s="300"/>
      <c r="H64" s="300"/>
      <c r="I64" s="429"/>
      <c r="J64" s="429"/>
      <c r="K64" s="429"/>
      <c r="L64" s="300"/>
      <c r="M64" s="300"/>
      <c r="N64" s="429"/>
      <c r="O64" s="429"/>
      <c r="P64" s="429"/>
      <c r="Q64" s="429"/>
      <c r="R64" s="429"/>
      <c r="S64" s="429"/>
      <c r="T64" s="429"/>
      <c r="U64" s="429"/>
      <c r="V64" s="429"/>
      <c r="W64" s="301"/>
      <c r="X64" s="429"/>
      <c r="Y64" s="429"/>
      <c r="Z64" s="429"/>
    </row>
    <row r="65" spans="2:26" s="581" customFormat="1">
      <c r="B65" s="429"/>
      <c r="C65" s="558" t="s">
        <v>542</v>
      </c>
      <c r="D65" s="451"/>
      <c r="E65" s="451"/>
      <c r="F65" s="429"/>
      <c r="G65" s="300"/>
      <c r="H65" s="300"/>
      <c r="I65" s="429"/>
      <c r="J65" s="429"/>
      <c r="K65" s="429"/>
      <c r="L65" s="300"/>
      <c r="M65" s="300"/>
      <c r="N65" s="429"/>
      <c r="O65" s="429"/>
      <c r="P65" s="429"/>
      <c r="Q65" s="429"/>
      <c r="R65" s="429"/>
      <c r="S65" s="429"/>
      <c r="T65" s="429"/>
      <c r="U65" s="429"/>
      <c r="V65" s="429"/>
      <c r="W65" s="301"/>
      <c r="X65" s="429"/>
      <c r="Y65" s="429"/>
      <c r="Z65" s="429"/>
    </row>
    <row r="66" spans="2:26" s="581" customFormat="1">
      <c r="B66" s="429"/>
      <c r="C66" s="558" t="s">
        <v>543</v>
      </c>
      <c r="D66" s="451"/>
      <c r="E66" s="451"/>
      <c r="F66" s="429"/>
      <c r="G66" s="300"/>
      <c r="H66" s="300"/>
      <c r="I66" s="429"/>
      <c r="J66" s="429"/>
      <c r="K66" s="429"/>
      <c r="L66" s="300"/>
      <c r="M66" s="300"/>
      <c r="N66" s="429"/>
      <c r="O66" s="429"/>
      <c r="P66" s="429"/>
      <c r="Q66" s="429"/>
      <c r="R66" s="429"/>
      <c r="S66" s="429"/>
      <c r="T66" s="429"/>
      <c r="U66" s="429"/>
      <c r="V66" s="429"/>
      <c r="W66" s="301"/>
      <c r="X66" s="429"/>
      <c r="Y66" s="429"/>
      <c r="Z66" s="429"/>
    </row>
    <row r="67" spans="2:26" s="581" customFormat="1">
      <c r="B67" s="429"/>
      <c r="C67" s="451" t="s">
        <v>155</v>
      </c>
      <c r="D67" s="451" t="s">
        <v>166</v>
      </c>
      <c r="E67" s="451"/>
      <c r="F67" s="429"/>
      <c r="G67" s="300"/>
      <c r="H67" s="300"/>
      <c r="I67" s="429"/>
      <c r="J67" s="429"/>
      <c r="K67" s="429"/>
      <c r="L67" s="300"/>
      <c r="M67" s="300"/>
      <c r="N67" s="429"/>
      <c r="O67" s="429"/>
      <c r="P67" s="429"/>
      <c r="Q67" s="429"/>
      <c r="R67" s="429"/>
      <c r="S67" s="429"/>
      <c r="T67" s="429"/>
      <c r="U67" s="429"/>
      <c r="V67" s="429"/>
      <c r="W67" s="301"/>
      <c r="X67" s="429"/>
      <c r="Y67" s="429"/>
      <c r="Z67" s="429"/>
    </row>
    <row r="68" spans="2:26" s="581" customFormat="1">
      <c r="B68" s="429"/>
      <c r="C68" s="565" t="s">
        <v>622</v>
      </c>
      <c r="D68" s="451" t="s">
        <v>167</v>
      </c>
      <c r="E68" s="451"/>
      <c r="F68" s="429"/>
      <c r="G68" s="300"/>
      <c r="H68" s="300"/>
      <c r="I68" s="429"/>
      <c r="J68" s="429"/>
      <c r="K68" s="429"/>
      <c r="L68" s="300"/>
      <c r="M68" s="300"/>
      <c r="N68" s="429"/>
      <c r="O68" s="429"/>
      <c r="P68" s="429"/>
      <c r="Q68" s="429"/>
      <c r="R68" s="429"/>
      <c r="S68" s="429"/>
      <c r="T68" s="429"/>
      <c r="U68" s="429"/>
      <c r="V68" s="429"/>
      <c r="W68" s="301"/>
      <c r="X68" s="429"/>
      <c r="Y68" s="429"/>
      <c r="Z68" s="429"/>
    </row>
    <row r="69" spans="2:26" s="581" customFormat="1">
      <c r="B69" s="429"/>
      <c r="C69" s="565" t="s">
        <v>623</v>
      </c>
      <c r="D69" s="580" t="s">
        <v>168</v>
      </c>
      <c r="E69" s="451"/>
      <c r="F69" s="429"/>
      <c r="G69" s="300"/>
      <c r="H69" s="300"/>
      <c r="I69" s="429"/>
      <c r="J69" s="429"/>
      <c r="K69" s="429"/>
      <c r="L69" s="300"/>
      <c r="M69" s="300"/>
      <c r="N69" s="429"/>
      <c r="O69" s="429"/>
      <c r="P69" s="429"/>
      <c r="Q69" s="429"/>
      <c r="R69" s="429"/>
      <c r="S69" s="429"/>
      <c r="T69" s="429"/>
      <c r="U69" s="429"/>
      <c r="V69" s="429"/>
      <c r="W69" s="301"/>
      <c r="X69" s="429"/>
      <c r="Y69" s="429"/>
      <c r="Z69" s="429"/>
    </row>
    <row r="70" spans="2:26" s="581" customFormat="1">
      <c r="B70" s="429"/>
      <c r="C70" s="565" t="s">
        <v>624</v>
      </c>
      <c r="D70" s="580" t="s">
        <v>169</v>
      </c>
      <c r="E70" s="451"/>
      <c r="F70" s="429"/>
      <c r="G70" s="300"/>
      <c r="H70" s="300"/>
      <c r="I70" s="429"/>
      <c r="J70" s="429"/>
      <c r="K70" s="429"/>
      <c r="L70" s="300"/>
      <c r="M70" s="300"/>
      <c r="N70" s="429"/>
      <c r="O70" s="429"/>
      <c r="P70" s="429"/>
      <c r="Q70" s="429"/>
      <c r="R70" s="429"/>
      <c r="S70" s="429"/>
      <c r="T70" s="429"/>
      <c r="U70" s="429"/>
      <c r="V70" s="429"/>
      <c r="W70" s="301"/>
      <c r="X70" s="429"/>
      <c r="Y70" s="429"/>
      <c r="Z70" s="429"/>
    </row>
    <row r="71" spans="2:26" s="581" customFormat="1">
      <c r="B71" s="429"/>
      <c r="C71" s="565" t="s">
        <v>618</v>
      </c>
      <c r="D71" s="451" t="s">
        <v>170</v>
      </c>
      <c r="E71" s="451"/>
      <c r="F71" s="429"/>
      <c r="G71" s="300"/>
      <c r="H71" s="300"/>
      <c r="I71" s="429"/>
      <c r="J71" s="429"/>
      <c r="K71" s="429"/>
      <c r="L71" s="300"/>
      <c r="M71" s="300"/>
      <c r="N71" s="429"/>
      <c r="O71" s="429"/>
      <c r="P71" s="429"/>
      <c r="Q71" s="429"/>
      <c r="R71" s="429"/>
      <c r="S71" s="429"/>
      <c r="T71" s="429"/>
      <c r="U71" s="429"/>
      <c r="V71" s="429"/>
      <c r="W71" s="301"/>
      <c r="X71" s="429"/>
      <c r="Y71" s="429"/>
      <c r="Z71" s="429"/>
    </row>
    <row r="72" spans="2:26" s="581" customFormat="1">
      <c r="B72" s="429"/>
      <c r="C72" s="451" t="s">
        <v>156</v>
      </c>
      <c r="D72" s="451" t="s">
        <v>171</v>
      </c>
      <c r="E72" s="451"/>
      <c r="F72" s="429"/>
      <c r="G72" s="300"/>
      <c r="H72" s="300"/>
      <c r="I72" s="429"/>
      <c r="J72" s="429"/>
      <c r="K72" s="429"/>
      <c r="L72" s="300"/>
      <c r="M72" s="300"/>
      <c r="N72" s="429"/>
      <c r="O72" s="429"/>
      <c r="P72" s="429"/>
      <c r="Q72" s="429"/>
      <c r="R72" s="429"/>
      <c r="S72" s="429"/>
      <c r="T72" s="429"/>
      <c r="U72" s="429"/>
      <c r="V72" s="429"/>
      <c r="W72" s="301"/>
      <c r="X72" s="429"/>
      <c r="Y72" s="429"/>
      <c r="Z72" s="429"/>
    </row>
    <row r="73" spans="2:26" s="581" customFormat="1">
      <c r="B73" s="429"/>
      <c r="C73" s="451" t="s">
        <v>157</v>
      </c>
      <c r="D73" s="451" t="s">
        <v>172</v>
      </c>
      <c r="E73" s="451"/>
      <c r="F73" s="429"/>
      <c r="G73" s="300"/>
      <c r="H73" s="300"/>
      <c r="I73" s="429"/>
      <c r="J73" s="429"/>
      <c r="K73" s="429"/>
      <c r="L73" s="300"/>
      <c r="M73" s="300"/>
      <c r="N73" s="429"/>
      <c r="O73" s="429"/>
      <c r="P73" s="429"/>
      <c r="Q73" s="429"/>
      <c r="R73" s="429"/>
      <c r="S73" s="429"/>
      <c r="T73" s="429"/>
      <c r="U73" s="429"/>
      <c r="V73" s="429"/>
      <c r="W73" s="301"/>
      <c r="X73" s="429"/>
      <c r="Y73" s="429"/>
      <c r="Z73" s="429"/>
    </row>
    <row r="74" spans="2:26" s="581" customFormat="1">
      <c r="B74" s="429"/>
      <c r="C74" s="451" t="s">
        <v>158</v>
      </c>
      <c r="D74" s="451" t="s">
        <v>173</v>
      </c>
      <c r="E74" s="451"/>
      <c r="F74" s="429"/>
      <c r="G74" s="300"/>
      <c r="H74" s="300"/>
      <c r="I74" s="429"/>
      <c r="J74" s="429"/>
      <c r="K74" s="429"/>
      <c r="L74" s="300"/>
      <c r="M74" s="300"/>
      <c r="N74" s="429"/>
      <c r="O74" s="429"/>
      <c r="P74" s="429"/>
      <c r="Q74" s="429"/>
      <c r="R74" s="429"/>
      <c r="S74" s="429"/>
      <c r="T74" s="429"/>
      <c r="U74" s="429"/>
      <c r="V74" s="429"/>
      <c r="W74" s="301"/>
      <c r="X74" s="429"/>
      <c r="Y74" s="429"/>
      <c r="Z74" s="429"/>
    </row>
    <row r="75" spans="2:26" s="581" customFormat="1">
      <c r="B75" s="429"/>
      <c r="C75" s="451" t="s">
        <v>159</v>
      </c>
      <c r="D75" s="451" t="s">
        <v>174</v>
      </c>
      <c r="E75" s="451"/>
      <c r="F75" s="429"/>
      <c r="G75" s="300"/>
      <c r="H75" s="300"/>
      <c r="I75" s="429"/>
      <c r="J75" s="429"/>
      <c r="K75" s="429"/>
      <c r="L75" s="300"/>
      <c r="M75" s="300"/>
      <c r="N75" s="429"/>
      <c r="O75" s="429"/>
      <c r="P75" s="429"/>
      <c r="Q75" s="429"/>
      <c r="R75" s="429"/>
      <c r="S75" s="429"/>
      <c r="T75" s="429"/>
      <c r="U75" s="429"/>
      <c r="V75" s="429"/>
      <c r="W75" s="301"/>
      <c r="X75" s="429"/>
      <c r="Y75" s="429"/>
      <c r="Z75" s="429"/>
    </row>
    <row r="76" spans="2:26" s="581" customFormat="1">
      <c r="B76" s="429"/>
      <c r="C76" s="451" t="s">
        <v>160</v>
      </c>
      <c r="D76" s="451" t="s">
        <v>175</v>
      </c>
      <c r="E76" s="451"/>
      <c r="F76" s="429"/>
      <c r="G76" s="300"/>
      <c r="H76" s="300"/>
      <c r="I76" s="429"/>
      <c r="J76" s="429"/>
      <c r="K76" s="429"/>
      <c r="L76" s="300"/>
      <c r="M76" s="300"/>
      <c r="N76" s="429"/>
      <c r="O76" s="429"/>
      <c r="P76" s="429"/>
      <c r="Q76" s="429"/>
      <c r="R76" s="429"/>
      <c r="S76" s="429"/>
      <c r="T76" s="429"/>
      <c r="U76" s="429"/>
      <c r="V76" s="429"/>
      <c r="W76" s="301"/>
      <c r="X76" s="429"/>
      <c r="Y76" s="429"/>
      <c r="Z76" s="429"/>
    </row>
    <row r="77" spans="2:26" s="581" customFormat="1">
      <c r="B77" s="429"/>
      <c r="C77" s="451" t="s">
        <v>161</v>
      </c>
      <c r="D77" s="451" t="s">
        <v>176</v>
      </c>
      <c r="E77" s="451"/>
      <c r="F77" s="429"/>
      <c r="G77" s="300"/>
      <c r="H77" s="300"/>
      <c r="I77" s="429"/>
      <c r="J77" s="429"/>
      <c r="K77" s="429"/>
      <c r="L77" s="300"/>
      <c r="M77" s="300"/>
      <c r="N77" s="429"/>
      <c r="O77" s="429"/>
      <c r="P77" s="429"/>
      <c r="Q77" s="429"/>
      <c r="R77" s="429"/>
      <c r="S77" s="429"/>
      <c r="T77" s="429"/>
      <c r="U77" s="429"/>
      <c r="V77" s="429"/>
      <c r="W77" s="301"/>
      <c r="X77" s="429"/>
      <c r="Y77" s="429"/>
      <c r="Z77" s="429"/>
    </row>
    <row r="78" spans="2:26" s="581" customFormat="1">
      <c r="B78" s="429"/>
      <c r="C78" s="451" t="s">
        <v>162</v>
      </c>
      <c r="D78" s="451" t="s">
        <v>177</v>
      </c>
      <c r="E78" s="451"/>
      <c r="F78" s="429"/>
      <c r="G78" s="300"/>
      <c r="H78" s="300"/>
      <c r="I78" s="429"/>
      <c r="J78" s="429"/>
      <c r="K78" s="429"/>
      <c r="L78" s="300"/>
      <c r="M78" s="300"/>
      <c r="N78" s="429"/>
      <c r="O78" s="429"/>
      <c r="P78" s="429"/>
      <c r="Q78" s="429"/>
      <c r="R78" s="429"/>
      <c r="S78" s="429"/>
      <c r="T78" s="429"/>
      <c r="U78" s="429"/>
      <c r="V78" s="429"/>
      <c r="W78" s="301"/>
      <c r="X78" s="429"/>
      <c r="Y78" s="429"/>
      <c r="Z78" s="429"/>
    </row>
    <row r="79" spans="2:26" s="581" customFormat="1">
      <c r="B79" s="429"/>
      <c r="C79" s="451" t="s">
        <v>163</v>
      </c>
      <c r="D79" s="451" t="s">
        <v>178</v>
      </c>
      <c r="E79" s="451"/>
      <c r="F79" s="429"/>
      <c r="G79" s="300"/>
      <c r="H79" s="300"/>
      <c r="I79" s="429"/>
      <c r="J79" s="429"/>
      <c r="K79" s="429"/>
      <c r="L79" s="300"/>
      <c r="M79" s="300"/>
      <c r="N79" s="429"/>
      <c r="O79" s="429"/>
      <c r="P79" s="429"/>
      <c r="Q79" s="429"/>
      <c r="R79" s="429"/>
      <c r="S79" s="429"/>
      <c r="T79" s="429"/>
      <c r="U79" s="429"/>
      <c r="V79" s="429"/>
      <c r="W79" s="301"/>
      <c r="X79" s="429"/>
      <c r="Y79" s="429"/>
      <c r="Z79" s="429"/>
    </row>
    <row r="80" spans="2:26" s="581" customFormat="1">
      <c r="B80" s="429"/>
      <c r="C80" s="451" t="s">
        <v>164</v>
      </c>
      <c r="D80" s="451" t="s">
        <v>179</v>
      </c>
      <c r="E80" s="451"/>
      <c r="F80" s="429"/>
      <c r="G80" s="300"/>
      <c r="H80" s="300"/>
      <c r="I80" s="429"/>
      <c r="J80" s="429"/>
      <c r="K80" s="429"/>
      <c r="L80" s="300"/>
      <c r="M80" s="300"/>
      <c r="N80" s="429"/>
      <c r="O80" s="429"/>
      <c r="P80" s="429"/>
      <c r="Q80" s="429"/>
      <c r="R80" s="429"/>
      <c r="S80" s="429"/>
      <c r="T80" s="429"/>
      <c r="U80" s="429"/>
      <c r="V80" s="429"/>
      <c r="W80" s="301"/>
      <c r="X80" s="429"/>
      <c r="Y80" s="429"/>
      <c r="Z80" s="429"/>
    </row>
    <row r="81" spans="2:26" s="581" customFormat="1">
      <c r="B81" s="429"/>
      <c r="C81" s="451" t="s">
        <v>165</v>
      </c>
      <c r="D81" s="451" t="s">
        <v>180</v>
      </c>
      <c r="E81" s="451"/>
      <c r="F81" s="429"/>
      <c r="G81" s="300"/>
      <c r="H81" s="300"/>
      <c r="I81" s="429"/>
      <c r="J81" s="429"/>
      <c r="K81" s="429"/>
      <c r="L81" s="300"/>
      <c r="M81" s="300"/>
      <c r="N81" s="429"/>
      <c r="O81" s="429"/>
      <c r="P81" s="429"/>
      <c r="Q81" s="429"/>
      <c r="R81" s="429"/>
      <c r="S81" s="429"/>
      <c r="T81" s="429"/>
      <c r="U81" s="429"/>
      <c r="V81" s="429"/>
      <c r="W81" s="301"/>
      <c r="X81" s="429"/>
      <c r="Y81" s="429"/>
      <c r="Z81" s="429"/>
    </row>
    <row r="82" spans="2:26" s="581" customFormat="1">
      <c r="B82" s="429"/>
      <c r="C82" s="451" t="s">
        <v>125</v>
      </c>
      <c r="D82" s="451" t="s">
        <v>140</v>
      </c>
      <c r="E82" s="451"/>
      <c r="F82" s="429"/>
      <c r="G82" s="300"/>
      <c r="H82" s="300"/>
      <c r="I82" s="429"/>
      <c r="J82" s="429"/>
      <c r="K82" s="429"/>
      <c r="L82" s="300"/>
      <c r="M82" s="300"/>
      <c r="N82" s="429"/>
      <c r="O82" s="429"/>
      <c r="P82" s="429"/>
      <c r="Q82" s="429"/>
      <c r="R82" s="429"/>
      <c r="S82" s="429"/>
      <c r="T82" s="429"/>
      <c r="U82" s="429"/>
      <c r="V82" s="429"/>
      <c r="W82" s="301"/>
      <c r="X82" s="429"/>
      <c r="Y82" s="429"/>
      <c r="Z82" s="429"/>
    </row>
    <row r="83" spans="2:26" s="581" customFormat="1">
      <c r="B83" s="429"/>
      <c r="C83" s="451" t="s">
        <v>126</v>
      </c>
      <c r="D83" s="451" t="s">
        <v>141</v>
      </c>
      <c r="E83" s="451"/>
      <c r="F83" s="429"/>
      <c r="G83" s="300"/>
      <c r="H83" s="300"/>
      <c r="I83" s="429"/>
      <c r="J83" s="429"/>
      <c r="K83" s="429"/>
      <c r="L83" s="300"/>
      <c r="M83" s="300"/>
      <c r="N83" s="429"/>
      <c r="O83" s="429"/>
      <c r="P83" s="429"/>
      <c r="Q83" s="429"/>
      <c r="R83" s="429"/>
      <c r="S83" s="429"/>
      <c r="T83" s="429"/>
      <c r="U83" s="429"/>
      <c r="V83" s="429"/>
      <c r="W83" s="301"/>
      <c r="X83" s="429"/>
      <c r="Y83" s="429"/>
      <c r="Z83" s="429"/>
    </row>
    <row r="84" spans="2:26" s="581" customFormat="1">
      <c r="B84" s="429"/>
      <c r="C84" s="451" t="s">
        <v>127</v>
      </c>
      <c r="D84" s="451" t="s">
        <v>142</v>
      </c>
      <c r="E84" s="451"/>
      <c r="F84" s="429"/>
      <c r="G84" s="300"/>
      <c r="H84" s="300"/>
      <c r="I84" s="429"/>
      <c r="J84" s="429"/>
      <c r="K84" s="429"/>
      <c r="L84" s="300"/>
      <c r="M84" s="300"/>
      <c r="N84" s="429"/>
      <c r="O84" s="429"/>
      <c r="P84" s="429"/>
      <c r="Q84" s="429"/>
      <c r="R84" s="429"/>
      <c r="S84" s="429"/>
      <c r="T84" s="429"/>
      <c r="U84" s="429"/>
      <c r="V84" s="429"/>
      <c r="W84" s="301"/>
      <c r="X84" s="429"/>
      <c r="Y84" s="429"/>
      <c r="Z84" s="429"/>
    </row>
    <row r="85" spans="2:26" s="581" customFormat="1">
      <c r="B85" s="429"/>
      <c r="C85" s="451" t="s">
        <v>128</v>
      </c>
      <c r="D85" s="451" t="s">
        <v>143</v>
      </c>
      <c r="E85" s="451"/>
      <c r="F85" s="429"/>
      <c r="G85" s="300"/>
      <c r="H85" s="300"/>
      <c r="I85" s="429"/>
      <c r="J85" s="429"/>
      <c r="K85" s="429"/>
      <c r="L85" s="300"/>
      <c r="M85" s="300"/>
      <c r="N85" s="429"/>
      <c r="O85" s="429"/>
      <c r="P85" s="429"/>
      <c r="Q85" s="429"/>
      <c r="R85" s="429"/>
      <c r="S85" s="429"/>
      <c r="T85" s="429"/>
      <c r="U85" s="429"/>
      <c r="V85" s="429"/>
      <c r="W85" s="301"/>
      <c r="X85" s="429"/>
      <c r="Y85" s="429"/>
      <c r="Z85" s="429"/>
    </row>
    <row r="86" spans="2:26" s="581" customFormat="1">
      <c r="B86" s="429"/>
      <c r="C86" s="451" t="s">
        <v>129</v>
      </c>
      <c r="D86" s="451" t="s">
        <v>144</v>
      </c>
      <c r="E86" s="451"/>
      <c r="F86" s="429"/>
      <c r="G86" s="300"/>
      <c r="H86" s="300"/>
      <c r="I86" s="429"/>
      <c r="J86" s="429"/>
      <c r="K86" s="429"/>
      <c r="L86" s="300"/>
      <c r="M86" s="300"/>
      <c r="N86" s="429"/>
      <c r="O86" s="429"/>
      <c r="P86" s="429"/>
      <c r="Q86" s="429"/>
      <c r="R86" s="429"/>
      <c r="S86" s="429"/>
      <c r="T86" s="429"/>
      <c r="U86" s="429"/>
      <c r="V86" s="429"/>
      <c r="W86" s="301"/>
      <c r="X86" s="429"/>
      <c r="Y86" s="429"/>
      <c r="Z86" s="429"/>
    </row>
    <row r="87" spans="2:26" s="581" customFormat="1">
      <c r="B87" s="429"/>
      <c r="C87" s="451" t="s">
        <v>130</v>
      </c>
      <c r="D87" s="451" t="s">
        <v>145</v>
      </c>
      <c r="E87" s="451"/>
      <c r="F87" s="429"/>
      <c r="G87" s="300"/>
      <c r="H87" s="300"/>
      <c r="I87" s="429"/>
      <c r="J87" s="429"/>
      <c r="K87" s="429"/>
      <c r="L87" s="300"/>
      <c r="M87" s="300"/>
      <c r="N87" s="429"/>
      <c r="O87" s="429"/>
      <c r="P87" s="429"/>
      <c r="Q87" s="429"/>
      <c r="R87" s="429"/>
      <c r="S87" s="429"/>
      <c r="T87" s="429"/>
      <c r="U87" s="429"/>
      <c r="V87" s="429"/>
      <c r="W87" s="301"/>
      <c r="X87" s="429"/>
      <c r="Y87" s="429"/>
      <c r="Z87" s="429"/>
    </row>
    <row r="88" spans="2:26" s="581" customFormat="1">
      <c r="B88" s="429"/>
      <c r="C88" s="451" t="s">
        <v>131</v>
      </c>
      <c r="D88" s="451" t="s">
        <v>146</v>
      </c>
      <c r="E88" s="451"/>
      <c r="F88" s="429"/>
      <c r="G88" s="300"/>
      <c r="H88" s="300"/>
      <c r="I88" s="429"/>
      <c r="J88" s="429"/>
      <c r="K88" s="429"/>
      <c r="L88" s="300"/>
      <c r="M88" s="300"/>
      <c r="N88" s="429"/>
      <c r="O88" s="429"/>
      <c r="P88" s="429"/>
      <c r="Q88" s="429"/>
      <c r="R88" s="429"/>
      <c r="S88" s="429"/>
      <c r="T88" s="429"/>
      <c r="U88" s="429"/>
      <c r="V88" s="429"/>
      <c r="W88" s="301"/>
      <c r="X88" s="429"/>
      <c r="Y88" s="429"/>
      <c r="Z88" s="429"/>
    </row>
    <row r="89" spans="2:26" s="581" customFormat="1">
      <c r="B89" s="429"/>
      <c r="C89" s="451" t="s">
        <v>132</v>
      </c>
      <c r="D89" s="451" t="s">
        <v>147</v>
      </c>
      <c r="E89" s="451"/>
      <c r="F89" s="429"/>
      <c r="G89" s="300"/>
      <c r="H89" s="300"/>
      <c r="I89" s="429"/>
      <c r="J89" s="429"/>
      <c r="K89" s="429"/>
      <c r="L89" s="300"/>
      <c r="M89" s="300"/>
      <c r="N89" s="429"/>
      <c r="O89" s="429"/>
      <c r="P89" s="429"/>
      <c r="Q89" s="429"/>
      <c r="R89" s="429"/>
      <c r="S89" s="429"/>
      <c r="T89" s="429"/>
      <c r="U89" s="429"/>
      <c r="V89" s="429"/>
      <c r="W89" s="301"/>
      <c r="X89" s="429"/>
      <c r="Y89" s="429"/>
      <c r="Z89" s="429"/>
    </row>
    <row r="90" spans="2:26" s="581" customFormat="1">
      <c r="B90" s="429"/>
      <c r="C90" s="451" t="s">
        <v>133</v>
      </c>
      <c r="D90" s="451" t="s">
        <v>148</v>
      </c>
      <c r="E90" s="451"/>
      <c r="F90" s="429"/>
      <c r="G90" s="300"/>
      <c r="H90" s="300"/>
      <c r="I90" s="429"/>
      <c r="J90" s="429"/>
      <c r="K90" s="429"/>
      <c r="L90" s="300"/>
      <c r="M90" s="300"/>
      <c r="N90" s="429"/>
      <c r="O90" s="429"/>
      <c r="P90" s="429"/>
      <c r="Q90" s="429"/>
      <c r="R90" s="429"/>
      <c r="S90" s="429"/>
      <c r="T90" s="429"/>
      <c r="U90" s="429"/>
      <c r="V90" s="429"/>
      <c r="W90" s="301"/>
      <c r="X90" s="429"/>
      <c r="Y90" s="429"/>
      <c r="Z90" s="429"/>
    </row>
    <row r="91" spans="2:26" s="581" customFormat="1">
      <c r="B91" s="429"/>
      <c r="C91" s="451" t="s">
        <v>134</v>
      </c>
      <c r="D91" s="451" t="s">
        <v>149</v>
      </c>
      <c r="E91" s="451"/>
      <c r="F91" s="429"/>
      <c r="G91" s="300"/>
      <c r="H91" s="300"/>
      <c r="I91" s="429"/>
      <c r="J91" s="429"/>
      <c r="K91" s="429"/>
      <c r="L91" s="300"/>
      <c r="M91" s="300"/>
      <c r="N91" s="429"/>
      <c r="O91" s="429"/>
      <c r="P91" s="429"/>
      <c r="Q91" s="429"/>
      <c r="R91" s="429"/>
      <c r="S91" s="429"/>
      <c r="T91" s="429"/>
      <c r="U91" s="429"/>
      <c r="V91" s="429"/>
      <c r="W91" s="301"/>
      <c r="X91" s="429"/>
      <c r="Y91" s="429"/>
      <c r="Z91" s="429"/>
    </row>
    <row r="92" spans="2:26" s="581" customFormat="1">
      <c r="B92" s="429"/>
      <c r="C92" s="451" t="s">
        <v>135</v>
      </c>
      <c r="D92" s="451" t="s">
        <v>150</v>
      </c>
      <c r="E92" s="451"/>
      <c r="F92" s="429"/>
      <c r="G92" s="300"/>
      <c r="H92" s="300"/>
      <c r="I92" s="429"/>
      <c r="J92" s="429"/>
      <c r="K92" s="429"/>
      <c r="L92" s="300"/>
      <c r="M92" s="300"/>
      <c r="N92" s="429"/>
      <c r="O92" s="429"/>
      <c r="P92" s="429"/>
      <c r="Q92" s="429"/>
      <c r="R92" s="429"/>
      <c r="S92" s="429"/>
      <c r="T92" s="429"/>
      <c r="U92" s="429"/>
      <c r="V92" s="429"/>
      <c r="W92" s="301"/>
      <c r="X92" s="429"/>
      <c r="Y92" s="429"/>
      <c r="Z92" s="429"/>
    </row>
    <row r="93" spans="2:26" s="581" customFormat="1">
      <c r="B93" s="429"/>
      <c r="C93" s="451" t="s">
        <v>136</v>
      </c>
      <c r="D93" s="451" t="s">
        <v>151</v>
      </c>
      <c r="E93" s="451"/>
      <c r="F93" s="429"/>
      <c r="G93" s="300"/>
      <c r="H93" s="300"/>
      <c r="I93" s="429"/>
      <c r="J93" s="429"/>
      <c r="K93" s="429"/>
      <c r="L93" s="300"/>
      <c r="M93" s="300"/>
      <c r="N93" s="429"/>
      <c r="O93" s="429"/>
      <c r="P93" s="429"/>
      <c r="Q93" s="429"/>
      <c r="R93" s="429"/>
      <c r="S93" s="429"/>
      <c r="T93" s="429"/>
      <c r="U93" s="429"/>
      <c r="V93" s="429"/>
      <c r="W93" s="301"/>
      <c r="X93" s="429"/>
      <c r="Y93" s="429"/>
      <c r="Z93" s="429"/>
    </row>
    <row r="94" spans="2:26" s="581" customFormat="1">
      <c r="B94" s="429"/>
      <c r="C94" s="451" t="s">
        <v>137</v>
      </c>
      <c r="D94" s="451" t="s">
        <v>152</v>
      </c>
      <c r="E94" s="451"/>
      <c r="F94" s="429"/>
      <c r="G94" s="300"/>
      <c r="H94" s="300"/>
      <c r="I94" s="429"/>
      <c r="J94" s="429"/>
      <c r="K94" s="429"/>
      <c r="L94" s="300"/>
      <c r="M94" s="300"/>
      <c r="N94" s="429"/>
      <c r="O94" s="429"/>
      <c r="P94" s="429"/>
      <c r="Q94" s="429"/>
      <c r="R94" s="429"/>
      <c r="S94" s="429"/>
      <c r="T94" s="429"/>
      <c r="U94" s="429"/>
      <c r="V94" s="429"/>
      <c r="W94" s="301"/>
      <c r="X94" s="429"/>
      <c r="Y94" s="429"/>
      <c r="Z94" s="429"/>
    </row>
    <row r="95" spans="2:26" s="581" customFormat="1">
      <c r="B95" s="429"/>
      <c r="C95" s="451" t="s">
        <v>138</v>
      </c>
      <c r="D95" s="451" t="s">
        <v>153</v>
      </c>
      <c r="E95" s="451"/>
      <c r="F95" s="429"/>
      <c r="G95" s="300"/>
      <c r="H95" s="300"/>
      <c r="I95" s="429"/>
      <c r="J95" s="429"/>
      <c r="K95" s="429"/>
      <c r="L95" s="300"/>
      <c r="M95" s="300"/>
      <c r="N95" s="429"/>
      <c r="O95" s="429"/>
      <c r="P95" s="429"/>
      <c r="Q95" s="429"/>
      <c r="R95" s="429"/>
      <c r="S95" s="429"/>
      <c r="T95" s="429"/>
      <c r="U95" s="429"/>
      <c r="V95" s="429"/>
      <c r="W95" s="301"/>
      <c r="X95" s="429"/>
      <c r="Y95" s="429"/>
      <c r="Z95" s="429"/>
    </row>
    <row r="96" spans="2:26" s="581" customFormat="1">
      <c r="B96" s="429"/>
      <c r="C96" s="451" t="s">
        <v>139</v>
      </c>
      <c r="D96" s="451" t="s">
        <v>154</v>
      </c>
      <c r="E96" s="451"/>
      <c r="F96" s="429"/>
      <c r="G96" s="300"/>
      <c r="H96" s="300"/>
      <c r="I96" s="429"/>
      <c r="J96" s="429"/>
      <c r="K96" s="429"/>
      <c r="L96" s="300"/>
      <c r="M96" s="300"/>
      <c r="N96" s="429"/>
      <c r="O96" s="429"/>
      <c r="P96" s="429"/>
      <c r="Q96" s="429"/>
      <c r="R96" s="429"/>
      <c r="S96" s="429"/>
      <c r="T96" s="429"/>
      <c r="U96" s="429"/>
      <c r="V96" s="429"/>
      <c r="W96" s="301"/>
      <c r="X96" s="429"/>
      <c r="Y96" s="429"/>
      <c r="Z96" s="429"/>
    </row>
    <row r="97" spans="1:36" s="581" customFormat="1">
      <c r="B97" s="429"/>
      <c r="C97" s="451" t="s">
        <v>345</v>
      </c>
      <c r="D97" s="451" t="s">
        <v>346</v>
      </c>
      <c r="E97" s="451"/>
      <c r="F97" s="429"/>
      <c r="G97" s="300"/>
      <c r="H97" s="300"/>
      <c r="I97" s="429"/>
      <c r="J97" s="429"/>
      <c r="K97" s="429"/>
      <c r="L97" s="300"/>
      <c r="M97" s="300"/>
      <c r="N97" s="429"/>
      <c r="O97" s="429"/>
      <c r="P97" s="429"/>
      <c r="Q97" s="429"/>
      <c r="R97" s="429"/>
      <c r="S97" s="429"/>
      <c r="T97" s="429"/>
      <c r="U97" s="429"/>
      <c r="V97" s="429"/>
      <c r="W97" s="301"/>
      <c r="X97" s="429"/>
      <c r="Y97" s="429"/>
      <c r="Z97" s="429"/>
    </row>
    <row r="98" spans="1:36">
      <c r="C98" s="565" t="s">
        <v>562</v>
      </c>
      <c r="D98" s="580" t="s">
        <v>586</v>
      </c>
    </row>
    <row r="99" spans="1:36" s="451" customFormat="1">
      <c r="B99" s="429"/>
      <c r="C99" s="565" t="s">
        <v>11</v>
      </c>
      <c r="D99" s="580" t="s">
        <v>579</v>
      </c>
      <c r="F99" s="429"/>
      <c r="G99" s="300"/>
      <c r="H99" s="300"/>
      <c r="I99" s="429"/>
      <c r="J99" s="429"/>
      <c r="K99" s="429"/>
      <c r="L99" s="300"/>
      <c r="M99" s="300"/>
      <c r="N99" s="429"/>
      <c r="O99" s="429"/>
      <c r="P99" s="429"/>
      <c r="Q99" s="429"/>
      <c r="R99" s="429"/>
      <c r="S99" s="429"/>
      <c r="T99" s="429"/>
      <c r="U99" s="429"/>
      <c r="V99" s="429"/>
      <c r="W99" s="301"/>
      <c r="X99" s="429"/>
      <c r="Y99" s="429"/>
      <c r="Z99" s="429"/>
      <c r="AA99" s="429"/>
    </row>
    <row r="100" spans="1:36" s="451" customFormat="1">
      <c r="B100" s="429"/>
      <c r="C100" s="565" t="s">
        <v>550</v>
      </c>
      <c r="D100" s="580" t="s">
        <v>603</v>
      </c>
      <c r="F100" s="429"/>
      <c r="G100" s="300"/>
      <c r="H100" s="300"/>
      <c r="I100" s="429"/>
      <c r="J100" s="429"/>
      <c r="K100" s="429"/>
      <c r="L100" s="300"/>
      <c r="M100" s="300"/>
      <c r="N100" s="429"/>
      <c r="O100" s="429"/>
      <c r="P100" s="429"/>
      <c r="Q100" s="429"/>
      <c r="R100" s="429"/>
      <c r="S100" s="429"/>
      <c r="T100" s="429"/>
      <c r="U100" s="429"/>
      <c r="V100" s="429"/>
      <c r="W100" s="301"/>
      <c r="X100" s="429"/>
      <c r="Y100" s="429"/>
      <c r="Z100" s="429"/>
      <c r="AA100" s="429"/>
    </row>
    <row r="101" spans="1:36" s="451" customFormat="1">
      <c r="B101" s="429"/>
      <c r="C101" s="565" t="s">
        <v>626</v>
      </c>
      <c r="D101" s="580" t="s">
        <v>629</v>
      </c>
      <c r="F101" s="429"/>
      <c r="G101" s="300"/>
      <c r="H101" s="300"/>
      <c r="I101" s="429"/>
      <c r="J101" s="429"/>
      <c r="K101" s="429"/>
      <c r="L101" s="300"/>
      <c r="M101" s="300"/>
      <c r="N101" s="429"/>
      <c r="O101" s="429"/>
      <c r="P101" s="429"/>
      <c r="Q101" s="429"/>
      <c r="R101" s="429"/>
      <c r="S101" s="429"/>
      <c r="T101" s="429"/>
      <c r="U101" s="429"/>
      <c r="V101" s="429"/>
      <c r="W101" s="301"/>
      <c r="X101" s="429"/>
      <c r="Y101" s="429"/>
      <c r="Z101" s="429"/>
      <c r="AA101" s="429"/>
      <c r="AB101" s="429"/>
      <c r="AC101" s="429"/>
      <c r="AD101" s="429"/>
      <c r="AE101" s="429"/>
      <c r="AF101" s="429"/>
      <c r="AG101" s="429"/>
      <c r="AH101" s="429"/>
      <c r="AI101" s="429"/>
      <c r="AJ101" s="429"/>
    </row>
    <row r="102" spans="1:36" s="451" customFormat="1">
      <c r="B102" s="429"/>
      <c r="C102" s="565" t="s">
        <v>627</v>
      </c>
      <c r="D102" s="580" t="s">
        <v>630</v>
      </c>
      <c r="F102" s="429"/>
      <c r="G102" s="300"/>
      <c r="H102" s="300"/>
      <c r="I102" s="429"/>
      <c r="J102" s="429"/>
      <c r="K102" s="429"/>
      <c r="L102" s="300"/>
      <c r="M102" s="300"/>
      <c r="N102" s="429"/>
      <c r="O102" s="429"/>
      <c r="P102" s="429"/>
      <c r="Q102" s="429"/>
      <c r="R102" s="429"/>
      <c r="S102" s="429"/>
      <c r="T102" s="429"/>
      <c r="U102" s="429"/>
      <c r="V102" s="429"/>
      <c r="W102" s="301"/>
      <c r="X102" s="429"/>
      <c r="Y102" s="429"/>
      <c r="Z102" s="429"/>
      <c r="AA102" s="429"/>
      <c r="AB102" s="429"/>
      <c r="AC102" s="429"/>
      <c r="AD102" s="429"/>
      <c r="AE102" s="429"/>
      <c r="AF102" s="429"/>
      <c r="AG102" s="429"/>
      <c r="AH102" s="429"/>
      <c r="AI102" s="429"/>
      <c r="AJ102" s="429"/>
    </row>
    <row r="103" spans="1:36" s="451" customFormat="1">
      <c r="B103" s="429"/>
      <c r="C103" s="565" t="s">
        <v>628</v>
      </c>
      <c r="D103" s="580" t="s">
        <v>631</v>
      </c>
      <c r="F103" s="429"/>
      <c r="G103" s="300"/>
      <c r="H103" s="300"/>
      <c r="I103" s="429"/>
      <c r="J103" s="429"/>
      <c r="K103" s="429"/>
      <c r="L103" s="300"/>
      <c r="M103" s="300"/>
      <c r="N103" s="429"/>
      <c r="O103" s="429"/>
      <c r="P103" s="429"/>
      <c r="Q103" s="429"/>
      <c r="R103" s="429"/>
      <c r="S103" s="429"/>
      <c r="T103" s="429"/>
      <c r="U103" s="429"/>
      <c r="V103" s="429"/>
      <c r="W103" s="301"/>
      <c r="X103" s="429"/>
      <c r="Y103" s="429"/>
      <c r="Z103" s="429"/>
      <c r="AA103" s="429"/>
      <c r="AB103" s="429"/>
      <c r="AC103" s="429"/>
      <c r="AD103" s="429"/>
      <c r="AE103" s="429"/>
      <c r="AF103" s="429"/>
      <c r="AG103" s="429"/>
      <c r="AH103" s="429"/>
      <c r="AI103" s="429"/>
      <c r="AJ103" s="429"/>
    </row>
    <row r="104" spans="1:36" s="451" customFormat="1">
      <c r="B104" s="429"/>
      <c r="C104" s="565" t="s">
        <v>612</v>
      </c>
      <c r="D104" s="580" t="s">
        <v>613</v>
      </c>
      <c r="F104" s="429"/>
      <c r="G104" s="300"/>
      <c r="H104" s="300"/>
      <c r="I104" s="429"/>
      <c r="J104" s="429"/>
      <c r="K104" s="429"/>
      <c r="L104" s="300"/>
      <c r="M104" s="300"/>
      <c r="N104" s="429"/>
      <c r="O104" s="429"/>
      <c r="P104" s="429"/>
      <c r="Q104" s="429"/>
      <c r="R104" s="429"/>
      <c r="S104" s="429"/>
      <c r="T104" s="429"/>
      <c r="U104" s="429"/>
      <c r="V104" s="429"/>
      <c r="W104" s="301"/>
      <c r="X104" s="429"/>
      <c r="Y104" s="429"/>
      <c r="Z104" s="429"/>
      <c r="AA104" s="429"/>
      <c r="AB104" s="429"/>
      <c r="AC104" s="429"/>
      <c r="AD104" s="429"/>
      <c r="AE104" s="429"/>
      <c r="AF104" s="429"/>
      <c r="AG104" s="429"/>
      <c r="AH104" s="429"/>
      <c r="AI104" s="429"/>
      <c r="AJ104" s="429"/>
    </row>
    <row r="105" spans="1:36">
      <c r="C105" s="582" t="s">
        <v>853</v>
      </c>
      <c r="D105" s="582" t="s">
        <v>860</v>
      </c>
    </row>
    <row r="106" spans="1:36">
      <c r="C106" s="583" t="s">
        <v>854</v>
      </c>
      <c r="D106" s="583" t="s">
        <v>861</v>
      </c>
    </row>
    <row r="107" spans="1:36">
      <c r="C107" s="583" t="s">
        <v>855</v>
      </c>
      <c r="D107" s="583" t="s">
        <v>862</v>
      </c>
    </row>
    <row r="108" spans="1:36">
      <c r="C108" s="583" t="s">
        <v>856</v>
      </c>
      <c r="D108" s="583" t="s">
        <v>863</v>
      </c>
    </row>
    <row r="109" spans="1:36" s="451" customFormat="1">
      <c r="A109" s="429"/>
      <c r="B109" s="429"/>
      <c r="C109" s="583" t="s">
        <v>857</v>
      </c>
      <c r="D109" s="582" t="s">
        <v>864</v>
      </c>
      <c r="F109" s="429"/>
      <c r="G109" s="300"/>
      <c r="H109" s="300"/>
      <c r="I109" s="429"/>
      <c r="J109" s="429"/>
      <c r="K109" s="429"/>
      <c r="L109" s="300"/>
      <c r="M109" s="300"/>
      <c r="N109" s="429"/>
      <c r="O109" s="429"/>
      <c r="P109" s="429"/>
      <c r="Q109" s="429"/>
      <c r="R109" s="429"/>
      <c r="S109" s="429"/>
      <c r="T109" s="429"/>
      <c r="U109" s="429"/>
      <c r="V109" s="429"/>
      <c r="W109" s="301"/>
      <c r="X109" s="429"/>
      <c r="Y109" s="429"/>
      <c r="Z109" s="429"/>
      <c r="AA109" s="429"/>
      <c r="AB109" s="429"/>
      <c r="AC109" s="429"/>
      <c r="AD109" s="429"/>
      <c r="AE109" s="429"/>
      <c r="AF109" s="429"/>
      <c r="AG109" s="429"/>
      <c r="AH109" s="429"/>
      <c r="AI109" s="429"/>
      <c r="AJ109" s="429"/>
    </row>
    <row r="110" spans="1:36" s="451" customFormat="1">
      <c r="A110" s="429"/>
      <c r="B110" s="429"/>
      <c r="C110" s="582" t="s">
        <v>858</v>
      </c>
      <c r="D110" s="582" t="s">
        <v>865</v>
      </c>
      <c r="F110" s="429"/>
      <c r="G110" s="300"/>
      <c r="H110" s="300"/>
      <c r="I110" s="429"/>
      <c r="J110" s="429"/>
      <c r="K110" s="429"/>
      <c r="L110" s="300"/>
      <c r="M110" s="300"/>
      <c r="N110" s="429"/>
      <c r="O110" s="429"/>
      <c r="P110" s="429"/>
      <c r="Q110" s="429"/>
      <c r="R110" s="429"/>
      <c r="S110" s="429"/>
      <c r="T110" s="429"/>
      <c r="U110" s="429"/>
      <c r="V110" s="429"/>
      <c r="W110" s="301"/>
      <c r="X110" s="429"/>
      <c r="Y110" s="429"/>
      <c r="Z110" s="429"/>
      <c r="AA110" s="429"/>
      <c r="AB110" s="429"/>
      <c r="AC110" s="429"/>
      <c r="AD110" s="429"/>
      <c r="AE110" s="429"/>
      <c r="AF110" s="429"/>
      <c r="AG110" s="429"/>
      <c r="AH110" s="429"/>
      <c r="AI110" s="429"/>
      <c r="AJ110" s="429"/>
    </row>
    <row r="111" spans="1:36" s="451" customFormat="1">
      <c r="A111" s="429"/>
      <c r="B111" s="429"/>
      <c r="C111" s="582" t="s">
        <v>859</v>
      </c>
      <c r="D111" s="582" t="s">
        <v>866</v>
      </c>
      <c r="F111" s="429"/>
      <c r="G111" s="300"/>
      <c r="H111" s="300"/>
      <c r="I111" s="429"/>
      <c r="J111" s="429"/>
      <c r="K111" s="429"/>
      <c r="L111" s="300"/>
      <c r="M111" s="300"/>
      <c r="N111" s="429"/>
      <c r="O111" s="429"/>
      <c r="P111" s="429"/>
      <c r="Q111" s="429"/>
      <c r="R111" s="429"/>
      <c r="S111" s="429"/>
      <c r="T111" s="429"/>
      <c r="U111" s="429"/>
      <c r="V111" s="429"/>
      <c r="W111" s="301"/>
      <c r="X111" s="429"/>
      <c r="Y111" s="429"/>
      <c r="Z111" s="429"/>
      <c r="AA111" s="429"/>
      <c r="AB111" s="429"/>
      <c r="AC111" s="429"/>
      <c r="AD111" s="429"/>
      <c r="AE111" s="429"/>
      <c r="AF111" s="429"/>
      <c r="AG111" s="429"/>
      <c r="AH111" s="429"/>
      <c r="AI111" s="429"/>
      <c r="AJ111" s="429"/>
    </row>
    <row r="112" spans="1:36" s="451" customFormat="1">
      <c r="A112" s="429"/>
      <c r="B112" s="429"/>
      <c r="C112" s="583" t="s">
        <v>867</v>
      </c>
      <c r="D112" s="583" t="s">
        <v>868</v>
      </c>
      <c r="F112" s="429"/>
      <c r="G112" s="300"/>
      <c r="H112" s="300"/>
      <c r="I112" s="429"/>
      <c r="J112" s="429"/>
      <c r="K112" s="429"/>
      <c r="L112" s="300"/>
      <c r="M112" s="300"/>
      <c r="N112" s="429"/>
      <c r="O112" s="429"/>
      <c r="P112" s="429"/>
      <c r="Q112" s="429"/>
      <c r="R112" s="429"/>
      <c r="S112" s="429"/>
      <c r="T112" s="429"/>
      <c r="U112" s="429"/>
      <c r="V112" s="429"/>
      <c r="W112" s="301"/>
      <c r="X112" s="429"/>
      <c r="Y112" s="429"/>
      <c r="Z112" s="429"/>
      <c r="AA112" s="429"/>
      <c r="AB112" s="429"/>
      <c r="AC112" s="429"/>
      <c r="AD112" s="429"/>
      <c r="AE112" s="429"/>
      <c r="AF112" s="429"/>
      <c r="AG112" s="429"/>
      <c r="AH112" s="429"/>
      <c r="AI112" s="429"/>
      <c r="AJ112" s="429"/>
    </row>
  </sheetData>
  <mergeCells count="12">
    <mergeCell ref="M30:W30"/>
    <mergeCell ref="G32:H32"/>
    <mergeCell ref="M35:W35"/>
    <mergeCell ref="G36:H36"/>
    <mergeCell ref="I36:J36"/>
    <mergeCell ref="M36:W36"/>
    <mergeCell ref="O27:U27"/>
    <mergeCell ref="O19:U19"/>
    <mergeCell ref="O21:U21"/>
    <mergeCell ref="O22:T22"/>
    <mergeCell ref="O23:T23"/>
    <mergeCell ref="O24:T24"/>
  </mergeCells>
  <printOptions horizontalCentered="1"/>
  <pageMargins left="0.2" right="0" top="0.15748031496062992" bottom="0.15748031496062992"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11BBB-8626-4569-B73F-79BD67D98701}">
  <dimension ref="B1:AJ149"/>
  <sheetViews>
    <sheetView showGridLines="0" topLeftCell="A14" zoomScale="70" zoomScaleNormal="70" zoomScaleSheetLayoutView="70" workbookViewId="0">
      <selection activeCell="E29" sqref="E29"/>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2.08984375" style="381" customWidth="1"/>
    <col min="7" max="7" width="12.1796875" style="163" customWidth="1"/>
    <col min="8" max="8" width="16.1796875" style="163" customWidth="1"/>
    <col min="9" max="9" width="5.81640625" style="704" customWidth="1"/>
    <col min="10" max="10" width="15" style="704" customWidth="1"/>
    <col min="11" max="11" width="9.1796875" style="704" customWidth="1"/>
    <col min="12" max="12" width="16.1796875" style="163" customWidth="1"/>
    <col min="13" max="13" width="15.453125" style="163" customWidth="1"/>
    <col min="14" max="14" width="0.1796875" style="704" customWidth="1"/>
    <col min="15" max="15" width="4.54296875" style="704" customWidth="1"/>
    <col min="16" max="16" width="2.54296875" style="704" customWidth="1"/>
    <col min="17" max="17" width="4.81640625" style="704" customWidth="1"/>
    <col min="18" max="18" width="5.453125" style="704" customWidth="1"/>
    <col min="19" max="19" width="1.54296875" style="704" customWidth="1"/>
    <col min="20" max="20" width="4.1796875" style="704" customWidth="1"/>
    <col min="21" max="21" width="1.81640625" style="704" customWidth="1"/>
    <col min="22" max="22" width="6" style="704" customWidth="1"/>
    <col min="23" max="23" width="13.54296875" style="164" customWidth="1"/>
    <col min="24" max="24" width="7.36328125" style="704" customWidth="1"/>
    <col min="25" max="25" width="9.36328125" style="704" customWidth="1"/>
    <col min="26" max="26" width="12.26953125" style="705" bestFit="1" customWidth="1"/>
    <col min="27" max="27" width="38.08984375" style="705" bestFit="1" customWidth="1"/>
    <col min="28" max="28" width="9.08984375" style="704" bestFit="1" customWidth="1"/>
    <col min="29" max="32" width="9.1796875" style="704" customWidth="1"/>
    <col min="33" max="33" width="43.54296875" style="704" bestFit="1" customWidth="1"/>
    <col min="34" max="34" width="13.1796875" style="704" bestFit="1" customWidth="1"/>
    <col min="35" max="35" width="9.1796875" style="704" customWidth="1"/>
    <col min="36" max="16384" width="9.1796875" style="704"/>
  </cols>
  <sheetData>
    <row r="1" spans="2:27">
      <c r="B1" s="379"/>
      <c r="C1" s="638"/>
    </row>
    <row r="2" spans="2:27" ht="12.5">
      <c r="B2" s="379"/>
      <c r="C2" s="638"/>
      <c r="Z2" s="704"/>
      <c r="AA2" s="704"/>
    </row>
    <row r="3" spans="2:27" ht="20">
      <c r="B3" s="383" t="s">
        <v>41</v>
      </c>
      <c r="C3" s="384"/>
      <c r="D3" s="384"/>
      <c r="E3" s="384"/>
      <c r="F3" s="384"/>
      <c r="G3" s="66"/>
      <c r="H3" s="66"/>
      <c r="I3" s="383"/>
      <c r="J3" s="383"/>
      <c r="K3" s="383"/>
      <c r="L3" s="66"/>
      <c r="M3" s="66"/>
      <c r="N3" s="383"/>
      <c r="O3" s="383"/>
      <c r="P3" s="383"/>
      <c r="Q3" s="383"/>
      <c r="R3" s="383"/>
      <c r="S3" s="383"/>
      <c r="T3" s="383"/>
      <c r="U3" s="383"/>
      <c r="V3" s="383"/>
      <c r="W3" s="7"/>
      <c r="Z3" s="704"/>
      <c r="AA3" s="704"/>
    </row>
    <row r="4" spans="2:27" ht="3.75" customHeight="1">
      <c r="Z4" s="704"/>
      <c r="AA4" s="704"/>
    </row>
    <row r="5" spans="2:27" ht="12.5">
      <c r="B5" s="704" t="s">
        <v>500</v>
      </c>
      <c r="I5" s="385" t="s">
        <v>43</v>
      </c>
      <c r="J5" s="386">
        <f ca="1">TODAY()</f>
        <v>44826</v>
      </c>
      <c r="K5" s="386"/>
      <c r="L5" s="165"/>
      <c r="M5" s="166"/>
      <c r="N5" s="385"/>
      <c r="O5" s="385"/>
      <c r="P5" s="385"/>
      <c r="Q5" s="385"/>
      <c r="R5" s="385"/>
      <c r="S5" s="385"/>
      <c r="T5" s="385"/>
      <c r="U5" s="385"/>
      <c r="V5" s="385"/>
      <c r="Z5" s="704"/>
      <c r="AA5" s="704"/>
    </row>
    <row r="6" spans="2:27" ht="13">
      <c r="B6" s="387" t="s">
        <v>44</v>
      </c>
      <c r="C6" s="639"/>
      <c r="D6" s="640"/>
      <c r="E6" s="390"/>
      <c r="F6" s="639"/>
      <c r="G6" s="80" t="s">
        <v>45</v>
      </c>
      <c r="H6" s="73"/>
      <c r="I6" s="391" t="s">
        <v>46</v>
      </c>
      <c r="J6" s="392"/>
      <c r="K6" s="393"/>
      <c r="L6" s="80" t="s">
        <v>47</v>
      </c>
      <c r="M6" s="73"/>
      <c r="N6" s="393"/>
      <c r="O6" s="393"/>
      <c r="P6" s="387"/>
      <c r="Q6" s="393"/>
      <c r="R6" s="393"/>
      <c r="S6" s="393"/>
      <c r="T6" s="393"/>
      <c r="U6" s="388"/>
      <c r="V6" s="388"/>
      <c r="W6" s="159"/>
      <c r="Z6" s="704"/>
      <c r="AA6" s="704"/>
    </row>
    <row r="7" spans="2:27" ht="13">
      <c r="B7" s="394" t="s">
        <v>614</v>
      </c>
      <c r="D7" s="641"/>
      <c r="E7" s="396" t="s">
        <v>48</v>
      </c>
      <c r="F7" s="642"/>
      <c r="G7" s="81" t="s">
        <v>49</v>
      </c>
      <c r="H7" s="67"/>
      <c r="I7" s="398" t="s">
        <v>50</v>
      </c>
      <c r="J7" s="399"/>
      <c r="K7" s="397"/>
      <c r="L7" s="81" t="s">
        <v>51</v>
      </c>
      <c r="M7" s="67"/>
      <c r="N7" s="397"/>
      <c r="O7" s="397"/>
      <c r="P7" s="398" t="s">
        <v>52</v>
      </c>
      <c r="Q7" s="397"/>
      <c r="R7" s="397"/>
      <c r="S7" s="397"/>
      <c r="T7" s="397"/>
      <c r="U7" s="397"/>
      <c r="V7" s="397"/>
      <c r="W7" s="25"/>
      <c r="Z7" s="704"/>
      <c r="AA7" s="704"/>
    </row>
    <row r="8" spans="2:27" ht="12.5">
      <c r="B8" s="394" t="s">
        <v>394</v>
      </c>
      <c r="D8" s="641"/>
      <c r="E8" s="400"/>
      <c r="G8" s="167"/>
      <c r="H8" s="168"/>
      <c r="I8" s="394"/>
      <c r="K8" s="389"/>
      <c r="L8" s="167"/>
      <c r="M8" s="169"/>
      <c r="O8" s="389"/>
      <c r="U8" s="401"/>
      <c r="V8" s="401"/>
      <c r="W8" s="170"/>
      <c r="Z8" s="704"/>
      <c r="AA8" s="704"/>
    </row>
    <row r="9" spans="2:27" ht="12.5">
      <c r="B9" s="394">
        <v>4380192</v>
      </c>
      <c r="D9" s="641"/>
      <c r="E9" s="400" t="s">
        <v>349</v>
      </c>
      <c r="G9" s="167" t="s">
        <v>54</v>
      </c>
      <c r="H9" s="168"/>
      <c r="I9" s="394" t="s">
        <v>55</v>
      </c>
      <c r="K9" s="395"/>
      <c r="L9" s="167" t="s">
        <v>56</v>
      </c>
      <c r="M9" s="171"/>
      <c r="O9" s="395"/>
      <c r="P9" s="704" t="s">
        <v>57</v>
      </c>
      <c r="W9" s="172"/>
      <c r="Z9" s="704"/>
      <c r="AA9" s="704"/>
    </row>
    <row r="10" spans="2:27" ht="13">
      <c r="B10" s="394" t="s">
        <v>534</v>
      </c>
      <c r="D10" s="643" t="s">
        <v>555</v>
      </c>
      <c r="E10" s="400" t="s">
        <v>58</v>
      </c>
      <c r="G10" s="167"/>
      <c r="H10" s="168"/>
      <c r="I10" s="994"/>
      <c r="J10" s="995"/>
      <c r="K10" s="402"/>
      <c r="L10" s="167"/>
      <c r="M10" s="171"/>
      <c r="O10" s="395"/>
      <c r="W10" s="172"/>
      <c r="Z10" s="704"/>
      <c r="AA10" s="704"/>
    </row>
    <row r="11" spans="2:27" ht="13">
      <c r="B11" s="394"/>
      <c r="D11" s="641"/>
      <c r="E11" s="404"/>
      <c r="F11" s="444"/>
      <c r="G11" s="167" t="s">
        <v>59</v>
      </c>
      <c r="H11" s="168"/>
      <c r="I11" s="394" t="s">
        <v>60</v>
      </c>
      <c r="K11" s="395"/>
      <c r="L11" s="167" t="s">
        <v>501</v>
      </c>
      <c r="M11" s="171"/>
      <c r="O11" s="395"/>
      <c r="P11" s="704" t="s">
        <v>62</v>
      </c>
      <c r="W11" s="172"/>
      <c r="Z11" s="704"/>
      <c r="AA11" s="704"/>
    </row>
    <row r="12" spans="2:27" ht="12.5">
      <c r="B12" s="406" t="s">
        <v>63</v>
      </c>
      <c r="D12" s="641"/>
      <c r="E12" s="400" t="s">
        <v>64</v>
      </c>
      <c r="G12" s="167"/>
      <c r="H12" s="168"/>
      <c r="I12" s="394"/>
      <c r="K12" s="395"/>
      <c r="L12" s="167"/>
      <c r="M12" s="171"/>
      <c r="O12" s="395"/>
      <c r="W12" s="172"/>
      <c r="Z12" s="704"/>
      <c r="AA12" s="704"/>
    </row>
    <row r="13" spans="2:27" ht="12.5">
      <c r="B13" s="406"/>
      <c r="C13" s="448"/>
      <c r="D13" s="644"/>
      <c r="E13" s="400" t="s">
        <v>65</v>
      </c>
      <c r="G13" s="173"/>
      <c r="H13" s="174"/>
      <c r="I13" s="406"/>
      <c r="J13" s="407"/>
      <c r="K13" s="408"/>
      <c r="L13" s="173"/>
      <c r="M13" s="175"/>
      <c r="N13" s="407"/>
      <c r="O13" s="408"/>
      <c r="P13" s="407"/>
      <c r="Q13" s="407"/>
      <c r="R13" s="407"/>
      <c r="S13" s="407"/>
      <c r="T13" s="407"/>
      <c r="U13" s="407"/>
      <c r="V13" s="407"/>
      <c r="W13" s="176"/>
      <c r="Z13" s="704"/>
      <c r="AA13" s="704"/>
    </row>
    <row r="14" spans="2:27" ht="12.5">
      <c r="B14" s="409" t="s">
        <v>502</v>
      </c>
      <c r="C14" s="645" t="s">
        <v>503</v>
      </c>
      <c r="D14" s="645"/>
      <c r="E14" s="411" t="s">
        <v>504</v>
      </c>
      <c r="F14" s="418"/>
      <c r="G14" s="70" t="s">
        <v>506</v>
      </c>
      <c r="H14" s="70" t="s">
        <v>71</v>
      </c>
      <c r="I14" s="413" t="s">
        <v>507</v>
      </c>
      <c r="J14" s="413" t="s">
        <v>508</v>
      </c>
      <c r="K14" s="414" t="s">
        <v>509</v>
      </c>
      <c r="L14" s="77" t="s">
        <v>510</v>
      </c>
      <c r="M14" s="77" t="s">
        <v>511</v>
      </c>
      <c r="N14" s="415"/>
      <c r="O14" s="415" t="s">
        <v>512</v>
      </c>
      <c r="P14" s="409"/>
      <c r="Q14" s="409"/>
      <c r="R14" s="409"/>
      <c r="S14" s="409"/>
      <c r="T14" s="409"/>
      <c r="U14" s="409"/>
      <c r="V14" s="409"/>
      <c r="W14" s="43" t="s">
        <v>513</v>
      </c>
      <c r="Z14" s="704"/>
      <c r="AA14" s="704"/>
    </row>
    <row r="15" spans="2:27" ht="12.75" customHeight="1">
      <c r="B15" s="416"/>
      <c r="C15" s="404"/>
      <c r="D15" s="640"/>
      <c r="E15" s="418" t="s">
        <v>514</v>
      </c>
      <c r="F15" s="646"/>
      <c r="G15" s="71" t="s">
        <v>518</v>
      </c>
      <c r="H15" s="71" t="s">
        <v>518</v>
      </c>
      <c r="I15" s="412"/>
      <c r="J15" s="412"/>
      <c r="K15" s="424"/>
      <c r="L15" s="71" t="s">
        <v>519</v>
      </c>
      <c r="M15" s="78" t="s">
        <v>519</v>
      </c>
      <c r="N15" s="420"/>
      <c r="O15" s="421" t="s">
        <v>520</v>
      </c>
      <c r="P15" s="422"/>
      <c r="Q15" s="422"/>
      <c r="R15" s="422"/>
      <c r="S15" s="422"/>
      <c r="T15" s="422"/>
      <c r="U15" s="423"/>
      <c r="V15" s="423"/>
      <c r="W15" s="51" t="s">
        <v>75</v>
      </c>
      <c r="Z15" s="704"/>
      <c r="AA15" s="704"/>
    </row>
    <row r="16" spans="2:27" ht="13.5" customHeight="1">
      <c r="B16" s="424"/>
      <c r="C16" s="647" t="s">
        <v>588</v>
      </c>
      <c r="D16" s="648"/>
      <c r="E16" s="427"/>
      <c r="F16" s="427"/>
      <c r="G16" s="160"/>
      <c r="H16" s="160"/>
      <c r="I16" s="424"/>
      <c r="J16" s="424"/>
      <c r="L16" s="160"/>
      <c r="M16" s="161"/>
      <c r="N16" s="428"/>
      <c r="O16" s="429"/>
      <c r="P16" s="429"/>
      <c r="Q16" s="429"/>
      <c r="R16" s="429"/>
      <c r="S16" s="429"/>
      <c r="T16" s="429"/>
      <c r="U16" s="428"/>
      <c r="V16" s="428"/>
      <c r="W16" s="162"/>
      <c r="Z16" s="704"/>
      <c r="AA16" s="704"/>
    </row>
    <row r="17" spans="2:30" ht="1" customHeight="1">
      <c r="B17" s="424"/>
      <c r="C17" s="647"/>
      <c r="D17" s="648"/>
      <c r="E17" s="427"/>
      <c r="F17" s="427"/>
      <c r="G17" s="160"/>
      <c r="H17" s="160"/>
      <c r="I17" s="424"/>
      <c r="J17" s="424"/>
      <c r="K17" s="424"/>
      <c r="L17" s="160"/>
      <c r="M17" s="161"/>
      <c r="N17" s="428"/>
      <c r="O17" s="429"/>
      <c r="P17" s="429"/>
      <c r="Q17" s="429"/>
      <c r="R17" s="429"/>
      <c r="S17" s="429"/>
      <c r="T17" s="429"/>
      <c r="U17" s="428"/>
      <c r="V17" s="428"/>
      <c r="W17" s="162"/>
      <c r="Z17" s="704"/>
      <c r="AA17" s="704"/>
    </row>
    <row r="18" spans="2:30" s="710" customFormat="1" ht="20" customHeight="1">
      <c r="B18" s="635"/>
      <c r="C18" s="364" t="s">
        <v>1429</v>
      </c>
      <c r="D18" s="346" t="str">
        <f>IF(E18="","",VLOOKUP(C18,Data!$B$5:$L$508,2,FALSE))</f>
        <v/>
      </c>
      <c r="E18" s="715"/>
      <c r="F18" s="709"/>
      <c r="G18" s="346" t="str">
        <f>IF(E18="","",VLOOKUP(C18,Data!$B$5:$L$508,11,FALSE))</f>
        <v/>
      </c>
      <c r="H18" s="616" t="str">
        <f t="shared" ref="H18:H56" si="0">IF(E18&gt;0,E18*G18,"-")</f>
        <v>-</v>
      </c>
      <c r="I18" s="471"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192,Data!G192,(IF(C18=Data!B195,Data!G195,(IF(C18=Data!#REF!,Data!#REF!,(IF(C18=Data!#REF!,Data!#REF!,(IF(C18=Data!#REF!,Data!#REF!,Data!#REF!)))))))))))))))&amp;IF(C18=Data!#REF!,Data!#REF!,(IF(C18=Data!#REF!,Data!#REF!,(IF(C18=Data!#REF!,Data!#REF!,(IF(C18=Data!#REF!,Data!#REF!,(IF(C18=Data!#REF!,Data!#REF!,(IF(C18=Data!#REF!,Data!G887,(IF(C18=Data!#REF!,Data!#REF!,(IF(C18=Data!#REF!,Data!#REF!,Data!#REF!)))))))))))))))&amp;IF(C18=Data!B223,Data!G223,(IF(C18=Data!#REF!,Data!#REF!,(IF(C18=Data!#REF!,Data!#REF!,(IF(C18=Data!#REF!,Data!#REF!,(IF(C18=Data!#REF!,Data!#REF!,Data!#REF!)))))))))</f>
        <v>#REF!</v>
      </c>
      <c r="O18" s="992"/>
      <c r="P18" s="993"/>
      <c r="Q18" s="630" t="s">
        <v>525</v>
      </c>
      <c r="R18" s="993"/>
      <c r="S18" s="993"/>
      <c r="T18" s="630"/>
      <c r="U18" s="634"/>
      <c r="V18" s="630"/>
      <c r="W18" s="350" t="str">
        <f>IF(E18="","",VLOOKUP(C18,Data!$B$5:$J$508,9,FALSE)*E18)</f>
        <v/>
      </c>
      <c r="X18" s="704"/>
      <c r="Y18" s="704"/>
      <c r="Z18" s="704"/>
      <c r="AA18" s="704"/>
      <c r="AB18" s="704"/>
      <c r="AC18" s="704"/>
      <c r="AD18" s="704"/>
    </row>
    <row r="19" spans="2:30" s="710" customFormat="1" ht="20" customHeight="1">
      <c r="B19" s="957">
        <v>1</v>
      </c>
      <c r="C19" s="357" t="s">
        <v>1343</v>
      </c>
      <c r="D19" s="346" t="str">
        <f>IF(E19="","",VLOOKUP(C19,Data!$B$5:$L$508,2,FALSE))</f>
        <v>VFK670Z</v>
      </c>
      <c r="E19" s="715">
        <v>10</v>
      </c>
      <c r="F19" s="378"/>
      <c r="G19" s="346">
        <f>IF(E19="","",VLOOKUP(C19,Data!$B$5:$L$508,11,FALSE))</f>
        <v>2.82</v>
      </c>
      <c r="H19" s="616">
        <f t="shared" si="0"/>
        <v>28.2</v>
      </c>
      <c r="I19" s="471" t="str">
        <f>IF(E19="","",VLOOKUP(C19,Data!$B$5:$D$508,3,FALSE))</f>
        <v>C/T</v>
      </c>
      <c r="J19" s="347" t="str">
        <f>IF(E19="","",VLOOKUP(C19,Data!$B$5:$M$508,12,FALSE))</f>
        <v>Indonesia</v>
      </c>
      <c r="K19" s="348"/>
      <c r="L19" s="349">
        <f>IF(E19="","",VLOOKUP(C19,Data!$B$5:$E$508,4,FALSE)*E19)</f>
        <v>2</v>
      </c>
      <c r="M19" s="349">
        <f>IF(E19="","",VLOOKUP(C19,Data!$B$5:$F$508,5,FALSE)*E19)</f>
        <v>0.5</v>
      </c>
      <c r="N19" s="612" t="e">
        <f>IF(C19=Data!#REF!,Data!#REF!,(IF(C19=Data!#REF!,Data!#REF!,(IF(C19=Data!#REF!,Data!#REF!,(IF(C19=Data!B144,Data!G144,(IF(C19=Data!B147,Data!G147,(IF(C19=Data!#REF!,Data!#REF!,(IF(C19=Data!#REF!,Data!#REF!,(IF(C19=Data!#REF!,Data!#REF!,Data!#REF!)))))))))))))))&amp;IF(C19=Data!#REF!,Data!#REF!,(IF(C19=Data!#REF!,Data!#REF!,(IF(C19=Data!#REF!,Data!#REF!,(IF(C19=Data!#REF!,Data!#REF!,(IF(C19=Data!#REF!,Data!#REF!,(IF(C19=Data!#REF!,Data!G839,(IF(C19=Data!#REF!,Data!#REF!,(IF(C19=Data!#REF!,Data!#REF!,Data!#REF!)))))))))))))))&amp;IF(C19=Data!B175,Data!G175,(IF(C19=Data!#REF!,Data!#REF!,(IF(C19=Data!#REF!,Data!#REF!,(IF(C19=Data!#REF!,Data!#REF!,(IF(C19=Data!#REF!,Data!#REF!,Data!#REF!)))))))))</f>
        <v>#REF!</v>
      </c>
      <c r="O19" s="992"/>
      <c r="P19" s="993"/>
      <c r="Q19" s="630" t="s">
        <v>525</v>
      </c>
      <c r="R19" s="993"/>
      <c r="S19" s="993"/>
      <c r="T19" s="630"/>
      <c r="U19" s="634"/>
      <c r="V19" s="630"/>
      <c r="W19" s="350">
        <f>IF(E19="","",VLOOKUP(C19,Data!$B$5:$J$508,9,FALSE)*E19)</f>
        <v>0.09</v>
      </c>
      <c r="X19" s="704"/>
      <c r="Y19" s="704"/>
      <c r="Z19" s="704"/>
      <c r="AA19" s="704"/>
      <c r="AB19" s="704"/>
      <c r="AC19" s="704"/>
      <c r="AD19" s="704"/>
    </row>
    <row r="20" spans="2:30" s="710" customFormat="1" ht="20" customHeight="1">
      <c r="B20" s="957" t="s">
        <v>947</v>
      </c>
      <c r="C20" s="357" t="s">
        <v>592</v>
      </c>
      <c r="D20" s="346" t="str">
        <f>IF(E20="","",VLOOKUP(C20,Data!$B$5:$L$508,2,FALSE))</f>
        <v>WW08930</v>
      </c>
      <c r="E20" s="715">
        <v>200</v>
      </c>
      <c r="F20" s="363"/>
      <c r="G20" s="346">
        <f>IF(E20="","",VLOOKUP(C20,Data!$B$5:$L$508,11,FALSE))</f>
        <v>24.7</v>
      </c>
      <c r="H20" s="616">
        <f t="shared" si="0"/>
        <v>4940</v>
      </c>
      <c r="I20" s="471" t="str">
        <f>IF(E20="","",VLOOKUP(C20,Data!$B$5:$D$508,3,FALSE))</f>
        <v>C/T</v>
      </c>
      <c r="J20" s="347" t="str">
        <f>IF(E20="","",VLOOKUP(C20,Data!$B$5:$M$508,12,FALSE))</f>
        <v>Indonesia</v>
      </c>
      <c r="K20" s="348"/>
      <c r="L20" s="349">
        <f>IF(E20="","",VLOOKUP(C20,Data!$B$5:$E$508,4,FALSE)*E20)</f>
        <v>440.00000000000006</v>
      </c>
      <c r="M20" s="349">
        <f>IF(E20="","",VLOOKUP(C20,Data!$B$5:$F$508,5,FALSE)*E20)</f>
        <v>200</v>
      </c>
      <c r="N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O20" s="992"/>
      <c r="P20" s="993"/>
      <c r="Q20" s="630" t="s">
        <v>525</v>
      </c>
      <c r="R20" s="993"/>
      <c r="S20" s="993"/>
      <c r="T20" s="630"/>
      <c r="U20" s="634"/>
      <c r="V20" s="630"/>
      <c r="W20" s="350">
        <f>IF(E20="","",VLOOKUP(C20,Data!$B$5:$J$508,9,FALSE)*E20)</f>
        <v>0.68</v>
      </c>
      <c r="X20" s="704"/>
      <c r="Y20" s="704"/>
      <c r="Z20" s="704"/>
      <c r="AA20" s="704"/>
      <c r="AB20" s="704"/>
      <c r="AC20" s="704"/>
      <c r="AD20" s="704"/>
    </row>
    <row r="21" spans="2:30" s="710" customFormat="1" ht="20" customHeight="1">
      <c r="B21" s="957"/>
      <c r="C21" s="357" t="s">
        <v>593</v>
      </c>
      <c r="D21" s="346" t="str">
        <f>IF(E21="","",VLOOKUP(C21,Data!$B$5:$L$508,2,FALSE))</f>
        <v>WW08960</v>
      </c>
      <c r="E21" s="715">
        <v>200</v>
      </c>
      <c r="F21" s="712"/>
      <c r="G21" s="346">
        <f>IF(E21="","",VLOOKUP(C21,Data!$B$5:$L$508,11,FALSE))</f>
        <v>24.7</v>
      </c>
      <c r="H21" s="616">
        <f t="shared" si="0"/>
        <v>4940</v>
      </c>
      <c r="I21" s="471" t="str">
        <f>IF(E21="","",VLOOKUP(C21,Data!$B$5:$D$508,3,FALSE))</f>
        <v>C/T</v>
      </c>
      <c r="J21" s="347" t="str">
        <f>IF(E21="","",VLOOKUP(C21,Data!$B$5:$M$508,12,FALSE))</f>
        <v>Indonesia</v>
      </c>
      <c r="K21" s="348"/>
      <c r="L21" s="349">
        <f>IF(E21="","",VLOOKUP(C21,Data!$B$5:$E$508,4,FALSE)*E21)</f>
        <v>0</v>
      </c>
      <c r="M21" s="349">
        <f>IF(E21="","",VLOOKUP(C21,Data!$B$5:$F$508,5,FALSE)*E21)</f>
        <v>200</v>
      </c>
      <c r="N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O21" s="992"/>
      <c r="P21" s="993"/>
      <c r="Q21" s="630" t="s">
        <v>525</v>
      </c>
      <c r="R21" s="993"/>
      <c r="S21" s="993"/>
      <c r="T21" s="630"/>
      <c r="U21" s="634"/>
      <c r="V21" s="630"/>
      <c r="W21" s="350">
        <f>IF(E21="","",VLOOKUP(C21,Data!$B$5:$J$508,9,FALSE)*E21)</f>
        <v>0.68</v>
      </c>
      <c r="X21" s="704"/>
      <c r="Y21" s="704"/>
      <c r="Z21" s="704"/>
      <c r="AA21" s="704"/>
      <c r="AB21" s="704"/>
      <c r="AC21" s="704"/>
      <c r="AD21" s="704"/>
    </row>
    <row r="22" spans="2:30" s="710" customFormat="1" ht="20" customHeight="1">
      <c r="B22" s="957">
        <v>6</v>
      </c>
      <c r="C22" s="357" t="s">
        <v>594</v>
      </c>
      <c r="D22" s="346" t="str">
        <f>IF(E22="","",VLOOKUP(C22,Data!$B$5:$L$508,2,FALSE))</f>
        <v>WW08970</v>
      </c>
      <c r="E22" s="715">
        <v>50</v>
      </c>
      <c r="F22" s="712"/>
      <c r="G22" s="346">
        <f>IF(E22="","",VLOOKUP(C22,Data!$B$5:$L$508,11,FALSE))</f>
        <v>24.65</v>
      </c>
      <c r="H22" s="616">
        <f t="shared" si="0"/>
        <v>1232.5</v>
      </c>
      <c r="I22" s="471" t="str">
        <f>IF(E22="","",VLOOKUP(C22,Data!$B$5:$D$508,3,FALSE))</f>
        <v>C/T</v>
      </c>
      <c r="J22" s="347" t="str">
        <f>IF(E22="","",VLOOKUP(C22,Data!$B$5:$M$508,12,FALSE))</f>
        <v>Indonesia</v>
      </c>
      <c r="K22" s="348"/>
      <c r="L22" s="349">
        <f>IF(E22="","",VLOOKUP(C22,Data!$B$5:$E$508,4,FALSE)*E22)</f>
        <v>0</v>
      </c>
      <c r="M22" s="349">
        <f>IF(E22="","",VLOOKUP(C22,Data!$B$5:$F$508,5,FALSE)*E22)</f>
        <v>50</v>
      </c>
      <c r="N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O22" s="992"/>
      <c r="P22" s="993"/>
      <c r="Q22" s="630" t="s">
        <v>525</v>
      </c>
      <c r="R22" s="993"/>
      <c r="S22" s="993"/>
      <c r="T22" s="630"/>
      <c r="U22" s="634"/>
      <c r="V22" s="630"/>
      <c r="W22" s="350">
        <f>IF(E22="","",VLOOKUP(C22,Data!$B$5:$J$508,9,FALSE)*E22)</f>
        <v>0.17</v>
      </c>
      <c r="X22" s="704"/>
      <c r="Y22" s="704"/>
      <c r="Z22" s="704"/>
      <c r="AA22" s="704"/>
      <c r="AB22" s="704"/>
      <c r="AC22" s="704"/>
      <c r="AD22" s="704"/>
    </row>
    <row r="23" spans="2:30" s="710" customFormat="1" ht="20" customHeight="1">
      <c r="B23" s="957"/>
      <c r="C23" s="357" t="s">
        <v>595</v>
      </c>
      <c r="D23" s="346" t="str">
        <f>IF(E23="","",VLOOKUP(C23,Data!$B$5:$L$508,2,FALSE))</f>
        <v>WW08990</v>
      </c>
      <c r="E23" s="715">
        <v>50</v>
      </c>
      <c r="F23" s="378"/>
      <c r="G23" s="346">
        <f>IF(E23="","",VLOOKUP(C23,Data!$B$5:$L$508,11,FALSE))</f>
        <v>24.65</v>
      </c>
      <c r="H23" s="616">
        <f t="shared" si="0"/>
        <v>1232.5</v>
      </c>
      <c r="I23" s="471" t="str">
        <f>IF(E23="","",VLOOKUP(C23,Data!$B$5:$D$508,3,FALSE))</f>
        <v>C/T</v>
      </c>
      <c r="J23" s="347" t="str">
        <f>IF(E23="","",VLOOKUP(C23,Data!$B$5:$M$508,12,FALSE))</f>
        <v>Indonesia</v>
      </c>
      <c r="K23" s="348"/>
      <c r="L23" s="349">
        <f>IF(E23="","",VLOOKUP(C23,Data!$B$5:$E$508,4,FALSE)*E23)</f>
        <v>110.00000000000001</v>
      </c>
      <c r="M23" s="349">
        <f>IF(E23="","",VLOOKUP(C23,Data!$B$5:$F$508,5,FALSE)*E23)</f>
        <v>50</v>
      </c>
      <c r="N23" s="612" t="e">
        <f>IF(C23=Data!#REF!,Data!#REF!,(IF(C23=Data!#REF!,Data!#REF!,(IF(C23=Data!#REF!,Data!#REF!,(IF(C23=Data!B138,Data!G138,(IF(C23=Data!B141,Data!G141,(IF(C23=Data!#REF!,Data!#REF!,(IF(C23=Data!#REF!,Data!#REF!,(IF(C23=Data!#REF!,Data!#REF!,Data!#REF!)))))))))))))))&amp;IF(C23=Data!#REF!,Data!#REF!,(IF(C23=Data!#REF!,Data!#REF!,(IF(C23=Data!#REF!,Data!#REF!,(IF(C23=Data!#REF!,Data!#REF!,(IF(C23=Data!#REF!,Data!#REF!,(IF(C23=Data!#REF!,Data!G833,(IF(C23=Data!#REF!,Data!#REF!,(IF(C23=Data!#REF!,Data!#REF!,Data!#REF!)))))))))))))))&amp;IF(C23=Data!B169,Data!G169,(IF(C23=Data!#REF!,Data!#REF!,(IF(C23=Data!#REF!,Data!#REF!,(IF(C23=Data!#REF!,Data!#REF!,(IF(C23=Data!#REF!,Data!#REF!,Data!#REF!)))))))))</f>
        <v>#REF!</v>
      </c>
      <c r="O23" s="992"/>
      <c r="P23" s="993"/>
      <c r="Q23" s="630" t="s">
        <v>525</v>
      </c>
      <c r="R23" s="993"/>
      <c r="S23" s="993"/>
      <c r="T23" s="630"/>
      <c r="U23" s="634"/>
      <c r="V23" s="630"/>
      <c r="W23" s="350">
        <f>IF(E23="","",VLOOKUP(C23,Data!$B$5:$J$508,9,FALSE)*E23)</f>
        <v>0.17</v>
      </c>
      <c r="X23" s="704"/>
      <c r="Y23" s="704"/>
      <c r="Z23" s="704"/>
      <c r="AA23" s="704"/>
      <c r="AB23" s="704"/>
      <c r="AC23" s="704"/>
      <c r="AD23" s="704"/>
    </row>
    <row r="24" spans="2:30" s="710" customFormat="1" ht="20" customHeight="1">
      <c r="B24" s="957" t="s">
        <v>1019</v>
      </c>
      <c r="C24" s="357" t="s">
        <v>596</v>
      </c>
      <c r="D24" s="346" t="str">
        <f>IF(E24="","",VLOOKUP(C24,Data!$B$5:$L$508,2,FALSE))</f>
        <v>WW09120</v>
      </c>
      <c r="E24" s="715">
        <v>150</v>
      </c>
      <c r="F24" s="712"/>
      <c r="G24" s="346">
        <f>IF(E24="","",VLOOKUP(C24,Data!$B$5:$L$508,11,FALSE))</f>
        <v>25.11</v>
      </c>
      <c r="H24" s="616">
        <f t="shared" si="0"/>
        <v>3766.5</v>
      </c>
      <c r="I24" s="471" t="str">
        <f>IF(E24="","",VLOOKUP(C24,Data!$B$5:$D$508,3,FALSE))</f>
        <v>C/T</v>
      </c>
      <c r="J24" s="347" t="str">
        <f>IF(E24="","",VLOOKUP(C24,Data!$B$5:$M$508,12,FALSE))</f>
        <v>Indonesia</v>
      </c>
      <c r="K24" s="348"/>
      <c r="L24" s="349">
        <f>IF(E24="","",VLOOKUP(C24,Data!$B$5:$E$508,4,FALSE)*E24)</f>
        <v>225</v>
      </c>
      <c r="M24" s="349">
        <f>IF(E24="","",VLOOKUP(C24,Data!$B$5:$F$508,5,FALSE)*E24)</f>
        <v>97.5</v>
      </c>
      <c r="N24" s="612" t="e">
        <f>IF(C24=Data!#REF!,Data!#REF!,(IF(C24=Data!#REF!,Data!#REF!,(IF(C24=Data!#REF!,Data!#REF!,(IF(C24=Data!B139,Data!G139,(IF(C24=Data!B142,Data!G142,(IF(C24=Data!#REF!,Data!#REF!,(IF(C24=Data!#REF!,Data!#REF!,(IF(C24=Data!#REF!,Data!#REF!,Data!#REF!)))))))))))))))&amp;IF(C24=Data!#REF!,Data!#REF!,(IF(C24=Data!#REF!,Data!#REF!,(IF(C24=Data!#REF!,Data!#REF!,(IF(C24=Data!#REF!,Data!#REF!,(IF(C24=Data!#REF!,Data!#REF!,(IF(C24=Data!#REF!,Data!G834,(IF(C24=Data!#REF!,Data!#REF!,(IF(C24=Data!#REF!,Data!#REF!,Data!#REF!)))))))))))))))&amp;IF(C24=Data!B170,Data!G170,(IF(C24=Data!#REF!,Data!#REF!,(IF(C24=Data!#REF!,Data!#REF!,(IF(C24=Data!#REF!,Data!#REF!,(IF(C24=Data!#REF!,Data!#REF!,Data!#REF!)))))))))</f>
        <v>#REF!</v>
      </c>
      <c r="O24" s="992"/>
      <c r="P24" s="993"/>
      <c r="Q24" s="630" t="s">
        <v>525</v>
      </c>
      <c r="R24" s="993"/>
      <c r="S24" s="993"/>
      <c r="T24" s="630"/>
      <c r="U24" s="634"/>
      <c r="V24" s="630"/>
      <c r="W24" s="350">
        <f>IF(E24="","",VLOOKUP(C24,Data!$B$5:$J$508,9,FALSE)*E24)</f>
        <v>0.59099999999999997</v>
      </c>
      <c r="X24" s="704"/>
      <c r="Y24" s="704"/>
      <c r="Z24" s="704"/>
      <c r="AA24" s="704"/>
      <c r="AB24" s="704"/>
      <c r="AC24" s="704"/>
      <c r="AD24" s="704"/>
    </row>
    <row r="25" spans="2:30" s="710" customFormat="1" ht="20" customHeight="1">
      <c r="B25" s="957"/>
      <c r="C25" s="357" t="s">
        <v>597</v>
      </c>
      <c r="D25" s="346" t="str">
        <f>IF(E25="","",VLOOKUP(C25,Data!$B$5:$L$508,2,FALSE))</f>
        <v>WW09130</v>
      </c>
      <c r="E25" s="715">
        <v>150</v>
      </c>
      <c r="F25" s="712"/>
      <c r="G25" s="346">
        <f>IF(E25="","",VLOOKUP(C25,Data!$B$5:$L$508,11,FALSE))</f>
        <v>25.11</v>
      </c>
      <c r="H25" s="616">
        <f t="shared" ref="H25:H31" si="1">IF(E25&gt;0,E25*G25,"-")</f>
        <v>3766.5</v>
      </c>
      <c r="I25" s="471" t="str">
        <f>IF(E25="","",VLOOKUP(C25,Data!$B$5:$D$508,3,FALSE))</f>
        <v>C/T</v>
      </c>
      <c r="J25" s="347" t="str">
        <f>IF(E25="","",VLOOKUP(C25,Data!$B$5:$M$508,12,FALSE))</f>
        <v>Indonesia</v>
      </c>
      <c r="K25" s="348"/>
      <c r="L25" s="349">
        <f>IF(E25="","",VLOOKUP(C25,Data!$B$5:$E$508,4,FALSE)*E25)</f>
        <v>0</v>
      </c>
      <c r="M25" s="349">
        <f>IF(E25="","",VLOOKUP(C25,Data!$B$5:$F$508,5,FALSE)*E25)</f>
        <v>97.5</v>
      </c>
      <c r="N25" s="612" t="e">
        <f>IF(C25=Data!#REF!,Data!#REF!,(IF(C25=Data!#REF!,Data!#REF!,(IF(C25=Data!#REF!,Data!#REF!,(IF(C25=Data!B132,Data!G132,(IF(C25=Data!B135,Data!G135,(IF(C25=Data!#REF!,Data!#REF!,(IF(C25=Data!#REF!,Data!#REF!,(IF(C25=Data!#REF!,Data!#REF!,Data!#REF!)))))))))))))))&amp;IF(C25=Data!#REF!,Data!#REF!,(IF(C25=Data!#REF!,Data!#REF!,(IF(C25=Data!#REF!,Data!#REF!,(IF(C25=Data!#REF!,Data!#REF!,(IF(C25=Data!#REF!,Data!#REF!,(IF(C25=Data!#REF!,Data!G827,(IF(C25=Data!#REF!,Data!#REF!,(IF(C25=Data!#REF!,Data!#REF!,Data!#REF!)))))))))))))))&amp;IF(C25=Data!B163,Data!G163,(IF(C25=Data!#REF!,Data!#REF!,(IF(C25=Data!#REF!,Data!#REF!,(IF(C25=Data!#REF!,Data!#REF!,(IF(C25=Data!#REF!,Data!#REF!,Data!#REF!)))))))))</f>
        <v>#REF!</v>
      </c>
      <c r="O25" s="992"/>
      <c r="P25" s="993"/>
      <c r="Q25" s="630" t="s">
        <v>525</v>
      </c>
      <c r="R25" s="993"/>
      <c r="S25" s="993"/>
      <c r="T25" s="630"/>
      <c r="U25" s="634"/>
      <c r="V25" s="630"/>
      <c r="W25" s="350">
        <f>IF(E25="","",VLOOKUP(C25,Data!$B$5:$J$508,9,FALSE)*E25)</f>
        <v>0.59099999999999997</v>
      </c>
      <c r="X25" s="704"/>
      <c r="Y25" s="704"/>
      <c r="Z25" s="704"/>
      <c r="AA25" s="704"/>
      <c r="AB25" s="704"/>
      <c r="AC25" s="704"/>
      <c r="AD25" s="704"/>
    </row>
    <row r="26" spans="2:30" s="710" customFormat="1" ht="20" customHeight="1">
      <c r="B26" s="957" t="s">
        <v>1431</v>
      </c>
      <c r="C26" s="357" t="s">
        <v>336</v>
      </c>
      <c r="D26" s="346" t="str">
        <f>IF(E26="","",VLOOKUP(C26,Data!$B$5:$L$508,2,FALSE))</f>
        <v>WY71980</v>
      </c>
      <c r="E26" s="715">
        <v>160</v>
      </c>
      <c r="F26" s="712"/>
      <c r="G26" s="346">
        <f>IF(E26="","",VLOOKUP(C26,Data!$B$5:$L$508,11,FALSE))</f>
        <v>128.6</v>
      </c>
      <c r="H26" s="616">
        <f t="shared" si="1"/>
        <v>20576</v>
      </c>
      <c r="I26" s="471" t="str">
        <f>IF(E26="","",VLOOKUP(C26,Data!$B$5:$D$508,3,FALSE))</f>
        <v>C/T</v>
      </c>
      <c r="J26" s="347" t="str">
        <f>IF(E26="","",VLOOKUP(C26,Data!$B$5:$M$508,12,FALSE))</f>
        <v>Indonesia</v>
      </c>
      <c r="K26" s="348"/>
      <c r="L26" s="349">
        <f>IF(E26="","",VLOOKUP(C26,Data!$B$5:$E$508,4,FALSE)*E26)</f>
        <v>1056</v>
      </c>
      <c r="M26" s="349">
        <f>IF(E26="","",VLOOKUP(C26,Data!$B$5:$F$508,5,FALSE)*E26)</f>
        <v>1040</v>
      </c>
      <c r="N26" s="612" t="e">
        <f>IF(C26=Data!#REF!,Data!#REF!,(IF(C26=Data!#REF!,Data!#REF!,(IF(C26=Data!#REF!,Data!#REF!,(IF(C26=Data!B133,Data!G133,(IF(C26=Data!B136,Data!G136,(IF(C26=Data!#REF!,Data!#REF!,(IF(C26=Data!#REF!,Data!#REF!,(IF(C26=Data!#REF!,Data!#REF!,Data!#REF!)))))))))))))))&amp;IF(C26=Data!#REF!,Data!#REF!,(IF(C26=Data!#REF!,Data!#REF!,(IF(C26=Data!#REF!,Data!#REF!,(IF(C26=Data!#REF!,Data!#REF!,(IF(C26=Data!#REF!,Data!#REF!,(IF(C26=Data!#REF!,Data!G828,(IF(C26=Data!#REF!,Data!#REF!,(IF(C26=Data!#REF!,Data!#REF!,Data!#REF!)))))))))))))))&amp;IF(C26=Data!B164,Data!G164,(IF(C26=Data!#REF!,Data!#REF!,(IF(C26=Data!#REF!,Data!#REF!,(IF(C26=Data!#REF!,Data!#REF!,(IF(C26=Data!#REF!,Data!#REF!,Data!#REF!)))))))))</f>
        <v>#REF!</v>
      </c>
      <c r="O26" s="992"/>
      <c r="P26" s="993"/>
      <c r="Q26" s="630" t="s">
        <v>525</v>
      </c>
      <c r="R26" s="993"/>
      <c r="S26" s="993"/>
      <c r="T26" s="630"/>
      <c r="U26" s="634"/>
      <c r="V26" s="630"/>
      <c r="W26" s="350">
        <f>IF(E26="","",VLOOKUP(C26,Data!$B$5:$J$508,9,FALSE)*E26)</f>
        <v>2.1470400000000001</v>
      </c>
      <c r="X26" s="704"/>
      <c r="Y26" s="704"/>
      <c r="Z26" s="704"/>
      <c r="AA26" s="704"/>
      <c r="AB26" s="704"/>
      <c r="AC26" s="704"/>
      <c r="AD26" s="704"/>
    </row>
    <row r="27" spans="2:30" s="710" customFormat="1" ht="20" customHeight="1">
      <c r="B27" s="957">
        <v>18</v>
      </c>
      <c r="C27" s="357" t="s">
        <v>348</v>
      </c>
      <c r="D27" s="346" t="str">
        <f>IF(E27="","",VLOOKUP(C27,Data!$B$5:$L$508,2,FALSE))</f>
        <v>WY72000</v>
      </c>
      <c r="E27" s="715">
        <v>20</v>
      </c>
      <c r="F27" s="712"/>
      <c r="G27" s="346">
        <f>IF(E27="","",VLOOKUP(C27,Data!$B$5:$L$508,11,FALSE))</f>
        <v>128.13999999999999</v>
      </c>
      <c r="H27" s="616">
        <f t="shared" si="1"/>
        <v>2562.7999999999997</v>
      </c>
      <c r="I27" s="471" t="str">
        <f>IF(E27="","",VLOOKUP(C27,Data!$B$5:$D$508,3,FALSE))</f>
        <v>C/T</v>
      </c>
      <c r="J27" s="347" t="str">
        <f>IF(E27="","",VLOOKUP(C27,Data!$B$5:$M$508,12,FALSE))</f>
        <v>Indonesia</v>
      </c>
      <c r="K27" s="348"/>
      <c r="L27" s="349">
        <f>IF(E27="","",VLOOKUP(C27,Data!$B$5:$E$508,4,FALSE)*E27)</f>
        <v>132</v>
      </c>
      <c r="M27" s="349">
        <f>IF(E27="","",VLOOKUP(C27,Data!$B$5:$F$508,5,FALSE)*E27)</f>
        <v>130</v>
      </c>
      <c r="N27" s="612" t="e">
        <f>IF(C27=Data!#REF!,Data!#REF!,(IF(C27=Data!#REF!,Data!#REF!,(IF(C27=Data!#REF!,Data!#REF!,(IF(C27=Data!B134,Data!G134,(IF(C27=Data!B137,Data!G137,(IF(C27=Data!#REF!,Data!#REF!,(IF(C27=Data!#REF!,Data!#REF!,(IF(C27=Data!#REF!,Data!#REF!,Data!#REF!)))))))))))))))&amp;IF(C27=Data!#REF!,Data!#REF!,(IF(C27=Data!#REF!,Data!#REF!,(IF(C27=Data!#REF!,Data!#REF!,(IF(C27=Data!#REF!,Data!#REF!,(IF(C27=Data!#REF!,Data!#REF!,(IF(C27=Data!#REF!,Data!G829,(IF(C27=Data!#REF!,Data!#REF!,(IF(C27=Data!#REF!,Data!#REF!,Data!#REF!)))))))))))))))&amp;IF(C27=Data!B165,Data!G165,(IF(C27=Data!#REF!,Data!#REF!,(IF(C27=Data!#REF!,Data!#REF!,(IF(C27=Data!#REF!,Data!#REF!,(IF(C27=Data!#REF!,Data!#REF!,Data!#REF!)))))))))</f>
        <v>#REF!</v>
      </c>
      <c r="O27" s="992"/>
      <c r="P27" s="993"/>
      <c r="Q27" s="630" t="s">
        <v>525</v>
      </c>
      <c r="R27" s="993"/>
      <c r="S27" s="993"/>
      <c r="T27" s="630"/>
      <c r="U27" s="634"/>
      <c r="V27" s="630"/>
      <c r="W27" s="350">
        <f>IF(E27="","",VLOOKUP(C27,Data!$B$5:$J$508,9,FALSE)*E27)</f>
        <v>0.26838000000000001</v>
      </c>
      <c r="X27" s="704"/>
      <c r="Y27" s="704"/>
      <c r="Z27" s="704"/>
      <c r="AA27" s="704"/>
      <c r="AB27" s="704"/>
      <c r="AC27" s="704"/>
      <c r="AD27" s="704"/>
    </row>
    <row r="28" spans="2:30" s="710" customFormat="1" ht="20" customHeight="1">
      <c r="B28" s="957" t="s">
        <v>1010</v>
      </c>
      <c r="C28" s="357" t="s">
        <v>14</v>
      </c>
      <c r="D28" s="346" t="str">
        <f>IF(E28="","",VLOOKUP(C28,Data!$B$5:$L$508,2,FALSE))</f>
        <v>ZA34830</v>
      </c>
      <c r="E28" s="715">
        <v>30</v>
      </c>
      <c r="F28" s="712"/>
      <c r="G28" s="346">
        <f>IF(E28="","",VLOOKUP(C28,Data!$B$5:$L$508,11,FALSE))</f>
        <v>117.38</v>
      </c>
      <c r="H28" s="616">
        <f t="shared" si="1"/>
        <v>3521.3999999999996</v>
      </c>
      <c r="I28" s="471" t="str">
        <f>IF(E28="","",VLOOKUP(C28,Data!$B$5:$D$508,3,FALSE))</f>
        <v>C/T</v>
      </c>
      <c r="J28" s="347" t="str">
        <f>IF(E28="","",VLOOKUP(C28,Data!$B$5:$M$508,12,FALSE))</f>
        <v>Indonesia</v>
      </c>
      <c r="K28" s="348"/>
      <c r="L28" s="349">
        <f>IF(E28="","",VLOOKUP(C28,Data!$B$5:$E$508,4,FALSE)*E28)</f>
        <v>153</v>
      </c>
      <c r="M28" s="349">
        <f>IF(E28="","",VLOOKUP(C28,Data!$B$5:$F$508,5,FALSE)*E28)</f>
        <v>135</v>
      </c>
      <c r="N28" s="612" t="e">
        <f>IF(C28=Data!#REF!,Data!#REF!,(IF(C28=Data!#REF!,Data!#REF!,(IF(C28=Data!#REF!,Data!#REF!,(IF(C28=Data!B135,Data!G135,(IF(C28=Data!B138,Data!G138,(IF(C28=Data!#REF!,Data!#REF!,(IF(C28=Data!#REF!,Data!#REF!,(IF(C28=Data!#REF!,Data!#REF!,Data!#REF!)))))))))))))))&amp;IF(C28=Data!#REF!,Data!#REF!,(IF(C28=Data!#REF!,Data!#REF!,(IF(C28=Data!#REF!,Data!#REF!,(IF(C28=Data!#REF!,Data!#REF!,(IF(C28=Data!#REF!,Data!#REF!,(IF(C28=Data!#REF!,Data!G830,(IF(C28=Data!#REF!,Data!#REF!,(IF(C28=Data!#REF!,Data!#REF!,Data!#REF!)))))))))))))))&amp;IF(C28=Data!B166,Data!G166,(IF(C28=Data!#REF!,Data!#REF!,(IF(C28=Data!#REF!,Data!#REF!,(IF(C28=Data!#REF!,Data!#REF!,(IF(C28=Data!#REF!,Data!#REF!,Data!#REF!)))))))))</f>
        <v>#REF!</v>
      </c>
      <c r="O28" s="992"/>
      <c r="P28" s="993"/>
      <c r="Q28" s="630" t="s">
        <v>525</v>
      </c>
      <c r="R28" s="993"/>
      <c r="S28" s="993"/>
      <c r="T28" s="630"/>
      <c r="U28" s="634"/>
      <c r="V28" s="630"/>
      <c r="W28" s="350">
        <f>IF(E28="","",VLOOKUP(C28,Data!$B$5:$J$508,9,FALSE)*E28)</f>
        <v>1.7429999999999999</v>
      </c>
      <c r="X28" s="704"/>
      <c r="Y28" s="704"/>
      <c r="Z28" s="704"/>
      <c r="AA28" s="704"/>
      <c r="AB28" s="704"/>
      <c r="AC28" s="704"/>
      <c r="AD28" s="704"/>
    </row>
    <row r="29" spans="2:30" s="710" customFormat="1" ht="20" customHeight="1">
      <c r="B29" s="957">
        <v>22</v>
      </c>
      <c r="C29" s="357" t="s">
        <v>602</v>
      </c>
      <c r="D29" s="346" t="str">
        <f>IF(E29="","",VLOOKUP(C29,Data!$B$5:$L$508,2,FALSE))</f>
        <v>ZA34840</v>
      </c>
      <c r="E29" s="715">
        <v>50</v>
      </c>
      <c r="F29" s="712"/>
      <c r="G29" s="346">
        <f>IF(E29="","",VLOOKUP(C29,Data!$B$5:$L$508,11,FALSE))</f>
        <v>35.08</v>
      </c>
      <c r="H29" s="616">
        <f t="shared" si="1"/>
        <v>1754</v>
      </c>
      <c r="I29" s="471" t="str">
        <f>IF(E29="","",VLOOKUP(C29,Data!$B$5:$D$508,3,FALSE))</f>
        <v>C/T</v>
      </c>
      <c r="J29" s="347" t="str">
        <f>IF(E29="","",VLOOKUP(C29,Data!$B$5:$M$508,12,FALSE))</f>
        <v>Indonesia</v>
      </c>
      <c r="K29" s="348"/>
      <c r="L29" s="349">
        <f>IF(E29="","",VLOOKUP(C29,Data!$B$5:$E$508,4,FALSE)*E29)</f>
        <v>56.000000000000007</v>
      </c>
      <c r="M29" s="349">
        <f>IF(E29="","",VLOOKUP(C29,Data!$B$5:$F$508,5,FALSE)*E29)</f>
        <v>55.000000000000007</v>
      </c>
      <c r="N29" s="612" t="e">
        <f>IF(C29=Data!#REF!,Data!#REF!,(IF(C29=Data!#REF!,Data!#REF!,(IF(C29=Data!#REF!,Data!#REF!,(IF(C29=Data!B136,Data!G136,(IF(C29=Data!B139,Data!G139,(IF(C29=Data!#REF!,Data!#REF!,(IF(C29=Data!#REF!,Data!#REF!,(IF(C29=Data!#REF!,Data!#REF!,Data!#REF!)))))))))))))))&amp;IF(C29=Data!#REF!,Data!#REF!,(IF(C29=Data!#REF!,Data!#REF!,(IF(C29=Data!#REF!,Data!#REF!,(IF(C29=Data!#REF!,Data!#REF!,(IF(C29=Data!#REF!,Data!#REF!,(IF(C29=Data!#REF!,Data!G831,(IF(C29=Data!#REF!,Data!#REF!,(IF(C29=Data!#REF!,Data!#REF!,Data!#REF!)))))))))))))))&amp;IF(C29=Data!B167,Data!G167,(IF(C29=Data!#REF!,Data!#REF!,(IF(C29=Data!#REF!,Data!#REF!,(IF(C29=Data!#REF!,Data!#REF!,(IF(C29=Data!#REF!,Data!#REF!,Data!#REF!)))))))))</f>
        <v>#REF!</v>
      </c>
      <c r="O29" s="992"/>
      <c r="P29" s="993"/>
      <c r="Q29" s="630" t="s">
        <v>525</v>
      </c>
      <c r="R29" s="993"/>
      <c r="S29" s="993"/>
      <c r="T29" s="630"/>
      <c r="U29" s="634"/>
      <c r="V29" s="630"/>
      <c r="W29" s="350">
        <f>IF(E29="","",VLOOKUP(C29,Data!$B$5:$J$508,9,FALSE)*E29)</f>
        <v>0.182</v>
      </c>
      <c r="X29" s="704"/>
      <c r="Y29" s="704"/>
      <c r="Z29" s="704"/>
      <c r="AA29" s="704"/>
      <c r="AB29" s="704"/>
      <c r="AC29" s="704"/>
      <c r="AD29" s="704"/>
    </row>
    <row r="30" spans="2:30" s="710" customFormat="1" ht="20" customHeight="1">
      <c r="B30" s="957" t="s">
        <v>1045</v>
      </c>
      <c r="C30" s="357" t="s">
        <v>550</v>
      </c>
      <c r="D30" s="346" t="str">
        <f>IF(E30="","",VLOOKUP(C30,Data!$B$5:$L$508,2,FALSE))</f>
        <v>ZG74810</v>
      </c>
      <c r="E30" s="715">
        <v>300</v>
      </c>
      <c r="F30" s="712"/>
      <c r="G30" s="346">
        <f>IF(E30="","",VLOOKUP(C30,Data!$B$5:$L$508,11,FALSE))</f>
        <v>13.22</v>
      </c>
      <c r="H30" s="616">
        <f t="shared" si="1"/>
        <v>3966</v>
      </c>
      <c r="I30" s="471" t="str">
        <f>IF(E30="","",VLOOKUP(C30,Data!$B$5:$D$508,3,FALSE))</f>
        <v>C/T</v>
      </c>
      <c r="J30" s="347" t="str">
        <f>IF(E30="","",VLOOKUP(C30,Data!$B$5:$M$508,12,FALSE))</f>
        <v>Indonesia</v>
      </c>
      <c r="K30" s="348"/>
      <c r="L30" s="349">
        <f>IF(E30="","",VLOOKUP(C30,Data!$B$5:$E$508,4,FALSE)*E30)</f>
        <v>650</v>
      </c>
      <c r="M30" s="349">
        <f>IF(E30="","",VLOOKUP(C30,Data!$B$5:$F$508,5,FALSE)*E30)</f>
        <v>600</v>
      </c>
      <c r="N30" s="612" t="e">
        <f>IF(C30=Data!#REF!,Data!#REF!,(IF(C30=Data!#REF!,Data!#REF!,(IF(C30=Data!#REF!,Data!#REF!,(IF(C30=Data!B137,Data!G137,(IF(C30=Data!B140,Data!G140,(IF(C30=Data!#REF!,Data!#REF!,(IF(C30=Data!#REF!,Data!#REF!,(IF(C30=Data!#REF!,Data!#REF!,Data!#REF!)))))))))))))))&amp;IF(C30=Data!#REF!,Data!#REF!,(IF(C30=Data!#REF!,Data!#REF!,(IF(C30=Data!#REF!,Data!#REF!,(IF(C30=Data!#REF!,Data!#REF!,(IF(C30=Data!#REF!,Data!#REF!,(IF(C30=Data!#REF!,Data!G832,(IF(C30=Data!#REF!,Data!#REF!,(IF(C30=Data!#REF!,Data!#REF!,Data!#REF!)))))))))))))))&amp;IF(C30=Data!B168,Data!G168,(IF(C30=Data!#REF!,Data!#REF!,(IF(C30=Data!#REF!,Data!#REF!,(IF(C30=Data!#REF!,Data!#REF!,(IF(C30=Data!#REF!,Data!#REF!,Data!#REF!)))))))))</f>
        <v>#REF!</v>
      </c>
      <c r="O30" s="992"/>
      <c r="P30" s="993"/>
      <c r="Q30" s="630" t="s">
        <v>525</v>
      </c>
      <c r="R30" s="993"/>
      <c r="S30" s="993"/>
      <c r="T30" s="630"/>
      <c r="U30" s="634"/>
      <c r="V30" s="630"/>
      <c r="W30" s="350">
        <f>IF(E30="","",VLOOKUP(C30,Data!$B$5:$J$508,9,FALSE)*E30)</f>
        <v>2.4</v>
      </c>
      <c r="X30" s="704"/>
      <c r="Y30" s="704"/>
      <c r="Z30" s="704"/>
      <c r="AA30" s="704"/>
      <c r="AB30" s="704"/>
      <c r="AC30" s="704"/>
      <c r="AD30" s="704"/>
    </row>
    <row r="31" spans="2:30" s="710" customFormat="1" ht="20" customHeight="1">
      <c r="B31" s="957">
        <v>25</v>
      </c>
      <c r="C31" s="357" t="s">
        <v>543</v>
      </c>
      <c r="D31" s="346" t="str">
        <f>IF(E31="","",VLOOKUP(C31,Data!$B$5:$L$508,2,FALSE))</f>
        <v>ZJ41310</v>
      </c>
      <c r="E31" s="715">
        <v>60</v>
      </c>
      <c r="F31" s="712"/>
      <c r="G31" s="346">
        <f>IF(E31="","",VLOOKUP(C31,Data!$B$5:$L$508,11,FALSE))</f>
        <v>7.37</v>
      </c>
      <c r="H31" s="616">
        <f t="shared" si="1"/>
        <v>442.2</v>
      </c>
      <c r="I31" s="471" t="str">
        <f>IF(E31="","",VLOOKUP(C31,Data!$B$5:$D$508,3,FALSE))</f>
        <v>C/T</v>
      </c>
      <c r="J31" s="347" t="str">
        <f>IF(E31="","",VLOOKUP(C31,Data!$B$5:$M$508,12,FALSE))</f>
        <v>Indonesia</v>
      </c>
      <c r="K31" s="348"/>
      <c r="L31" s="349">
        <f>IF(E31="","",VLOOKUP(C31,Data!$B$5:$E$508,4,FALSE)*E31)</f>
        <v>45</v>
      </c>
      <c r="M31" s="349">
        <f>IF(E31="","",VLOOKUP(C31,Data!$B$5:$F$508,5,FALSE)*E31)</f>
        <v>42</v>
      </c>
      <c r="N31" s="612" t="e">
        <f>IF(C31=Data!#REF!,Data!#REF!,(IF(C31=Data!#REF!,Data!#REF!,(IF(C31=Data!#REF!,Data!#REF!,(IF(C31=Data!B138,Data!G138,(IF(C31=Data!B141,Data!G141,(IF(C31=Data!#REF!,Data!#REF!,(IF(C31=Data!#REF!,Data!#REF!,(IF(C31=Data!#REF!,Data!#REF!,Data!#REF!)))))))))))))))&amp;IF(C31=Data!#REF!,Data!#REF!,(IF(C31=Data!#REF!,Data!#REF!,(IF(C31=Data!#REF!,Data!#REF!,(IF(C31=Data!#REF!,Data!#REF!,(IF(C31=Data!#REF!,Data!#REF!,(IF(C31=Data!#REF!,Data!G833,(IF(C31=Data!#REF!,Data!#REF!,(IF(C31=Data!#REF!,Data!#REF!,Data!#REF!)))))))))))))))&amp;IF(C31=Data!B169,Data!G169,(IF(C31=Data!#REF!,Data!#REF!,(IF(C31=Data!#REF!,Data!#REF!,(IF(C31=Data!#REF!,Data!#REF!,(IF(C31=Data!#REF!,Data!#REF!,Data!#REF!)))))))))</f>
        <v>#REF!</v>
      </c>
      <c r="O31" s="992"/>
      <c r="P31" s="993"/>
      <c r="Q31" s="630" t="s">
        <v>525</v>
      </c>
      <c r="R31" s="993"/>
      <c r="S31" s="993"/>
      <c r="T31" s="630"/>
      <c r="U31" s="634"/>
      <c r="V31" s="630"/>
      <c r="W31" s="350">
        <f>IF(E31="","",VLOOKUP(C31,Data!$B$5:$J$508,9,FALSE)*E31)</f>
        <v>0.42</v>
      </c>
      <c r="X31" s="704"/>
      <c r="Y31" s="704"/>
      <c r="Z31" s="704"/>
      <c r="AA31" s="704"/>
      <c r="AB31" s="704"/>
      <c r="AC31" s="704"/>
      <c r="AD31" s="704"/>
    </row>
    <row r="32" spans="2:30" s="710" customFormat="1" ht="20" customHeight="1">
      <c r="B32" s="957">
        <v>26</v>
      </c>
      <c r="C32" s="357" t="s">
        <v>156</v>
      </c>
      <c r="D32" s="346" t="str">
        <f>IF(E32="","",VLOOKUP(C32,Data!$B$5:$L$508,2,FALSE))</f>
        <v>ZV88060</v>
      </c>
      <c r="E32" s="715">
        <v>5</v>
      </c>
      <c r="F32" s="712"/>
      <c r="G32" s="346">
        <f>IF(E32="","",VLOOKUP(C32,Data!$B$5:$L$508,11,FALSE))</f>
        <v>16.07</v>
      </c>
      <c r="H32" s="616">
        <f t="shared" si="0"/>
        <v>80.349999999999994</v>
      </c>
      <c r="I32" s="471" t="str">
        <f>IF(E32="","",VLOOKUP(C32,Data!$B$5:$D$508,3,FALSE))</f>
        <v>C/T</v>
      </c>
      <c r="J32" s="347" t="str">
        <f>IF(E32="","",VLOOKUP(C32,Data!$B$5:$M$508,12,FALSE))</f>
        <v>Indonesia</v>
      </c>
      <c r="K32" s="348"/>
      <c r="L32" s="349">
        <f>IF(E32="","",VLOOKUP(C32,Data!$B$5:$E$508,4,FALSE)*E32)</f>
        <v>27.25</v>
      </c>
      <c r="M32" s="349">
        <f>IF(E32="","",VLOOKUP(C32,Data!$B$5:$F$508,5,FALSE)*E32)</f>
        <v>21.25</v>
      </c>
      <c r="N32" s="612" t="e">
        <f>IF(C32=Data!#REF!,Data!#REF!,(IF(C32=Data!#REF!,Data!#REF!,(IF(C32=Data!#REF!,Data!#REF!,(IF(C32=Data!B141,Data!G141,(IF(C32=Data!B144,Data!G144,(IF(C32=Data!#REF!,Data!#REF!,(IF(C32=Data!#REF!,Data!#REF!,(IF(C32=Data!#REF!,Data!#REF!,Data!#REF!)))))))))))))))&amp;IF(C32=Data!#REF!,Data!#REF!,(IF(C32=Data!#REF!,Data!#REF!,(IF(C32=Data!#REF!,Data!#REF!,(IF(C32=Data!#REF!,Data!#REF!,(IF(C32=Data!#REF!,Data!#REF!,(IF(C32=Data!#REF!,Data!G836,(IF(C32=Data!#REF!,Data!#REF!,(IF(C32=Data!#REF!,Data!#REF!,Data!#REF!)))))))))))))))&amp;IF(C32=Data!B172,Data!G172,(IF(C32=Data!#REF!,Data!#REF!,(IF(C32=Data!#REF!,Data!#REF!,(IF(C32=Data!#REF!,Data!#REF!,(IF(C32=Data!#REF!,Data!#REF!,Data!#REF!)))))))))</f>
        <v>#REF!</v>
      </c>
      <c r="O32" s="992"/>
      <c r="P32" s="993"/>
      <c r="Q32" s="630" t="s">
        <v>525</v>
      </c>
      <c r="R32" s="993"/>
      <c r="S32" s="993"/>
      <c r="T32" s="630"/>
      <c r="U32" s="634"/>
      <c r="V32" s="630"/>
      <c r="W32" s="350">
        <f>IF(E32="","",VLOOKUP(C32,Data!$B$5:$J$508,9,FALSE)*E32)</f>
        <v>5.0875999999999991E-2</v>
      </c>
      <c r="X32" s="704"/>
      <c r="Y32" s="704"/>
      <c r="Z32" s="704"/>
      <c r="AA32" s="704"/>
      <c r="AB32" s="704"/>
      <c r="AC32" s="704"/>
      <c r="AD32" s="704"/>
    </row>
    <row r="33" spans="2:30" s="710" customFormat="1" ht="20" customHeight="1">
      <c r="B33" s="957">
        <v>27</v>
      </c>
      <c r="C33" s="357" t="s">
        <v>157</v>
      </c>
      <c r="D33" s="346" t="str">
        <f>IF(E33="","",VLOOKUP(C33,Data!$B$5:$L$508,2,FALSE))</f>
        <v>ZV88070</v>
      </c>
      <c r="E33" s="715">
        <v>5</v>
      </c>
      <c r="F33" s="709"/>
      <c r="G33" s="346">
        <f>IF(E33="","",VLOOKUP(C33,Data!$B$5:$L$508,11,FALSE))</f>
        <v>16.02</v>
      </c>
      <c r="H33" s="616">
        <f t="shared" si="0"/>
        <v>80.099999999999994</v>
      </c>
      <c r="I33" s="471" t="str">
        <f>IF(E33="","",VLOOKUP(C33,Data!$B$5:$D$508,3,FALSE))</f>
        <v>C/T</v>
      </c>
      <c r="J33" s="347" t="str">
        <f>IF(E33="","",VLOOKUP(C33,Data!$B$5:$M$508,12,FALSE))</f>
        <v>Indonesia</v>
      </c>
      <c r="K33" s="348"/>
      <c r="L33" s="349">
        <f>IF(E33="","",VLOOKUP(C33,Data!$B$5:$E$508,4,FALSE)*E33)</f>
        <v>28.25</v>
      </c>
      <c r="M33" s="349">
        <f>IF(E33="","",VLOOKUP(C33,Data!$B$5:$F$508,5,FALSE)*E33)</f>
        <v>22</v>
      </c>
      <c r="N33" s="612" t="e">
        <f>IF(C33=Data!#REF!,Data!#REF!,(IF(C33=Data!#REF!,Data!#REF!,(IF(C33=Data!#REF!,Data!#REF!,(IF(C33=Data!B149,Data!G149,(IF(C33=Data!B152,Data!G152,(IF(C33=Data!#REF!,Data!#REF!,(IF(C33=Data!#REF!,Data!#REF!,(IF(C33=Data!#REF!,Data!#REF!,Data!#REF!)))))))))))))))&amp;IF(C33=Data!#REF!,Data!#REF!,(IF(C33=Data!#REF!,Data!#REF!,(IF(C33=Data!#REF!,Data!#REF!,(IF(C33=Data!#REF!,Data!#REF!,(IF(C33=Data!#REF!,Data!#REF!,(IF(C33=Data!#REF!,Data!G844,(IF(C33=Data!#REF!,Data!#REF!,(IF(C33=Data!#REF!,Data!#REF!,Data!#REF!)))))))))))))))&amp;IF(C33=Data!B180,Data!G180,(IF(C33=Data!#REF!,Data!#REF!,(IF(C33=Data!#REF!,Data!#REF!,(IF(C33=Data!#REF!,Data!#REF!,(IF(C33=Data!#REF!,Data!#REF!,Data!#REF!)))))))))</f>
        <v>#REF!</v>
      </c>
      <c r="O33" s="992"/>
      <c r="P33" s="993"/>
      <c r="Q33" s="630" t="s">
        <v>525</v>
      </c>
      <c r="R33" s="993"/>
      <c r="S33" s="993"/>
      <c r="T33" s="630"/>
      <c r="U33" s="634"/>
      <c r="V33" s="630"/>
      <c r="W33" s="350">
        <f>IF(E33="","",VLOOKUP(C33,Data!$B$5:$J$508,9,FALSE)*E33)</f>
        <v>5.0875999999999991E-2</v>
      </c>
      <c r="X33" s="704"/>
      <c r="Y33" s="704"/>
      <c r="Z33" s="704"/>
      <c r="AA33" s="704"/>
      <c r="AB33" s="704"/>
      <c r="AC33" s="704"/>
      <c r="AD33" s="704"/>
    </row>
    <row r="34" spans="2:30" s="710" customFormat="1" ht="20" customHeight="1">
      <c r="B34" s="957" t="s">
        <v>1023</v>
      </c>
      <c r="C34" s="357" t="s">
        <v>158</v>
      </c>
      <c r="D34" s="346" t="str">
        <f>IF(E34="","",VLOOKUP(C34,Data!$B$5:$L$508,2,FALSE))</f>
        <v>ZV88080</v>
      </c>
      <c r="E34" s="715">
        <v>8</v>
      </c>
      <c r="F34" s="709"/>
      <c r="G34" s="346">
        <f>IF(E34="","",VLOOKUP(C34,Data!$B$5:$L$508,11,FALSE))</f>
        <v>39.72</v>
      </c>
      <c r="H34" s="616">
        <f t="shared" si="0"/>
        <v>317.76</v>
      </c>
      <c r="I34" s="471" t="str">
        <f>IF(E34="","",VLOOKUP(C34,Data!$B$5:$D$508,3,FALSE))</f>
        <v>C/T</v>
      </c>
      <c r="J34" s="347" t="str">
        <f>IF(E34="","",VLOOKUP(C34,Data!$B$5:$M$508,12,FALSE))</f>
        <v>Indonesia</v>
      </c>
      <c r="K34" s="348"/>
      <c r="L34" s="349">
        <f>IF(E34="","",VLOOKUP(C34,Data!$B$5:$E$508,4,FALSE)*E34)</f>
        <v>40.4</v>
      </c>
      <c r="M34" s="349">
        <f>IF(E34="","",VLOOKUP(C34,Data!$B$5:$F$508,5,FALSE)*E34)</f>
        <v>30.4</v>
      </c>
      <c r="N34" s="612" t="e">
        <f>IF(C34=Data!#REF!,Data!#REF!,(IF(C34=Data!#REF!,Data!#REF!,(IF(C34=Data!#REF!,Data!#REF!,(IF(C34=Data!B147,Data!G147,(IF(C34=Data!B150,Data!G150,(IF(C34=Data!#REF!,Data!#REF!,(IF(C34=Data!#REF!,Data!#REF!,(IF(C34=Data!#REF!,Data!#REF!,Data!#REF!)))))))))))))))&amp;IF(C34=Data!#REF!,Data!#REF!,(IF(C34=Data!#REF!,Data!#REF!,(IF(C34=Data!#REF!,Data!#REF!,(IF(C34=Data!#REF!,Data!#REF!,(IF(C34=Data!#REF!,Data!#REF!,(IF(C34=Data!#REF!,Data!G842,(IF(C34=Data!#REF!,Data!#REF!,(IF(C34=Data!#REF!,Data!#REF!,Data!#REF!)))))))))))))))&amp;IF(C34=Data!B178,Data!G178,(IF(C34=Data!#REF!,Data!#REF!,(IF(C34=Data!#REF!,Data!#REF!,(IF(C34=Data!#REF!,Data!#REF!,(IF(C34=Data!#REF!,Data!#REF!,Data!#REF!)))))))))</f>
        <v>#REF!</v>
      </c>
      <c r="O34" s="992"/>
      <c r="P34" s="993"/>
      <c r="Q34" s="630" t="s">
        <v>525</v>
      </c>
      <c r="R34" s="993"/>
      <c r="S34" s="993"/>
      <c r="T34" s="630"/>
      <c r="U34" s="634"/>
      <c r="V34" s="630"/>
      <c r="W34" s="350">
        <f>IF(E34="","",VLOOKUP(C34,Data!$B$5:$J$508,9,FALSE)*E34)</f>
        <v>0.20350399999999999</v>
      </c>
      <c r="X34" s="704"/>
      <c r="Y34" s="704"/>
      <c r="Z34" s="704"/>
      <c r="AA34" s="704"/>
      <c r="AB34" s="704"/>
      <c r="AC34" s="704"/>
      <c r="AD34" s="704"/>
    </row>
    <row r="35" spans="2:30" s="710" customFormat="1" ht="20" customHeight="1">
      <c r="B35" s="635">
        <v>32</v>
      </c>
      <c r="C35" s="357" t="s">
        <v>159</v>
      </c>
      <c r="D35" s="346" t="str">
        <f>IF(E35="","",VLOOKUP(C35,Data!$B$5:$L$508,2,FALSE))</f>
        <v>ZV88090</v>
      </c>
      <c r="E35" s="715">
        <v>2</v>
      </c>
      <c r="F35" s="709"/>
      <c r="G35" s="346">
        <f>IF(E35="","",VLOOKUP(C35,Data!$B$5:$L$508,11,FALSE))</f>
        <v>37.4</v>
      </c>
      <c r="H35" s="616">
        <f t="shared" si="0"/>
        <v>74.8</v>
      </c>
      <c r="I35" s="471" t="str">
        <f>IF(E35="","",VLOOKUP(C35,Data!$B$5:$D$508,3,FALSE))</f>
        <v>C/T</v>
      </c>
      <c r="J35" s="347" t="str">
        <f>IF(E35="","",VLOOKUP(C35,Data!$B$5:$M$508,12,FALSE))</f>
        <v>Indonesia</v>
      </c>
      <c r="K35" s="348"/>
      <c r="L35" s="349">
        <f>IF(E35="","",VLOOKUP(C35,Data!$B$5:$E$508,4,FALSE)*E35)</f>
        <v>10.1</v>
      </c>
      <c r="M35" s="349">
        <f>IF(E35="","",VLOOKUP(C35,Data!$B$5:$F$508,5,FALSE)*E35)</f>
        <v>7.6</v>
      </c>
      <c r="N35" s="612" t="e">
        <f>IF(C35=Data!#REF!,Data!#REF!,(IF(C35=Data!#REF!,Data!#REF!,(IF(C35=Data!#REF!,Data!#REF!,(IF(C35=Data!B147,Data!G147,(IF(C35=Data!B150,Data!G150,(IF(C35=Data!#REF!,Data!#REF!,(IF(C35=Data!#REF!,Data!#REF!,(IF(C35=Data!#REF!,Data!#REF!,Data!#REF!)))))))))))))))&amp;IF(C35=Data!#REF!,Data!#REF!,(IF(C35=Data!#REF!,Data!#REF!,(IF(C35=Data!#REF!,Data!#REF!,(IF(C35=Data!#REF!,Data!#REF!,(IF(C35=Data!#REF!,Data!#REF!,(IF(C35=Data!#REF!,Data!G842,(IF(C35=Data!#REF!,Data!#REF!,(IF(C35=Data!#REF!,Data!#REF!,Data!#REF!)))))))))))))))&amp;IF(C35=Data!B178,Data!G178,(IF(C35=Data!#REF!,Data!#REF!,(IF(C35=Data!#REF!,Data!#REF!,(IF(C35=Data!#REF!,Data!#REF!,(IF(C35=Data!#REF!,Data!#REF!,Data!#REF!)))))))))</f>
        <v>#REF!</v>
      </c>
      <c r="O35" s="992"/>
      <c r="P35" s="993"/>
      <c r="Q35" s="630" t="s">
        <v>525</v>
      </c>
      <c r="R35" s="993"/>
      <c r="S35" s="993"/>
      <c r="T35" s="630"/>
      <c r="U35" s="634"/>
      <c r="V35" s="630"/>
      <c r="W35" s="350">
        <f>IF(E35="","",VLOOKUP(C35,Data!$B$5:$J$508,9,FALSE)*E35)</f>
        <v>5.0875999999999998E-2</v>
      </c>
      <c r="X35" s="704"/>
      <c r="Y35" s="704"/>
      <c r="Z35" s="704"/>
      <c r="AA35" s="704"/>
      <c r="AB35" s="704"/>
      <c r="AC35" s="704"/>
      <c r="AD35" s="704"/>
    </row>
    <row r="36" spans="2:30" s="710" customFormat="1" ht="20" customHeight="1">
      <c r="B36" s="635">
        <v>33</v>
      </c>
      <c r="C36" s="357" t="s">
        <v>160</v>
      </c>
      <c r="D36" s="346" t="str">
        <f>IF(E36="","",VLOOKUP(C36,Data!$B$5:$L$508,2,FALSE))</f>
        <v>ZV88100</v>
      </c>
      <c r="E36" s="715">
        <v>1</v>
      </c>
      <c r="F36" s="709"/>
      <c r="G36" s="346">
        <f>IF(E36="","",VLOOKUP(C36,Data!$B$5:$L$508,11,FALSE))</f>
        <v>37.14</v>
      </c>
      <c r="H36" s="616">
        <f t="shared" si="0"/>
        <v>37.14</v>
      </c>
      <c r="I36" s="471" t="str">
        <f>IF(E36="","",VLOOKUP(C36,Data!$B$5:$D$508,3,FALSE))</f>
        <v>C/T</v>
      </c>
      <c r="J36" s="347" t="str">
        <f>IF(E36="","",VLOOKUP(C36,Data!$B$5:$M$508,12,FALSE))</f>
        <v>Indonesia</v>
      </c>
      <c r="K36" s="348"/>
      <c r="L36" s="349">
        <f>IF(E36="","",VLOOKUP(C36,Data!$B$5:$E$508,4,FALSE)*E36)</f>
        <v>4.5</v>
      </c>
      <c r="M36" s="349">
        <f>IF(E36="","",VLOOKUP(C36,Data!$B$5:$F$508,5,FALSE)*E36)</f>
        <v>4</v>
      </c>
      <c r="N36" s="612" t="e">
        <f>IF(C36=Data!#REF!,Data!#REF!,(IF(C36=Data!#REF!,Data!#REF!,(IF(C36=Data!#REF!,Data!#REF!,(IF(C36=Data!B148,Data!G148,(IF(C36=Data!B151,Data!G151,(IF(C36=Data!#REF!,Data!#REF!,(IF(C36=Data!#REF!,Data!#REF!,(IF(C36=Data!#REF!,Data!#REF!,Data!#REF!)))))))))))))))&amp;IF(C36=Data!#REF!,Data!#REF!,(IF(C36=Data!#REF!,Data!#REF!,(IF(C36=Data!#REF!,Data!#REF!,(IF(C36=Data!#REF!,Data!#REF!,(IF(C36=Data!#REF!,Data!#REF!,(IF(C36=Data!#REF!,Data!G843,(IF(C36=Data!#REF!,Data!#REF!,(IF(C36=Data!#REF!,Data!#REF!,Data!#REF!)))))))))))))))&amp;IF(C36=Data!B179,Data!G179,(IF(C36=Data!#REF!,Data!#REF!,(IF(C36=Data!#REF!,Data!#REF!,(IF(C36=Data!#REF!,Data!#REF!,(IF(C36=Data!#REF!,Data!#REF!,Data!#REF!)))))))))</f>
        <v>#REF!</v>
      </c>
      <c r="O36" s="992"/>
      <c r="P36" s="993"/>
      <c r="Q36" s="630" t="s">
        <v>525</v>
      </c>
      <c r="R36" s="993"/>
      <c r="S36" s="993"/>
      <c r="T36" s="630"/>
      <c r="U36" s="634"/>
      <c r="V36" s="630"/>
      <c r="W36" s="350">
        <f>IF(E36="","",VLOOKUP(C36,Data!$B$5:$J$508,9,FALSE)*E36)</f>
        <v>2.5437999999999999E-2</v>
      </c>
      <c r="X36" s="704"/>
      <c r="Y36" s="704"/>
      <c r="Z36" s="704"/>
      <c r="AA36" s="704"/>
      <c r="AB36" s="704"/>
      <c r="AC36" s="704"/>
      <c r="AD36" s="704"/>
    </row>
    <row r="37" spans="2:30" s="710" customFormat="1" ht="20" customHeight="1">
      <c r="B37" s="635">
        <v>34</v>
      </c>
      <c r="C37" s="357" t="s">
        <v>163</v>
      </c>
      <c r="D37" s="346" t="str">
        <f>IF(E37="","",VLOOKUP(C37,Data!$B$5:$L$508,2,FALSE))</f>
        <v>ZV88130</v>
      </c>
      <c r="E37" s="715">
        <v>2</v>
      </c>
      <c r="F37" s="709"/>
      <c r="G37" s="346">
        <f>IF(E37="","",VLOOKUP(C37,Data!$B$5:$L$508,11,FALSE))</f>
        <v>38.46</v>
      </c>
      <c r="H37" s="616">
        <f t="shared" si="0"/>
        <v>76.92</v>
      </c>
      <c r="I37" s="471" t="str">
        <f>IF(E37="","",VLOOKUP(C37,Data!$B$5:$D$508,3,FALSE))</f>
        <v>C/T</v>
      </c>
      <c r="J37" s="347" t="str">
        <f>IF(E37="","",VLOOKUP(C37,Data!$B$5:$M$508,12,FALSE))</f>
        <v>Indonesia</v>
      </c>
      <c r="K37" s="348"/>
      <c r="L37" s="349">
        <f>IF(E37="","",VLOOKUP(C37,Data!$B$5:$E$508,4,FALSE)*E37)</f>
        <v>10.1</v>
      </c>
      <c r="M37" s="349">
        <f>IF(E37="","",VLOOKUP(C37,Data!$B$5:$F$508,5,FALSE)*E37)</f>
        <v>7.6</v>
      </c>
      <c r="N37" s="612" t="e">
        <f>IF(C37=Data!#REF!,Data!#REF!,(IF(C37=Data!#REF!,Data!#REF!,(IF(C37=Data!#REF!,Data!#REF!,(IF(C37=Data!B134,Data!G134,(IF(C37=Data!B137,Data!G137,(IF(C37=Data!#REF!,Data!#REF!,(IF(C37=Data!#REF!,Data!#REF!,(IF(C37=Data!#REF!,Data!#REF!,Data!#REF!)))))))))))))))&amp;IF(C37=Data!#REF!,Data!#REF!,(IF(C37=Data!#REF!,Data!#REF!,(IF(C37=Data!#REF!,Data!#REF!,(IF(C37=Data!#REF!,Data!#REF!,(IF(C37=Data!#REF!,Data!#REF!,(IF(C37=Data!#REF!,Data!G829,(IF(C37=Data!#REF!,Data!#REF!,(IF(C37=Data!#REF!,Data!#REF!,Data!#REF!)))))))))))))))&amp;IF(C37=Data!B165,Data!G165,(IF(C37=Data!#REF!,Data!#REF!,(IF(C37=Data!#REF!,Data!#REF!,(IF(C37=Data!#REF!,Data!#REF!,(IF(C37=Data!#REF!,Data!#REF!,Data!#REF!)))))))))</f>
        <v>#REF!</v>
      </c>
      <c r="O37" s="992"/>
      <c r="P37" s="993"/>
      <c r="Q37" s="630" t="s">
        <v>525</v>
      </c>
      <c r="R37" s="993"/>
      <c r="S37" s="993"/>
      <c r="T37" s="630"/>
      <c r="U37" s="634"/>
      <c r="V37" s="630"/>
      <c r="W37" s="350">
        <f>IF(E37="","",VLOOKUP(C37,Data!$B$5:$J$508,9,FALSE)*E37)</f>
        <v>5.0875999999999998E-2</v>
      </c>
      <c r="X37" s="704"/>
      <c r="Y37" s="704"/>
      <c r="Z37" s="704"/>
      <c r="AA37" s="704"/>
      <c r="AB37" s="704"/>
      <c r="AC37" s="704"/>
      <c r="AD37" s="704"/>
    </row>
    <row r="38" spans="2:30" s="710" customFormat="1" ht="20" customHeight="1">
      <c r="B38" s="957" t="s">
        <v>1119</v>
      </c>
      <c r="C38" s="357" t="s">
        <v>127</v>
      </c>
      <c r="D38" s="346" t="str">
        <f>IF(E38="","",VLOOKUP(C38,Data!$B$5:$L$508,2,FALSE))</f>
        <v>ZV88180</v>
      </c>
      <c r="E38" s="715">
        <v>280</v>
      </c>
      <c r="F38" s="709"/>
      <c r="G38" s="346">
        <f>IF(E38="","",VLOOKUP(C38,Data!$B$5:$L$508,11,FALSE))</f>
        <v>44.63</v>
      </c>
      <c r="H38" s="616">
        <f t="shared" ref="H38:H49" si="2">IF(E38&gt;0,E38*G38,"-")</f>
        <v>12496.400000000001</v>
      </c>
      <c r="I38" s="471" t="str">
        <f>IF(E38="","",VLOOKUP(C38,Data!$B$5:$D$508,3,FALSE))</f>
        <v>C/T</v>
      </c>
      <c r="J38" s="347" t="str">
        <f>IF(E38="","",VLOOKUP(C38,Data!$B$5:$M$508,12,FALSE))</f>
        <v>Indonesia</v>
      </c>
      <c r="K38" s="348"/>
      <c r="L38" s="349">
        <f>IF(E38="","",VLOOKUP(C38,Data!$B$5:$E$508,4,FALSE)*E38)</f>
        <v>2559.2000000000003</v>
      </c>
      <c r="M38" s="349">
        <f>IF(E38="","",VLOOKUP(C38,Data!$B$5:$F$508,5,FALSE)*E38)</f>
        <v>2464</v>
      </c>
      <c r="N38" s="612" t="e">
        <f>IF(C38=Data!#REF!,Data!#REF!,(IF(C38=Data!#REF!,Data!#REF!,(IF(C38=Data!#REF!,Data!#REF!,(IF(C38=Data!B123,Data!G123,(IF(C38=Data!B126,Data!G126,(IF(C38=Data!#REF!,Data!#REF!,(IF(C38=Data!#REF!,Data!#REF!,(IF(C38=Data!#REF!,Data!#REF!,Data!#REF!)))))))))))))))&amp;IF(C38=Data!#REF!,Data!#REF!,(IF(C38=Data!#REF!,Data!#REF!,(IF(C38=Data!#REF!,Data!#REF!,(IF(C38=Data!#REF!,Data!#REF!,(IF(C38=Data!#REF!,Data!#REF!,(IF(C38=Data!#REF!,Data!G818,(IF(C38=Data!#REF!,Data!#REF!,(IF(C38=Data!#REF!,Data!#REF!,Data!#REF!)))))))))))))))&amp;IF(C38=Data!B154,Data!G154,(IF(C38=Data!#REF!,Data!#REF!,(IF(C38=Data!#REF!,Data!#REF!,(IF(C38=Data!#REF!,Data!#REF!,(IF(C38=Data!#REF!,Data!#REF!,Data!#REF!)))))))))</f>
        <v>#REF!</v>
      </c>
      <c r="O38" s="992"/>
      <c r="P38" s="993"/>
      <c r="Q38" s="630" t="s">
        <v>525</v>
      </c>
      <c r="R38" s="993"/>
      <c r="S38" s="993"/>
      <c r="T38" s="630"/>
      <c r="U38" s="634"/>
      <c r="V38" s="630"/>
      <c r="W38" s="350">
        <f>IF(E38="","",VLOOKUP(C38,Data!$B$5:$J$508,9,FALSE)*E38)</f>
        <v>6.048</v>
      </c>
      <c r="X38" s="704"/>
      <c r="Y38" s="704"/>
      <c r="Z38" s="704"/>
      <c r="AA38" s="704"/>
      <c r="AB38" s="704"/>
      <c r="AC38" s="704"/>
      <c r="AD38" s="704"/>
    </row>
    <row r="39" spans="2:30" s="710" customFormat="1" ht="20" customHeight="1">
      <c r="B39" s="957" t="s">
        <v>1053</v>
      </c>
      <c r="C39" s="357" t="s">
        <v>128</v>
      </c>
      <c r="D39" s="346" t="str">
        <f>IF(E39="","",VLOOKUP(C39,Data!$B$5:$L$508,2,FALSE))</f>
        <v>ZV88190</v>
      </c>
      <c r="E39" s="715">
        <v>120</v>
      </c>
      <c r="F39" s="709"/>
      <c r="G39" s="346">
        <f>IF(E39="","",VLOOKUP(C39,Data!$B$5:$L$508,11,FALSE))</f>
        <v>42.63</v>
      </c>
      <c r="H39" s="616">
        <f t="shared" si="2"/>
        <v>5115.6000000000004</v>
      </c>
      <c r="I39" s="471" t="str">
        <f>IF(E39="","",VLOOKUP(C39,Data!$B$5:$D$508,3,FALSE))</f>
        <v>C/T</v>
      </c>
      <c r="J39" s="347" t="str">
        <f>IF(E39="","",VLOOKUP(C39,Data!$B$5:$M$508,12,FALSE))</f>
        <v>Indonesia</v>
      </c>
      <c r="K39" s="348"/>
      <c r="L39" s="349">
        <f>IF(E39="","",VLOOKUP(C39,Data!$B$5:$E$508,4,FALSE)*E39)</f>
        <v>1096.8000000000002</v>
      </c>
      <c r="M39" s="349">
        <f>IF(E39="","",VLOOKUP(C39,Data!$B$5:$F$508,5,FALSE)*E39)</f>
        <v>1032</v>
      </c>
      <c r="N39" s="612" t="e">
        <f>IF(C39=Data!#REF!,Data!#REF!,(IF(C39=Data!#REF!,Data!#REF!,(IF(C39=Data!#REF!,Data!#REF!,(IF(C39=Data!B124,Data!G124,(IF(C39=Data!B127,Data!G127,(IF(C39=Data!#REF!,Data!#REF!,(IF(C39=Data!#REF!,Data!#REF!,(IF(C39=Data!#REF!,Data!#REF!,Data!#REF!)))))))))))))))&amp;IF(C39=Data!#REF!,Data!#REF!,(IF(C39=Data!#REF!,Data!#REF!,(IF(C39=Data!#REF!,Data!#REF!,(IF(C39=Data!#REF!,Data!#REF!,(IF(C39=Data!#REF!,Data!#REF!,(IF(C39=Data!#REF!,Data!G819,(IF(C39=Data!#REF!,Data!#REF!,(IF(C39=Data!#REF!,Data!#REF!,Data!#REF!)))))))))))))))&amp;IF(C39=Data!B155,Data!G155,(IF(C39=Data!#REF!,Data!#REF!,(IF(C39=Data!#REF!,Data!#REF!,(IF(C39=Data!#REF!,Data!#REF!,(IF(C39=Data!#REF!,Data!#REF!,Data!#REF!)))))))))</f>
        <v>#REF!</v>
      </c>
      <c r="O39" s="992"/>
      <c r="P39" s="993"/>
      <c r="Q39" s="630" t="s">
        <v>525</v>
      </c>
      <c r="R39" s="993"/>
      <c r="S39" s="993"/>
      <c r="T39" s="630"/>
      <c r="U39" s="634"/>
      <c r="V39" s="630"/>
      <c r="W39" s="350">
        <f>IF(E39="","",VLOOKUP(C39,Data!$B$5:$J$508,9,FALSE)*E39)</f>
        <v>2.5920000000000001</v>
      </c>
      <c r="X39" s="704"/>
      <c r="Y39" s="704"/>
      <c r="Z39" s="704"/>
      <c r="AA39" s="704"/>
      <c r="AB39" s="704"/>
      <c r="AC39" s="704"/>
      <c r="AD39" s="704"/>
    </row>
    <row r="40" spans="2:30" s="710" customFormat="1" ht="20" customHeight="1">
      <c r="B40" s="957">
        <v>45</v>
      </c>
      <c r="C40" s="357" t="s">
        <v>129</v>
      </c>
      <c r="D40" s="346" t="str">
        <f>IF(E40="","",VLOOKUP(C40,Data!$B$5:$L$508,2,FALSE))</f>
        <v>ZV88200</v>
      </c>
      <c r="E40" s="715">
        <v>3</v>
      </c>
      <c r="F40" s="709"/>
      <c r="G40" s="346">
        <f>IF(E40="","",VLOOKUP(C40,Data!$B$5:$L$508,11,FALSE))</f>
        <v>16.37</v>
      </c>
      <c r="H40" s="616">
        <f t="shared" si="2"/>
        <v>49.11</v>
      </c>
      <c r="I40" s="471" t="str">
        <f>IF(E40="","",VLOOKUP(C40,Data!$B$5:$D$508,3,FALSE))</f>
        <v>C/T</v>
      </c>
      <c r="J40" s="347" t="str">
        <f>IF(E40="","",VLOOKUP(C40,Data!$B$5:$M$508,12,FALSE))</f>
        <v>Indonesia</v>
      </c>
      <c r="K40" s="348"/>
      <c r="L40" s="349">
        <f>IF(E40="","",VLOOKUP(C40,Data!$B$5:$E$508,4,FALSE)*E40)</f>
        <v>6.0690000000000008</v>
      </c>
      <c r="M40" s="349">
        <f>IF(E40="","",VLOOKUP(C40,Data!$B$5:$F$508,5,FALSE)*E40)</f>
        <v>2.0699999999999998</v>
      </c>
      <c r="N40" s="612" t="e">
        <f>IF(C40=Data!#REF!,Data!#REF!,(IF(C40=Data!#REF!,Data!#REF!,(IF(C40=Data!#REF!,Data!#REF!,(IF(C40=Data!B125,Data!G125,(IF(C40=Data!B128,Data!G128,(IF(C40=Data!#REF!,Data!#REF!,(IF(C40=Data!#REF!,Data!#REF!,(IF(C40=Data!#REF!,Data!#REF!,Data!#REF!)))))))))))))))&amp;IF(C40=Data!#REF!,Data!#REF!,(IF(C40=Data!#REF!,Data!#REF!,(IF(C40=Data!#REF!,Data!#REF!,(IF(C40=Data!#REF!,Data!#REF!,(IF(C40=Data!#REF!,Data!#REF!,(IF(C40=Data!#REF!,Data!G820,(IF(C40=Data!#REF!,Data!#REF!,(IF(C40=Data!#REF!,Data!#REF!,Data!#REF!)))))))))))))))&amp;IF(C40=Data!B156,Data!G156,(IF(C40=Data!#REF!,Data!#REF!,(IF(C40=Data!#REF!,Data!#REF!,(IF(C40=Data!#REF!,Data!#REF!,(IF(C40=Data!#REF!,Data!#REF!,Data!#REF!)))))))))</f>
        <v>#REF!</v>
      </c>
      <c r="O40" s="992"/>
      <c r="P40" s="993"/>
      <c r="Q40" s="630" t="s">
        <v>525</v>
      </c>
      <c r="R40" s="993"/>
      <c r="S40" s="993"/>
      <c r="T40" s="630"/>
      <c r="U40" s="634"/>
      <c r="V40" s="630"/>
      <c r="W40" s="350">
        <f>IF(E40="","",VLOOKUP(C40,Data!$B$5:$J$508,9,FALSE)*E40)</f>
        <v>3.6299999999999995E-3</v>
      </c>
      <c r="X40" s="704"/>
      <c r="Y40" s="704"/>
      <c r="Z40" s="704"/>
      <c r="AA40" s="704"/>
      <c r="AB40" s="704"/>
      <c r="AC40" s="704"/>
      <c r="AD40" s="704"/>
    </row>
    <row r="41" spans="2:30" s="710" customFormat="1" ht="20" customHeight="1">
      <c r="B41" s="957" t="s">
        <v>1282</v>
      </c>
      <c r="C41" s="357" t="s">
        <v>130</v>
      </c>
      <c r="D41" s="346" t="str">
        <f>IF(E41="","",VLOOKUP(C41,Data!$B$5:$L$508,2,FALSE))</f>
        <v>ZV88210</v>
      </c>
      <c r="E41" s="715">
        <v>180</v>
      </c>
      <c r="F41" s="709"/>
      <c r="G41" s="346">
        <f>IF(E41="","",VLOOKUP(C41,Data!$B$5:$L$508,11,FALSE))</f>
        <v>44.02</v>
      </c>
      <c r="H41" s="616">
        <f t="shared" si="2"/>
        <v>7923.6</v>
      </c>
      <c r="I41" s="471" t="str">
        <f>IF(E41="","",VLOOKUP(C41,Data!$B$5:$D$508,3,FALSE))</f>
        <v>C/T</v>
      </c>
      <c r="J41" s="347" t="str">
        <f>IF(E41="","",VLOOKUP(C41,Data!$B$5:$M$508,12,FALSE))</f>
        <v>Indonesia</v>
      </c>
      <c r="K41" s="348"/>
      <c r="L41" s="349">
        <f>IF(E41="","",VLOOKUP(C41,Data!$B$5:$E$508,4,FALSE)*E41)</f>
        <v>1287</v>
      </c>
      <c r="M41" s="349">
        <f>IF(E41="","",VLOOKUP(C41,Data!$B$5:$F$508,5,FALSE)*E41)</f>
        <v>1224</v>
      </c>
      <c r="N41" s="612" t="e">
        <f>IF(C41=Data!#REF!,Data!#REF!,(IF(C41=Data!#REF!,Data!#REF!,(IF(C41=Data!#REF!,Data!#REF!,(IF(C41=Data!B126,Data!G126,(IF(C41=Data!B129,Data!G129,(IF(C41=Data!#REF!,Data!#REF!,(IF(C41=Data!#REF!,Data!#REF!,(IF(C41=Data!#REF!,Data!#REF!,Data!#REF!)))))))))))))))&amp;IF(C41=Data!#REF!,Data!#REF!,(IF(C41=Data!#REF!,Data!#REF!,(IF(C41=Data!#REF!,Data!#REF!,(IF(C41=Data!#REF!,Data!#REF!,(IF(C41=Data!#REF!,Data!#REF!,(IF(C41=Data!#REF!,Data!G821,(IF(C41=Data!#REF!,Data!#REF!,(IF(C41=Data!#REF!,Data!#REF!,Data!#REF!)))))))))))))))&amp;IF(C41=Data!B157,Data!G157,(IF(C41=Data!#REF!,Data!#REF!,(IF(C41=Data!#REF!,Data!#REF!,(IF(C41=Data!#REF!,Data!#REF!,(IF(C41=Data!#REF!,Data!#REF!,Data!#REF!)))))))))</f>
        <v>#REF!</v>
      </c>
      <c r="O41" s="992"/>
      <c r="P41" s="993"/>
      <c r="Q41" s="630" t="s">
        <v>525</v>
      </c>
      <c r="R41" s="993"/>
      <c r="S41" s="993"/>
      <c r="T41" s="630"/>
      <c r="U41" s="634"/>
      <c r="V41" s="630"/>
      <c r="W41" s="350">
        <f>IF(E41="","",VLOOKUP(C41,Data!$B$5:$J$508,9,FALSE)*E41)</f>
        <v>3.8880000000000003</v>
      </c>
      <c r="X41" s="704"/>
      <c r="Y41" s="704"/>
      <c r="Z41" s="704"/>
      <c r="AA41" s="704"/>
      <c r="AB41" s="704"/>
      <c r="AC41" s="704"/>
      <c r="AD41" s="704"/>
    </row>
    <row r="42" spans="2:30" s="710" customFormat="1" ht="20" customHeight="1">
      <c r="B42" s="957" t="s">
        <v>1271</v>
      </c>
      <c r="C42" s="357" t="s">
        <v>131</v>
      </c>
      <c r="D42" s="346" t="str">
        <f>IF(E42="","",VLOOKUP(C42,Data!$B$5:$L$508,2,FALSE))</f>
        <v>ZV88230</v>
      </c>
      <c r="E42" s="715">
        <v>147</v>
      </c>
      <c r="F42" s="709"/>
      <c r="G42" s="346">
        <f>IF(E42="","",VLOOKUP(C42,Data!$B$5:$L$508,11,FALSE))</f>
        <v>38.19</v>
      </c>
      <c r="H42" s="616">
        <f t="shared" si="2"/>
        <v>5613.9299999999994</v>
      </c>
      <c r="I42" s="471" t="str">
        <f>IF(E42="","",VLOOKUP(C42,Data!$B$5:$D$508,3,FALSE))</f>
        <v>C/T</v>
      </c>
      <c r="J42" s="347" t="str">
        <f>IF(E42="","",VLOOKUP(C42,Data!$B$5:$M$508,12,FALSE))</f>
        <v>Indonesia</v>
      </c>
      <c r="K42" s="348"/>
      <c r="L42" s="349">
        <f>IF(E42="","",VLOOKUP(C42,Data!$B$5:$E$508,4,FALSE)*E42)</f>
        <v>707.06999999999994</v>
      </c>
      <c r="M42" s="349">
        <f>IF(E42="","",VLOOKUP(C42,Data!$B$5:$F$508,5,FALSE)*E42)</f>
        <v>646.80000000000007</v>
      </c>
      <c r="N42" s="612" t="e">
        <f>IF(C42=Data!#REF!,Data!#REF!,(IF(C42=Data!#REF!,Data!#REF!,(IF(C42=Data!#REF!,Data!#REF!,(IF(C42=Data!B127,Data!G127,(IF(C42=Data!B130,Data!G130,(IF(C42=Data!#REF!,Data!#REF!,(IF(C42=Data!#REF!,Data!#REF!,(IF(C42=Data!#REF!,Data!#REF!,Data!#REF!)))))))))))))))&amp;IF(C42=Data!#REF!,Data!#REF!,(IF(C42=Data!#REF!,Data!#REF!,(IF(C42=Data!#REF!,Data!#REF!,(IF(C42=Data!#REF!,Data!#REF!,(IF(C42=Data!#REF!,Data!#REF!,(IF(C42=Data!#REF!,Data!G822,(IF(C42=Data!#REF!,Data!#REF!,(IF(C42=Data!#REF!,Data!#REF!,Data!#REF!)))))))))))))))&amp;IF(C42=Data!B158,Data!G158,(IF(C42=Data!#REF!,Data!#REF!,(IF(C42=Data!#REF!,Data!#REF!,(IF(C42=Data!#REF!,Data!#REF!,(IF(C42=Data!#REF!,Data!#REF!,Data!#REF!)))))))))</f>
        <v>#REF!</v>
      </c>
      <c r="O42" s="992"/>
      <c r="P42" s="993"/>
      <c r="Q42" s="630" t="s">
        <v>525</v>
      </c>
      <c r="R42" s="993"/>
      <c r="S42" s="993"/>
      <c r="T42" s="630"/>
      <c r="U42" s="634"/>
      <c r="V42" s="630"/>
      <c r="W42" s="350">
        <f>IF(E42="","",VLOOKUP(C42,Data!$B$5:$J$508,9,FALSE)*E42)</f>
        <v>1.7199</v>
      </c>
      <c r="X42" s="704"/>
      <c r="Y42" s="704"/>
      <c r="Z42" s="704"/>
      <c r="AA42" s="704"/>
      <c r="AB42" s="704"/>
      <c r="AC42" s="704"/>
      <c r="AD42" s="704"/>
    </row>
    <row r="43" spans="2:30" s="710" customFormat="1" ht="20" customHeight="1">
      <c r="B43" s="957" t="s">
        <v>1123</v>
      </c>
      <c r="C43" s="357" t="s">
        <v>132</v>
      </c>
      <c r="D43" s="346" t="str">
        <f>IF(E43="","",VLOOKUP(C43,Data!$B$5:$L$508,2,FALSE))</f>
        <v>ZV88240</v>
      </c>
      <c r="E43" s="715">
        <v>147</v>
      </c>
      <c r="F43" s="709"/>
      <c r="G43" s="346">
        <f>IF(E43="","",VLOOKUP(C43,Data!$B$5:$L$508,11,FALSE))</f>
        <v>31.06</v>
      </c>
      <c r="H43" s="616">
        <f t="shared" si="2"/>
        <v>4565.82</v>
      </c>
      <c r="I43" s="471" t="str">
        <f>IF(E43="","",VLOOKUP(C43,Data!$B$5:$D$508,3,FALSE))</f>
        <v>C/T</v>
      </c>
      <c r="J43" s="347" t="str">
        <f>IF(E43="","",VLOOKUP(C43,Data!$B$5:$M$508,12,FALSE))</f>
        <v>Indonesia</v>
      </c>
      <c r="K43" s="348"/>
      <c r="L43" s="349">
        <f>IF(E43="","",VLOOKUP(C43,Data!$B$5:$E$508,4,FALSE)*E43)</f>
        <v>735</v>
      </c>
      <c r="M43" s="349">
        <f>IF(E43="","",VLOOKUP(C43,Data!$B$5:$F$508,5,FALSE)*E43)</f>
        <v>676.19999999999993</v>
      </c>
      <c r="N43" s="612" t="e">
        <f>IF(C43=Data!#REF!,Data!#REF!,(IF(C43=Data!#REF!,Data!#REF!,(IF(C43=Data!#REF!,Data!#REF!,(IF(C43=Data!B128,Data!G128,(IF(C43=Data!B131,Data!G131,(IF(C43=Data!#REF!,Data!#REF!,(IF(C43=Data!#REF!,Data!#REF!,(IF(C43=Data!#REF!,Data!#REF!,Data!#REF!)))))))))))))))&amp;IF(C43=Data!#REF!,Data!#REF!,(IF(C43=Data!#REF!,Data!#REF!,(IF(C43=Data!#REF!,Data!#REF!,(IF(C43=Data!#REF!,Data!#REF!,(IF(C43=Data!#REF!,Data!#REF!,(IF(C43=Data!#REF!,Data!G823,(IF(C43=Data!#REF!,Data!#REF!,(IF(C43=Data!#REF!,Data!#REF!,Data!#REF!)))))))))))))))&amp;IF(C43=Data!B159,Data!G159,(IF(C43=Data!#REF!,Data!#REF!,(IF(C43=Data!#REF!,Data!#REF!,(IF(C43=Data!#REF!,Data!#REF!,(IF(C43=Data!#REF!,Data!#REF!,Data!#REF!)))))))))</f>
        <v>#REF!</v>
      </c>
      <c r="O43" s="992"/>
      <c r="P43" s="993"/>
      <c r="Q43" s="630" t="s">
        <v>525</v>
      </c>
      <c r="R43" s="993"/>
      <c r="S43" s="993"/>
      <c r="T43" s="630"/>
      <c r="U43" s="634"/>
      <c r="V43" s="630"/>
      <c r="W43" s="350">
        <f>IF(E43="","",VLOOKUP(C43,Data!$B$5:$J$508,9,FALSE)*E43)</f>
        <v>1.6904999999999999</v>
      </c>
      <c r="X43" s="704"/>
      <c r="Y43" s="704"/>
      <c r="Z43" s="704"/>
      <c r="AA43" s="704"/>
      <c r="AB43" s="704"/>
      <c r="AC43" s="704"/>
      <c r="AD43" s="704"/>
    </row>
    <row r="44" spans="2:30" s="710" customFormat="1" ht="20" customHeight="1">
      <c r="B44" s="957" t="s">
        <v>976</v>
      </c>
      <c r="C44" s="357" t="s">
        <v>133</v>
      </c>
      <c r="D44" s="346" t="str">
        <f>IF(E44="","",VLOOKUP(C44,Data!$B$5:$L$508,2,FALSE))</f>
        <v>ZV88250</v>
      </c>
      <c r="E44" s="715">
        <v>128</v>
      </c>
      <c r="F44" s="709"/>
      <c r="G44" s="346">
        <f>IF(E44="","",VLOOKUP(C44,Data!$B$5:$L$508,11,FALSE))</f>
        <v>96.46</v>
      </c>
      <c r="H44" s="616">
        <f t="shared" si="2"/>
        <v>12346.88</v>
      </c>
      <c r="I44" s="471" t="str">
        <f>IF(E44="","",VLOOKUP(C44,Data!$B$5:$D$508,3,FALSE))</f>
        <v>C/T</v>
      </c>
      <c r="J44" s="347" t="str">
        <f>IF(E44="","",VLOOKUP(C44,Data!$B$5:$M$508,12,FALSE))</f>
        <v>Indonesia</v>
      </c>
      <c r="K44" s="348"/>
      <c r="L44" s="349">
        <f>IF(E44="","",VLOOKUP(C44,Data!$B$5:$E$508,4,FALSE)*E44)</f>
        <v>581.12</v>
      </c>
      <c r="M44" s="349">
        <f>IF(E44="","",VLOOKUP(C44,Data!$B$5:$F$508,5,FALSE)*E44)</f>
        <v>537.6</v>
      </c>
      <c r="N44" s="612" t="e">
        <f>IF(C44=Data!#REF!,Data!#REF!,(IF(C44=Data!#REF!,Data!#REF!,(IF(C44=Data!#REF!,Data!#REF!,(IF(C44=Data!B129,Data!G129,(IF(C44=Data!B132,Data!G132,(IF(C44=Data!#REF!,Data!#REF!,(IF(C44=Data!#REF!,Data!#REF!,(IF(C44=Data!#REF!,Data!#REF!,Data!#REF!)))))))))))))))&amp;IF(C44=Data!#REF!,Data!#REF!,(IF(C44=Data!#REF!,Data!#REF!,(IF(C44=Data!#REF!,Data!#REF!,(IF(C44=Data!#REF!,Data!#REF!,(IF(C44=Data!#REF!,Data!#REF!,(IF(C44=Data!#REF!,Data!G824,(IF(C44=Data!#REF!,Data!#REF!,(IF(C44=Data!#REF!,Data!#REF!,Data!#REF!)))))))))))))))&amp;IF(C44=Data!B160,Data!G160,(IF(C44=Data!#REF!,Data!#REF!,(IF(C44=Data!#REF!,Data!#REF!,(IF(C44=Data!#REF!,Data!#REF!,(IF(C44=Data!#REF!,Data!#REF!,Data!#REF!)))))))))</f>
        <v>#REF!</v>
      </c>
      <c r="O44" s="992"/>
      <c r="P44" s="993"/>
      <c r="Q44" s="630" t="s">
        <v>525</v>
      </c>
      <c r="R44" s="993"/>
      <c r="S44" s="993"/>
      <c r="T44" s="630"/>
      <c r="U44" s="634"/>
      <c r="V44" s="630"/>
      <c r="W44" s="350">
        <f>IF(E44="","",VLOOKUP(C44,Data!$B$5:$J$508,9,FALSE)*E44)</f>
        <v>1.6639999999999999</v>
      </c>
      <c r="X44" s="704"/>
      <c r="Y44" s="704"/>
      <c r="Z44" s="704"/>
      <c r="AA44" s="704"/>
      <c r="AB44" s="704"/>
      <c r="AC44" s="704"/>
      <c r="AD44" s="704"/>
    </row>
    <row r="45" spans="2:30" s="710" customFormat="1" ht="20" customHeight="1">
      <c r="B45" s="957">
        <v>65</v>
      </c>
      <c r="C45" s="357" t="s">
        <v>134</v>
      </c>
      <c r="D45" s="346" t="str">
        <f>IF(E45="","",VLOOKUP(C45,Data!$B$5:$L$508,2,FALSE))</f>
        <v>ZV88260</v>
      </c>
      <c r="E45" s="715">
        <v>64</v>
      </c>
      <c r="F45" s="709"/>
      <c r="G45" s="346">
        <f>IF(E45="","",VLOOKUP(C45,Data!$B$5:$L$508,11,FALSE))</f>
        <v>94.14</v>
      </c>
      <c r="H45" s="616">
        <f t="shared" si="2"/>
        <v>6024.96</v>
      </c>
      <c r="I45" s="471" t="str">
        <f>IF(E45="","",VLOOKUP(C45,Data!$B$5:$D$508,3,FALSE))</f>
        <v>C/T</v>
      </c>
      <c r="J45" s="347" t="str">
        <f>IF(E45="","",VLOOKUP(C45,Data!$B$5:$M$508,12,FALSE))</f>
        <v>Indonesia</v>
      </c>
      <c r="K45" s="348"/>
      <c r="L45" s="349">
        <f>IF(E45="","",VLOOKUP(C45,Data!$B$5:$E$508,4,FALSE)*E45)</f>
        <v>290.56</v>
      </c>
      <c r="M45" s="349">
        <f>IF(E45="","",VLOOKUP(C45,Data!$B$5:$F$508,5,FALSE)*E45)</f>
        <v>268.8</v>
      </c>
      <c r="N45" s="612" t="e">
        <f>IF(C45=Data!#REF!,Data!#REF!,(IF(C45=Data!#REF!,Data!#REF!,(IF(C45=Data!#REF!,Data!#REF!,(IF(C45=Data!B130,Data!G130,(IF(C45=Data!B133,Data!G133,(IF(C45=Data!#REF!,Data!#REF!,(IF(C45=Data!#REF!,Data!#REF!,(IF(C45=Data!#REF!,Data!#REF!,Data!#REF!)))))))))))))))&amp;IF(C45=Data!#REF!,Data!#REF!,(IF(C45=Data!#REF!,Data!#REF!,(IF(C45=Data!#REF!,Data!#REF!,(IF(C45=Data!#REF!,Data!#REF!,(IF(C45=Data!#REF!,Data!#REF!,(IF(C45=Data!#REF!,Data!G825,(IF(C45=Data!#REF!,Data!#REF!,(IF(C45=Data!#REF!,Data!#REF!,Data!#REF!)))))))))))))))&amp;IF(C45=Data!B161,Data!G161,(IF(C45=Data!#REF!,Data!#REF!,(IF(C45=Data!#REF!,Data!#REF!,(IF(C45=Data!#REF!,Data!#REF!,(IF(C45=Data!#REF!,Data!#REF!,Data!#REF!)))))))))</f>
        <v>#REF!</v>
      </c>
      <c r="O45" s="992"/>
      <c r="P45" s="993"/>
      <c r="Q45" s="630" t="s">
        <v>525</v>
      </c>
      <c r="R45" s="993"/>
      <c r="S45" s="993"/>
      <c r="T45" s="630"/>
      <c r="U45" s="634"/>
      <c r="V45" s="630"/>
      <c r="W45" s="350">
        <f>IF(E45="","",VLOOKUP(C45,Data!$B$5:$J$508,9,FALSE)*E45)</f>
        <v>0.83199999999999996</v>
      </c>
      <c r="X45" s="704"/>
      <c r="Y45" s="704"/>
      <c r="Z45" s="704"/>
      <c r="AA45" s="704"/>
      <c r="AB45" s="704"/>
      <c r="AC45" s="704"/>
      <c r="AD45" s="704"/>
    </row>
    <row r="46" spans="2:30" s="710" customFormat="1" ht="20" customHeight="1">
      <c r="B46" s="957">
        <v>66</v>
      </c>
      <c r="C46" s="357" t="s">
        <v>135</v>
      </c>
      <c r="D46" s="346" t="str">
        <f>IF(E46="","",VLOOKUP(C46,Data!$B$5:$L$508,2,FALSE))</f>
        <v>ZV88270</v>
      </c>
      <c r="E46" s="715">
        <v>64</v>
      </c>
      <c r="F46" s="709"/>
      <c r="G46" s="346">
        <f>IF(E46="","",VLOOKUP(C46,Data!$B$5:$L$508,11,FALSE))</f>
        <v>97.38</v>
      </c>
      <c r="H46" s="616">
        <f t="shared" si="2"/>
        <v>6232.32</v>
      </c>
      <c r="I46" s="471" t="str">
        <f>IF(E46="","",VLOOKUP(C46,Data!$B$5:$D$508,3,FALSE))</f>
        <v>C/T</v>
      </c>
      <c r="J46" s="347" t="str">
        <f>IF(E46="","",VLOOKUP(C46,Data!$B$5:$M$508,12,FALSE))</f>
        <v>Indonesia</v>
      </c>
      <c r="K46" s="348"/>
      <c r="L46" s="349">
        <f>IF(E46="","",VLOOKUP(C46,Data!$B$5:$E$508,4,FALSE)*E46)</f>
        <v>290.56</v>
      </c>
      <c r="M46" s="349">
        <f>IF(E46="","",VLOOKUP(C46,Data!$B$5:$F$508,5,FALSE)*E46)</f>
        <v>268.8</v>
      </c>
      <c r="N46" s="612" t="e">
        <f>IF(C46=Data!#REF!,Data!#REF!,(IF(C46=Data!#REF!,Data!#REF!,(IF(C46=Data!#REF!,Data!#REF!,(IF(C46=Data!B131,Data!G131,(IF(C46=Data!B134,Data!G134,(IF(C46=Data!#REF!,Data!#REF!,(IF(C46=Data!#REF!,Data!#REF!,(IF(C46=Data!#REF!,Data!#REF!,Data!#REF!)))))))))))))))&amp;IF(C46=Data!#REF!,Data!#REF!,(IF(C46=Data!#REF!,Data!#REF!,(IF(C46=Data!#REF!,Data!#REF!,(IF(C46=Data!#REF!,Data!#REF!,(IF(C46=Data!#REF!,Data!#REF!,(IF(C46=Data!#REF!,Data!G826,(IF(C46=Data!#REF!,Data!#REF!,(IF(C46=Data!#REF!,Data!#REF!,Data!#REF!)))))))))))))))&amp;IF(C46=Data!B162,Data!G162,(IF(C46=Data!#REF!,Data!#REF!,(IF(C46=Data!#REF!,Data!#REF!,(IF(C46=Data!#REF!,Data!#REF!,(IF(C46=Data!#REF!,Data!#REF!,Data!#REF!)))))))))</f>
        <v>#REF!</v>
      </c>
      <c r="O46" s="992"/>
      <c r="P46" s="993"/>
      <c r="Q46" s="630" t="s">
        <v>525</v>
      </c>
      <c r="R46" s="993"/>
      <c r="S46" s="993"/>
      <c r="T46" s="630"/>
      <c r="U46" s="634"/>
      <c r="V46" s="630"/>
      <c r="W46" s="350">
        <f>IF(E46="","",VLOOKUP(C46,Data!$B$5:$J$508,9,FALSE)*E46)</f>
        <v>0.83199999999999996</v>
      </c>
      <c r="X46" s="704"/>
      <c r="Y46" s="704"/>
      <c r="Z46" s="704"/>
      <c r="AA46" s="704"/>
      <c r="AB46" s="704"/>
      <c r="AC46" s="704"/>
      <c r="AD46" s="704"/>
    </row>
    <row r="47" spans="2:30" s="710" customFormat="1" ht="20" customHeight="1">
      <c r="B47" s="957">
        <v>67</v>
      </c>
      <c r="C47" s="357" t="s">
        <v>136</v>
      </c>
      <c r="D47" s="346" t="str">
        <f>IF(E47="","",VLOOKUP(C47,Data!$B$5:$L$508,2,FALSE))</f>
        <v>ZV88280</v>
      </c>
      <c r="E47" s="715">
        <v>64</v>
      </c>
      <c r="F47" s="709"/>
      <c r="G47" s="346">
        <f>IF(E47="","",VLOOKUP(C47,Data!$B$5:$L$508,11,FALSE))</f>
        <v>95.06</v>
      </c>
      <c r="H47" s="616">
        <f t="shared" si="2"/>
        <v>6083.84</v>
      </c>
      <c r="I47" s="471" t="str">
        <f>IF(E47="","",VLOOKUP(C47,Data!$B$5:$D$508,3,FALSE))</f>
        <v>C/T</v>
      </c>
      <c r="J47" s="347" t="str">
        <f>IF(E47="","",VLOOKUP(C47,Data!$B$5:$M$508,12,FALSE))</f>
        <v>Indonesia</v>
      </c>
      <c r="K47" s="348"/>
      <c r="L47" s="349">
        <f>IF(E47="","",VLOOKUP(C47,Data!$B$5:$E$508,4,FALSE)*E47)</f>
        <v>290.56</v>
      </c>
      <c r="M47" s="349">
        <f>IF(E47="","",VLOOKUP(C47,Data!$B$5:$F$508,5,FALSE)*E47)</f>
        <v>268.8</v>
      </c>
      <c r="N47" s="612" t="e">
        <f>IF(C47=Data!#REF!,Data!#REF!,(IF(C47=Data!#REF!,Data!#REF!,(IF(C47=Data!#REF!,Data!#REF!,(IF(C47=Data!B132,Data!G132,(IF(C47=Data!B135,Data!G135,(IF(C47=Data!#REF!,Data!#REF!,(IF(C47=Data!#REF!,Data!#REF!,(IF(C47=Data!#REF!,Data!#REF!,Data!#REF!)))))))))))))))&amp;IF(C47=Data!#REF!,Data!#REF!,(IF(C47=Data!#REF!,Data!#REF!,(IF(C47=Data!#REF!,Data!#REF!,(IF(C47=Data!#REF!,Data!#REF!,(IF(C47=Data!#REF!,Data!#REF!,(IF(C47=Data!#REF!,Data!G827,(IF(C47=Data!#REF!,Data!#REF!,(IF(C47=Data!#REF!,Data!#REF!,Data!#REF!)))))))))))))))&amp;IF(C47=Data!B163,Data!G163,(IF(C47=Data!#REF!,Data!#REF!,(IF(C47=Data!#REF!,Data!#REF!,(IF(C47=Data!#REF!,Data!#REF!,(IF(C47=Data!#REF!,Data!#REF!,Data!#REF!)))))))))</f>
        <v>#REF!</v>
      </c>
      <c r="O47" s="992"/>
      <c r="P47" s="993"/>
      <c r="Q47" s="630" t="s">
        <v>525</v>
      </c>
      <c r="R47" s="993"/>
      <c r="S47" s="993"/>
      <c r="T47" s="630"/>
      <c r="U47" s="634"/>
      <c r="V47" s="630"/>
      <c r="W47" s="350">
        <f>IF(E47="","",VLOOKUP(C47,Data!$B$5:$J$508,9,FALSE)*E47)</f>
        <v>0.83199999999999996</v>
      </c>
      <c r="X47" s="704"/>
      <c r="Y47" s="704"/>
      <c r="Z47" s="704"/>
      <c r="AA47" s="704"/>
      <c r="AB47" s="704"/>
      <c r="AC47" s="704"/>
      <c r="AD47" s="704"/>
    </row>
    <row r="48" spans="2:30" s="710" customFormat="1" ht="20" customHeight="1">
      <c r="B48" s="957">
        <v>68</v>
      </c>
      <c r="C48" s="357" t="s">
        <v>137</v>
      </c>
      <c r="D48" s="346" t="str">
        <f>IF(E48="","",VLOOKUP(C48,Data!$B$5:$L$508,2,FALSE))</f>
        <v>ZV88290</v>
      </c>
      <c r="E48" s="715">
        <v>64</v>
      </c>
      <c r="F48" s="709"/>
      <c r="G48" s="346">
        <f>IF(E48="","",VLOOKUP(C48,Data!$B$5:$L$508,11,FALSE))</f>
        <v>96.87</v>
      </c>
      <c r="H48" s="616">
        <f t="shared" si="2"/>
        <v>6199.68</v>
      </c>
      <c r="I48" s="471" t="str">
        <f>IF(E48="","",VLOOKUP(C48,Data!$B$5:$D$508,3,FALSE))</f>
        <v>C/T</v>
      </c>
      <c r="J48" s="347" t="str">
        <f>IF(E48="","",VLOOKUP(C48,Data!$B$5:$M$508,12,FALSE))</f>
        <v>Indonesia</v>
      </c>
      <c r="K48" s="348"/>
      <c r="L48" s="349">
        <f>IF(E48="","",VLOOKUP(C48,Data!$B$5:$E$508,4,FALSE)*E48)</f>
        <v>290.56</v>
      </c>
      <c r="M48" s="349">
        <f>IF(E48="","",VLOOKUP(C48,Data!$B$5:$F$508,5,FALSE)*E48)</f>
        <v>268.8</v>
      </c>
      <c r="N48" s="612" t="e">
        <f>IF(C48=Data!#REF!,Data!#REF!,(IF(C48=Data!#REF!,Data!#REF!,(IF(C48=Data!#REF!,Data!#REF!,(IF(C48=Data!B133,Data!G133,(IF(C48=Data!B136,Data!G136,(IF(C48=Data!#REF!,Data!#REF!,(IF(C48=Data!#REF!,Data!#REF!,(IF(C48=Data!#REF!,Data!#REF!,Data!#REF!)))))))))))))))&amp;IF(C48=Data!#REF!,Data!#REF!,(IF(C48=Data!#REF!,Data!#REF!,(IF(C48=Data!#REF!,Data!#REF!,(IF(C48=Data!#REF!,Data!#REF!,(IF(C48=Data!#REF!,Data!#REF!,(IF(C48=Data!#REF!,Data!G828,(IF(C48=Data!#REF!,Data!#REF!,(IF(C48=Data!#REF!,Data!#REF!,Data!#REF!)))))))))))))))&amp;IF(C48=Data!B164,Data!G164,(IF(C48=Data!#REF!,Data!#REF!,(IF(C48=Data!#REF!,Data!#REF!,(IF(C48=Data!#REF!,Data!#REF!,(IF(C48=Data!#REF!,Data!#REF!,Data!#REF!)))))))))</f>
        <v>#REF!</v>
      </c>
      <c r="O48" s="992"/>
      <c r="P48" s="993"/>
      <c r="Q48" s="630" t="s">
        <v>525</v>
      </c>
      <c r="R48" s="993"/>
      <c r="S48" s="993"/>
      <c r="T48" s="630"/>
      <c r="U48" s="634"/>
      <c r="V48" s="630"/>
      <c r="W48" s="350">
        <f>IF(E48="","",VLOOKUP(C48,Data!$B$5:$J$508,9,FALSE)*E48)</f>
        <v>0.83199999999999996</v>
      </c>
      <c r="X48" s="704"/>
      <c r="Y48" s="704"/>
      <c r="Z48" s="704"/>
      <c r="AA48" s="704"/>
      <c r="AB48" s="704"/>
      <c r="AC48" s="704"/>
      <c r="AD48" s="704"/>
    </row>
    <row r="49" spans="2:30" s="710" customFormat="1" ht="20" customHeight="1">
      <c r="B49" s="957">
        <v>69</v>
      </c>
      <c r="C49" s="357" t="s">
        <v>138</v>
      </c>
      <c r="D49" s="346" t="str">
        <f>IF(E49="","",VLOOKUP(C49,Data!$B$5:$L$508,2,FALSE))</f>
        <v>ZV88300</v>
      </c>
      <c r="E49" s="715">
        <v>64</v>
      </c>
      <c r="F49" s="709"/>
      <c r="G49" s="346">
        <f>IF(E49="","",VLOOKUP(C49,Data!$B$5:$L$508,11,FALSE))</f>
        <v>96.87</v>
      </c>
      <c r="H49" s="616">
        <f t="shared" si="2"/>
        <v>6199.68</v>
      </c>
      <c r="I49" s="471" t="str">
        <f>IF(E49="","",VLOOKUP(C49,Data!$B$5:$D$508,3,FALSE))</f>
        <v>C/T</v>
      </c>
      <c r="J49" s="347" t="str">
        <f>IF(E49="","",VLOOKUP(C49,Data!$B$5:$M$508,12,FALSE))</f>
        <v>Indonesia</v>
      </c>
      <c r="K49" s="348"/>
      <c r="L49" s="349">
        <f>IF(E49="","",VLOOKUP(C49,Data!$B$5:$E$508,4,FALSE)*E49)</f>
        <v>290.56</v>
      </c>
      <c r="M49" s="349">
        <f>IF(E49="","",VLOOKUP(C49,Data!$B$5:$F$508,5,FALSE)*E49)</f>
        <v>268.8</v>
      </c>
      <c r="N49" s="612" t="e">
        <f>IF(C49=Data!#REF!,Data!#REF!,(IF(C49=Data!#REF!,Data!#REF!,(IF(C49=Data!#REF!,Data!#REF!,(IF(C49=Data!B134,Data!G134,(IF(C49=Data!B137,Data!G137,(IF(C49=Data!#REF!,Data!#REF!,(IF(C49=Data!#REF!,Data!#REF!,(IF(C49=Data!#REF!,Data!#REF!,Data!#REF!)))))))))))))))&amp;IF(C49=Data!#REF!,Data!#REF!,(IF(C49=Data!#REF!,Data!#REF!,(IF(C49=Data!#REF!,Data!#REF!,(IF(C49=Data!#REF!,Data!#REF!,(IF(C49=Data!#REF!,Data!#REF!,(IF(C49=Data!#REF!,Data!G829,(IF(C49=Data!#REF!,Data!#REF!,(IF(C49=Data!#REF!,Data!#REF!,Data!#REF!)))))))))))))))&amp;IF(C49=Data!B165,Data!G165,(IF(C49=Data!#REF!,Data!#REF!,(IF(C49=Data!#REF!,Data!#REF!,(IF(C49=Data!#REF!,Data!#REF!,(IF(C49=Data!#REF!,Data!#REF!,Data!#REF!)))))))))</f>
        <v>#REF!</v>
      </c>
      <c r="O49" s="992"/>
      <c r="P49" s="993"/>
      <c r="Q49" s="630" t="s">
        <v>525</v>
      </c>
      <c r="R49" s="993"/>
      <c r="S49" s="993"/>
      <c r="T49" s="630"/>
      <c r="U49" s="634"/>
      <c r="V49" s="630"/>
      <c r="W49" s="350">
        <f>IF(E49="","",VLOOKUP(C49,Data!$B$5:$J$508,9,FALSE)*E49)</f>
        <v>0.83199999999999996</v>
      </c>
      <c r="X49" s="704"/>
      <c r="Y49" s="704"/>
      <c r="Z49" s="704"/>
      <c r="AA49" s="704"/>
      <c r="AB49" s="704"/>
      <c r="AC49" s="704"/>
      <c r="AD49" s="704"/>
    </row>
    <row r="50" spans="2:30" s="710" customFormat="1" ht="20" customHeight="1">
      <c r="B50" s="635">
        <v>70</v>
      </c>
      <c r="C50" s="357" t="s">
        <v>139</v>
      </c>
      <c r="D50" s="346" t="str">
        <f>IF(E50="","",VLOOKUP(C50,Data!$B$5:$L$508,2,FALSE))</f>
        <v>ZV88310</v>
      </c>
      <c r="E50" s="715">
        <v>3</v>
      </c>
      <c r="F50" s="709"/>
      <c r="G50" s="346">
        <f>IF(E50="","",VLOOKUP(C50,Data!$B$5:$L$508,11,FALSE))</f>
        <v>98.33</v>
      </c>
      <c r="H50" s="616">
        <f t="shared" si="0"/>
        <v>294.99</v>
      </c>
      <c r="I50" s="471" t="str">
        <f>IF(E50="","",VLOOKUP(C50,Data!$B$5:$D$508,3,FALSE))</f>
        <v>C/T</v>
      </c>
      <c r="J50" s="347" t="str">
        <f>IF(E50="","",VLOOKUP(C50,Data!$B$5:$M$508,12,FALSE))</f>
        <v>Indonesia</v>
      </c>
      <c r="K50" s="348"/>
      <c r="L50" s="349">
        <f>IF(E50="","",VLOOKUP(C50,Data!$B$5:$E$508,4,FALSE)*E50)</f>
        <v>13.620000000000001</v>
      </c>
      <c r="M50" s="349">
        <f>IF(E50="","",VLOOKUP(C50,Data!$B$5:$F$508,5,FALSE)*E50)</f>
        <v>12.600000000000001</v>
      </c>
      <c r="N50" s="612" t="e">
        <f>IF(C50=Data!#REF!,Data!#REF!,(IF(C50=Data!#REF!,Data!#REF!,(IF(C50=Data!#REF!,Data!#REF!,(IF(C50=Data!B135,Data!G135,(IF(C50=Data!B138,Data!G138,(IF(C50=Data!#REF!,Data!#REF!,(IF(C50=Data!#REF!,Data!#REF!,(IF(C50=Data!#REF!,Data!#REF!,Data!#REF!)))))))))))))))&amp;IF(C50=Data!#REF!,Data!#REF!,(IF(C50=Data!#REF!,Data!#REF!,(IF(C50=Data!#REF!,Data!#REF!,(IF(C50=Data!#REF!,Data!#REF!,(IF(C50=Data!#REF!,Data!#REF!,(IF(C50=Data!#REF!,Data!G830,(IF(C50=Data!#REF!,Data!#REF!,(IF(C50=Data!#REF!,Data!#REF!,Data!#REF!)))))))))))))))&amp;IF(C50=Data!B166,Data!G166,(IF(C50=Data!#REF!,Data!#REF!,(IF(C50=Data!#REF!,Data!#REF!,(IF(C50=Data!#REF!,Data!#REF!,(IF(C50=Data!#REF!,Data!#REF!,Data!#REF!)))))))))</f>
        <v>#REF!</v>
      </c>
      <c r="O50" s="992"/>
      <c r="P50" s="993"/>
      <c r="Q50" s="630" t="s">
        <v>525</v>
      </c>
      <c r="R50" s="993"/>
      <c r="S50" s="993"/>
      <c r="T50" s="630"/>
      <c r="U50" s="634"/>
      <c r="V50" s="630"/>
      <c r="W50" s="350">
        <f>IF(E50="","",VLOOKUP(C50,Data!$B$5:$J$508,9,FALSE)*E50)</f>
        <v>3.9E-2</v>
      </c>
      <c r="X50" s="704"/>
      <c r="Y50" s="704"/>
      <c r="Z50" s="704"/>
      <c r="AA50" s="704"/>
      <c r="AB50" s="704"/>
      <c r="AC50" s="704"/>
      <c r="AD50" s="704"/>
    </row>
    <row r="51" spans="2:30" s="710" customFormat="1" ht="20" customHeight="1">
      <c r="B51" s="957" t="s">
        <v>1381</v>
      </c>
      <c r="C51" s="357" t="s">
        <v>626</v>
      </c>
      <c r="D51" s="346" t="str">
        <f>IF(E51="","",VLOOKUP(C51,Data!$B$5:$L$508,2,FALSE))</f>
        <v>ZX16710</v>
      </c>
      <c r="E51" s="715">
        <v>10</v>
      </c>
      <c r="F51" s="709"/>
      <c r="G51" s="346">
        <f>IF(E51="","",VLOOKUP(C51,Data!$B$5:$L$508,11,FALSE))</f>
        <v>128.37</v>
      </c>
      <c r="H51" s="616">
        <f t="shared" si="0"/>
        <v>1283.7</v>
      </c>
      <c r="I51" s="471" t="str">
        <f>IF(E51="","",VLOOKUP(C51,Data!$B$5:$D$508,3,FALSE))</f>
        <v>C/T</v>
      </c>
      <c r="J51" s="347" t="str">
        <f>IF(E51="","",VLOOKUP(C51,Data!$B$5:$M$508,12,FALSE))</f>
        <v>Indonesia</v>
      </c>
      <c r="K51" s="348"/>
      <c r="L51" s="349">
        <f>IF(E51="","",VLOOKUP(C51,Data!$B$5:$E$508,4,FALSE)*E51)</f>
        <v>30</v>
      </c>
      <c r="M51" s="349">
        <f>IF(E51="","",VLOOKUP(C51,Data!$B$5:$F$508,5,FALSE)*E51)</f>
        <v>20</v>
      </c>
      <c r="N51" s="612" t="e">
        <f>IF(C51=Data!#REF!,Data!#REF!,(IF(C51=Data!#REF!,Data!#REF!,(IF(C51=Data!#REF!,Data!#REF!,(IF(C51=Data!B130,Data!G130,(IF(C51=Data!B133,Data!G133,(IF(C51=Data!#REF!,Data!#REF!,(IF(C51=Data!#REF!,Data!#REF!,(IF(C51=Data!#REF!,Data!#REF!,Data!#REF!)))))))))))))))&amp;IF(C51=Data!#REF!,Data!#REF!,(IF(C51=Data!#REF!,Data!#REF!,(IF(C51=Data!#REF!,Data!#REF!,(IF(C51=Data!#REF!,Data!#REF!,(IF(C51=Data!#REF!,Data!#REF!,(IF(C51=Data!#REF!,Data!G825,(IF(C51=Data!#REF!,Data!#REF!,(IF(C51=Data!#REF!,Data!#REF!,Data!#REF!)))))))))))))))&amp;IF(C51=Data!B161,Data!G161,(IF(C51=Data!#REF!,Data!#REF!,(IF(C51=Data!#REF!,Data!#REF!,(IF(C51=Data!#REF!,Data!#REF!,(IF(C51=Data!#REF!,Data!#REF!,Data!#REF!)))))))))</f>
        <v>#REF!</v>
      </c>
      <c r="O51" s="992"/>
      <c r="P51" s="993"/>
      <c r="Q51" s="630" t="s">
        <v>525</v>
      </c>
      <c r="R51" s="993"/>
      <c r="S51" s="993"/>
      <c r="T51" s="630"/>
      <c r="U51" s="634"/>
      <c r="V51" s="630"/>
      <c r="W51" s="350">
        <f>IF(E51="","",VLOOKUP(C51,Data!$B$5:$J$508,9,FALSE)*E51)</f>
        <v>0.31</v>
      </c>
      <c r="X51" s="704"/>
      <c r="Y51" s="704"/>
      <c r="Z51" s="704"/>
      <c r="AA51" s="704"/>
      <c r="AB51" s="704"/>
      <c r="AC51" s="704"/>
      <c r="AD51" s="704"/>
    </row>
    <row r="52" spans="2:30" s="710" customFormat="1" ht="20" customHeight="1">
      <c r="B52" s="957">
        <v>73</v>
      </c>
      <c r="C52" s="357" t="s">
        <v>627</v>
      </c>
      <c r="D52" s="346" t="str">
        <f>IF(E52="","",VLOOKUP(C52,Data!$B$5:$L$508,2,FALSE))</f>
        <v>ZX39160</v>
      </c>
      <c r="E52" s="715">
        <v>5</v>
      </c>
      <c r="F52" s="709"/>
      <c r="G52" s="346">
        <f>IF(E52="","",VLOOKUP(C52,Data!$B$5:$L$508,11,FALSE))</f>
        <v>159.74</v>
      </c>
      <c r="H52" s="616">
        <f t="shared" si="0"/>
        <v>798.7</v>
      </c>
      <c r="I52" s="471" t="str">
        <f>IF(E52="","",VLOOKUP(C52,Data!$B$5:$D$508,3,FALSE))</f>
        <v>C/T</v>
      </c>
      <c r="J52" s="347" t="str">
        <f>IF(E52="","",VLOOKUP(C52,Data!$B$5:$M$508,12,FALSE))</f>
        <v>Indonesia</v>
      </c>
      <c r="K52" s="348"/>
      <c r="L52" s="349">
        <f>IF(E52="","",VLOOKUP(C52,Data!$B$5:$E$508,4,FALSE)*E52)</f>
        <v>15</v>
      </c>
      <c r="M52" s="349">
        <f>IF(E52="","",VLOOKUP(C52,Data!$B$5:$F$508,5,FALSE)*E52)</f>
        <v>10</v>
      </c>
      <c r="N52" s="612" t="e">
        <f>IF(C52=Data!#REF!,Data!#REF!,(IF(C52=Data!#REF!,Data!#REF!,(IF(C52=Data!#REF!,Data!#REF!,(IF(C52=Data!B131,Data!G131,(IF(C52=Data!B134,Data!G134,(IF(C52=Data!#REF!,Data!#REF!,(IF(C52=Data!#REF!,Data!#REF!,(IF(C52=Data!#REF!,Data!#REF!,Data!#REF!)))))))))))))))&amp;IF(C52=Data!#REF!,Data!#REF!,(IF(C52=Data!#REF!,Data!#REF!,(IF(C52=Data!#REF!,Data!#REF!,(IF(C52=Data!#REF!,Data!#REF!,(IF(C52=Data!#REF!,Data!#REF!,(IF(C52=Data!#REF!,Data!G826,(IF(C52=Data!#REF!,Data!#REF!,(IF(C52=Data!#REF!,Data!#REF!,Data!#REF!)))))))))))))))&amp;IF(C52=Data!B162,Data!G162,(IF(C52=Data!#REF!,Data!#REF!,(IF(C52=Data!#REF!,Data!#REF!,(IF(C52=Data!#REF!,Data!#REF!,(IF(C52=Data!#REF!,Data!#REF!,Data!#REF!)))))))))</f>
        <v>#REF!</v>
      </c>
      <c r="O52" s="992"/>
      <c r="P52" s="993"/>
      <c r="Q52" s="630" t="s">
        <v>525</v>
      </c>
      <c r="R52" s="993"/>
      <c r="S52" s="993"/>
      <c r="T52" s="630"/>
      <c r="U52" s="634"/>
      <c r="V52" s="630"/>
      <c r="W52" s="350">
        <f>IF(E52="","",VLOOKUP(C52,Data!$B$5:$J$508,9,FALSE)*E52)</f>
        <v>0.155</v>
      </c>
      <c r="X52" s="704"/>
      <c r="Y52" s="704"/>
      <c r="Z52" s="704"/>
      <c r="AA52" s="704"/>
      <c r="AB52" s="704"/>
      <c r="AC52" s="704"/>
      <c r="AD52" s="704"/>
    </row>
    <row r="53" spans="2:30" s="710" customFormat="1" ht="20" customHeight="1">
      <c r="B53" s="957">
        <v>74</v>
      </c>
      <c r="C53" s="357" t="s">
        <v>628</v>
      </c>
      <c r="D53" s="346" t="str">
        <f>IF(E53="","",VLOOKUP(C53,Data!$B$5:$L$508,2,FALSE))</f>
        <v>ZX39170</v>
      </c>
      <c r="E53" s="715">
        <v>5</v>
      </c>
      <c r="F53" s="709"/>
      <c r="G53" s="346">
        <f>IF(E53="","",VLOOKUP(C53,Data!$B$5:$L$508,11,FALSE))</f>
        <v>128.04</v>
      </c>
      <c r="H53" s="616">
        <f t="shared" si="0"/>
        <v>640.19999999999993</v>
      </c>
      <c r="I53" s="471" t="str">
        <f>IF(E53="","",VLOOKUP(C53,Data!$B$5:$D$508,3,FALSE))</f>
        <v>C/T</v>
      </c>
      <c r="J53" s="347" t="str">
        <f>IF(E53="","",VLOOKUP(C53,Data!$B$5:$M$508,12,FALSE))</f>
        <v>Indonesia</v>
      </c>
      <c r="K53" s="348"/>
      <c r="L53" s="349">
        <f>IF(E53="","",VLOOKUP(C53,Data!$B$5:$E$508,4,FALSE)*E53)</f>
        <v>15</v>
      </c>
      <c r="M53" s="349">
        <f>IF(E53="","",VLOOKUP(C53,Data!$B$5:$F$508,5,FALSE)*E53)</f>
        <v>10</v>
      </c>
      <c r="N53" s="612" t="e">
        <f>IF(C53=Data!#REF!,Data!#REF!,(IF(C53=Data!#REF!,Data!#REF!,(IF(C53=Data!#REF!,Data!#REF!,(IF(C53=Data!B127,Data!G127,(IF(C53=Data!B130,Data!G130,(IF(C53=Data!#REF!,Data!#REF!,(IF(C53=Data!#REF!,Data!#REF!,(IF(C53=Data!#REF!,Data!#REF!,Data!#REF!)))))))))))))))&amp;IF(C53=Data!#REF!,Data!#REF!,(IF(C53=Data!#REF!,Data!#REF!,(IF(C53=Data!#REF!,Data!#REF!,(IF(C53=Data!#REF!,Data!#REF!,(IF(C53=Data!#REF!,Data!#REF!,(IF(C53=Data!#REF!,Data!G822,(IF(C53=Data!#REF!,Data!#REF!,(IF(C53=Data!#REF!,Data!#REF!,Data!#REF!)))))))))))))))&amp;IF(C53=Data!B158,Data!G158,(IF(C53=Data!#REF!,Data!#REF!,(IF(C53=Data!#REF!,Data!#REF!,(IF(C53=Data!#REF!,Data!#REF!,(IF(C53=Data!#REF!,Data!#REF!,Data!#REF!)))))))))</f>
        <v>#REF!</v>
      </c>
      <c r="O53" s="992"/>
      <c r="P53" s="993"/>
      <c r="Q53" s="630" t="s">
        <v>525</v>
      </c>
      <c r="R53" s="993"/>
      <c r="S53" s="993"/>
      <c r="T53" s="630"/>
      <c r="U53" s="634"/>
      <c r="V53" s="630"/>
      <c r="W53" s="350">
        <f>IF(E53="","",VLOOKUP(C53,Data!$B$5:$J$508,9,FALSE)*E53)</f>
        <v>0.155</v>
      </c>
      <c r="X53" s="704"/>
      <c r="Y53" s="704"/>
      <c r="Z53" s="704"/>
      <c r="AA53" s="704"/>
      <c r="AB53" s="704"/>
      <c r="AC53" s="704"/>
      <c r="AD53" s="704"/>
    </row>
    <row r="54" spans="2:30" s="710" customFormat="1" ht="15.5" customHeight="1">
      <c r="B54" s="957"/>
      <c r="C54" s="357"/>
      <c r="D54" s="346" t="str">
        <f>IF(E54="","",VLOOKUP(C54,Data!$B$5:$L$508,2,FALSE))</f>
        <v/>
      </c>
      <c r="E54" s="715"/>
      <c r="F54" s="709"/>
      <c r="G54" s="346" t="str">
        <f>IF(E54="","",VLOOKUP(C54,Data!$B$5:$L$508,11,FALSE))</f>
        <v/>
      </c>
      <c r="H54" s="616" t="str">
        <f t="shared" si="0"/>
        <v>-</v>
      </c>
      <c r="I54" s="471" t="str">
        <f>IF(E54="","",VLOOKUP(C54,Data!$B$5:$D$508,3,FALSE))</f>
        <v/>
      </c>
      <c r="J54" s="347" t="str">
        <f>IF(E54="","",VLOOKUP(C54,Data!$B$5:$M$508,12,FALSE))</f>
        <v/>
      </c>
      <c r="K54" s="348"/>
      <c r="L54" s="349" t="str">
        <f>IF(E54="","",VLOOKUP(C54,Data!$B$5:$E$508,4,FALSE)*E54)</f>
        <v/>
      </c>
      <c r="M54" s="349" t="str">
        <f>IF(E54="","",VLOOKUP(C54,Data!$B$5:$F$508,5,FALSE)*E54)</f>
        <v/>
      </c>
      <c r="N54" s="612" t="e">
        <f>IF(C54=Data!#REF!,Data!#REF!,(IF(C54=Data!#REF!,Data!#REF!,(IF(C54=Data!#REF!,Data!#REF!,(IF(C54=Data!B130,Data!G130,(IF(C54=Data!B133,Data!G133,(IF(C54=Data!#REF!,Data!#REF!,(IF(C54=Data!#REF!,Data!#REF!,(IF(C54=Data!#REF!,Data!#REF!,Data!#REF!)))))))))))))))&amp;IF(C54=Data!#REF!,Data!#REF!,(IF(C54=Data!#REF!,Data!#REF!,(IF(C54=Data!#REF!,Data!#REF!,(IF(C54=Data!#REF!,Data!#REF!,(IF(C54=Data!#REF!,Data!#REF!,(IF(C54=Data!#REF!,Data!G825,(IF(C54=Data!#REF!,Data!#REF!,(IF(C54=Data!#REF!,Data!#REF!,Data!#REF!)))))))))))))))&amp;IF(C54=Data!B161,Data!G161,(IF(C54=Data!#REF!,Data!#REF!,(IF(C54=Data!#REF!,Data!#REF!,(IF(C54=Data!#REF!,Data!#REF!,(IF(C54=Data!#REF!,Data!#REF!,Data!#REF!)))))))))</f>
        <v>#REF!</v>
      </c>
      <c r="O54" s="992"/>
      <c r="P54" s="993"/>
      <c r="Q54" s="630" t="s">
        <v>525</v>
      </c>
      <c r="R54" s="993"/>
      <c r="S54" s="993"/>
      <c r="T54" s="630"/>
      <c r="U54" s="634"/>
      <c r="V54" s="630"/>
      <c r="W54" s="350" t="str">
        <f>IF(E54="","",VLOOKUP(C54,Data!$B$5:$J$508,9,FALSE)*E54)</f>
        <v/>
      </c>
      <c r="X54" s="704"/>
      <c r="Y54" s="704"/>
      <c r="Z54" s="704"/>
      <c r="AA54" s="704"/>
      <c r="AB54" s="704"/>
      <c r="AC54" s="704"/>
      <c r="AD54" s="704"/>
    </row>
    <row r="55" spans="2:30" s="710" customFormat="1" ht="19" customHeight="1">
      <c r="B55" s="637"/>
      <c r="C55" s="653" t="s">
        <v>889</v>
      </c>
      <c r="D55" s="346" t="str">
        <f>IF(E55="","",VLOOKUP(C55,Data!$B$5:$L$508,2,FALSE))</f>
        <v/>
      </c>
      <c r="E55" s="715"/>
      <c r="F55" s="709"/>
      <c r="G55" s="346" t="str">
        <f>IF(E55="","",VLOOKUP(C55,Data!$B$5:$L$508,11,FALSE))</f>
        <v/>
      </c>
      <c r="H55" s="616" t="str">
        <f t="shared" ref="H55" si="3">IF(E55&gt;0,E55*G55,"-")</f>
        <v>-</v>
      </c>
      <c r="I55" s="471" t="str">
        <f>IF(E55="","",VLOOKUP(C55,Data!$B$5:$D$508,3,FALSE))</f>
        <v/>
      </c>
      <c r="J55" s="347" t="str">
        <f>IF(E55="","",VLOOKUP(C55,Data!$B$5:$M$508,12,FALSE))</f>
        <v/>
      </c>
      <c r="K55" s="348"/>
      <c r="L55" s="349" t="str">
        <f>IF(E55="","",VLOOKUP(C55,Data!$B$5:$E$508,4,FALSE)*E55)</f>
        <v/>
      </c>
      <c r="M55" s="349" t="str">
        <f>IF(E55="","",VLOOKUP(C55,Data!$B$5:$F$508,5,FALSE)*E55)</f>
        <v/>
      </c>
      <c r="N55" s="612" t="e">
        <f>IF(C55=Data!#REF!,Data!#REF!,(IF(C55=Data!#REF!,Data!#REF!,(IF(C55=Data!#REF!,Data!#REF!,(IF(C55=Data!B147,Data!G147,(IF(C55=Data!B150,Data!G150,(IF(C55=Data!#REF!,Data!#REF!,(IF(C55=Data!#REF!,Data!#REF!,(IF(C55=Data!#REF!,Data!#REF!,Data!#REF!)))))))))))))))&amp;IF(C55=Data!#REF!,Data!#REF!,(IF(C55=Data!#REF!,Data!#REF!,(IF(C55=Data!#REF!,Data!#REF!,(IF(C55=Data!#REF!,Data!#REF!,(IF(C55=Data!#REF!,Data!#REF!,(IF(C55=Data!#REF!,Data!G842,(IF(C55=Data!#REF!,Data!#REF!,(IF(C55=Data!#REF!,Data!#REF!,Data!#REF!)))))))))))))))&amp;IF(C55=Data!B178,Data!G178,(IF(C55=Data!#REF!,Data!#REF!,(IF(C55=Data!#REF!,Data!#REF!,(IF(C55=Data!#REF!,Data!#REF!,(IF(C55=Data!#REF!,Data!#REF!,Data!#REF!)))))))))</f>
        <v>#REF!</v>
      </c>
      <c r="O55" s="992"/>
      <c r="P55" s="993"/>
      <c r="Q55" s="630" t="s">
        <v>525</v>
      </c>
      <c r="R55" s="993"/>
      <c r="S55" s="993"/>
      <c r="T55" s="630"/>
      <c r="U55" s="634"/>
      <c r="V55" s="630"/>
      <c r="W55" s="350" t="str">
        <f>IF(E55="","",VLOOKUP(C55,Data!$B$5:$J$508,9,FALSE)*E55)</f>
        <v/>
      </c>
      <c r="X55" s="704"/>
      <c r="Y55" s="704"/>
      <c r="Z55" s="704"/>
      <c r="AA55" s="704"/>
      <c r="AB55" s="704"/>
      <c r="AC55" s="704"/>
      <c r="AD55" s="704"/>
    </row>
    <row r="56" spans="2:30" s="710" customFormat="1" ht="19" customHeight="1">
      <c r="B56" s="637"/>
      <c r="C56" s="653" t="s">
        <v>1430</v>
      </c>
      <c r="D56" s="346" t="str">
        <f>IF(E56="","",VLOOKUP(C56,Data!$B$5:$L$508,2,FALSE))</f>
        <v/>
      </c>
      <c r="E56" s="715"/>
      <c r="F56" s="709"/>
      <c r="G56" s="346" t="str">
        <f>IF(E56="","",VLOOKUP(C56,Data!$B$5:$L$508,11,FALSE))</f>
        <v/>
      </c>
      <c r="H56" s="616" t="str">
        <f t="shared" si="0"/>
        <v>-</v>
      </c>
      <c r="I56" s="471" t="str">
        <f>IF(E56="","",VLOOKUP(C56,Data!$B$5:$D$508,3,FALSE))</f>
        <v/>
      </c>
      <c r="J56" s="347" t="str">
        <f>IF(E56="","",VLOOKUP(C56,Data!$B$5:$M$508,12,FALSE))</f>
        <v/>
      </c>
      <c r="K56" s="348"/>
      <c r="L56" s="349" t="str">
        <f>IF(E56="","",VLOOKUP(C56,Data!$B$5:$E$508,4,FALSE)*E56)</f>
        <v/>
      </c>
      <c r="M56" s="349" t="str">
        <f>IF(E56="","",VLOOKUP(C56,Data!$B$5:$F$508,5,FALSE)*E56)</f>
        <v/>
      </c>
      <c r="N56" s="612" t="e">
        <f>IF(C56=Data!#REF!,Data!#REF!,(IF(C56=Data!#REF!,Data!#REF!,(IF(C56=Data!#REF!,Data!#REF!,(IF(C56=Data!B148,Data!G148,(IF(C56=Data!B151,Data!G151,(IF(C56=Data!#REF!,Data!#REF!,(IF(C56=Data!#REF!,Data!#REF!,(IF(C56=Data!#REF!,Data!#REF!,Data!#REF!)))))))))))))))&amp;IF(C56=Data!#REF!,Data!#REF!,(IF(C56=Data!#REF!,Data!#REF!,(IF(C56=Data!#REF!,Data!#REF!,(IF(C56=Data!#REF!,Data!#REF!,(IF(C56=Data!#REF!,Data!#REF!,(IF(C56=Data!#REF!,Data!G843,(IF(C56=Data!#REF!,Data!#REF!,(IF(C56=Data!#REF!,Data!#REF!,Data!#REF!)))))))))))))))&amp;IF(C56=Data!B179,Data!G179,(IF(C56=Data!#REF!,Data!#REF!,(IF(C56=Data!#REF!,Data!#REF!,(IF(C56=Data!#REF!,Data!#REF!,(IF(C56=Data!#REF!,Data!#REF!,Data!#REF!)))))))))</f>
        <v>#REF!</v>
      </c>
      <c r="O56" s="992"/>
      <c r="P56" s="993"/>
      <c r="Q56" s="630" t="s">
        <v>525</v>
      </c>
      <c r="R56" s="993"/>
      <c r="S56" s="993"/>
      <c r="T56" s="630"/>
      <c r="U56" s="634"/>
      <c r="V56" s="630"/>
      <c r="W56" s="350" t="str">
        <f>IF(E56="","",VLOOKUP(C56,Data!$B$5:$J$508,9,FALSE)*E56)</f>
        <v/>
      </c>
      <c r="X56" s="704"/>
      <c r="Y56" s="704"/>
      <c r="Z56" s="704"/>
      <c r="AA56" s="704"/>
      <c r="AB56" s="704"/>
      <c r="AC56" s="704"/>
      <c r="AD56" s="704"/>
    </row>
    <row r="57" spans="2:30" ht="18">
      <c r="B57" s="637"/>
      <c r="C57" s="653"/>
      <c r="D57" s="654"/>
      <c r="E57" s="359">
        <f>SUM(E18:E56)</f>
        <v>2801</v>
      </c>
      <c r="F57" s="359"/>
      <c r="G57" s="361"/>
      <c r="H57" s="493">
        <f>SUM(H18:H56)</f>
        <v>135265.08000000002</v>
      </c>
      <c r="I57" s="361"/>
      <c r="J57" s="361"/>
      <c r="K57" s="361"/>
      <c r="L57" s="655">
        <f>SUM(L18:L56)</f>
        <v>11488.279</v>
      </c>
      <c r="M57" s="655">
        <f>SUM(M18:M56)</f>
        <v>10769.619999999997</v>
      </c>
      <c r="N57" s="351" t="e">
        <f>SUM(N16:N56)</f>
        <v>#REF!</v>
      </c>
      <c r="O57" s="351"/>
      <c r="P57" s="351">
        <f>SUM(P16:P56)</f>
        <v>0</v>
      </c>
      <c r="Q57" s="351">
        <f>SUM(Q16:Q56)</f>
        <v>0</v>
      </c>
      <c r="R57" s="351"/>
      <c r="S57" s="351">
        <f>SUM(S16:S56)</f>
        <v>0</v>
      </c>
      <c r="T57" s="351">
        <f>SUM(T16:T56)</f>
        <v>0</v>
      </c>
      <c r="U57" s="351" t="e">
        <f>SUM(#REF!)</f>
        <v>#REF!</v>
      </c>
      <c r="V57" s="351">
        <f>SUM(V16:V56)</f>
        <v>0</v>
      </c>
      <c r="W57" s="354">
        <f>SUM(W18:W56)</f>
        <v>32.989896000000016</v>
      </c>
      <c r="Z57" s="704"/>
      <c r="AA57" s="704"/>
    </row>
    <row r="58" spans="2:30" ht="32.5">
      <c r="B58" s="656"/>
      <c r="C58" s="904"/>
      <c r="D58" s="641"/>
      <c r="E58" s="441"/>
      <c r="F58" s="658"/>
      <c r="G58" s="177" t="s">
        <v>527</v>
      </c>
      <c r="H58" s="174"/>
      <c r="I58" s="439"/>
      <c r="J58" s="439"/>
      <c r="K58" s="439"/>
      <c r="L58" s="178"/>
      <c r="M58" s="174"/>
      <c r="N58" s="408"/>
      <c r="O58" s="407"/>
      <c r="P58" s="407"/>
      <c r="Q58" s="407"/>
      <c r="R58" s="407"/>
      <c r="S58" s="407"/>
      <c r="T58" s="407"/>
      <c r="U58" s="408"/>
      <c r="V58" s="408"/>
      <c r="W58" s="176"/>
      <c r="Z58" s="704"/>
      <c r="AA58" s="704"/>
    </row>
    <row r="59" spans="2:30" ht="13">
      <c r="B59" s="387" t="s">
        <v>523</v>
      </c>
      <c r="C59" s="639"/>
      <c r="D59" s="659"/>
      <c r="E59" s="444" t="s">
        <v>528</v>
      </c>
      <c r="F59" s="444"/>
      <c r="G59" s="80" t="s">
        <v>82</v>
      </c>
      <c r="H59" s="84"/>
      <c r="I59" s="417" t="s">
        <v>83</v>
      </c>
      <c r="J59" s="445"/>
      <c r="K59" s="169" t="s">
        <v>84</v>
      </c>
      <c r="L59" s="169"/>
      <c r="M59" s="1070" t="s">
        <v>85</v>
      </c>
      <c r="N59" s="1071"/>
      <c r="O59" s="1071"/>
      <c r="P59" s="1071"/>
      <c r="Q59" s="1071"/>
      <c r="R59" s="1071"/>
      <c r="S59" s="1071"/>
      <c r="T59" s="1071"/>
      <c r="U59" s="1071"/>
      <c r="V59" s="1071"/>
      <c r="W59" s="1072"/>
      <c r="Z59" s="704"/>
      <c r="AA59" s="704"/>
    </row>
    <row r="60" spans="2:30" ht="13">
      <c r="B60" s="394" t="s">
        <v>547</v>
      </c>
      <c r="D60" s="660"/>
      <c r="E60" s="381" t="s">
        <v>87</v>
      </c>
      <c r="G60" s="179" t="s">
        <v>1135</v>
      </c>
      <c r="H60" s="180" t="s">
        <v>12</v>
      </c>
      <c r="I60" s="394" t="s">
        <v>88</v>
      </c>
      <c r="J60" s="446"/>
      <c r="K60" s="171" t="s">
        <v>89</v>
      </c>
      <c r="L60" s="171"/>
      <c r="M60" s="167"/>
      <c r="W60" s="172"/>
      <c r="Z60" s="704"/>
      <c r="AA60" s="704"/>
    </row>
    <row r="61" spans="2:30" ht="12.5">
      <c r="B61" s="394" t="s">
        <v>561</v>
      </c>
      <c r="D61" s="641"/>
      <c r="G61" s="1073"/>
      <c r="H61" s="1074"/>
      <c r="I61" s="394"/>
      <c r="J61" s="446"/>
      <c r="K61" s="171" t="s">
        <v>93</v>
      </c>
      <c r="L61" s="171"/>
      <c r="M61" s="167"/>
      <c r="W61" s="172"/>
      <c r="Z61" s="704"/>
      <c r="AA61" s="704"/>
    </row>
    <row r="62" spans="2:30" ht="12.5">
      <c r="B62" s="406"/>
      <c r="C62" s="448"/>
      <c r="D62" s="661"/>
      <c r="E62" s="381" t="s">
        <v>94</v>
      </c>
      <c r="G62" s="179"/>
      <c r="H62" s="180"/>
      <c r="I62" s="394" t="s">
        <v>95</v>
      </c>
      <c r="J62" s="446"/>
      <c r="K62" s="171"/>
      <c r="L62" s="171"/>
      <c r="M62" s="167"/>
      <c r="W62" s="172"/>
      <c r="Z62" s="704"/>
      <c r="AA62" s="704"/>
    </row>
    <row r="63" spans="2:30" ht="13">
      <c r="B63" s="387" t="s">
        <v>96</v>
      </c>
      <c r="C63" s="444"/>
      <c r="D63" s="640"/>
      <c r="E63" s="381" t="s">
        <v>97</v>
      </c>
      <c r="G63" s="88" t="s">
        <v>98</v>
      </c>
      <c r="H63" s="85"/>
      <c r="I63" s="394" t="s">
        <v>88</v>
      </c>
      <c r="J63" s="446"/>
      <c r="K63" s="171" t="s">
        <v>99</v>
      </c>
      <c r="L63" s="171"/>
      <c r="M63" s="167"/>
      <c r="W63" s="172"/>
      <c r="Z63" s="704"/>
      <c r="AA63" s="704"/>
    </row>
    <row r="64" spans="2:30" ht="15.5">
      <c r="B64" s="729" t="s">
        <v>537</v>
      </c>
      <c r="D64" s="641"/>
      <c r="E64" s="381" t="s">
        <v>100</v>
      </c>
      <c r="G64" s="89"/>
      <c r="H64" s="181"/>
      <c r="I64" s="394" t="s">
        <v>101</v>
      </c>
      <c r="J64" s="446"/>
      <c r="K64" s="171" t="s">
        <v>524</v>
      </c>
      <c r="L64" s="171"/>
      <c r="M64" s="1075" t="s">
        <v>103</v>
      </c>
      <c r="N64" s="1076"/>
      <c r="O64" s="1076"/>
      <c r="P64" s="1076"/>
      <c r="Q64" s="1076"/>
      <c r="R64" s="1076"/>
      <c r="S64" s="1076"/>
      <c r="T64" s="1076"/>
      <c r="U64" s="1076"/>
      <c r="V64" s="1076"/>
      <c r="W64" s="1077"/>
      <c r="Z64" s="704"/>
      <c r="AA64" s="704"/>
    </row>
    <row r="65" spans="2:28" ht="12.5">
      <c r="B65" s="406"/>
      <c r="C65" s="448"/>
      <c r="D65" s="644"/>
      <c r="E65" s="448"/>
      <c r="F65" s="448"/>
      <c r="G65" s="1061" t="s">
        <v>1428</v>
      </c>
      <c r="H65" s="1078"/>
      <c r="I65" s="1061" t="s">
        <v>1435</v>
      </c>
      <c r="J65" s="1078"/>
      <c r="K65" s="448"/>
      <c r="L65" s="175"/>
      <c r="M65" s="1079" t="s">
        <v>105</v>
      </c>
      <c r="N65" s="1080"/>
      <c r="O65" s="1080"/>
      <c r="P65" s="1080"/>
      <c r="Q65" s="1080"/>
      <c r="R65" s="1080"/>
      <c r="S65" s="1080"/>
      <c r="T65" s="1080"/>
      <c r="U65" s="1080"/>
      <c r="V65" s="1080"/>
      <c r="W65" s="1081"/>
      <c r="Z65" s="704"/>
      <c r="AA65" s="704"/>
    </row>
    <row r="66" spans="2:28" ht="12.5">
      <c r="B66" s="996"/>
      <c r="C66" s="997"/>
      <c r="D66" s="997"/>
      <c r="E66" s="997"/>
      <c r="F66" s="997"/>
      <c r="G66" s="998"/>
      <c r="H66" s="999"/>
      <c r="I66" s="998"/>
      <c r="J66" s="999"/>
      <c r="K66" s="997"/>
      <c r="L66" s="171"/>
      <c r="M66" s="1000"/>
      <c r="N66" s="1000"/>
      <c r="O66" s="1000"/>
      <c r="P66" s="1000"/>
      <c r="Q66" s="1000"/>
      <c r="R66" s="1000"/>
      <c r="S66" s="1000"/>
      <c r="T66" s="1000"/>
      <c r="U66" s="1000"/>
      <c r="V66" s="1000"/>
      <c r="W66" s="1001"/>
      <c r="Z66" s="704"/>
      <c r="AA66" s="704"/>
    </row>
    <row r="67" spans="2:28" ht="12.5">
      <c r="Z67" s="704"/>
      <c r="AA67" s="704"/>
    </row>
    <row r="68" spans="2:28" ht="12.5">
      <c r="Z68" s="704"/>
      <c r="AA68" s="704"/>
    </row>
    <row r="69" spans="2:28" ht="12.5">
      <c r="Z69" s="704"/>
      <c r="AA69" s="704"/>
    </row>
    <row r="70" spans="2:28" ht="12.5">
      <c r="Z70" s="704"/>
      <c r="AA70" s="704"/>
    </row>
    <row r="71" spans="2:28" ht="22.5" customHeight="1">
      <c r="B71" s="456" t="s">
        <v>922</v>
      </c>
      <c r="C71" s="497"/>
      <c r="D71" s="456" t="s">
        <v>580</v>
      </c>
      <c r="E71" s="663"/>
      <c r="F71" s="663"/>
      <c r="G71" s="456" t="s">
        <v>916</v>
      </c>
      <c r="I71" s="456" t="s">
        <v>927</v>
      </c>
      <c r="Z71" s="704"/>
      <c r="AA71" s="704"/>
    </row>
    <row r="72" spans="2:28" s="163" customFormat="1" ht="22.5" customHeight="1">
      <c r="B72" s="456" t="s">
        <v>923</v>
      </c>
      <c r="C72" s="497"/>
      <c r="D72" s="456" t="s">
        <v>1433</v>
      </c>
      <c r="E72" s="663"/>
      <c r="F72" s="663"/>
      <c r="G72" s="664" t="s">
        <v>917</v>
      </c>
      <c r="H72" s="497"/>
      <c r="I72" s="575" t="s">
        <v>927</v>
      </c>
      <c r="J72" s="704"/>
      <c r="K72" s="704"/>
      <c r="N72" s="704"/>
      <c r="O72" s="704"/>
      <c r="P72" s="704"/>
      <c r="Q72" s="704"/>
      <c r="R72" s="704"/>
      <c r="S72" s="704"/>
      <c r="T72" s="704"/>
      <c r="U72" s="704"/>
      <c r="V72" s="704"/>
      <c r="W72" s="164"/>
      <c r="X72" s="704"/>
      <c r="Y72" s="704"/>
      <c r="Z72" s="704"/>
      <c r="AA72" s="704"/>
      <c r="AB72" s="704"/>
    </row>
    <row r="73" spans="2:28" s="163" customFormat="1" ht="22.5" customHeight="1">
      <c r="B73" s="456" t="s">
        <v>924</v>
      </c>
      <c r="C73" s="497"/>
      <c r="D73" s="664" t="s">
        <v>927</v>
      </c>
      <c r="E73" s="663"/>
      <c r="F73" s="663"/>
      <c r="G73" s="456" t="s">
        <v>918</v>
      </c>
      <c r="I73" s="456" t="s">
        <v>580</v>
      </c>
      <c r="J73" s="704"/>
      <c r="K73" s="704"/>
      <c r="N73" s="704"/>
      <c r="O73" s="704"/>
      <c r="P73" s="704"/>
      <c r="Q73" s="704"/>
      <c r="R73" s="704"/>
      <c r="S73" s="704"/>
      <c r="T73" s="704"/>
      <c r="U73" s="704"/>
      <c r="V73" s="704"/>
      <c r="W73" s="164"/>
      <c r="X73" s="704"/>
      <c r="Y73" s="704"/>
      <c r="Z73" s="704"/>
      <c r="AA73" s="704"/>
      <c r="AB73" s="704"/>
    </row>
    <row r="74" spans="2:28" s="163" customFormat="1" ht="22.5" customHeight="1">
      <c r="B74" s="456" t="s">
        <v>925</v>
      </c>
      <c r="C74" s="497"/>
      <c r="D74" s="456" t="s">
        <v>580</v>
      </c>
      <c r="E74" s="663"/>
      <c r="F74" s="663"/>
      <c r="G74" s="456" t="s">
        <v>919</v>
      </c>
      <c r="I74" s="456" t="s">
        <v>580</v>
      </c>
      <c r="J74" s="704"/>
      <c r="K74" s="704"/>
      <c r="N74" s="704"/>
      <c r="O74" s="704"/>
      <c r="P74" s="704"/>
      <c r="Q74" s="704"/>
      <c r="R74" s="704"/>
      <c r="S74" s="704"/>
      <c r="T74" s="704"/>
      <c r="U74" s="704"/>
      <c r="V74" s="704"/>
      <c r="W74" s="164"/>
      <c r="X74" s="704"/>
      <c r="Y74" s="704"/>
      <c r="Z74" s="704"/>
      <c r="AA74" s="704"/>
      <c r="AB74" s="704"/>
    </row>
    <row r="75" spans="2:28" s="163" customFormat="1" ht="22.5" customHeight="1">
      <c r="B75" s="456" t="s">
        <v>926</v>
      </c>
      <c r="C75" s="497"/>
      <c r="D75" s="456" t="s">
        <v>580</v>
      </c>
      <c r="E75" s="663"/>
      <c r="F75" s="663"/>
      <c r="G75" s="456" t="s">
        <v>921</v>
      </c>
      <c r="I75" s="456" t="s">
        <v>580</v>
      </c>
      <c r="J75" s="704"/>
      <c r="K75" s="704"/>
      <c r="N75" s="704"/>
      <c r="O75" s="704"/>
      <c r="P75" s="704"/>
      <c r="Q75" s="704"/>
      <c r="R75" s="704"/>
      <c r="S75" s="704"/>
      <c r="T75" s="704"/>
      <c r="U75" s="704"/>
      <c r="V75" s="704"/>
      <c r="W75" s="164"/>
      <c r="X75" s="704"/>
      <c r="Y75" s="704"/>
      <c r="Z75" s="704"/>
      <c r="AA75" s="704"/>
      <c r="AB75" s="704"/>
    </row>
    <row r="76" spans="2:28" ht="20">
      <c r="B76" s="665"/>
      <c r="D76" s="665"/>
      <c r="E76" s="665"/>
      <c r="F76" s="665"/>
      <c r="G76" s="456" t="s">
        <v>920</v>
      </c>
      <c r="I76" s="456" t="s">
        <v>580</v>
      </c>
      <c r="Z76" s="704"/>
      <c r="AA76" s="704"/>
    </row>
    <row r="77" spans="2:28" s="163" customFormat="1" ht="12.5">
      <c r="B77" s="704"/>
      <c r="C77" s="704"/>
      <c r="D77" s="704"/>
      <c r="E77" s="704"/>
      <c r="F77" s="704"/>
      <c r="G77" s="704"/>
      <c r="H77" s="704"/>
      <c r="I77" s="704"/>
      <c r="J77" s="704"/>
      <c r="K77" s="704"/>
      <c r="N77" s="704"/>
      <c r="O77" s="704"/>
      <c r="P77" s="704"/>
      <c r="Q77" s="704"/>
      <c r="R77" s="704"/>
      <c r="S77" s="704"/>
      <c r="T77" s="704"/>
      <c r="U77" s="704"/>
      <c r="V77" s="704"/>
      <c r="W77" s="164"/>
      <c r="X77" s="704"/>
      <c r="Y77" s="704"/>
      <c r="Z77" s="704"/>
      <c r="AA77" s="704"/>
      <c r="AB77" s="704"/>
    </row>
    <row r="78" spans="2:28" s="163" customFormat="1" ht="12.5">
      <c r="B78" s="704"/>
      <c r="C78" s="704"/>
      <c r="D78" s="704"/>
      <c r="E78" s="704"/>
      <c r="F78" s="704"/>
      <c r="G78" s="704"/>
      <c r="H78" s="704"/>
      <c r="I78" s="704"/>
      <c r="J78" s="704"/>
      <c r="K78" s="704"/>
      <c r="N78" s="704"/>
      <c r="O78" s="704"/>
      <c r="P78" s="704"/>
      <c r="Q78" s="704"/>
      <c r="R78" s="704"/>
      <c r="S78" s="704"/>
      <c r="T78" s="704"/>
      <c r="U78" s="704"/>
      <c r="V78" s="704"/>
      <c r="W78" s="164"/>
      <c r="X78" s="704"/>
      <c r="Y78" s="704"/>
      <c r="Z78" s="704"/>
      <c r="AA78" s="704"/>
      <c r="AB78" s="704"/>
    </row>
    <row r="79" spans="2:28" s="163" customFormat="1" ht="12.5">
      <c r="B79" s="704"/>
      <c r="C79" s="704"/>
      <c r="D79" s="704"/>
      <c r="E79" s="704"/>
      <c r="F79" s="704"/>
      <c r="G79" s="704"/>
      <c r="H79" s="704"/>
      <c r="I79" s="704"/>
      <c r="J79" s="704"/>
      <c r="K79" s="704"/>
      <c r="N79" s="704"/>
      <c r="O79" s="704"/>
      <c r="P79" s="704"/>
      <c r="Q79" s="704"/>
      <c r="R79" s="704"/>
      <c r="S79" s="704"/>
      <c r="T79" s="704"/>
      <c r="U79" s="704"/>
      <c r="V79" s="704"/>
      <c r="W79" s="164"/>
      <c r="X79" s="704"/>
      <c r="Y79" s="704"/>
      <c r="Z79" s="704"/>
      <c r="AA79" s="704"/>
      <c r="AB79" s="704"/>
    </row>
    <row r="80" spans="2:28" s="163" customFormat="1" ht="12.5">
      <c r="B80" s="704"/>
      <c r="C80" s="704"/>
      <c r="D80" s="704"/>
      <c r="E80" s="704"/>
      <c r="F80" s="704"/>
      <c r="G80" s="704"/>
      <c r="H80" s="704"/>
      <c r="I80" s="704"/>
      <c r="J80" s="704"/>
      <c r="K80" s="704"/>
      <c r="N80" s="704"/>
      <c r="O80" s="704"/>
      <c r="P80" s="704"/>
      <c r="Q80" s="704"/>
      <c r="R80" s="704"/>
      <c r="S80" s="704"/>
      <c r="T80" s="704"/>
      <c r="U80" s="704"/>
      <c r="V80" s="704"/>
      <c r="W80" s="164"/>
      <c r="X80" s="704"/>
      <c r="Y80" s="704"/>
      <c r="Z80" s="704"/>
      <c r="AA80" s="704"/>
      <c r="AB80" s="704"/>
    </row>
    <row r="81" spans="2:28" s="163" customFormat="1" ht="12.5">
      <c r="B81" s="704"/>
      <c r="C81" s="704"/>
      <c r="D81" s="704"/>
      <c r="E81" s="704"/>
      <c r="F81" s="704"/>
      <c r="G81" s="704"/>
      <c r="H81" s="704"/>
      <c r="I81" s="704"/>
      <c r="J81" s="704"/>
      <c r="K81" s="704"/>
      <c r="N81" s="704"/>
      <c r="O81" s="704"/>
      <c r="P81" s="704"/>
      <c r="Q81" s="704"/>
      <c r="R81" s="704"/>
      <c r="S81" s="704"/>
      <c r="T81" s="704"/>
      <c r="U81" s="704"/>
      <c r="V81" s="704"/>
      <c r="W81" s="164"/>
      <c r="X81" s="704"/>
      <c r="Y81" s="704"/>
      <c r="Z81" s="704"/>
      <c r="AA81" s="704"/>
      <c r="AB81" s="704"/>
    </row>
    <row r="82" spans="2:28" s="163" customFormat="1" ht="12.5">
      <c r="B82" s="704"/>
      <c r="C82" s="704"/>
      <c r="D82" s="704"/>
      <c r="E82" s="704"/>
      <c r="F82" s="704"/>
      <c r="G82" s="704"/>
      <c r="H82" s="704"/>
      <c r="I82" s="704"/>
      <c r="J82" s="704"/>
      <c r="K82" s="704"/>
      <c r="N82" s="704"/>
      <c r="O82" s="704"/>
      <c r="P82" s="704"/>
      <c r="Q82" s="704"/>
      <c r="R82" s="704"/>
      <c r="S82" s="704"/>
      <c r="T82" s="704"/>
      <c r="U82" s="704"/>
      <c r="V82" s="704"/>
      <c r="W82" s="164"/>
      <c r="X82" s="704"/>
      <c r="Y82" s="704"/>
      <c r="Z82" s="704"/>
      <c r="AA82" s="704"/>
      <c r="AB82" s="704"/>
    </row>
    <row r="83" spans="2:28" s="163" customFormat="1" ht="12.5">
      <c r="B83" s="704"/>
      <c r="C83" s="704"/>
      <c r="D83" s="704"/>
      <c r="E83" s="704"/>
      <c r="F83" s="704"/>
      <c r="G83" s="704"/>
      <c r="H83" s="704"/>
      <c r="I83" s="704"/>
      <c r="J83" s="704"/>
      <c r="K83" s="704"/>
      <c r="N83" s="704"/>
      <c r="O83" s="704"/>
      <c r="P83" s="704"/>
      <c r="Q83" s="704"/>
      <c r="R83" s="704"/>
      <c r="S83" s="704"/>
      <c r="T83" s="704"/>
      <c r="U83" s="704"/>
      <c r="V83" s="704"/>
      <c r="W83" s="164"/>
      <c r="X83" s="704"/>
      <c r="Y83" s="704"/>
      <c r="Z83" s="704"/>
      <c r="AA83" s="704"/>
      <c r="AB83" s="704"/>
    </row>
    <row r="84" spans="2:28" s="163" customFormat="1" ht="12.5">
      <c r="B84" s="704"/>
      <c r="C84" s="704"/>
      <c r="D84" s="704"/>
      <c r="E84" s="704"/>
      <c r="F84" s="704"/>
      <c r="G84" s="704"/>
      <c r="H84" s="704"/>
      <c r="I84" s="704"/>
      <c r="J84" s="704"/>
      <c r="K84" s="704"/>
      <c r="N84" s="704"/>
      <c r="O84" s="704"/>
      <c r="P84" s="704"/>
      <c r="Q84" s="704"/>
      <c r="R84" s="704"/>
      <c r="S84" s="704"/>
      <c r="T84" s="704"/>
      <c r="U84" s="704"/>
      <c r="V84" s="704"/>
      <c r="W84" s="164"/>
      <c r="X84" s="704"/>
      <c r="Y84" s="704"/>
      <c r="Z84" s="704"/>
      <c r="AA84" s="704"/>
      <c r="AB84" s="704"/>
    </row>
    <row r="85" spans="2:28" s="163" customFormat="1" ht="12.5">
      <c r="B85" s="704"/>
      <c r="C85" s="704"/>
      <c r="D85" s="704"/>
      <c r="E85" s="704"/>
      <c r="F85" s="704"/>
      <c r="G85" s="704"/>
      <c r="H85" s="704"/>
      <c r="I85" s="704"/>
      <c r="J85" s="704"/>
      <c r="K85" s="704"/>
      <c r="N85" s="704"/>
      <c r="O85" s="704"/>
      <c r="P85" s="704"/>
      <c r="Q85" s="704"/>
      <c r="R85" s="704"/>
      <c r="S85" s="704"/>
      <c r="T85" s="704"/>
      <c r="U85" s="704"/>
      <c r="V85" s="704"/>
      <c r="W85" s="164"/>
      <c r="X85" s="704"/>
      <c r="Y85" s="704"/>
      <c r="Z85" s="704"/>
      <c r="AA85" s="704"/>
      <c r="AB85" s="704"/>
    </row>
    <row r="86" spans="2:28" s="163" customFormat="1" ht="12.5">
      <c r="B86" s="704"/>
      <c r="C86" s="704"/>
      <c r="D86" s="704"/>
      <c r="E86" s="704"/>
      <c r="F86" s="704"/>
      <c r="G86" s="704"/>
      <c r="H86" s="704"/>
      <c r="I86" s="704"/>
      <c r="J86" s="704"/>
      <c r="K86" s="704"/>
      <c r="N86" s="704"/>
      <c r="O86" s="704"/>
      <c r="P86" s="704"/>
      <c r="Q86" s="704"/>
      <c r="R86" s="704"/>
      <c r="S86" s="704"/>
      <c r="T86" s="704"/>
      <c r="U86" s="704"/>
      <c r="V86" s="704"/>
      <c r="W86" s="164"/>
      <c r="X86" s="704"/>
      <c r="Y86" s="704"/>
      <c r="Z86" s="704"/>
      <c r="AA86" s="704"/>
      <c r="AB86" s="704"/>
    </row>
    <row r="87" spans="2:28" s="163" customFormat="1" ht="12.5">
      <c r="B87" s="704"/>
      <c r="C87" s="704"/>
      <c r="D87" s="704"/>
      <c r="E87" s="704"/>
      <c r="F87" s="704"/>
      <c r="G87" s="704"/>
      <c r="H87" s="704"/>
      <c r="I87" s="704"/>
      <c r="J87" s="704"/>
      <c r="K87" s="704"/>
      <c r="N87" s="704"/>
      <c r="O87" s="704"/>
      <c r="P87" s="704"/>
      <c r="Q87" s="704"/>
      <c r="R87" s="704"/>
      <c r="S87" s="704"/>
      <c r="T87" s="704"/>
      <c r="U87" s="704"/>
      <c r="V87" s="704"/>
      <c r="W87" s="164"/>
      <c r="X87" s="704"/>
      <c r="Y87" s="704"/>
      <c r="Z87" s="704"/>
      <c r="AA87" s="704"/>
      <c r="AB87" s="704"/>
    </row>
    <row r="88" spans="2:28" ht="12.5">
      <c r="C88" s="704"/>
      <c r="D88" s="704"/>
      <c r="E88" s="704"/>
      <c r="F88" s="704"/>
      <c r="G88" s="704"/>
      <c r="H88" s="704"/>
      <c r="Z88" s="704"/>
      <c r="AA88" s="704"/>
    </row>
    <row r="89" spans="2:28" s="665" customFormat="1" ht="12.5">
      <c r="B89" s="704"/>
      <c r="C89" s="704"/>
      <c r="D89" s="704"/>
      <c r="E89" s="704"/>
      <c r="F89" s="704"/>
      <c r="G89" s="704"/>
      <c r="H89" s="704"/>
      <c r="I89" s="704"/>
      <c r="J89" s="704"/>
      <c r="K89" s="704"/>
      <c r="L89" s="163"/>
      <c r="M89" s="163"/>
      <c r="N89" s="704"/>
      <c r="O89" s="704"/>
      <c r="P89" s="704"/>
      <c r="Q89" s="704"/>
      <c r="R89" s="704"/>
      <c r="S89" s="704"/>
      <c r="T89" s="704"/>
      <c r="U89" s="704"/>
      <c r="V89" s="704"/>
      <c r="W89" s="164"/>
      <c r="X89" s="704"/>
      <c r="Y89" s="704"/>
      <c r="Z89" s="704"/>
      <c r="AA89" s="704"/>
      <c r="AB89" s="704"/>
    </row>
    <row r="90" spans="2:28" s="665" customFormat="1" ht="12.5">
      <c r="B90" s="704"/>
      <c r="C90" s="704"/>
      <c r="D90" s="704"/>
      <c r="E90" s="704"/>
      <c r="F90" s="704"/>
      <c r="G90" s="704"/>
      <c r="H90" s="704"/>
      <c r="I90" s="704"/>
      <c r="J90" s="704"/>
      <c r="K90" s="704"/>
      <c r="L90" s="163"/>
      <c r="M90" s="163"/>
      <c r="N90" s="704"/>
      <c r="O90" s="704"/>
      <c r="P90" s="704"/>
      <c r="Q90" s="704"/>
      <c r="R90" s="704"/>
      <c r="S90" s="704"/>
      <c r="T90" s="704"/>
      <c r="U90" s="704"/>
      <c r="V90" s="704"/>
      <c r="W90" s="164"/>
      <c r="X90" s="704"/>
      <c r="Y90" s="704"/>
      <c r="Z90" s="704"/>
      <c r="AA90" s="704"/>
      <c r="AB90" s="704"/>
    </row>
    <row r="91" spans="2:28" s="665" customFormat="1" ht="12.5">
      <c r="B91" s="704"/>
      <c r="C91" s="704"/>
      <c r="D91" s="704"/>
      <c r="E91" s="704"/>
      <c r="F91" s="704"/>
      <c r="G91" s="704"/>
      <c r="H91" s="704"/>
      <c r="I91" s="704"/>
      <c r="J91" s="704"/>
      <c r="K91" s="704"/>
      <c r="L91" s="163"/>
      <c r="M91" s="163"/>
      <c r="N91" s="704"/>
      <c r="O91" s="704"/>
      <c r="P91" s="704"/>
      <c r="Q91" s="704"/>
      <c r="R91" s="704"/>
      <c r="S91" s="704"/>
      <c r="T91" s="704"/>
      <c r="U91" s="704"/>
      <c r="V91" s="704"/>
      <c r="W91" s="164"/>
      <c r="X91" s="704"/>
      <c r="Y91" s="704"/>
      <c r="Z91" s="704"/>
      <c r="AA91" s="704"/>
      <c r="AB91" s="704"/>
    </row>
    <row r="92" spans="2:28" s="665" customFormat="1" ht="12.5">
      <c r="B92" s="704"/>
      <c r="C92" s="704"/>
      <c r="D92" s="704"/>
      <c r="E92" s="704"/>
      <c r="F92" s="704"/>
      <c r="G92" s="704"/>
      <c r="H92" s="704"/>
      <c r="I92" s="704"/>
      <c r="J92" s="704"/>
      <c r="K92" s="704"/>
      <c r="L92" s="163"/>
      <c r="M92" s="163"/>
      <c r="N92" s="704"/>
      <c r="O92" s="704"/>
      <c r="P92" s="704"/>
      <c r="Q92" s="704"/>
      <c r="R92" s="704"/>
      <c r="S92" s="704"/>
      <c r="T92" s="704"/>
      <c r="U92" s="704"/>
      <c r="V92" s="704"/>
      <c r="W92" s="164"/>
      <c r="X92" s="704"/>
      <c r="Y92" s="704"/>
      <c r="Z92" s="704"/>
      <c r="AA92" s="704"/>
      <c r="AB92" s="704"/>
    </row>
    <row r="93" spans="2:28" s="665" customFormat="1" ht="12.5">
      <c r="B93" s="704"/>
      <c r="C93" s="704"/>
      <c r="D93" s="704"/>
      <c r="E93" s="704"/>
      <c r="F93" s="704"/>
      <c r="G93" s="704"/>
      <c r="H93" s="704"/>
      <c r="I93" s="704"/>
      <c r="J93" s="704"/>
      <c r="K93" s="704"/>
      <c r="L93" s="163"/>
      <c r="M93" s="163"/>
      <c r="N93" s="704"/>
      <c r="O93" s="704"/>
      <c r="P93" s="704"/>
      <c r="Q93" s="704"/>
      <c r="R93" s="704"/>
      <c r="S93" s="704"/>
      <c r="T93" s="704"/>
      <c r="U93" s="704"/>
      <c r="V93" s="704"/>
      <c r="W93" s="164"/>
      <c r="X93" s="704"/>
      <c r="Y93" s="704"/>
      <c r="Z93" s="704"/>
      <c r="AA93" s="704"/>
      <c r="AB93" s="704"/>
    </row>
    <row r="94" spans="2:28" s="665" customFormat="1" ht="12.5">
      <c r="B94" s="704"/>
      <c r="C94" s="704"/>
      <c r="D94" s="704"/>
      <c r="E94" s="704"/>
      <c r="F94" s="704"/>
      <c r="G94" s="704"/>
      <c r="H94" s="704"/>
      <c r="I94" s="704"/>
      <c r="J94" s="704"/>
      <c r="K94" s="704"/>
      <c r="L94" s="163"/>
      <c r="M94" s="163"/>
      <c r="N94" s="704"/>
      <c r="O94" s="704"/>
      <c r="P94" s="704"/>
      <c r="Q94" s="704"/>
      <c r="R94" s="704"/>
      <c r="S94" s="704"/>
      <c r="T94" s="704"/>
      <c r="U94" s="704"/>
      <c r="V94" s="704"/>
      <c r="W94" s="164"/>
      <c r="X94" s="704"/>
      <c r="Y94" s="704"/>
      <c r="Z94" s="704"/>
      <c r="AA94" s="704"/>
      <c r="AB94" s="704"/>
    </row>
    <row r="95" spans="2:28" s="665" customFormat="1" ht="12.5">
      <c r="B95" s="704"/>
      <c r="C95" s="704"/>
      <c r="D95" s="704"/>
      <c r="E95" s="704"/>
      <c r="F95" s="704"/>
      <c r="G95" s="704"/>
      <c r="H95" s="704"/>
      <c r="I95" s="704"/>
      <c r="J95" s="704"/>
      <c r="K95" s="704"/>
      <c r="L95" s="163"/>
      <c r="M95" s="163"/>
      <c r="N95" s="704"/>
      <c r="O95" s="704"/>
      <c r="P95" s="704"/>
      <c r="Q95" s="704"/>
      <c r="R95" s="704"/>
      <c r="S95" s="704"/>
      <c r="T95" s="704"/>
      <c r="U95" s="704"/>
      <c r="V95" s="704"/>
      <c r="W95" s="164"/>
      <c r="X95" s="704"/>
      <c r="Y95" s="704"/>
      <c r="Z95" s="704"/>
      <c r="AA95" s="704"/>
      <c r="AB95" s="704"/>
    </row>
    <row r="96" spans="2:28" s="665" customFormat="1" ht="12.5">
      <c r="B96" s="704"/>
      <c r="C96" s="704"/>
      <c r="D96" s="704"/>
      <c r="E96" s="704"/>
      <c r="F96" s="704"/>
      <c r="G96" s="704"/>
      <c r="H96" s="704"/>
      <c r="I96" s="704"/>
      <c r="J96" s="704"/>
      <c r="K96" s="704"/>
      <c r="L96" s="163"/>
      <c r="M96" s="163"/>
      <c r="N96" s="704"/>
      <c r="O96" s="704"/>
      <c r="P96" s="704"/>
      <c r="Q96" s="704"/>
      <c r="R96" s="704"/>
      <c r="S96" s="704"/>
      <c r="T96" s="704"/>
      <c r="U96" s="704"/>
      <c r="V96" s="704"/>
      <c r="W96" s="164"/>
      <c r="X96" s="704"/>
      <c r="Y96" s="704"/>
      <c r="Z96" s="704"/>
      <c r="AA96" s="704"/>
      <c r="AB96" s="704"/>
    </row>
    <row r="97" spans="2:28" s="665" customFormat="1" ht="12.5">
      <c r="B97" s="704"/>
      <c r="C97" s="704"/>
      <c r="D97" s="704"/>
      <c r="E97" s="704"/>
      <c r="F97" s="704"/>
      <c r="G97" s="704"/>
      <c r="H97" s="704"/>
      <c r="I97" s="704"/>
      <c r="J97" s="704"/>
      <c r="K97" s="704"/>
      <c r="L97" s="163"/>
      <c r="M97" s="163"/>
      <c r="N97" s="704"/>
      <c r="O97" s="704"/>
      <c r="P97" s="704"/>
      <c r="Q97" s="704"/>
      <c r="R97" s="704"/>
      <c r="S97" s="704"/>
      <c r="T97" s="704"/>
      <c r="U97" s="704"/>
      <c r="V97" s="704"/>
      <c r="W97" s="164"/>
      <c r="X97" s="704"/>
      <c r="Y97" s="704"/>
      <c r="Z97" s="704"/>
      <c r="AA97" s="704"/>
      <c r="AB97" s="704"/>
    </row>
    <row r="98" spans="2:28" s="665" customFormat="1" ht="12.5">
      <c r="B98" s="704"/>
      <c r="C98" s="704"/>
      <c r="D98" s="704"/>
      <c r="E98" s="704"/>
      <c r="F98" s="704"/>
      <c r="G98" s="704"/>
      <c r="H98" s="704"/>
      <c r="I98" s="704"/>
      <c r="J98" s="704"/>
      <c r="K98" s="704"/>
      <c r="L98" s="163"/>
      <c r="M98" s="163"/>
      <c r="N98" s="704"/>
      <c r="O98" s="704"/>
      <c r="P98" s="704"/>
      <c r="Q98" s="704"/>
      <c r="R98" s="704"/>
      <c r="S98" s="704"/>
      <c r="T98" s="704"/>
      <c r="U98" s="704"/>
      <c r="V98" s="704"/>
      <c r="W98" s="164"/>
      <c r="X98" s="704"/>
      <c r="Y98" s="704"/>
      <c r="Z98" s="704"/>
      <c r="AA98" s="704"/>
      <c r="AB98" s="704"/>
    </row>
    <row r="99" spans="2:28" s="665" customFormat="1" ht="12.5">
      <c r="B99" s="704"/>
      <c r="C99" s="704"/>
      <c r="D99" s="704"/>
      <c r="E99" s="704"/>
      <c r="F99" s="704"/>
      <c r="G99" s="704"/>
      <c r="H99" s="704"/>
      <c r="I99" s="704"/>
      <c r="J99" s="704"/>
      <c r="K99" s="704"/>
      <c r="L99" s="163"/>
      <c r="M99" s="163"/>
      <c r="N99" s="704"/>
      <c r="O99" s="704"/>
      <c r="P99" s="704"/>
      <c r="Q99" s="704"/>
      <c r="R99" s="704"/>
      <c r="S99" s="704"/>
      <c r="T99" s="704"/>
      <c r="U99" s="704"/>
      <c r="V99" s="704"/>
      <c r="W99" s="164"/>
      <c r="X99" s="704"/>
      <c r="Y99" s="704"/>
      <c r="Z99" s="704"/>
      <c r="AA99" s="704"/>
      <c r="AB99" s="704"/>
    </row>
    <row r="100" spans="2:28" s="665" customFormat="1" ht="12.5">
      <c r="B100" s="704"/>
      <c r="C100" s="704"/>
      <c r="D100" s="704"/>
      <c r="E100" s="704"/>
      <c r="F100" s="704"/>
      <c r="G100" s="704"/>
      <c r="H100" s="704"/>
      <c r="I100" s="704"/>
      <c r="J100" s="704"/>
      <c r="K100" s="704"/>
      <c r="L100" s="163"/>
      <c r="M100" s="163"/>
      <c r="N100" s="704"/>
      <c r="O100" s="704"/>
      <c r="P100" s="704"/>
      <c r="Q100" s="704"/>
      <c r="R100" s="704"/>
      <c r="S100" s="704"/>
      <c r="T100" s="704"/>
      <c r="U100" s="704"/>
      <c r="V100" s="704"/>
      <c r="W100" s="164"/>
      <c r="X100" s="704"/>
      <c r="Y100" s="704"/>
      <c r="Z100" s="704"/>
      <c r="AA100" s="704"/>
      <c r="AB100" s="704"/>
    </row>
    <row r="101" spans="2:28" s="665" customFormat="1" ht="12.5">
      <c r="B101" s="704"/>
      <c r="C101" s="704"/>
      <c r="D101" s="704"/>
      <c r="E101" s="704"/>
      <c r="F101" s="704"/>
      <c r="G101" s="704"/>
      <c r="H101" s="704"/>
      <c r="I101" s="704"/>
      <c r="J101" s="704"/>
      <c r="K101" s="704"/>
      <c r="L101" s="163"/>
      <c r="M101" s="163"/>
      <c r="N101" s="704"/>
      <c r="O101" s="704"/>
      <c r="P101" s="704"/>
      <c r="Q101" s="704"/>
      <c r="R101" s="704"/>
      <c r="S101" s="704"/>
      <c r="T101" s="704"/>
      <c r="U101" s="704"/>
      <c r="V101" s="704"/>
      <c r="W101" s="164"/>
      <c r="X101" s="704"/>
      <c r="Y101" s="704"/>
      <c r="Z101" s="704"/>
      <c r="AA101" s="704"/>
      <c r="AB101" s="704"/>
    </row>
    <row r="102" spans="2:28" s="665" customFormat="1" ht="12.5">
      <c r="B102" s="704"/>
      <c r="C102" s="704"/>
      <c r="D102" s="704"/>
      <c r="E102" s="704"/>
      <c r="F102" s="704"/>
      <c r="G102" s="704"/>
      <c r="H102" s="704"/>
      <c r="I102" s="704"/>
      <c r="J102" s="704"/>
      <c r="K102" s="704"/>
      <c r="L102" s="163"/>
      <c r="M102" s="163"/>
      <c r="N102" s="704"/>
      <c r="O102" s="704"/>
      <c r="P102" s="704"/>
      <c r="Q102" s="704"/>
      <c r="R102" s="704"/>
      <c r="S102" s="704"/>
      <c r="T102" s="704"/>
      <c r="U102" s="704"/>
      <c r="V102" s="704"/>
      <c r="W102" s="164"/>
      <c r="X102" s="704"/>
      <c r="Y102" s="704"/>
      <c r="Z102" s="704"/>
      <c r="AA102" s="704"/>
      <c r="AB102" s="704"/>
    </row>
    <row r="103" spans="2:28" s="665" customFormat="1" ht="12.5">
      <c r="B103" s="704"/>
      <c r="C103" s="704"/>
      <c r="D103" s="704"/>
      <c r="E103" s="704"/>
      <c r="F103" s="704"/>
      <c r="G103" s="704"/>
      <c r="H103" s="704"/>
      <c r="I103" s="704"/>
      <c r="J103" s="704"/>
      <c r="K103" s="704"/>
      <c r="L103" s="163"/>
      <c r="M103" s="163"/>
      <c r="N103" s="704"/>
      <c r="O103" s="704"/>
      <c r="P103" s="704"/>
      <c r="Q103" s="704"/>
      <c r="R103" s="704"/>
      <c r="S103" s="704"/>
      <c r="T103" s="704"/>
      <c r="U103" s="704"/>
      <c r="V103" s="704"/>
      <c r="W103" s="164"/>
      <c r="X103" s="704"/>
      <c r="Y103" s="704"/>
      <c r="Z103" s="704"/>
      <c r="AA103" s="704"/>
      <c r="AB103" s="704"/>
    </row>
    <row r="104" spans="2:28" s="665" customFormat="1" ht="12.5">
      <c r="B104" s="704"/>
      <c r="C104" s="704"/>
      <c r="D104" s="704"/>
      <c r="E104" s="704"/>
      <c r="F104" s="704"/>
      <c r="G104" s="704"/>
      <c r="H104" s="704"/>
      <c r="I104" s="704"/>
      <c r="J104" s="704"/>
      <c r="K104" s="704"/>
      <c r="L104" s="163"/>
      <c r="M104" s="163"/>
      <c r="N104" s="704"/>
      <c r="O104" s="704"/>
      <c r="P104" s="704"/>
      <c r="Q104" s="704"/>
      <c r="R104" s="704"/>
      <c r="S104" s="704"/>
      <c r="T104" s="704"/>
      <c r="U104" s="704"/>
      <c r="V104" s="704"/>
      <c r="W104" s="164"/>
      <c r="X104" s="704"/>
      <c r="Y104" s="704"/>
      <c r="Z104" s="704"/>
      <c r="AA104" s="704"/>
      <c r="AB104" s="704"/>
    </row>
    <row r="105" spans="2:28" s="665" customFormat="1" ht="12.5">
      <c r="B105" s="704"/>
      <c r="C105" s="704"/>
      <c r="D105" s="704"/>
      <c r="E105" s="704"/>
      <c r="F105" s="704"/>
      <c r="G105" s="704"/>
      <c r="H105" s="704"/>
      <c r="I105" s="704"/>
      <c r="J105" s="704"/>
      <c r="K105" s="704"/>
      <c r="L105" s="163"/>
      <c r="M105" s="163"/>
      <c r="N105" s="704"/>
      <c r="O105" s="704"/>
      <c r="P105" s="704"/>
      <c r="Q105" s="704"/>
      <c r="R105" s="704"/>
      <c r="S105" s="704"/>
      <c r="T105" s="704"/>
      <c r="U105" s="704"/>
      <c r="V105" s="704"/>
      <c r="W105" s="164"/>
      <c r="X105" s="704"/>
      <c r="Y105" s="704"/>
      <c r="Z105" s="704"/>
      <c r="AA105" s="704"/>
      <c r="AB105" s="704"/>
    </row>
    <row r="106" spans="2:28" s="665" customFormat="1" ht="12.5">
      <c r="B106" s="704"/>
      <c r="C106" s="704"/>
      <c r="D106" s="704"/>
      <c r="E106" s="704"/>
      <c r="F106" s="704"/>
      <c r="G106" s="704"/>
      <c r="H106" s="704"/>
      <c r="I106" s="704"/>
      <c r="J106" s="704"/>
      <c r="K106" s="704"/>
      <c r="L106" s="163"/>
      <c r="M106" s="163"/>
      <c r="N106" s="704"/>
      <c r="O106" s="704"/>
      <c r="P106" s="704"/>
      <c r="Q106" s="704"/>
      <c r="R106" s="704"/>
      <c r="S106" s="704"/>
      <c r="T106" s="704"/>
      <c r="U106" s="704"/>
      <c r="V106" s="704"/>
      <c r="W106" s="164"/>
      <c r="X106" s="704"/>
      <c r="Y106" s="704"/>
      <c r="Z106" s="704"/>
      <c r="AA106" s="704"/>
      <c r="AB106" s="704"/>
    </row>
    <row r="107" spans="2:28" s="665" customFormat="1" ht="12.5">
      <c r="B107" s="704"/>
      <c r="C107" s="704"/>
      <c r="D107" s="704"/>
      <c r="E107" s="704"/>
      <c r="F107" s="704"/>
      <c r="G107" s="704"/>
      <c r="H107" s="704"/>
      <c r="I107" s="704"/>
      <c r="J107" s="704"/>
      <c r="K107" s="704"/>
      <c r="L107" s="163"/>
      <c r="M107" s="163"/>
      <c r="N107" s="704"/>
      <c r="O107" s="704"/>
      <c r="P107" s="704"/>
      <c r="Q107" s="704"/>
      <c r="R107" s="704"/>
      <c r="S107" s="704"/>
      <c r="T107" s="704"/>
      <c r="U107" s="704"/>
      <c r="V107" s="704"/>
      <c r="W107" s="164"/>
      <c r="X107" s="704"/>
      <c r="Y107" s="704"/>
      <c r="Z107" s="704"/>
      <c r="AA107" s="704"/>
      <c r="AB107" s="704"/>
    </row>
    <row r="108" spans="2:28" s="665" customFormat="1" ht="12.5">
      <c r="B108" s="704"/>
      <c r="C108" s="704"/>
      <c r="D108" s="704"/>
      <c r="E108" s="704"/>
      <c r="F108" s="704"/>
      <c r="G108" s="704"/>
      <c r="H108" s="704"/>
      <c r="I108" s="704"/>
      <c r="J108" s="704"/>
      <c r="K108" s="704"/>
      <c r="L108" s="163"/>
      <c r="M108" s="163"/>
      <c r="N108" s="704"/>
      <c r="O108" s="704"/>
      <c r="P108" s="704"/>
      <c r="Q108" s="704"/>
      <c r="R108" s="704"/>
      <c r="S108" s="704"/>
      <c r="T108" s="704"/>
      <c r="U108" s="704"/>
      <c r="V108" s="704"/>
      <c r="W108" s="164"/>
      <c r="X108" s="704"/>
      <c r="Y108" s="704"/>
      <c r="Z108" s="704"/>
      <c r="AA108" s="704"/>
      <c r="AB108" s="704"/>
    </row>
    <row r="109" spans="2:28" s="665" customFormat="1" ht="12.5">
      <c r="B109" s="704"/>
      <c r="C109" s="704"/>
      <c r="D109" s="704"/>
      <c r="E109" s="704"/>
      <c r="F109" s="704"/>
      <c r="G109" s="704"/>
      <c r="H109" s="704"/>
      <c r="I109" s="704"/>
      <c r="J109" s="704"/>
      <c r="K109" s="704"/>
      <c r="L109" s="163"/>
      <c r="M109" s="163"/>
      <c r="N109" s="704"/>
      <c r="O109" s="704"/>
      <c r="P109" s="704"/>
      <c r="Q109" s="704"/>
      <c r="R109" s="704"/>
      <c r="S109" s="704"/>
      <c r="T109" s="704"/>
      <c r="U109" s="704"/>
      <c r="V109" s="704"/>
      <c r="W109" s="164"/>
      <c r="X109" s="704"/>
      <c r="Y109" s="704"/>
      <c r="Z109" s="704"/>
      <c r="AA109" s="704"/>
      <c r="AB109" s="704"/>
    </row>
    <row r="110" spans="2:28" s="665" customFormat="1" ht="12.5">
      <c r="B110" s="704"/>
      <c r="C110" s="704"/>
      <c r="D110" s="704"/>
      <c r="E110" s="704"/>
      <c r="F110" s="704"/>
      <c r="G110" s="704"/>
      <c r="H110" s="704"/>
      <c r="I110" s="704"/>
      <c r="J110" s="704"/>
      <c r="K110" s="704"/>
      <c r="L110" s="163"/>
      <c r="M110" s="163"/>
      <c r="N110" s="704"/>
      <c r="O110" s="704"/>
      <c r="P110" s="704"/>
      <c r="Q110" s="704"/>
      <c r="R110" s="704"/>
      <c r="S110" s="704"/>
      <c r="T110" s="704"/>
      <c r="U110" s="704"/>
      <c r="V110" s="704"/>
      <c r="W110" s="164"/>
      <c r="X110" s="704"/>
      <c r="Y110" s="704"/>
      <c r="Z110" s="704"/>
      <c r="AA110" s="704"/>
      <c r="AB110" s="704"/>
    </row>
    <row r="111" spans="2:28" s="665" customFormat="1" ht="12.5">
      <c r="B111" s="704"/>
      <c r="C111" s="704"/>
      <c r="D111" s="704"/>
      <c r="E111" s="704"/>
      <c r="F111" s="704"/>
      <c r="G111" s="704"/>
      <c r="H111" s="704"/>
      <c r="I111" s="704"/>
      <c r="J111" s="704"/>
      <c r="K111" s="704"/>
      <c r="L111" s="163"/>
      <c r="M111" s="163"/>
      <c r="N111" s="704"/>
      <c r="O111" s="704"/>
      <c r="P111" s="704"/>
      <c r="Q111" s="704"/>
      <c r="R111" s="704"/>
      <c r="S111" s="704"/>
      <c r="T111" s="704"/>
      <c r="U111" s="704"/>
      <c r="V111" s="704"/>
      <c r="W111" s="164"/>
      <c r="X111" s="704"/>
      <c r="Y111" s="704"/>
      <c r="Z111" s="704"/>
      <c r="AA111" s="704"/>
      <c r="AB111" s="704"/>
    </row>
    <row r="112" spans="2:28" s="665" customFormat="1" ht="12.5">
      <c r="B112" s="704"/>
      <c r="C112" s="704"/>
      <c r="D112" s="704"/>
      <c r="E112" s="704"/>
      <c r="F112" s="704"/>
      <c r="G112" s="704"/>
      <c r="H112" s="704"/>
      <c r="I112" s="704"/>
      <c r="J112" s="704"/>
      <c r="K112" s="704"/>
      <c r="L112" s="163"/>
      <c r="M112" s="163"/>
      <c r="N112" s="704"/>
      <c r="O112" s="704"/>
      <c r="P112" s="704"/>
      <c r="Q112" s="704"/>
      <c r="R112" s="704"/>
      <c r="S112" s="704"/>
      <c r="T112" s="704"/>
      <c r="U112" s="704"/>
      <c r="V112" s="704"/>
      <c r="W112" s="164"/>
      <c r="X112" s="704"/>
      <c r="Y112" s="704"/>
      <c r="Z112" s="704"/>
      <c r="AA112" s="704"/>
      <c r="AB112" s="704"/>
    </row>
    <row r="113" spans="2:28" s="665" customFormat="1" ht="12.5">
      <c r="B113" s="704"/>
      <c r="C113" s="704"/>
      <c r="D113" s="704"/>
      <c r="E113" s="704"/>
      <c r="F113" s="704"/>
      <c r="G113" s="704"/>
      <c r="H113" s="704"/>
      <c r="I113" s="704"/>
      <c r="J113" s="704"/>
      <c r="K113" s="704"/>
      <c r="L113" s="163"/>
      <c r="M113" s="163"/>
      <c r="N113" s="704"/>
      <c r="O113" s="704"/>
      <c r="P113" s="704"/>
      <c r="Q113" s="704"/>
      <c r="R113" s="704"/>
      <c r="S113" s="704"/>
      <c r="T113" s="704"/>
      <c r="U113" s="704"/>
      <c r="V113" s="704"/>
      <c r="W113" s="164"/>
      <c r="X113" s="704"/>
      <c r="Y113" s="704"/>
      <c r="Z113" s="704"/>
      <c r="AA113" s="704"/>
      <c r="AB113" s="704"/>
    </row>
    <row r="114" spans="2:28" s="665" customFormat="1" ht="12.5">
      <c r="B114" s="704"/>
      <c r="C114" s="704"/>
      <c r="D114" s="704"/>
      <c r="E114" s="704"/>
      <c r="F114" s="704"/>
      <c r="G114" s="704"/>
      <c r="H114" s="704"/>
      <c r="I114" s="704"/>
      <c r="J114" s="704"/>
      <c r="K114" s="704"/>
      <c r="L114" s="163"/>
      <c r="M114" s="163"/>
      <c r="N114" s="704"/>
      <c r="O114" s="704"/>
      <c r="P114" s="704"/>
      <c r="Q114" s="704"/>
      <c r="R114" s="704"/>
      <c r="S114" s="704"/>
      <c r="T114" s="704"/>
      <c r="U114" s="704"/>
      <c r="V114" s="704"/>
      <c r="W114" s="164"/>
      <c r="X114" s="704"/>
      <c r="Y114" s="704"/>
      <c r="Z114" s="704"/>
      <c r="AA114" s="704"/>
      <c r="AB114" s="704"/>
    </row>
    <row r="115" spans="2:28" s="665" customFormat="1" ht="12.5">
      <c r="B115" s="704"/>
      <c r="C115" s="704"/>
      <c r="D115" s="704"/>
      <c r="E115" s="704"/>
      <c r="F115" s="704"/>
      <c r="G115" s="704"/>
      <c r="H115" s="704"/>
      <c r="I115" s="704"/>
      <c r="J115" s="704"/>
      <c r="K115" s="704"/>
      <c r="L115" s="163"/>
      <c r="M115" s="163"/>
      <c r="N115" s="704"/>
      <c r="O115" s="704"/>
      <c r="P115" s="704"/>
      <c r="Q115" s="704"/>
      <c r="R115" s="704"/>
      <c r="S115" s="704"/>
      <c r="T115" s="704"/>
      <c r="U115" s="704"/>
      <c r="V115" s="704"/>
      <c r="W115" s="164"/>
      <c r="X115" s="704"/>
      <c r="Y115" s="704"/>
      <c r="Z115" s="704"/>
      <c r="AA115" s="704"/>
      <c r="AB115" s="704"/>
    </row>
    <row r="116" spans="2:28" s="665" customFormat="1">
      <c r="B116" s="704"/>
      <c r="C116" s="704"/>
      <c r="D116" s="704"/>
      <c r="E116" s="704"/>
      <c r="F116" s="704"/>
      <c r="G116" s="704"/>
      <c r="H116" s="704"/>
      <c r="I116" s="704"/>
      <c r="J116" s="704"/>
      <c r="K116" s="704"/>
      <c r="L116" s="163"/>
      <c r="M116" s="163"/>
      <c r="N116" s="704"/>
      <c r="O116" s="704"/>
      <c r="P116" s="704"/>
      <c r="Q116" s="704"/>
      <c r="R116" s="704"/>
      <c r="S116" s="704"/>
      <c r="T116" s="704"/>
      <c r="U116" s="704"/>
      <c r="V116" s="704"/>
      <c r="W116" s="164"/>
      <c r="X116" s="704"/>
      <c r="Y116" s="704"/>
      <c r="Z116" s="705"/>
      <c r="AA116" s="680"/>
    </row>
    <row r="117" spans="2:28" s="665" customFormat="1">
      <c r="B117" s="704"/>
      <c r="C117" s="704"/>
      <c r="D117" s="704"/>
      <c r="E117" s="704"/>
      <c r="F117" s="704"/>
      <c r="G117" s="704"/>
      <c r="H117" s="704"/>
      <c r="I117" s="704"/>
      <c r="J117" s="704"/>
      <c r="K117" s="704"/>
      <c r="L117" s="163"/>
      <c r="M117" s="163"/>
      <c r="N117" s="704"/>
      <c r="O117" s="704"/>
      <c r="P117" s="704"/>
      <c r="Q117" s="704"/>
      <c r="R117" s="704"/>
      <c r="S117" s="704"/>
      <c r="T117" s="704"/>
      <c r="U117" s="704"/>
      <c r="V117" s="704"/>
      <c r="W117" s="164"/>
      <c r="X117" s="704"/>
      <c r="Y117" s="704"/>
      <c r="Z117" s="705"/>
      <c r="AA117" s="680"/>
    </row>
    <row r="118" spans="2:28" s="665" customFormat="1">
      <c r="B118" s="704"/>
      <c r="C118" s="704"/>
      <c r="D118" s="704"/>
      <c r="E118" s="704"/>
      <c r="F118" s="704"/>
      <c r="G118" s="704"/>
      <c r="H118" s="704"/>
      <c r="I118" s="704"/>
      <c r="J118" s="704"/>
      <c r="K118" s="704"/>
      <c r="L118" s="163"/>
      <c r="M118" s="163"/>
      <c r="N118" s="704"/>
      <c r="O118" s="704"/>
      <c r="P118" s="704"/>
      <c r="Q118" s="704"/>
      <c r="R118" s="704"/>
      <c r="S118" s="704"/>
      <c r="T118" s="704"/>
      <c r="U118" s="704"/>
      <c r="V118" s="704"/>
      <c r="W118" s="164"/>
      <c r="X118" s="704"/>
      <c r="Y118" s="704"/>
      <c r="Z118" s="705"/>
      <c r="AA118" s="680"/>
    </row>
    <row r="119" spans="2:28" s="665" customFormat="1">
      <c r="B119" s="704"/>
      <c r="C119" s="704"/>
      <c r="D119" s="704"/>
      <c r="E119" s="704"/>
      <c r="F119" s="704"/>
      <c r="G119" s="704"/>
      <c r="H119" s="704"/>
      <c r="I119" s="704"/>
      <c r="J119" s="704"/>
      <c r="K119" s="704"/>
      <c r="L119" s="163"/>
      <c r="M119" s="163"/>
      <c r="N119" s="704"/>
      <c r="O119" s="704"/>
      <c r="P119" s="704"/>
      <c r="Q119" s="704"/>
      <c r="R119" s="704"/>
      <c r="S119" s="704"/>
      <c r="T119" s="704"/>
      <c r="U119" s="704"/>
      <c r="V119" s="704"/>
      <c r="W119" s="164"/>
      <c r="X119" s="704"/>
      <c r="Y119" s="704"/>
      <c r="Z119" s="705"/>
      <c r="AA119" s="680"/>
    </row>
    <row r="120" spans="2:28" s="665" customFormat="1">
      <c r="B120" s="704"/>
      <c r="C120" s="704"/>
      <c r="D120" s="704"/>
      <c r="E120" s="704"/>
      <c r="F120" s="704"/>
      <c r="G120" s="704"/>
      <c r="H120" s="704"/>
      <c r="I120" s="704"/>
      <c r="J120" s="704"/>
      <c r="K120" s="704"/>
      <c r="L120" s="163"/>
      <c r="M120" s="163"/>
      <c r="N120" s="704"/>
      <c r="O120" s="704"/>
      <c r="P120" s="704"/>
      <c r="Q120" s="704"/>
      <c r="R120" s="704"/>
      <c r="S120" s="704"/>
      <c r="T120" s="704"/>
      <c r="U120" s="704"/>
      <c r="V120" s="704"/>
      <c r="W120" s="164"/>
      <c r="X120" s="704"/>
      <c r="Y120" s="704"/>
      <c r="Z120" s="705"/>
      <c r="AA120" s="680"/>
    </row>
    <row r="121" spans="2:28" s="665" customFormat="1">
      <c r="B121" s="704"/>
      <c r="C121" s="704"/>
      <c r="D121" s="704"/>
      <c r="E121" s="704"/>
      <c r="F121" s="704"/>
      <c r="G121" s="704"/>
      <c r="H121" s="704"/>
      <c r="I121" s="704"/>
      <c r="J121" s="704"/>
      <c r="K121" s="704"/>
      <c r="L121" s="163"/>
      <c r="M121" s="163"/>
      <c r="N121" s="704"/>
      <c r="O121" s="704"/>
      <c r="P121" s="704"/>
      <c r="Q121" s="704"/>
      <c r="R121" s="704"/>
      <c r="S121" s="704"/>
      <c r="T121" s="704"/>
      <c r="U121" s="704"/>
      <c r="V121" s="704"/>
      <c r="W121" s="164"/>
      <c r="X121" s="704"/>
      <c r="Y121" s="704"/>
      <c r="Z121" s="705"/>
      <c r="AA121" s="680"/>
    </row>
    <row r="122" spans="2:28" s="665" customFormat="1">
      <c r="B122" s="704"/>
      <c r="C122" s="704"/>
      <c r="D122" s="704"/>
      <c r="E122" s="704"/>
      <c r="F122" s="704"/>
      <c r="G122" s="704"/>
      <c r="H122" s="704"/>
      <c r="I122" s="704"/>
      <c r="J122" s="704"/>
      <c r="K122" s="704"/>
      <c r="L122" s="163"/>
      <c r="M122" s="163"/>
      <c r="N122" s="704"/>
      <c r="O122" s="704"/>
      <c r="P122" s="704"/>
      <c r="Q122" s="704"/>
      <c r="R122" s="704"/>
      <c r="S122" s="704"/>
      <c r="T122" s="704"/>
      <c r="U122" s="704"/>
      <c r="V122" s="704"/>
      <c r="W122" s="164"/>
      <c r="X122" s="704"/>
      <c r="Y122" s="704"/>
      <c r="Z122" s="705"/>
      <c r="AA122" s="680"/>
    </row>
    <row r="123" spans="2:28" s="665" customFormat="1">
      <c r="B123" s="704"/>
      <c r="C123" s="704"/>
      <c r="D123" s="704"/>
      <c r="E123" s="704"/>
      <c r="F123" s="704"/>
      <c r="G123" s="704"/>
      <c r="H123" s="704"/>
      <c r="I123" s="704"/>
      <c r="J123" s="704"/>
      <c r="K123" s="704"/>
      <c r="L123" s="163"/>
      <c r="M123" s="163"/>
      <c r="N123" s="704"/>
      <c r="O123" s="704"/>
      <c r="P123" s="704"/>
      <c r="Q123" s="704"/>
      <c r="R123" s="704"/>
      <c r="S123" s="704"/>
      <c r="T123" s="704"/>
      <c r="U123" s="704"/>
      <c r="V123" s="704"/>
      <c r="W123" s="164"/>
      <c r="X123" s="704"/>
      <c r="Y123" s="704"/>
      <c r="Z123" s="705"/>
      <c r="AA123" s="680"/>
    </row>
    <row r="124" spans="2:28" s="665" customFormat="1">
      <c r="B124" s="704"/>
      <c r="C124" s="704"/>
      <c r="D124" s="704"/>
      <c r="E124" s="704"/>
      <c r="F124" s="704"/>
      <c r="G124" s="704"/>
      <c r="H124" s="704"/>
      <c r="I124" s="704"/>
      <c r="J124" s="704"/>
      <c r="K124" s="704"/>
      <c r="L124" s="163"/>
      <c r="M124" s="163"/>
      <c r="N124" s="704"/>
      <c r="O124" s="704"/>
      <c r="P124" s="704"/>
      <c r="Q124" s="704"/>
      <c r="R124" s="704"/>
      <c r="S124" s="704"/>
      <c r="T124" s="704"/>
      <c r="U124" s="704"/>
      <c r="V124" s="704"/>
      <c r="W124" s="164"/>
      <c r="X124" s="704"/>
      <c r="Y124" s="704"/>
      <c r="Z124" s="705"/>
      <c r="AA124" s="680"/>
    </row>
    <row r="125" spans="2:28" s="665" customFormat="1">
      <c r="B125" s="704"/>
      <c r="C125" s="704"/>
      <c r="D125" s="704"/>
      <c r="E125" s="704"/>
      <c r="F125" s="704"/>
      <c r="G125" s="704"/>
      <c r="H125" s="704"/>
      <c r="I125" s="704"/>
      <c r="J125" s="704"/>
      <c r="K125" s="704"/>
      <c r="L125" s="163"/>
      <c r="M125" s="163"/>
      <c r="N125" s="704"/>
      <c r="O125" s="704"/>
      <c r="P125" s="704"/>
      <c r="Q125" s="704"/>
      <c r="R125" s="704"/>
      <c r="S125" s="704"/>
      <c r="T125" s="704"/>
      <c r="U125" s="704"/>
      <c r="V125" s="704"/>
      <c r="W125" s="164"/>
      <c r="X125" s="704"/>
      <c r="Y125" s="704"/>
      <c r="Z125" s="705"/>
      <c r="AA125" s="680"/>
    </row>
    <row r="126" spans="2:28" s="665" customFormat="1">
      <c r="B126" s="704"/>
      <c r="C126" s="704"/>
      <c r="D126" s="704"/>
      <c r="E126" s="704"/>
      <c r="F126" s="704"/>
      <c r="G126" s="704"/>
      <c r="H126" s="704"/>
      <c r="I126" s="704"/>
      <c r="J126" s="704"/>
      <c r="K126" s="704"/>
      <c r="L126" s="163"/>
      <c r="M126" s="163"/>
      <c r="N126" s="704"/>
      <c r="O126" s="704"/>
      <c r="P126" s="704"/>
      <c r="Q126" s="704"/>
      <c r="R126" s="704"/>
      <c r="S126" s="704"/>
      <c r="T126" s="704"/>
      <c r="U126" s="704"/>
      <c r="V126" s="704"/>
      <c r="W126" s="164"/>
      <c r="X126" s="704"/>
      <c r="Y126" s="704"/>
      <c r="Z126" s="705"/>
      <c r="AA126" s="680"/>
    </row>
    <row r="127" spans="2:28" s="665" customFormat="1">
      <c r="B127" s="704"/>
      <c r="C127" s="704"/>
      <c r="D127" s="704"/>
      <c r="E127" s="704"/>
      <c r="F127" s="704"/>
      <c r="G127" s="704"/>
      <c r="H127" s="704"/>
      <c r="I127" s="704"/>
      <c r="J127" s="704"/>
      <c r="K127" s="704"/>
      <c r="L127" s="163"/>
      <c r="M127" s="163"/>
      <c r="N127" s="704"/>
      <c r="O127" s="704"/>
      <c r="P127" s="704"/>
      <c r="Q127" s="704"/>
      <c r="R127" s="704"/>
      <c r="S127" s="704"/>
      <c r="T127" s="704"/>
      <c r="U127" s="704"/>
      <c r="V127" s="704"/>
      <c r="W127" s="164"/>
      <c r="X127" s="704"/>
      <c r="Y127" s="704"/>
      <c r="Z127" s="705"/>
      <c r="AA127" s="680"/>
    </row>
    <row r="128" spans="2:28" s="665" customFormat="1">
      <c r="B128" s="704"/>
      <c r="C128" s="704"/>
      <c r="D128" s="704"/>
      <c r="E128" s="704"/>
      <c r="F128" s="704"/>
      <c r="G128" s="704"/>
      <c r="H128" s="704"/>
      <c r="I128" s="704"/>
      <c r="J128" s="704"/>
      <c r="K128" s="704"/>
      <c r="L128" s="163"/>
      <c r="M128" s="163"/>
      <c r="N128" s="704"/>
      <c r="O128" s="704"/>
      <c r="P128" s="704"/>
      <c r="Q128" s="704"/>
      <c r="R128" s="704"/>
      <c r="S128" s="704"/>
      <c r="T128" s="704"/>
      <c r="U128" s="704"/>
      <c r="V128" s="704"/>
      <c r="W128" s="164"/>
      <c r="X128" s="704"/>
      <c r="Y128" s="704"/>
      <c r="Z128" s="705"/>
      <c r="AA128" s="680"/>
    </row>
    <row r="129" spans="2:36">
      <c r="C129" s="704"/>
      <c r="D129" s="704"/>
      <c r="E129" s="704"/>
      <c r="F129" s="704"/>
      <c r="G129" s="704"/>
      <c r="H129" s="704"/>
    </row>
    <row r="130" spans="2:36" s="381" customFormat="1">
      <c r="B130" s="704"/>
      <c r="C130" s="704"/>
      <c r="D130" s="704"/>
      <c r="E130" s="704"/>
      <c r="F130" s="704"/>
      <c r="G130" s="704"/>
      <c r="H130" s="704"/>
      <c r="I130" s="704"/>
      <c r="J130" s="704"/>
      <c r="K130" s="704"/>
      <c r="L130" s="163"/>
      <c r="M130" s="163"/>
      <c r="N130" s="704"/>
      <c r="O130" s="704"/>
      <c r="P130" s="704"/>
      <c r="Q130" s="704"/>
      <c r="R130" s="704"/>
      <c r="S130" s="704"/>
      <c r="T130" s="704"/>
      <c r="U130" s="704"/>
      <c r="V130" s="704"/>
      <c r="W130" s="164"/>
      <c r="X130" s="704"/>
      <c r="Y130" s="704"/>
      <c r="Z130" s="705"/>
      <c r="AA130" s="705"/>
    </row>
    <row r="131" spans="2:36" s="381" customFormat="1">
      <c r="B131" s="704"/>
      <c r="C131" s="704"/>
      <c r="D131" s="704"/>
      <c r="E131" s="704"/>
      <c r="F131" s="704"/>
      <c r="G131" s="704"/>
      <c r="H131" s="704"/>
      <c r="I131" s="704"/>
      <c r="J131" s="704"/>
      <c r="K131" s="704"/>
      <c r="L131" s="163"/>
      <c r="M131" s="163"/>
      <c r="N131" s="704"/>
      <c r="O131" s="704"/>
      <c r="P131" s="704"/>
      <c r="Q131" s="704"/>
      <c r="R131" s="704"/>
      <c r="S131" s="704"/>
      <c r="T131" s="704"/>
      <c r="U131" s="704"/>
      <c r="V131" s="704"/>
      <c r="W131" s="164"/>
      <c r="X131" s="704"/>
      <c r="Y131" s="704"/>
      <c r="Z131" s="705"/>
      <c r="AA131" s="705"/>
    </row>
    <row r="132" spans="2:36" s="381" customFormat="1">
      <c r="B132" s="704"/>
      <c r="C132" s="704"/>
      <c r="D132" s="704"/>
      <c r="E132" s="704"/>
      <c r="F132" s="704"/>
      <c r="G132" s="704"/>
      <c r="H132" s="704"/>
      <c r="I132" s="704"/>
      <c r="J132" s="704"/>
      <c r="K132" s="704"/>
      <c r="L132" s="163"/>
      <c r="M132" s="163"/>
      <c r="N132" s="704"/>
      <c r="O132" s="704"/>
      <c r="P132" s="704"/>
      <c r="Q132" s="704"/>
      <c r="R132" s="704"/>
      <c r="S132" s="704"/>
      <c r="T132" s="704"/>
      <c r="U132" s="704"/>
      <c r="V132" s="704"/>
      <c r="W132" s="164"/>
      <c r="X132" s="704"/>
      <c r="Y132" s="704"/>
      <c r="Z132" s="705"/>
      <c r="AA132" s="705"/>
      <c r="AB132" s="704"/>
      <c r="AC132" s="704"/>
      <c r="AD132" s="704"/>
      <c r="AE132" s="704"/>
      <c r="AF132" s="704"/>
      <c r="AG132" s="704"/>
      <c r="AH132" s="704"/>
      <c r="AI132" s="704"/>
      <c r="AJ132" s="704"/>
    </row>
    <row r="133" spans="2:36" s="381" customFormat="1">
      <c r="B133" s="704"/>
      <c r="C133" s="704"/>
      <c r="D133" s="704"/>
      <c r="E133" s="704"/>
      <c r="F133" s="704"/>
      <c r="G133" s="704"/>
      <c r="H133" s="704"/>
      <c r="I133" s="704"/>
      <c r="J133" s="704"/>
      <c r="K133" s="704"/>
      <c r="L133" s="163"/>
      <c r="M133" s="163"/>
      <c r="N133" s="704"/>
      <c r="O133" s="704"/>
      <c r="P133" s="704"/>
      <c r="Q133" s="704"/>
      <c r="R133" s="704"/>
      <c r="S133" s="704"/>
      <c r="T133" s="704"/>
      <c r="U133" s="704"/>
      <c r="V133" s="704"/>
      <c r="W133" s="164"/>
      <c r="X133" s="704"/>
      <c r="Y133" s="704"/>
      <c r="Z133" s="705"/>
      <c r="AA133" s="705"/>
      <c r="AB133" s="704"/>
      <c r="AC133" s="704"/>
      <c r="AD133" s="704"/>
      <c r="AE133" s="704"/>
      <c r="AF133" s="704"/>
      <c r="AG133" s="704"/>
      <c r="AH133" s="704"/>
      <c r="AI133" s="704"/>
      <c r="AJ133" s="704"/>
    </row>
    <row r="134" spans="2:36" s="381" customFormat="1">
      <c r="B134" s="704"/>
      <c r="C134" s="704"/>
      <c r="D134" s="704"/>
      <c r="E134" s="704"/>
      <c r="F134" s="704"/>
      <c r="G134" s="704"/>
      <c r="H134" s="704"/>
      <c r="I134" s="704"/>
      <c r="J134" s="704"/>
      <c r="K134" s="704"/>
      <c r="L134" s="163"/>
      <c r="M134" s="163"/>
      <c r="N134" s="704"/>
      <c r="O134" s="704"/>
      <c r="P134" s="704"/>
      <c r="Q134" s="704"/>
      <c r="R134" s="704"/>
      <c r="S134" s="704"/>
      <c r="T134" s="704"/>
      <c r="U134" s="704"/>
      <c r="V134" s="704"/>
      <c r="W134" s="164"/>
      <c r="X134" s="704"/>
      <c r="Y134" s="704"/>
      <c r="Z134" s="705"/>
      <c r="AA134" s="705"/>
      <c r="AB134" s="704"/>
      <c r="AC134" s="704"/>
      <c r="AD134" s="704"/>
      <c r="AE134" s="704"/>
      <c r="AF134" s="704"/>
      <c r="AG134" s="704"/>
      <c r="AH134" s="704"/>
      <c r="AI134" s="704"/>
      <c r="AJ134" s="704"/>
    </row>
    <row r="135" spans="2:36" s="381" customFormat="1">
      <c r="B135" s="704"/>
      <c r="C135" s="704"/>
      <c r="D135" s="704"/>
      <c r="E135" s="704"/>
      <c r="F135" s="704"/>
      <c r="G135" s="704"/>
      <c r="H135" s="704"/>
      <c r="I135" s="704"/>
      <c r="J135" s="704"/>
      <c r="K135" s="704"/>
      <c r="L135" s="163"/>
      <c r="M135" s="163"/>
      <c r="N135" s="704"/>
      <c r="O135" s="704"/>
      <c r="P135" s="704"/>
      <c r="Q135" s="704"/>
      <c r="R135" s="704"/>
      <c r="S135" s="704"/>
      <c r="T135" s="704"/>
      <c r="U135" s="704"/>
      <c r="V135" s="704"/>
      <c r="W135" s="164"/>
      <c r="X135" s="704"/>
      <c r="Y135" s="704"/>
      <c r="Z135" s="705"/>
      <c r="AA135" s="705"/>
      <c r="AB135" s="704"/>
      <c r="AC135" s="704"/>
      <c r="AD135" s="704"/>
      <c r="AE135" s="704"/>
      <c r="AF135" s="704"/>
      <c r="AG135" s="704"/>
      <c r="AH135" s="704"/>
      <c r="AI135" s="704"/>
      <c r="AJ135" s="704"/>
    </row>
    <row r="136" spans="2:36" s="381" customFormat="1">
      <c r="B136" s="704"/>
      <c r="C136" s="704"/>
      <c r="D136" s="704"/>
      <c r="E136" s="704"/>
      <c r="F136" s="704"/>
      <c r="G136" s="704"/>
      <c r="H136" s="704"/>
      <c r="I136" s="704"/>
      <c r="J136" s="704"/>
      <c r="K136" s="704"/>
      <c r="L136" s="163"/>
      <c r="M136" s="163"/>
      <c r="N136" s="704"/>
      <c r="O136" s="704"/>
      <c r="P136" s="704"/>
      <c r="Q136" s="704"/>
      <c r="R136" s="704"/>
      <c r="S136" s="704"/>
      <c r="T136" s="704"/>
      <c r="U136" s="704"/>
      <c r="V136" s="704"/>
      <c r="W136" s="164"/>
      <c r="X136" s="704"/>
      <c r="Y136" s="704"/>
      <c r="Z136" s="705"/>
      <c r="AA136" s="705"/>
      <c r="AB136" s="704"/>
      <c r="AC136" s="704"/>
      <c r="AD136" s="704"/>
      <c r="AE136" s="704"/>
      <c r="AF136" s="704"/>
      <c r="AG136" s="704"/>
      <c r="AH136" s="704"/>
      <c r="AI136" s="704"/>
      <c r="AJ136" s="704"/>
    </row>
    <row r="137" spans="2:36" s="381" customFormat="1">
      <c r="B137" s="704"/>
      <c r="C137" s="704"/>
      <c r="D137" s="704"/>
      <c r="E137" s="704"/>
      <c r="F137" s="704"/>
      <c r="G137" s="704"/>
      <c r="H137" s="704"/>
      <c r="I137" s="704"/>
      <c r="J137" s="704"/>
      <c r="K137" s="704"/>
      <c r="L137" s="163"/>
      <c r="M137" s="163"/>
      <c r="N137" s="704"/>
      <c r="O137" s="704"/>
      <c r="P137" s="704"/>
      <c r="Q137" s="704"/>
      <c r="R137" s="704"/>
      <c r="S137" s="704"/>
      <c r="T137" s="704"/>
      <c r="U137" s="704"/>
      <c r="V137" s="704"/>
      <c r="W137" s="164"/>
      <c r="X137" s="704"/>
      <c r="Y137" s="704"/>
      <c r="Z137" s="705"/>
      <c r="AA137" s="705"/>
      <c r="AB137" s="704"/>
      <c r="AC137" s="704"/>
      <c r="AD137" s="704"/>
      <c r="AE137" s="704"/>
      <c r="AF137" s="704"/>
      <c r="AG137" s="704"/>
      <c r="AH137" s="704"/>
      <c r="AI137" s="704"/>
      <c r="AJ137" s="704"/>
    </row>
    <row r="138" spans="2:36" s="381" customFormat="1">
      <c r="B138" s="704"/>
      <c r="C138" s="704"/>
      <c r="D138" s="704"/>
      <c r="E138" s="704"/>
      <c r="F138" s="704"/>
      <c r="G138" s="704"/>
      <c r="H138" s="704"/>
      <c r="I138" s="704"/>
      <c r="J138" s="704"/>
      <c r="K138" s="704"/>
      <c r="L138" s="163"/>
      <c r="M138" s="163"/>
      <c r="N138" s="704"/>
      <c r="O138" s="704"/>
      <c r="P138" s="704"/>
      <c r="Q138" s="704"/>
      <c r="R138" s="704"/>
      <c r="S138" s="704"/>
      <c r="T138" s="704"/>
      <c r="U138" s="704"/>
      <c r="V138" s="704"/>
      <c r="W138" s="164"/>
      <c r="X138" s="704"/>
      <c r="Y138" s="704"/>
      <c r="Z138" s="705"/>
      <c r="AA138" s="705"/>
      <c r="AB138" s="704"/>
      <c r="AC138" s="704"/>
      <c r="AD138" s="704"/>
      <c r="AE138" s="704"/>
      <c r="AF138" s="704"/>
      <c r="AG138" s="704"/>
      <c r="AH138" s="704"/>
      <c r="AI138" s="704"/>
      <c r="AJ138" s="704"/>
    </row>
    <row r="139" spans="2:36" s="381" customFormat="1">
      <c r="B139" s="704"/>
      <c r="C139" s="704"/>
      <c r="D139" s="704"/>
      <c r="E139" s="704"/>
      <c r="F139" s="704"/>
      <c r="G139" s="704"/>
      <c r="H139" s="704"/>
      <c r="I139" s="704"/>
      <c r="J139" s="704"/>
      <c r="K139" s="704"/>
      <c r="L139" s="163"/>
      <c r="M139" s="163"/>
      <c r="N139" s="704"/>
      <c r="O139" s="704"/>
      <c r="P139" s="704"/>
      <c r="Q139" s="704"/>
      <c r="R139" s="704"/>
      <c r="S139" s="704"/>
      <c r="T139" s="704"/>
      <c r="U139" s="704"/>
      <c r="V139" s="704"/>
      <c r="W139" s="164"/>
      <c r="X139" s="704"/>
      <c r="Y139" s="704"/>
      <c r="Z139" s="705"/>
      <c r="AA139" s="705"/>
      <c r="AB139" s="704"/>
      <c r="AC139" s="704"/>
      <c r="AD139" s="704"/>
      <c r="AE139" s="704"/>
      <c r="AF139" s="704"/>
      <c r="AG139" s="704"/>
      <c r="AH139" s="704"/>
      <c r="AI139" s="704"/>
      <c r="AJ139" s="704"/>
    </row>
    <row r="140" spans="2:36" s="381" customFormat="1">
      <c r="B140" s="704"/>
      <c r="C140" s="704"/>
      <c r="D140" s="704"/>
      <c r="E140" s="704"/>
      <c r="F140" s="704"/>
      <c r="G140" s="704"/>
      <c r="H140" s="704"/>
      <c r="I140" s="704"/>
      <c r="J140" s="704"/>
      <c r="K140" s="704"/>
      <c r="L140" s="163"/>
      <c r="M140" s="163"/>
      <c r="N140" s="704"/>
      <c r="O140" s="704"/>
      <c r="P140" s="704"/>
      <c r="Q140" s="704"/>
      <c r="R140" s="704"/>
      <c r="S140" s="704"/>
      <c r="T140" s="704"/>
      <c r="U140" s="704"/>
      <c r="V140" s="704"/>
      <c r="W140" s="164"/>
      <c r="X140" s="704"/>
      <c r="Y140" s="704"/>
      <c r="Z140" s="705"/>
      <c r="AA140" s="705"/>
      <c r="AB140" s="704"/>
      <c r="AC140" s="704"/>
      <c r="AD140" s="704"/>
      <c r="AE140" s="704"/>
      <c r="AF140" s="704"/>
      <c r="AG140" s="704"/>
      <c r="AH140" s="704"/>
      <c r="AI140" s="704"/>
      <c r="AJ140" s="704"/>
    </row>
    <row r="141" spans="2:36" s="381" customFormat="1">
      <c r="B141" s="704"/>
      <c r="C141" s="704"/>
      <c r="D141" s="704"/>
      <c r="E141" s="704"/>
      <c r="F141" s="704"/>
      <c r="G141" s="704"/>
      <c r="H141" s="704"/>
      <c r="I141" s="704"/>
      <c r="J141" s="704"/>
      <c r="K141" s="704"/>
      <c r="L141" s="163"/>
      <c r="M141" s="163"/>
      <c r="N141" s="704"/>
      <c r="O141" s="704"/>
      <c r="P141" s="704"/>
      <c r="Q141" s="704"/>
      <c r="R141" s="704"/>
      <c r="S141" s="704"/>
      <c r="T141" s="704"/>
      <c r="U141" s="704"/>
      <c r="V141" s="704"/>
      <c r="W141" s="164"/>
      <c r="X141" s="704"/>
      <c r="Y141" s="704"/>
      <c r="Z141" s="705"/>
      <c r="AA141" s="705"/>
      <c r="AB141" s="704"/>
      <c r="AC141" s="704"/>
      <c r="AD141" s="704"/>
      <c r="AE141" s="704"/>
      <c r="AF141" s="704"/>
      <c r="AG141" s="704"/>
      <c r="AH141" s="704"/>
      <c r="AI141" s="704"/>
      <c r="AJ141" s="704"/>
    </row>
    <row r="142" spans="2:36" s="381" customFormat="1">
      <c r="B142" s="704"/>
      <c r="C142" s="704"/>
      <c r="D142" s="704"/>
      <c r="E142" s="704"/>
      <c r="F142" s="704"/>
      <c r="G142" s="704"/>
      <c r="H142" s="704"/>
      <c r="I142" s="704"/>
      <c r="J142" s="704"/>
      <c r="K142" s="704"/>
      <c r="L142" s="163"/>
      <c r="M142" s="163"/>
      <c r="N142" s="704"/>
      <c r="O142" s="704"/>
      <c r="P142" s="704"/>
      <c r="Q142" s="704"/>
      <c r="R142" s="704"/>
      <c r="S142" s="704"/>
      <c r="T142" s="704"/>
      <c r="U142" s="704"/>
      <c r="V142" s="704"/>
      <c r="W142" s="164"/>
      <c r="X142" s="704"/>
      <c r="Y142" s="704"/>
      <c r="Z142" s="705"/>
      <c r="AA142" s="705"/>
      <c r="AB142" s="704"/>
      <c r="AC142" s="704"/>
      <c r="AD142" s="704"/>
      <c r="AE142" s="704"/>
      <c r="AF142" s="704"/>
      <c r="AG142" s="704"/>
      <c r="AH142" s="704"/>
      <c r="AI142" s="704"/>
      <c r="AJ142" s="704"/>
    </row>
    <row r="143" spans="2:36" s="381" customFormat="1">
      <c r="B143" s="704"/>
      <c r="C143" s="704"/>
      <c r="D143" s="704"/>
      <c r="E143" s="704"/>
      <c r="F143" s="704"/>
      <c r="G143" s="704"/>
      <c r="H143" s="704"/>
      <c r="I143" s="704"/>
      <c r="J143" s="704"/>
      <c r="K143" s="704"/>
      <c r="L143" s="163"/>
      <c r="M143" s="163"/>
      <c r="N143" s="704"/>
      <c r="O143" s="704"/>
      <c r="P143" s="704"/>
      <c r="Q143" s="704"/>
      <c r="R143" s="704"/>
      <c r="S143" s="704"/>
      <c r="T143" s="704"/>
      <c r="U143" s="704"/>
      <c r="V143" s="704"/>
      <c r="W143" s="164"/>
      <c r="X143" s="704"/>
      <c r="Y143" s="704"/>
      <c r="Z143" s="705"/>
      <c r="AA143" s="705"/>
      <c r="AB143" s="704"/>
      <c r="AC143" s="704"/>
      <c r="AD143" s="704"/>
      <c r="AE143" s="704"/>
      <c r="AF143" s="704"/>
      <c r="AG143" s="704"/>
      <c r="AH143" s="704"/>
      <c r="AI143" s="704"/>
      <c r="AJ143" s="704"/>
    </row>
    <row r="144" spans="2:36" s="381" customFormat="1">
      <c r="B144" s="704"/>
      <c r="C144" s="704"/>
      <c r="D144" s="704"/>
      <c r="E144" s="704"/>
      <c r="F144" s="704"/>
      <c r="G144" s="704"/>
      <c r="H144" s="704"/>
      <c r="I144" s="704"/>
      <c r="J144" s="704"/>
      <c r="K144" s="704"/>
      <c r="L144" s="163"/>
      <c r="M144" s="163"/>
      <c r="N144" s="704"/>
      <c r="O144" s="704"/>
      <c r="P144" s="704"/>
      <c r="Q144" s="704"/>
      <c r="R144" s="704"/>
      <c r="S144" s="704"/>
      <c r="T144" s="704"/>
      <c r="U144" s="704"/>
      <c r="V144" s="704"/>
      <c r="W144" s="164"/>
      <c r="X144" s="704"/>
      <c r="Y144" s="704"/>
      <c r="Z144" s="705"/>
      <c r="AA144" s="705"/>
      <c r="AB144" s="704"/>
      <c r="AC144" s="704"/>
      <c r="AD144" s="704"/>
      <c r="AE144" s="704"/>
      <c r="AF144" s="704"/>
      <c r="AG144" s="704"/>
      <c r="AH144" s="704"/>
      <c r="AI144" s="704"/>
      <c r="AJ144" s="704"/>
    </row>
    <row r="145" spans="2:36" s="381" customFormat="1">
      <c r="B145" s="704"/>
      <c r="C145" s="704"/>
      <c r="D145" s="704"/>
      <c r="E145" s="704"/>
      <c r="F145" s="704"/>
      <c r="G145" s="704"/>
      <c r="H145" s="704"/>
      <c r="I145" s="704"/>
      <c r="J145" s="704"/>
      <c r="K145" s="704"/>
      <c r="L145" s="163"/>
      <c r="M145" s="163"/>
      <c r="N145" s="704"/>
      <c r="O145" s="704"/>
      <c r="P145" s="704"/>
      <c r="Q145" s="704"/>
      <c r="R145" s="704"/>
      <c r="S145" s="704"/>
      <c r="T145" s="704"/>
      <c r="U145" s="704"/>
      <c r="V145" s="704"/>
      <c r="W145" s="164"/>
      <c r="X145" s="704"/>
      <c r="Y145" s="704"/>
      <c r="Z145" s="705"/>
      <c r="AA145" s="705"/>
      <c r="AB145" s="704"/>
      <c r="AC145" s="704"/>
      <c r="AD145" s="704"/>
      <c r="AE145" s="704"/>
      <c r="AF145" s="704"/>
      <c r="AG145" s="704"/>
      <c r="AH145" s="704"/>
      <c r="AI145" s="704"/>
      <c r="AJ145" s="704"/>
    </row>
    <row r="146" spans="2:36" s="381" customFormat="1">
      <c r="B146" s="704"/>
      <c r="C146" s="704"/>
      <c r="D146" s="704"/>
      <c r="E146" s="704"/>
      <c r="F146" s="704"/>
      <c r="G146" s="704"/>
      <c r="H146" s="704"/>
      <c r="I146" s="704"/>
      <c r="J146" s="704"/>
      <c r="K146" s="704"/>
      <c r="L146" s="163"/>
      <c r="M146" s="163"/>
      <c r="N146" s="704"/>
      <c r="O146" s="704"/>
      <c r="P146" s="704"/>
      <c r="Q146" s="704"/>
      <c r="R146" s="704"/>
      <c r="S146" s="704"/>
      <c r="T146" s="704"/>
      <c r="U146" s="704"/>
      <c r="V146" s="704"/>
      <c r="W146" s="164"/>
      <c r="X146" s="704"/>
      <c r="Y146" s="704"/>
      <c r="Z146" s="705"/>
      <c r="AA146" s="705"/>
      <c r="AB146" s="704"/>
      <c r="AC146" s="704"/>
      <c r="AD146" s="704"/>
      <c r="AE146" s="704"/>
      <c r="AF146" s="704"/>
      <c r="AG146" s="704"/>
      <c r="AH146" s="704"/>
      <c r="AI146" s="704"/>
      <c r="AJ146" s="704"/>
    </row>
    <row r="147" spans="2:36">
      <c r="C147" s="704"/>
      <c r="D147" s="704"/>
      <c r="E147" s="704"/>
      <c r="F147" s="704"/>
      <c r="G147" s="704"/>
      <c r="H147" s="704"/>
    </row>
    <row r="148" spans="2:36">
      <c r="C148" s="704"/>
      <c r="D148" s="704"/>
      <c r="E148" s="704"/>
      <c r="F148" s="704"/>
      <c r="G148" s="704"/>
      <c r="H148" s="704"/>
    </row>
    <row r="149" spans="2:36">
      <c r="C149" s="704"/>
      <c r="D149" s="704"/>
      <c r="E149" s="704"/>
      <c r="F149" s="704"/>
      <c r="G149" s="704"/>
      <c r="H149" s="704"/>
    </row>
  </sheetData>
  <autoFilter ref="B18:AJ68" xr:uid="{2257D41E-9A11-49BE-BD7C-DAB38D287D3E}"/>
  <mergeCells count="6">
    <mergeCell ref="M59:W59"/>
    <mergeCell ref="G61:H61"/>
    <mergeCell ref="M64:W64"/>
    <mergeCell ref="G65:H65"/>
    <mergeCell ref="I65:J65"/>
    <mergeCell ref="M65:W65"/>
  </mergeCells>
  <printOptions horizontalCentered="1"/>
  <pageMargins left="0.19685039370078741" right="0" top="0.15748031496062992" bottom="0.23622047244094491" header="0.15748031496062992" footer="0.15748031496062992"/>
  <pageSetup paperSize="9" scale="57" firstPageNumber="4294963191" fitToHeight="2" orientation="landscape" r:id="rId1"/>
  <headerFooter alignWithMargins="0">
    <oddHeader>&amp;R&amp;"Calibri"&amp;10&amp;K000000 Confidential&amp;1#_x000D_</oddHead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A2F68-C455-487B-A1EE-7AE7672B93D9}">
  <sheetPr>
    <pageSetUpPr fitToPage="1"/>
  </sheetPr>
  <dimension ref="B1:AJ120"/>
  <sheetViews>
    <sheetView showGridLines="0" topLeftCell="A16" zoomScale="70" zoomScaleNormal="70" zoomScaleSheetLayoutView="70" workbookViewId="0">
      <selection activeCell="K26" sqref="K26"/>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2.08984375" style="381" customWidth="1"/>
    <col min="7" max="7" width="12.1796875" style="163" customWidth="1"/>
    <col min="8" max="8" width="16.1796875" style="163" customWidth="1"/>
    <col min="9" max="9" width="5.81640625" style="704" customWidth="1"/>
    <col min="10" max="10" width="15" style="704" bestFit="1" customWidth="1"/>
    <col min="11" max="11" width="9.1796875" style="704" customWidth="1"/>
    <col min="12" max="12" width="16.1796875" style="163" customWidth="1"/>
    <col min="13" max="13" width="15.453125" style="163" customWidth="1"/>
    <col min="14" max="14" width="0.1796875" style="704" customWidth="1"/>
    <col min="15" max="15" width="4.54296875" style="704" customWidth="1"/>
    <col min="16" max="16" width="2.54296875" style="704" customWidth="1"/>
    <col min="17" max="17" width="4.81640625" style="704" customWidth="1"/>
    <col min="18" max="18" width="5.453125" style="704" customWidth="1"/>
    <col min="19" max="19" width="1.54296875" style="704" customWidth="1"/>
    <col min="20" max="20" width="4.1796875" style="704" customWidth="1"/>
    <col min="21" max="21" width="1.81640625" style="704" customWidth="1"/>
    <col min="22" max="22" width="6" style="704" customWidth="1"/>
    <col min="23" max="23" width="13.54296875" style="164" customWidth="1"/>
    <col min="24" max="24" width="7.36328125" style="704" customWidth="1"/>
    <col min="25" max="25" width="9.36328125" style="704" customWidth="1"/>
    <col min="26" max="26" width="12.26953125" style="705" bestFit="1" customWidth="1"/>
    <col min="27" max="27" width="38.08984375" style="705" bestFit="1" customWidth="1"/>
    <col min="28" max="28" width="9.08984375" style="704" bestFit="1" customWidth="1"/>
    <col min="29" max="32" width="9.1796875" style="704" customWidth="1"/>
    <col min="33" max="33" width="43.54296875" style="704" bestFit="1" customWidth="1"/>
    <col min="34" max="34" width="13.1796875" style="704" bestFit="1" customWidth="1"/>
    <col min="35" max="35" width="9.1796875" style="704" customWidth="1"/>
    <col min="36" max="16384" width="9.1796875" style="704"/>
  </cols>
  <sheetData>
    <row r="1" spans="2:27">
      <c r="B1" s="379"/>
      <c r="C1" s="638"/>
    </row>
    <row r="2" spans="2:27" ht="12.5">
      <c r="B2" s="379"/>
      <c r="C2" s="638"/>
      <c r="Z2" s="704"/>
      <c r="AA2" s="704"/>
    </row>
    <row r="3" spans="2:27" ht="20">
      <c r="B3" s="383" t="s">
        <v>41</v>
      </c>
      <c r="C3" s="384"/>
      <c r="D3" s="384"/>
      <c r="E3" s="384"/>
      <c r="F3" s="384"/>
      <c r="G3" s="66"/>
      <c r="H3" s="66"/>
      <c r="I3" s="383"/>
      <c r="J3" s="383"/>
      <c r="K3" s="383"/>
      <c r="L3" s="66"/>
      <c r="M3" s="66"/>
      <c r="N3" s="383"/>
      <c r="O3" s="383"/>
      <c r="P3" s="383"/>
      <c r="Q3" s="383"/>
      <c r="R3" s="383"/>
      <c r="S3" s="383"/>
      <c r="T3" s="383"/>
      <c r="U3" s="383"/>
      <c r="V3" s="383"/>
      <c r="W3" s="7"/>
      <c r="Z3" s="704"/>
      <c r="AA3" s="704"/>
    </row>
    <row r="4" spans="2:27" ht="3.75" customHeight="1">
      <c r="Z4" s="704"/>
      <c r="AA4" s="704"/>
    </row>
    <row r="5" spans="2:27" ht="12.5">
      <c r="B5" s="704" t="s">
        <v>500</v>
      </c>
      <c r="I5" s="385" t="s">
        <v>43</v>
      </c>
      <c r="J5" s="386">
        <f ca="1">TODAY()</f>
        <v>44826</v>
      </c>
      <c r="K5" s="386"/>
      <c r="L5" s="165"/>
      <c r="M5" s="166"/>
      <c r="N5" s="385"/>
      <c r="O5" s="385"/>
      <c r="P5" s="385"/>
      <c r="Q5" s="385"/>
      <c r="R5" s="385"/>
      <c r="S5" s="385"/>
      <c r="T5" s="385"/>
      <c r="U5" s="385"/>
      <c r="V5" s="385"/>
      <c r="Z5" s="704"/>
      <c r="AA5" s="704"/>
    </row>
    <row r="6" spans="2:27" ht="13">
      <c r="B6" s="387" t="s">
        <v>44</v>
      </c>
      <c r="C6" s="639"/>
      <c r="D6" s="640"/>
      <c r="E6" s="390"/>
      <c r="F6" s="639"/>
      <c r="G6" s="80" t="s">
        <v>45</v>
      </c>
      <c r="H6" s="73"/>
      <c r="I6" s="391" t="s">
        <v>46</v>
      </c>
      <c r="J6" s="392"/>
      <c r="K6" s="393"/>
      <c r="L6" s="80" t="s">
        <v>47</v>
      </c>
      <c r="M6" s="73"/>
      <c r="N6" s="393"/>
      <c r="O6" s="393"/>
      <c r="P6" s="387"/>
      <c r="Q6" s="393"/>
      <c r="R6" s="393"/>
      <c r="S6" s="393"/>
      <c r="T6" s="393"/>
      <c r="U6" s="388"/>
      <c r="V6" s="388"/>
      <c r="W6" s="159"/>
      <c r="Z6" s="704"/>
      <c r="AA6" s="704"/>
    </row>
    <row r="7" spans="2:27" ht="13">
      <c r="B7" s="394" t="s">
        <v>614</v>
      </c>
      <c r="D7" s="641"/>
      <c r="E7" s="396" t="s">
        <v>48</v>
      </c>
      <c r="F7" s="642"/>
      <c r="G7" s="81" t="s">
        <v>49</v>
      </c>
      <c r="H7" s="67"/>
      <c r="I7" s="398" t="s">
        <v>50</v>
      </c>
      <c r="J7" s="399"/>
      <c r="K7" s="397"/>
      <c r="L7" s="81" t="s">
        <v>51</v>
      </c>
      <c r="M7" s="67"/>
      <c r="N7" s="397"/>
      <c r="O7" s="397"/>
      <c r="P7" s="398" t="s">
        <v>52</v>
      </c>
      <c r="Q7" s="397"/>
      <c r="R7" s="397"/>
      <c r="S7" s="397"/>
      <c r="T7" s="397"/>
      <c r="U7" s="397"/>
      <c r="V7" s="397"/>
      <c r="W7" s="25"/>
      <c r="Z7" s="704"/>
      <c r="AA7" s="704"/>
    </row>
    <row r="8" spans="2:27" ht="12.5">
      <c r="B8" s="394" t="s">
        <v>1420</v>
      </c>
      <c r="D8" s="641"/>
      <c r="E8" s="400"/>
      <c r="G8" s="167"/>
      <c r="H8" s="168"/>
      <c r="I8" s="394"/>
      <c r="K8" s="389"/>
      <c r="L8" s="167"/>
      <c r="M8" s="169"/>
      <c r="O8" s="389"/>
      <c r="U8" s="401"/>
      <c r="V8" s="401"/>
      <c r="W8" s="170"/>
      <c r="Z8" s="704"/>
      <c r="AA8" s="704"/>
    </row>
    <row r="9" spans="2:27" ht="12.5">
      <c r="B9" s="394" t="s">
        <v>1421</v>
      </c>
      <c r="D9" s="641"/>
      <c r="E9" s="400" t="s">
        <v>349</v>
      </c>
      <c r="G9" s="167" t="s">
        <v>54</v>
      </c>
      <c r="H9" s="168"/>
      <c r="I9" s="394" t="s">
        <v>1426</v>
      </c>
      <c r="K9" s="395"/>
      <c r="L9" s="167" t="s">
        <v>56</v>
      </c>
      <c r="M9" s="171"/>
      <c r="O9" s="395"/>
      <c r="P9" s="704" t="s">
        <v>57</v>
      </c>
      <c r="W9" s="172"/>
      <c r="Z9" s="704"/>
      <c r="AA9" s="704"/>
    </row>
    <row r="10" spans="2:27" ht="13">
      <c r="B10" s="394" t="s">
        <v>534</v>
      </c>
      <c r="D10" s="643" t="s">
        <v>555</v>
      </c>
      <c r="E10" s="400" t="s">
        <v>58</v>
      </c>
      <c r="G10" s="167"/>
      <c r="H10" s="168"/>
      <c r="I10" s="981"/>
      <c r="J10" s="982"/>
      <c r="K10" s="402"/>
      <c r="L10" s="167"/>
      <c r="M10" s="171"/>
      <c r="O10" s="395"/>
      <c r="W10" s="172"/>
      <c r="Z10" s="704"/>
      <c r="AA10" s="704"/>
    </row>
    <row r="11" spans="2:27" ht="13">
      <c r="B11" s="394"/>
      <c r="D11" s="641"/>
      <c r="E11" s="404"/>
      <c r="F11" s="444"/>
      <c r="G11" s="167" t="s">
        <v>59</v>
      </c>
      <c r="H11" s="168"/>
      <c r="I11" s="394" t="s">
        <v>1098</v>
      </c>
      <c r="K11" s="395"/>
      <c r="L11" s="167" t="s">
        <v>501</v>
      </c>
      <c r="M11" s="171"/>
      <c r="O11" s="395"/>
      <c r="P11" s="704" t="s">
        <v>62</v>
      </c>
      <c r="W11" s="172"/>
      <c r="Z11" s="704"/>
      <c r="AA11" s="704"/>
    </row>
    <row r="12" spans="2:27" ht="12.5">
      <c r="B12" s="406" t="s">
        <v>63</v>
      </c>
      <c r="D12" s="641"/>
      <c r="E12" s="400" t="s">
        <v>64</v>
      </c>
      <c r="G12" s="167"/>
      <c r="H12" s="168"/>
      <c r="I12" s="394"/>
      <c r="K12" s="395"/>
      <c r="L12" s="167"/>
      <c r="M12" s="171"/>
      <c r="O12" s="395"/>
      <c r="W12" s="172"/>
      <c r="Z12" s="704"/>
      <c r="AA12" s="704"/>
    </row>
    <row r="13" spans="2:27" ht="12.5">
      <c r="B13" s="406" t="s">
        <v>1422</v>
      </c>
      <c r="C13" s="448"/>
      <c r="D13" s="644"/>
      <c r="E13" s="400" t="s">
        <v>65</v>
      </c>
      <c r="G13" s="173"/>
      <c r="H13" s="174"/>
      <c r="I13" s="406"/>
      <c r="J13" s="407"/>
      <c r="K13" s="408"/>
      <c r="L13" s="173"/>
      <c r="M13" s="175"/>
      <c r="N13" s="407"/>
      <c r="O13" s="408"/>
      <c r="P13" s="407"/>
      <c r="Q13" s="407"/>
      <c r="R13" s="407"/>
      <c r="S13" s="407"/>
      <c r="T13" s="407"/>
      <c r="U13" s="407"/>
      <c r="V13" s="407"/>
      <c r="W13" s="176"/>
      <c r="Z13" s="704"/>
      <c r="AA13" s="704"/>
    </row>
    <row r="14" spans="2:27" ht="12.5">
      <c r="B14" s="409" t="s">
        <v>502</v>
      </c>
      <c r="C14" s="645" t="s">
        <v>503</v>
      </c>
      <c r="D14" s="645"/>
      <c r="E14" s="411" t="s">
        <v>504</v>
      </c>
      <c r="F14" s="418"/>
      <c r="G14" s="70" t="s">
        <v>506</v>
      </c>
      <c r="H14" s="70" t="s">
        <v>71</v>
      </c>
      <c r="I14" s="413" t="s">
        <v>507</v>
      </c>
      <c r="J14" s="413" t="s">
        <v>508</v>
      </c>
      <c r="K14" s="414" t="s">
        <v>509</v>
      </c>
      <c r="L14" s="77" t="s">
        <v>510</v>
      </c>
      <c r="M14" s="77" t="s">
        <v>511</v>
      </c>
      <c r="N14" s="415"/>
      <c r="O14" s="415" t="s">
        <v>512</v>
      </c>
      <c r="P14" s="409"/>
      <c r="Q14" s="409"/>
      <c r="R14" s="409"/>
      <c r="S14" s="409"/>
      <c r="T14" s="409"/>
      <c r="U14" s="409"/>
      <c r="V14" s="409"/>
      <c r="W14" s="43" t="s">
        <v>513</v>
      </c>
      <c r="Z14" s="704"/>
      <c r="AA14" s="704"/>
    </row>
    <row r="15" spans="2:27" ht="12.75" customHeight="1">
      <c r="B15" s="416"/>
      <c r="C15" s="404"/>
      <c r="D15" s="640"/>
      <c r="E15" s="418" t="s">
        <v>514</v>
      </c>
      <c r="F15" s="646"/>
      <c r="G15" s="71" t="s">
        <v>518</v>
      </c>
      <c r="H15" s="71" t="s">
        <v>518</v>
      </c>
      <c r="I15" s="412"/>
      <c r="J15" s="412"/>
      <c r="K15" s="424"/>
      <c r="L15" s="71" t="s">
        <v>519</v>
      </c>
      <c r="M15" s="78" t="s">
        <v>519</v>
      </c>
      <c r="N15" s="420"/>
      <c r="O15" s="421" t="s">
        <v>520</v>
      </c>
      <c r="P15" s="422"/>
      <c r="Q15" s="422"/>
      <c r="R15" s="422"/>
      <c r="S15" s="422"/>
      <c r="T15" s="422"/>
      <c r="U15" s="423"/>
      <c r="V15" s="423"/>
      <c r="W15" s="51" t="s">
        <v>75</v>
      </c>
      <c r="Z15" s="704"/>
      <c r="AA15" s="704"/>
    </row>
    <row r="16" spans="2:27" ht="13.5" customHeight="1">
      <c r="B16" s="424"/>
      <c r="C16" s="647" t="s">
        <v>588</v>
      </c>
      <c r="D16" s="648"/>
      <c r="E16" s="427"/>
      <c r="F16" s="427"/>
      <c r="G16" s="160"/>
      <c r="H16" s="160"/>
      <c r="I16" s="424"/>
      <c r="J16" s="424"/>
      <c r="L16" s="160"/>
      <c r="M16" s="161"/>
      <c r="N16" s="428"/>
      <c r="O16" s="429"/>
      <c r="P16" s="429"/>
      <c r="Q16" s="429"/>
      <c r="R16" s="429"/>
      <c r="S16" s="429"/>
      <c r="T16" s="429"/>
      <c r="U16" s="428"/>
      <c r="V16" s="428"/>
      <c r="W16" s="162"/>
      <c r="Z16" s="704"/>
      <c r="AA16" s="704"/>
    </row>
    <row r="17" spans="2:30" ht="1" customHeight="1">
      <c r="B17" s="424"/>
      <c r="C17" s="647"/>
      <c r="D17" s="648"/>
      <c r="E17" s="427"/>
      <c r="F17" s="427"/>
      <c r="G17" s="160"/>
      <c r="H17" s="160"/>
      <c r="I17" s="424"/>
      <c r="J17" s="424"/>
      <c r="K17" s="424"/>
      <c r="L17" s="160"/>
      <c r="M17" s="161"/>
      <c r="N17" s="428"/>
      <c r="O17" s="429"/>
      <c r="P17" s="429"/>
      <c r="Q17" s="429"/>
      <c r="R17" s="429"/>
      <c r="S17" s="429"/>
      <c r="T17" s="429"/>
      <c r="U17" s="428"/>
      <c r="V17" s="428"/>
      <c r="W17" s="162"/>
      <c r="Z17" s="704"/>
      <c r="AA17" s="704"/>
    </row>
    <row r="18" spans="2:30" s="710" customFormat="1" ht="20" customHeight="1">
      <c r="B18" s="635"/>
      <c r="C18" s="364" t="s">
        <v>1425</v>
      </c>
      <c r="D18" s="346" t="str">
        <f>IF(E18="","",VLOOKUP(C18,Data!$B$5:$L$508,2,FALSE))</f>
        <v/>
      </c>
      <c r="E18" s="715"/>
      <c r="F18" s="709"/>
      <c r="G18" s="346" t="str">
        <f>IF(E18="","",VLOOKUP(C18,Data!$B$5:$L$508,11,FALSE))</f>
        <v/>
      </c>
      <c r="H18" s="616" t="str">
        <f t="shared" ref="H18:H29" si="0">IF(E18&gt;0,E18*G18,"-")</f>
        <v>-</v>
      </c>
      <c r="I18" s="471"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192,Data!G192,(IF(C18=Data!B195,Data!G195,(IF(C18=Data!#REF!,Data!#REF!,(IF(C18=Data!#REF!,Data!#REF!,(IF(C18=Data!#REF!,Data!#REF!,Data!#REF!)))))))))))))))&amp;IF(C18=Data!#REF!,Data!#REF!,(IF(C18=Data!#REF!,Data!#REF!,(IF(C18=Data!#REF!,Data!#REF!,(IF(C18=Data!#REF!,Data!#REF!,(IF(C18=Data!#REF!,Data!#REF!,(IF(C18=Data!#REF!,Data!G887,(IF(C18=Data!#REF!,Data!#REF!,(IF(C18=Data!#REF!,Data!#REF!,Data!#REF!)))))))))))))))&amp;IF(C18=Data!B223,Data!G223,(IF(C18=Data!#REF!,Data!#REF!,(IF(C18=Data!#REF!,Data!#REF!,(IF(C18=Data!#REF!,Data!#REF!,(IF(C18=Data!#REF!,Data!#REF!,Data!#REF!)))))))))</f>
        <v>#REF!</v>
      </c>
      <c r="O18" s="979"/>
      <c r="P18" s="980"/>
      <c r="Q18" s="630" t="s">
        <v>525</v>
      </c>
      <c r="R18" s="980"/>
      <c r="S18" s="980"/>
      <c r="T18" s="630"/>
      <c r="U18" s="634"/>
      <c r="V18" s="630"/>
      <c r="W18" s="350" t="str">
        <f>IF(E18="","",VLOOKUP(C18,Data!$B$5:$J$508,9,FALSE)*E18)</f>
        <v/>
      </c>
      <c r="X18" s="704"/>
      <c r="Y18" s="704"/>
      <c r="Z18" s="901" t="s">
        <v>1202</v>
      </c>
      <c r="AA18" s="901" t="s">
        <v>1203</v>
      </c>
      <c r="AB18" s="901" t="s">
        <v>1204</v>
      </c>
      <c r="AC18" s="704"/>
      <c r="AD18" s="704"/>
    </row>
    <row r="19" spans="2:30" s="710" customFormat="1" ht="20" customHeight="1">
      <c r="B19" s="957"/>
      <c r="C19" s="357" t="s">
        <v>1423</v>
      </c>
      <c r="D19" s="346" t="s">
        <v>1424</v>
      </c>
      <c r="E19" s="715">
        <v>9410</v>
      </c>
      <c r="F19" s="712"/>
      <c r="G19" s="983">
        <v>0.01</v>
      </c>
      <c r="H19" s="616">
        <f t="shared" si="0"/>
        <v>94.100000000000009</v>
      </c>
      <c r="I19" s="471" t="s">
        <v>190</v>
      </c>
      <c r="J19" s="347" t="s">
        <v>534</v>
      </c>
      <c r="K19" s="348"/>
      <c r="L19" s="349">
        <v>16</v>
      </c>
      <c r="M19" s="349">
        <v>15</v>
      </c>
      <c r="N19" s="612" t="e">
        <f>IF(C19=Data!#REF!,Data!#REF!,(IF(C19=Data!#REF!,Data!#REF!,(IF(C19=Data!#REF!,Data!#REF!,(IF(C19=Data!B144,Data!G144,(IF(C19=Data!B147,Data!G147,(IF(C19=Data!#REF!,Data!#REF!,(IF(C19=Data!#REF!,Data!#REF!,(IF(C19=Data!#REF!,Data!#REF!,Data!#REF!)))))))))))))))&amp;IF(C19=Data!#REF!,Data!#REF!,(IF(C19=Data!#REF!,Data!#REF!,(IF(C19=Data!#REF!,Data!#REF!,(IF(C19=Data!#REF!,Data!#REF!,(IF(C19=Data!#REF!,Data!#REF!,(IF(C19=Data!#REF!,Data!G839,(IF(C19=Data!#REF!,Data!#REF!,(IF(C19=Data!#REF!,Data!#REF!,Data!#REF!)))))))))))))))&amp;IF(C19=Data!B175,Data!G175,(IF(C19=Data!#REF!,Data!#REF!,(IF(C19=Data!#REF!,Data!#REF!,(IF(C19=Data!#REF!,Data!#REF!,(IF(C19=Data!#REF!,Data!#REF!,Data!#REF!)))))))))</f>
        <v>#REF!</v>
      </c>
      <c r="O19" s="979"/>
      <c r="P19" s="980"/>
      <c r="Q19" s="630" t="s">
        <v>525</v>
      </c>
      <c r="R19" s="980"/>
      <c r="S19" s="980"/>
      <c r="T19" s="630"/>
      <c r="U19" s="634"/>
      <c r="V19" s="630"/>
      <c r="W19" s="350">
        <v>1.2E-2</v>
      </c>
      <c r="X19" s="704" t="b">
        <f t="shared" ref="X19:X28" si="1">D19=Z19</f>
        <v>0</v>
      </c>
      <c r="Y19" s="704" t="b">
        <f t="shared" ref="Y19:Y28" si="2">E19=AB19</f>
        <v>0</v>
      </c>
      <c r="Z19" s="935" t="s">
        <v>571</v>
      </c>
      <c r="AA19" s="935" t="s">
        <v>1182</v>
      </c>
      <c r="AB19" s="936">
        <v>20</v>
      </c>
      <c r="AC19" s="704"/>
      <c r="AD19" s="704"/>
    </row>
    <row r="20" spans="2:30" s="710" customFormat="1" ht="20" customHeight="1">
      <c r="B20" s="957"/>
      <c r="C20" s="357"/>
      <c r="D20" s="346"/>
      <c r="E20" s="715"/>
      <c r="F20" s="363"/>
      <c r="G20" s="346" t="str">
        <f>IF(E20="","",VLOOKUP(C20,Data!$B$5:$L$508,11,FALSE))</f>
        <v/>
      </c>
      <c r="H20" s="616" t="str">
        <f t="shared" si="0"/>
        <v>-</v>
      </c>
      <c r="I20" s="471" t="str">
        <f>IF(E20="","",VLOOKUP(C20,Data!$B$5:$D$508,3,FALSE))</f>
        <v/>
      </c>
      <c r="J20" s="347" t="str">
        <f>IF(E20="","",VLOOKUP(C20,Data!$B$5:$M$508,12,FALSE))</f>
        <v/>
      </c>
      <c r="K20" s="348"/>
      <c r="L20" s="349" t="str">
        <f>IF(E20="","",VLOOKUP(C20,Data!$B$5:$E$508,4,FALSE)*E20)</f>
        <v/>
      </c>
      <c r="M20" s="349" t="str">
        <f>IF(E20="","",VLOOKUP(C20,Data!$B$5:$F$508,5,FALSE)*E20)</f>
        <v/>
      </c>
      <c r="N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O20" s="979"/>
      <c r="P20" s="980"/>
      <c r="Q20" s="630" t="s">
        <v>525</v>
      </c>
      <c r="R20" s="980"/>
      <c r="S20" s="980"/>
      <c r="T20" s="630"/>
      <c r="U20" s="634"/>
      <c r="V20" s="630"/>
      <c r="W20" s="350" t="str">
        <f>IF(E20="","",VLOOKUP(C20,Data!$B$5:$J$508,9,FALSE)*E20)</f>
        <v/>
      </c>
      <c r="X20" s="704" t="b">
        <f t="shared" si="1"/>
        <v>0</v>
      </c>
      <c r="Y20" s="704" t="b">
        <f t="shared" si="2"/>
        <v>0</v>
      </c>
      <c r="Z20" s="902" t="s">
        <v>601</v>
      </c>
      <c r="AA20" s="902" t="s">
        <v>1304</v>
      </c>
      <c r="AB20" s="903">
        <v>10</v>
      </c>
      <c r="AC20" s="704"/>
      <c r="AD20" s="704"/>
    </row>
    <row r="21" spans="2:30" s="710" customFormat="1" ht="20" customHeight="1">
      <c r="B21" s="957"/>
      <c r="C21" s="357"/>
      <c r="D21" s="346" t="str">
        <f>IF(E21="","",VLOOKUP(C21,Data!$B$5:$L$508,2,FALSE))</f>
        <v/>
      </c>
      <c r="E21" s="715"/>
      <c r="F21" s="712"/>
      <c r="G21" s="346" t="str">
        <f>IF(E21="","",VLOOKUP(C21,Data!$B$5:$L$508,11,FALSE))</f>
        <v/>
      </c>
      <c r="H21" s="616" t="str">
        <f t="shared" si="0"/>
        <v>-</v>
      </c>
      <c r="I21" s="471" t="str">
        <f>IF(E21="","",VLOOKUP(C21,Data!$B$5:$D$508,3,FALSE))</f>
        <v/>
      </c>
      <c r="J21" s="347" t="str">
        <f>IF(E21="","",VLOOKUP(C21,Data!$B$5:$M$508,12,FALSE))</f>
        <v/>
      </c>
      <c r="K21" s="348"/>
      <c r="L21" s="349" t="str">
        <f>IF(E21="","",VLOOKUP(C21,Data!$B$5:$E$508,4,FALSE)*E21)</f>
        <v/>
      </c>
      <c r="M21" s="349" t="str">
        <f>IF(E21="","",VLOOKUP(C21,Data!$B$5:$F$508,5,FALSE)*E21)</f>
        <v/>
      </c>
      <c r="N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O21" s="979"/>
      <c r="P21" s="980"/>
      <c r="Q21" s="630" t="s">
        <v>525</v>
      </c>
      <c r="R21" s="980"/>
      <c r="S21" s="980"/>
      <c r="T21" s="630"/>
      <c r="U21" s="634"/>
      <c r="V21" s="630"/>
      <c r="W21" s="350" t="str">
        <f>IF(E21="","",VLOOKUP(C21,Data!$B$5:$J$508,9,FALSE)*E21)</f>
        <v/>
      </c>
      <c r="X21" s="704" t="b">
        <f t="shared" si="1"/>
        <v>0</v>
      </c>
      <c r="Y21" s="704" t="b">
        <f t="shared" si="2"/>
        <v>0</v>
      </c>
      <c r="Z21" s="902" t="s">
        <v>569</v>
      </c>
      <c r="AA21" s="902" t="s">
        <v>1183</v>
      </c>
      <c r="AB21" s="903">
        <v>160</v>
      </c>
      <c r="AC21" s="704"/>
      <c r="AD21" s="704"/>
    </row>
    <row r="22" spans="2:30" s="710" customFormat="1" ht="20" customHeight="1">
      <c r="B22" s="957"/>
      <c r="C22" s="357"/>
      <c r="D22" s="346" t="str">
        <f>IF(E22="","",VLOOKUP(C22,Data!$B$5:$L$508,2,FALSE))</f>
        <v/>
      </c>
      <c r="E22" s="715"/>
      <c r="F22" s="709"/>
      <c r="G22" s="346" t="str">
        <f>IF(E22="","",VLOOKUP(C22,Data!$B$5:$L$508,11,FALSE))</f>
        <v/>
      </c>
      <c r="H22" s="616" t="str">
        <f t="shared" si="0"/>
        <v>-</v>
      </c>
      <c r="I22" s="471" t="str">
        <f>IF(E22="","",VLOOKUP(C22,Data!$B$5:$D$508,3,FALSE))</f>
        <v/>
      </c>
      <c r="J22" s="347" t="str">
        <f>IF(E22="","",VLOOKUP(C22,Data!$B$5:$M$508,12,FALSE))</f>
        <v/>
      </c>
      <c r="K22" s="348"/>
      <c r="L22" s="349" t="str">
        <f>IF(E22="","",VLOOKUP(C22,Data!$B$5:$E$508,4,FALSE)*E22)</f>
        <v/>
      </c>
      <c r="M22" s="349" t="str">
        <f>IF(E22="","",VLOOKUP(C22,Data!$B$5:$F$508,5,FALSE)*E22)</f>
        <v/>
      </c>
      <c r="N22" s="612" t="e">
        <f>IF(C22=Data!#REF!,Data!#REF!,(IF(C22=Data!#REF!,Data!#REF!,(IF(C22=Data!#REF!,Data!#REF!,(IF(C22=Data!B131,Data!G131,(IF(C22=Data!B134,Data!G134,(IF(C22=Data!#REF!,Data!#REF!,(IF(C22=Data!#REF!,Data!#REF!,(IF(C22=Data!#REF!,Data!#REF!,Data!#REF!)))))))))))))))&amp;IF(C22=Data!#REF!,Data!#REF!,(IF(C22=Data!#REF!,Data!#REF!,(IF(C22=Data!#REF!,Data!#REF!,(IF(C22=Data!#REF!,Data!#REF!,(IF(C22=Data!#REF!,Data!#REF!,(IF(C22=Data!#REF!,Data!G826,(IF(C22=Data!#REF!,Data!#REF!,(IF(C22=Data!#REF!,Data!#REF!,Data!#REF!)))))))))))))))&amp;IF(C22=Data!B162,Data!G162,(IF(C22=Data!#REF!,Data!#REF!,(IF(C22=Data!#REF!,Data!#REF!,(IF(C22=Data!#REF!,Data!#REF!,(IF(C22=Data!#REF!,Data!#REF!,Data!#REF!)))))))))</f>
        <v>#REF!</v>
      </c>
      <c r="O22" s="979"/>
      <c r="P22" s="980"/>
      <c r="Q22" s="630" t="s">
        <v>525</v>
      </c>
      <c r="R22" s="980"/>
      <c r="S22" s="980"/>
      <c r="T22" s="630"/>
      <c r="U22" s="634"/>
      <c r="V22" s="630"/>
      <c r="W22" s="350" t="str">
        <f>IF(E22="","",VLOOKUP(C22,Data!$B$5:$J$508,9,FALSE)*E22)</f>
        <v/>
      </c>
      <c r="X22" s="704" t="b">
        <f t="shared" si="1"/>
        <v>0</v>
      </c>
      <c r="Y22" s="704" t="b">
        <f t="shared" si="2"/>
        <v>0</v>
      </c>
      <c r="Z22" s="902" t="s">
        <v>171</v>
      </c>
      <c r="AA22" s="902" t="s">
        <v>1220</v>
      </c>
      <c r="AB22" s="903">
        <v>5</v>
      </c>
      <c r="AC22" s="704"/>
      <c r="AD22" s="704"/>
    </row>
    <row r="23" spans="2:30" s="710" customFormat="1" ht="20" customHeight="1">
      <c r="B23" s="957"/>
      <c r="C23" s="357"/>
      <c r="D23" s="346" t="str">
        <f>IF(E23="","",VLOOKUP(C23,Data!$B$5:$L$508,2,FALSE))</f>
        <v/>
      </c>
      <c r="E23" s="715"/>
      <c r="F23" s="709"/>
      <c r="G23" s="346" t="str">
        <f>IF(E23="","",VLOOKUP(C23,Data!$B$5:$L$508,11,FALSE))</f>
        <v/>
      </c>
      <c r="H23" s="616" t="str">
        <f t="shared" si="0"/>
        <v>-</v>
      </c>
      <c r="I23" s="471" t="str">
        <f>IF(E23="","",VLOOKUP(C23,Data!$B$5:$D$508,3,FALSE))</f>
        <v/>
      </c>
      <c r="J23" s="347" t="str">
        <f>IF(E23="","",VLOOKUP(C23,Data!$B$5:$M$508,12,FALSE))</f>
        <v/>
      </c>
      <c r="K23" s="348"/>
      <c r="L23" s="349" t="str">
        <f>IF(E23="","",VLOOKUP(C23,Data!$B$5:$E$508,4,FALSE)*E23)</f>
        <v/>
      </c>
      <c r="M23" s="349" t="str">
        <f>IF(E23="","",VLOOKUP(C23,Data!$B$5:$F$508,5,FALSE)*E23)</f>
        <v/>
      </c>
      <c r="N23" s="612" t="e">
        <f>IF(C23=Data!#REF!,Data!#REF!,(IF(C23=Data!#REF!,Data!#REF!,(IF(C23=Data!#REF!,Data!#REF!,(IF(C23=Data!B127,Data!G127,(IF(C23=Data!B130,Data!G130,(IF(C23=Data!#REF!,Data!#REF!,(IF(C23=Data!#REF!,Data!#REF!,(IF(C23=Data!#REF!,Data!#REF!,Data!#REF!)))))))))))))))&amp;IF(C23=Data!#REF!,Data!#REF!,(IF(C23=Data!#REF!,Data!#REF!,(IF(C23=Data!#REF!,Data!#REF!,(IF(C23=Data!#REF!,Data!#REF!,(IF(C23=Data!#REF!,Data!#REF!,(IF(C23=Data!#REF!,Data!G822,(IF(C23=Data!#REF!,Data!#REF!,(IF(C23=Data!#REF!,Data!#REF!,Data!#REF!)))))))))))))))&amp;IF(C23=Data!B158,Data!G158,(IF(C23=Data!#REF!,Data!#REF!,(IF(C23=Data!#REF!,Data!#REF!,(IF(C23=Data!#REF!,Data!#REF!,(IF(C23=Data!#REF!,Data!#REF!,Data!#REF!)))))))))</f>
        <v>#REF!</v>
      </c>
      <c r="O23" s="979"/>
      <c r="P23" s="980"/>
      <c r="Q23" s="630" t="s">
        <v>525</v>
      </c>
      <c r="R23" s="980"/>
      <c r="S23" s="980"/>
      <c r="T23" s="630"/>
      <c r="U23" s="634"/>
      <c r="V23" s="630"/>
      <c r="W23" s="350" t="str">
        <f>IF(E23="","",VLOOKUP(C23,Data!$B$5:$J$508,9,FALSE)*E23)</f>
        <v/>
      </c>
      <c r="X23" s="704" t="b">
        <f t="shared" si="1"/>
        <v>0</v>
      </c>
      <c r="Y23" s="704" t="b">
        <f t="shared" si="2"/>
        <v>0</v>
      </c>
      <c r="Z23" s="902" t="s">
        <v>172</v>
      </c>
      <c r="AA23" s="902" t="s">
        <v>1192</v>
      </c>
      <c r="AB23" s="903">
        <v>5</v>
      </c>
      <c r="AC23" s="704"/>
      <c r="AD23" s="704"/>
    </row>
    <row r="24" spans="2:30" s="710" customFormat="1" ht="20" customHeight="1">
      <c r="B24" s="957"/>
      <c r="C24" s="357"/>
      <c r="D24" s="346" t="str">
        <f>IF(E24="","",VLOOKUP(C24,Data!$B$5:$L$508,2,FALSE))</f>
        <v/>
      </c>
      <c r="E24" s="715"/>
      <c r="F24" s="709"/>
      <c r="G24" s="346" t="str">
        <f>IF(E24="","",VLOOKUP(C24,Data!$B$5:$L$508,11,FALSE))</f>
        <v/>
      </c>
      <c r="H24" s="616" t="str">
        <f t="shared" si="0"/>
        <v>-</v>
      </c>
      <c r="I24" s="471" t="str">
        <f>IF(E24="","",VLOOKUP(C24,Data!$B$5:$D$508,3,FALSE))</f>
        <v/>
      </c>
      <c r="J24" s="347" t="str">
        <f>IF(E24="","",VLOOKUP(C24,Data!$B$5:$M$508,12,FALSE))</f>
        <v/>
      </c>
      <c r="K24" s="348"/>
      <c r="L24" s="349" t="str">
        <f>IF(E24="","",VLOOKUP(C24,Data!$B$5:$E$508,4,FALSE)*E24)</f>
        <v/>
      </c>
      <c r="M24" s="349" t="str">
        <f>IF(E24="","",VLOOKUP(C24,Data!$B$5:$F$508,5,FALSE)*E24)</f>
        <v/>
      </c>
      <c r="N24" s="612" t="e">
        <f>IF(C24=Data!#REF!,Data!#REF!,(IF(C24=Data!#REF!,Data!#REF!,(IF(C24=Data!#REF!,Data!#REF!,(IF(C24=Data!B128,Data!G128,(IF(C24=Data!B131,Data!G131,(IF(C24=Data!#REF!,Data!#REF!,(IF(C24=Data!#REF!,Data!#REF!,(IF(C24=Data!#REF!,Data!#REF!,Data!#REF!)))))))))))))))&amp;IF(C24=Data!#REF!,Data!#REF!,(IF(C24=Data!#REF!,Data!#REF!,(IF(C24=Data!#REF!,Data!#REF!,(IF(C24=Data!#REF!,Data!#REF!,(IF(C24=Data!#REF!,Data!#REF!,(IF(C24=Data!#REF!,Data!G823,(IF(C24=Data!#REF!,Data!#REF!,(IF(C24=Data!#REF!,Data!#REF!,Data!#REF!)))))))))))))))&amp;IF(C24=Data!B159,Data!G159,(IF(C24=Data!#REF!,Data!#REF!,(IF(C24=Data!#REF!,Data!#REF!,(IF(C24=Data!#REF!,Data!#REF!,(IF(C24=Data!#REF!,Data!#REF!,Data!#REF!)))))))))</f>
        <v>#REF!</v>
      </c>
      <c r="O24" s="979"/>
      <c r="P24" s="980"/>
      <c r="Q24" s="630" t="s">
        <v>525</v>
      </c>
      <c r="R24" s="980"/>
      <c r="S24" s="980"/>
      <c r="T24" s="630"/>
      <c r="U24" s="634"/>
      <c r="V24" s="630"/>
      <c r="W24" s="350" t="str">
        <f>IF(E24="","",VLOOKUP(C24,Data!$B$5:$J$508,9,FALSE)*E24)</f>
        <v/>
      </c>
      <c r="X24" s="704" t="b">
        <f t="shared" si="1"/>
        <v>0</v>
      </c>
      <c r="Y24" s="704" t="b">
        <f t="shared" si="2"/>
        <v>0</v>
      </c>
      <c r="Z24" s="902" t="s">
        <v>178</v>
      </c>
      <c r="AA24" s="902" t="s">
        <v>1309</v>
      </c>
      <c r="AB24" s="903">
        <v>2</v>
      </c>
      <c r="AC24" s="704"/>
      <c r="AD24" s="704"/>
    </row>
    <row r="25" spans="2:30" s="710" customFormat="1" ht="20" customHeight="1">
      <c r="B25" s="957"/>
      <c r="C25" s="357"/>
      <c r="D25" s="346" t="str">
        <f>IF(E25="","",VLOOKUP(C25,Data!$B$5:$L$508,2,FALSE))</f>
        <v/>
      </c>
      <c r="E25" s="715"/>
      <c r="F25" s="709"/>
      <c r="G25" s="346" t="str">
        <f>IF(E25="","",VLOOKUP(C25,Data!$B$5:$L$508,11,FALSE))</f>
        <v/>
      </c>
      <c r="H25" s="616" t="str">
        <f t="shared" si="0"/>
        <v>-</v>
      </c>
      <c r="I25" s="471" t="str">
        <f>IF(E25="","",VLOOKUP(C25,Data!$B$5:$D$508,3,FALSE))</f>
        <v/>
      </c>
      <c r="J25" s="347" t="str">
        <f>IF(E25="","",VLOOKUP(C25,Data!$B$5:$M$508,12,FALSE))</f>
        <v/>
      </c>
      <c r="K25" s="348"/>
      <c r="L25" s="349" t="str">
        <f>IF(E25="","",VLOOKUP(C25,Data!$B$5:$E$508,4,FALSE)*E25)</f>
        <v/>
      </c>
      <c r="M25" s="349" t="str">
        <f>IF(E25="","",VLOOKUP(C25,Data!$B$5:$F$508,5,FALSE)*E25)</f>
        <v/>
      </c>
      <c r="N25" s="612" t="e">
        <f>IF(C25=Data!#REF!,Data!#REF!,(IF(C25=Data!#REF!,Data!#REF!,(IF(C25=Data!#REF!,Data!#REF!,(IF(C25=Data!B129,Data!G129,(IF(C25=Data!B132,Data!G132,(IF(C25=Data!#REF!,Data!#REF!,(IF(C25=Data!#REF!,Data!#REF!,(IF(C25=Data!#REF!,Data!#REF!,Data!#REF!)))))))))))))))&amp;IF(C25=Data!#REF!,Data!#REF!,(IF(C25=Data!#REF!,Data!#REF!,(IF(C25=Data!#REF!,Data!#REF!,(IF(C25=Data!#REF!,Data!#REF!,(IF(C25=Data!#REF!,Data!#REF!,(IF(C25=Data!#REF!,Data!G824,(IF(C25=Data!#REF!,Data!#REF!,(IF(C25=Data!#REF!,Data!#REF!,Data!#REF!)))))))))))))))&amp;IF(C25=Data!B160,Data!G160,(IF(C25=Data!#REF!,Data!#REF!,(IF(C25=Data!#REF!,Data!#REF!,(IF(C25=Data!#REF!,Data!#REF!,(IF(C25=Data!#REF!,Data!#REF!,Data!#REF!)))))))))</f>
        <v>#REF!</v>
      </c>
      <c r="O25" s="979"/>
      <c r="P25" s="980"/>
      <c r="Q25" s="630" t="s">
        <v>525</v>
      </c>
      <c r="R25" s="980"/>
      <c r="S25" s="980"/>
      <c r="T25" s="630"/>
      <c r="U25" s="634"/>
      <c r="V25" s="630"/>
      <c r="W25" s="350" t="str">
        <f>IF(E25="","",VLOOKUP(C25,Data!$B$5:$J$508,9,FALSE)*E25)</f>
        <v/>
      </c>
      <c r="X25" s="704" t="b">
        <f t="shared" si="1"/>
        <v>0</v>
      </c>
      <c r="Y25" s="704" t="b">
        <f t="shared" si="2"/>
        <v>0</v>
      </c>
      <c r="Z25" s="902" t="s">
        <v>142</v>
      </c>
      <c r="AA25" s="902" t="s">
        <v>1193</v>
      </c>
      <c r="AB25" s="903">
        <v>280</v>
      </c>
      <c r="AC25" s="704"/>
      <c r="AD25" s="704"/>
    </row>
    <row r="26" spans="2:30" s="710" customFormat="1" ht="20" customHeight="1">
      <c r="B26" s="635"/>
      <c r="C26" s="364"/>
      <c r="D26" s="346" t="str">
        <f>IF(E26="","",VLOOKUP(C26,Data!$B$5:$L$508,2,FALSE))</f>
        <v/>
      </c>
      <c r="E26" s="715"/>
      <c r="F26" s="709"/>
      <c r="G26" s="346" t="str">
        <f>IF(E26="","",VLOOKUP(C26,Data!$B$5:$L$508,11,FALSE))</f>
        <v/>
      </c>
      <c r="H26" s="616" t="str">
        <f>IF(E26&gt;0,E26*G26,"-")</f>
        <v>-</v>
      </c>
      <c r="I26" s="471" t="str">
        <f>IF(E26="","",VLOOKUP(C26,Data!$B$5:$D$508,3,FALSE))</f>
        <v/>
      </c>
      <c r="J26" s="347" t="str">
        <f>IF(E26="","",VLOOKUP(C26,Data!$B$5:$M$508,12,FALSE))</f>
        <v/>
      </c>
      <c r="K26" s="348"/>
      <c r="L26" s="349" t="str">
        <f>IF(E26="","",VLOOKUP(C26,Data!$B$5:$E$508,4,FALSE)*E26)</f>
        <v/>
      </c>
      <c r="M26" s="349" t="str">
        <f>IF(E26="","",VLOOKUP(C26,Data!$B$5:$F$508,5,FALSE)*E26)</f>
        <v/>
      </c>
      <c r="N26" s="612" t="e">
        <f>IF(C26=Data!#REF!,Data!#REF!,(IF(C26=Data!#REF!,Data!#REF!,(IF(C26=Data!#REF!,Data!#REF!,(IF(C26=Data!B190,Data!G190,(IF(C26=Data!B193,Data!G193,(IF(C26=Data!#REF!,Data!#REF!,(IF(C26=Data!#REF!,Data!#REF!,(IF(C26=Data!#REF!,Data!#REF!,Data!#REF!)))))))))))))))&amp;IF(C26=Data!#REF!,Data!#REF!,(IF(C26=Data!#REF!,Data!#REF!,(IF(C26=Data!#REF!,Data!#REF!,(IF(C26=Data!#REF!,Data!#REF!,(IF(C26=Data!#REF!,Data!#REF!,(IF(C26=Data!#REF!,Data!G885,(IF(C26=Data!#REF!,Data!#REF!,(IF(C26=Data!#REF!,Data!#REF!,Data!#REF!)))))))))))))))&amp;IF(C26=Data!B221,Data!G221,(IF(C26=Data!#REF!,Data!#REF!,(IF(C26=Data!#REF!,Data!#REF!,(IF(C26=Data!#REF!,Data!#REF!,(IF(C26=Data!#REF!,Data!#REF!,Data!#REF!)))))))))</f>
        <v>#REF!</v>
      </c>
      <c r="O26" s="979"/>
      <c r="P26" s="980"/>
      <c r="Q26" s="630" t="s">
        <v>525</v>
      </c>
      <c r="R26" s="980"/>
      <c r="S26" s="980"/>
      <c r="T26" s="630"/>
      <c r="U26" s="634"/>
      <c r="V26" s="630"/>
      <c r="W26" s="350" t="str">
        <f>IF(E26="","",VLOOKUP(C26,Data!$B$5:$J$508,9,FALSE)*E26)</f>
        <v/>
      </c>
      <c r="X26" s="704"/>
      <c r="Y26" s="704"/>
      <c r="Z26" s="901" t="s">
        <v>1202</v>
      </c>
      <c r="AA26" s="901" t="s">
        <v>1203</v>
      </c>
      <c r="AB26" s="901" t="s">
        <v>1204</v>
      </c>
      <c r="AC26" s="704"/>
      <c r="AD26" s="704"/>
    </row>
    <row r="27" spans="2:30" s="710" customFormat="1" ht="20" customHeight="1">
      <c r="B27" s="957"/>
      <c r="C27" s="357"/>
      <c r="D27" s="346" t="str">
        <f>IF(E27="","",VLOOKUP(C27,Data!$B$5:$L$508,2,FALSE))</f>
        <v/>
      </c>
      <c r="E27" s="715"/>
      <c r="F27" s="712"/>
      <c r="G27" s="346" t="str">
        <f>IF(E27="","",VLOOKUP(C27,Data!$B$5:$L$508,11,FALSE))</f>
        <v/>
      </c>
      <c r="H27" s="616" t="str">
        <f>IF(E27&gt;0,E27*G27,"-")</f>
        <v>-</v>
      </c>
      <c r="I27" s="471" t="str">
        <f>IF(E27="","",VLOOKUP(C27,Data!$B$5:$D$508,3,FALSE))</f>
        <v/>
      </c>
      <c r="J27" s="347" t="str">
        <f>IF(E27="","",VLOOKUP(C27,Data!$B$5:$M$508,12,FALSE))</f>
        <v/>
      </c>
      <c r="K27" s="348"/>
      <c r="L27" s="349" t="str">
        <f>IF(E27="","",VLOOKUP(C27,Data!$B$5:$E$508,4,FALSE)*E27)</f>
        <v/>
      </c>
      <c r="M27" s="349" t="str">
        <f>IF(E27="","",VLOOKUP(C27,Data!$B$5:$F$508,5,FALSE)*E27)</f>
        <v/>
      </c>
      <c r="N27" s="612" t="e">
        <f>IF(C27=Data!#REF!,Data!#REF!,(IF(C27=Data!#REF!,Data!#REF!,(IF(C27=Data!#REF!,Data!#REF!,(IF(C27=Data!B142,Data!G142,(IF(C27=Data!B145,Data!G145,(IF(C27=Data!#REF!,Data!#REF!,(IF(C27=Data!#REF!,Data!#REF!,(IF(C27=Data!#REF!,Data!#REF!,Data!#REF!)))))))))))))))&amp;IF(C27=Data!#REF!,Data!#REF!,(IF(C27=Data!#REF!,Data!#REF!,(IF(C27=Data!#REF!,Data!#REF!,(IF(C27=Data!#REF!,Data!#REF!,(IF(C27=Data!#REF!,Data!#REF!,(IF(C27=Data!#REF!,Data!G837,(IF(C27=Data!#REF!,Data!#REF!,(IF(C27=Data!#REF!,Data!#REF!,Data!#REF!)))))))))))))))&amp;IF(C27=Data!B173,Data!G173,(IF(C27=Data!#REF!,Data!#REF!,(IF(C27=Data!#REF!,Data!#REF!,(IF(C27=Data!#REF!,Data!#REF!,(IF(C27=Data!#REF!,Data!#REF!,Data!#REF!)))))))))</f>
        <v>#REF!</v>
      </c>
      <c r="O27" s="979"/>
      <c r="P27" s="980"/>
      <c r="Q27" s="630" t="s">
        <v>525</v>
      </c>
      <c r="R27" s="980"/>
      <c r="S27" s="980"/>
      <c r="T27" s="630"/>
      <c r="U27" s="634"/>
      <c r="V27" s="630"/>
      <c r="W27" s="350" t="str">
        <f>IF(E27="","",VLOOKUP(C27,Data!$B$5:$J$508,9,FALSE)*E27)</f>
        <v/>
      </c>
      <c r="X27" s="704" t="b">
        <f>D27=Z27</f>
        <v>0</v>
      </c>
      <c r="Y27" s="704" t="b">
        <f>E27=AB27</f>
        <v>0</v>
      </c>
      <c r="Z27" s="935" t="s">
        <v>571</v>
      </c>
      <c r="AA27" s="935" t="s">
        <v>1182</v>
      </c>
      <c r="AB27" s="936">
        <v>20</v>
      </c>
      <c r="AC27" s="704"/>
      <c r="AD27" s="704"/>
    </row>
    <row r="28" spans="2:30" s="710" customFormat="1" ht="20" customHeight="1">
      <c r="B28" s="957"/>
      <c r="C28" s="357"/>
      <c r="D28" s="346" t="str">
        <f>IF(E28="","",VLOOKUP(C28,Data!$B$5:$L$508,2,FALSE))</f>
        <v/>
      </c>
      <c r="E28" s="715"/>
      <c r="F28" s="709"/>
      <c r="G28" s="346" t="str">
        <f>IF(E28="","",VLOOKUP(C28,Data!$B$5:$L$508,11,FALSE))</f>
        <v/>
      </c>
      <c r="H28" s="616" t="str">
        <f t="shared" si="0"/>
        <v>-</v>
      </c>
      <c r="I28" s="471" t="str">
        <f>IF(E28="","",VLOOKUP(C28,Data!$B$5:$D$508,3,FALSE))</f>
        <v/>
      </c>
      <c r="J28" s="347" t="str">
        <f>IF(E28="","",VLOOKUP(C28,Data!$B$5:$M$508,12,FALSE))</f>
        <v/>
      </c>
      <c r="K28" s="348"/>
      <c r="L28" s="349" t="str">
        <f>IF(E28="","",VLOOKUP(C28,Data!$B$5:$E$508,4,FALSE)*E28)</f>
        <v/>
      </c>
      <c r="M28" s="349" t="str">
        <f>IF(E28="","",VLOOKUP(C28,Data!$B$5:$F$508,5,FALSE)*E28)</f>
        <v/>
      </c>
      <c r="N28" s="612" t="e">
        <f>IF(C28=Data!#REF!,Data!#REF!,(IF(C28=Data!#REF!,Data!#REF!,(IF(C28=Data!#REF!,Data!#REF!,(IF(C28=Data!B130,Data!G130,(IF(C28=Data!B133,Data!G133,(IF(C28=Data!#REF!,Data!#REF!,(IF(C28=Data!#REF!,Data!#REF!,(IF(C28=Data!#REF!,Data!#REF!,Data!#REF!)))))))))))))))&amp;IF(C28=Data!#REF!,Data!#REF!,(IF(C28=Data!#REF!,Data!#REF!,(IF(C28=Data!#REF!,Data!#REF!,(IF(C28=Data!#REF!,Data!#REF!,(IF(C28=Data!#REF!,Data!#REF!,(IF(C28=Data!#REF!,Data!G825,(IF(C28=Data!#REF!,Data!#REF!,(IF(C28=Data!#REF!,Data!#REF!,Data!#REF!)))))))))))))))&amp;IF(C28=Data!B161,Data!G161,(IF(C28=Data!#REF!,Data!#REF!,(IF(C28=Data!#REF!,Data!#REF!,(IF(C28=Data!#REF!,Data!#REF!,(IF(C28=Data!#REF!,Data!#REF!,Data!#REF!)))))))))</f>
        <v>#REF!</v>
      </c>
      <c r="O28" s="979"/>
      <c r="P28" s="980"/>
      <c r="Q28" s="630" t="s">
        <v>525</v>
      </c>
      <c r="R28" s="980"/>
      <c r="S28" s="980"/>
      <c r="T28" s="630"/>
      <c r="U28" s="634"/>
      <c r="V28" s="630"/>
      <c r="W28" s="350" t="str">
        <f>IF(E28="","",VLOOKUP(C28,Data!$B$5:$J$508,9,FALSE)*E28)</f>
        <v/>
      </c>
      <c r="X28" s="704" t="b">
        <f t="shared" si="1"/>
        <v>0</v>
      </c>
      <c r="Y28" s="704" t="b">
        <f t="shared" si="2"/>
        <v>0</v>
      </c>
      <c r="Z28" s="902" t="s">
        <v>143</v>
      </c>
      <c r="AA28" s="902" t="s">
        <v>1310</v>
      </c>
      <c r="AB28" s="903">
        <v>120</v>
      </c>
      <c r="AC28" s="704"/>
      <c r="AD28" s="704"/>
    </row>
    <row r="29" spans="2:30" s="710" customFormat="1" ht="22" customHeight="1">
      <c r="B29" s="637"/>
      <c r="C29" s="653" t="s">
        <v>889</v>
      </c>
      <c r="D29" s="346" t="str">
        <f>IF(E29="","",VLOOKUP(C29,Data!$B$5:$L$508,2,FALSE))</f>
        <v/>
      </c>
      <c r="E29" s="715"/>
      <c r="F29" s="709"/>
      <c r="G29" s="346" t="str">
        <f>IF(E29="","",VLOOKUP(C29,Data!$B$5:$L$508,11,FALSE))</f>
        <v/>
      </c>
      <c r="H29" s="616" t="str">
        <f t="shared" si="0"/>
        <v>-</v>
      </c>
      <c r="I29" s="471" t="str">
        <f>IF(E29="","",VLOOKUP(C29,Data!$B$5:$D$508,3,FALSE))</f>
        <v/>
      </c>
      <c r="J29" s="347" t="str">
        <f>IF(E29="","",VLOOKUP(C29,Data!$B$5:$M$508,12,FALSE))</f>
        <v/>
      </c>
      <c r="K29" s="348"/>
      <c r="L29" s="349" t="str">
        <f>IF(E29="","",VLOOKUP(C29,Data!$B$5:$E$508,4,FALSE)*E29)</f>
        <v/>
      </c>
      <c r="M29" s="349" t="str">
        <f>IF(E29="","",VLOOKUP(C29,Data!$B$5:$F$508,5,FALSE)*E29)</f>
        <v/>
      </c>
      <c r="N29" s="612" t="e">
        <f>IF(C29=Data!#REF!,Data!#REF!,(IF(C29=Data!#REF!,Data!#REF!,(IF(C29=Data!#REF!,Data!#REF!,(IF(C29=Data!B148,Data!G148,(IF(C29=Data!B151,Data!G151,(IF(C29=Data!#REF!,Data!#REF!,(IF(C29=Data!#REF!,Data!#REF!,(IF(C29=Data!#REF!,Data!#REF!,Data!#REF!)))))))))))))))&amp;IF(C29=Data!#REF!,Data!#REF!,(IF(C29=Data!#REF!,Data!#REF!,(IF(C29=Data!#REF!,Data!#REF!,(IF(C29=Data!#REF!,Data!#REF!,(IF(C29=Data!#REF!,Data!#REF!,(IF(C29=Data!#REF!,Data!G843,(IF(C29=Data!#REF!,Data!#REF!,(IF(C29=Data!#REF!,Data!#REF!,Data!#REF!)))))))))))))))&amp;IF(C29=Data!B179,Data!G179,(IF(C29=Data!#REF!,Data!#REF!,(IF(C29=Data!#REF!,Data!#REF!,(IF(C29=Data!#REF!,Data!#REF!,(IF(C29=Data!#REF!,Data!#REF!,Data!#REF!)))))))))</f>
        <v>#REF!</v>
      </c>
      <c r="O29" s="979"/>
      <c r="P29" s="980"/>
      <c r="Q29" s="630" t="s">
        <v>525</v>
      </c>
      <c r="R29" s="980"/>
      <c r="S29" s="980"/>
      <c r="T29" s="630"/>
      <c r="U29" s="634"/>
      <c r="V29" s="630"/>
      <c r="W29" s="350" t="str">
        <f>IF(E29="","",VLOOKUP(C29,Data!$B$5:$J$508,9,FALSE)*E29)</f>
        <v/>
      </c>
      <c r="X29" s="704"/>
      <c r="Y29" s="704"/>
      <c r="Z29" s="705"/>
      <c r="AA29" s="705"/>
      <c r="AB29" s="704"/>
      <c r="AC29" s="704"/>
      <c r="AD29" s="704"/>
    </row>
    <row r="30" spans="2:30">
      <c r="B30" s="637"/>
      <c r="C30" s="653" t="s">
        <v>1430</v>
      </c>
      <c r="D30" s="654"/>
      <c r="E30" s="359">
        <f>SUM(E18:E29)</f>
        <v>9410</v>
      </c>
      <c r="F30" s="359"/>
      <c r="G30" s="361"/>
      <c r="H30" s="493">
        <f>SUM(H18:H29)</f>
        <v>94.100000000000009</v>
      </c>
      <c r="I30" s="361"/>
      <c r="J30" s="361"/>
      <c r="K30" s="361"/>
      <c r="L30" s="655">
        <f>SUM(L18:L29)</f>
        <v>16</v>
      </c>
      <c r="M30" s="655">
        <f>SUM(M18:M29)</f>
        <v>15</v>
      </c>
      <c r="N30" s="351" t="e">
        <f>SUM(N16:N29)</f>
        <v>#REF!</v>
      </c>
      <c r="O30" s="351"/>
      <c r="P30" s="351">
        <f>SUM(P16:P29)</f>
        <v>0</v>
      </c>
      <c r="Q30" s="351">
        <f>SUM(Q16:Q29)</f>
        <v>0</v>
      </c>
      <c r="R30" s="351"/>
      <c r="S30" s="351">
        <f>SUM(S16:S29)</f>
        <v>0</v>
      </c>
      <c r="T30" s="351">
        <f>SUM(T16:T29)</f>
        <v>0</v>
      </c>
      <c r="U30" s="351" t="e">
        <f>SUM(#REF!)</f>
        <v>#REF!</v>
      </c>
      <c r="V30" s="351">
        <f>SUM(V16:V29)</f>
        <v>0</v>
      </c>
      <c r="W30" s="354">
        <f>SUM(W18:W29)</f>
        <v>1.2E-2</v>
      </c>
    </row>
    <row r="31" spans="2:30" ht="32.5">
      <c r="B31" s="656"/>
      <c r="C31" s="904"/>
      <c r="D31" s="641"/>
      <c r="E31" s="441"/>
      <c r="F31" s="658"/>
      <c r="G31" s="177" t="s">
        <v>527</v>
      </c>
      <c r="H31" s="174"/>
      <c r="I31" s="439"/>
      <c r="J31" s="439"/>
      <c r="K31" s="439"/>
      <c r="L31" s="178"/>
      <c r="M31" s="174"/>
      <c r="N31" s="408"/>
      <c r="O31" s="407"/>
      <c r="P31" s="407"/>
      <c r="Q31" s="407"/>
      <c r="R31" s="407"/>
      <c r="S31" s="407"/>
      <c r="T31" s="407"/>
      <c r="U31" s="408"/>
      <c r="V31" s="408"/>
      <c r="W31" s="176"/>
    </row>
    <row r="32" spans="2:30">
      <c r="B32" s="387" t="s">
        <v>523</v>
      </c>
      <c r="C32" s="639"/>
      <c r="D32" s="659"/>
      <c r="E32" s="444" t="s">
        <v>528</v>
      </c>
      <c r="F32" s="444"/>
      <c r="G32" s="80" t="s">
        <v>82</v>
      </c>
      <c r="H32" s="84"/>
      <c r="I32" s="417" t="s">
        <v>83</v>
      </c>
      <c r="J32" s="445"/>
      <c r="K32" s="169" t="s">
        <v>84</v>
      </c>
      <c r="L32" s="169"/>
      <c r="M32" s="1070" t="s">
        <v>85</v>
      </c>
      <c r="N32" s="1071"/>
      <c r="O32" s="1071"/>
      <c r="P32" s="1071"/>
      <c r="Q32" s="1071"/>
      <c r="R32" s="1071"/>
      <c r="S32" s="1071"/>
      <c r="T32" s="1071"/>
      <c r="U32" s="1071"/>
      <c r="V32" s="1071"/>
      <c r="W32" s="1072"/>
    </row>
    <row r="33" spans="2:27" ht="13">
      <c r="B33" s="394" t="s">
        <v>547</v>
      </c>
      <c r="D33" s="660"/>
      <c r="E33" s="381" t="s">
        <v>87</v>
      </c>
      <c r="G33" s="179" t="s">
        <v>1135</v>
      </c>
      <c r="H33" s="180" t="s">
        <v>12</v>
      </c>
      <c r="I33" s="394" t="s">
        <v>88</v>
      </c>
      <c r="J33" s="446"/>
      <c r="K33" s="171" t="s">
        <v>89</v>
      </c>
      <c r="L33" s="171"/>
      <c r="M33" s="167"/>
      <c r="W33" s="172"/>
      <c r="Z33" s="704"/>
      <c r="AA33" s="704"/>
    </row>
    <row r="34" spans="2:27">
      <c r="B34" s="394" t="s">
        <v>561</v>
      </c>
      <c r="D34" s="641"/>
      <c r="G34" s="1073"/>
      <c r="H34" s="1074"/>
      <c r="I34" s="394"/>
      <c r="J34" s="446"/>
      <c r="K34" s="171" t="s">
        <v>93</v>
      </c>
      <c r="L34" s="171"/>
      <c r="M34" s="167"/>
      <c r="W34" s="172"/>
    </row>
    <row r="35" spans="2:27" ht="12.5">
      <c r="B35" s="406"/>
      <c r="C35" s="448"/>
      <c r="D35" s="661"/>
      <c r="E35" s="381" t="s">
        <v>94</v>
      </c>
      <c r="G35" s="179"/>
      <c r="H35" s="180"/>
      <c r="I35" s="394" t="s">
        <v>95</v>
      </c>
      <c r="J35" s="446"/>
      <c r="K35" s="171"/>
      <c r="L35" s="171"/>
      <c r="M35" s="167"/>
      <c r="W35" s="172"/>
      <c r="Z35" s="704"/>
      <c r="AA35" s="704"/>
    </row>
    <row r="36" spans="2:27" ht="13">
      <c r="B36" s="387" t="s">
        <v>96</v>
      </c>
      <c r="C36" s="444"/>
      <c r="D36" s="640"/>
      <c r="E36" s="381" t="s">
        <v>97</v>
      </c>
      <c r="G36" s="88" t="s">
        <v>98</v>
      </c>
      <c r="H36" s="85"/>
      <c r="I36" s="394" t="s">
        <v>88</v>
      </c>
      <c r="J36" s="446"/>
      <c r="K36" s="171" t="s">
        <v>99</v>
      </c>
      <c r="L36" s="171"/>
      <c r="M36" s="167"/>
      <c r="W36" s="172"/>
      <c r="Z36" s="704"/>
      <c r="AA36" s="704"/>
    </row>
    <row r="37" spans="2:27" ht="15.5">
      <c r="B37" s="729" t="s">
        <v>537</v>
      </c>
      <c r="D37" s="641"/>
      <c r="E37" s="381" t="s">
        <v>100</v>
      </c>
      <c r="G37" s="89"/>
      <c r="H37" s="181"/>
      <c r="I37" s="394" t="s">
        <v>101</v>
      </c>
      <c r="J37" s="446"/>
      <c r="K37" s="171" t="s">
        <v>524</v>
      </c>
      <c r="L37" s="171"/>
      <c r="M37" s="1075" t="s">
        <v>103</v>
      </c>
      <c r="N37" s="1076"/>
      <c r="O37" s="1076"/>
      <c r="P37" s="1076"/>
      <c r="Q37" s="1076"/>
      <c r="R37" s="1076"/>
      <c r="S37" s="1076"/>
      <c r="T37" s="1076"/>
      <c r="U37" s="1076"/>
      <c r="V37" s="1076"/>
      <c r="W37" s="1077"/>
      <c r="Z37" s="704"/>
      <c r="AA37" s="704"/>
    </row>
    <row r="38" spans="2:27">
      <c r="B38" s="406"/>
      <c r="C38" s="448"/>
      <c r="D38" s="644"/>
      <c r="E38" s="448"/>
      <c r="F38" s="448"/>
      <c r="G38" s="1061" t="s">
        <v>1428</v>
      </c>
      <c r="H38" s="1078"/>
      <c r="I38" s="1061" t="s">
        <v>1435</v>
      </c>
      <c r="J38" s="1078"/>
      <c r="K38" s="448"/>
      <c r="L38" s="175"/>
      <c r="M38" s="1079" t="s">
        <v>105</v>
      </c>
      <c r="N38" s="1080"/>
      <c r="O38" s="1080"/>
      <c r="P38" s="1080"/>
      <c r="Q38" s="1080"/>
      <c r="R38" s="1080"/>
      <c r="S38" s="1080"/>
      <c r="T38" s="1080"/>
      <c r="U38" s="1080"/>
      <c r="V38" s="1080"/>
      <c r="W38" s="1081"/>
    </row>
    <row r="42" spans="2:27" ht="22.5" customHeight="1">
      <c r="B42" s="456" t="s">
        <v>922</v>
      </c>
      <c r="C42" s="497"/>
      <c r="D42" s="456" t="s">
        <v>580</v>
      </c>
      <c r="E42" s="663"/>
      <c r="F42" s="663"/>
      <c r="G42" s="456" t="s">
        <v>916</v>
      </c>
      <c r="I42" s="456" t="s">
        <v>927</v>
      </c>
    </row>
    <row r="43" spans="2:27" s="163" customFormat="1" ht="22.5" customHeight="1">
      <c r="B43" s="456" t="s">
        <v>923</v>
      </c>
      <c r="C43" s="497"/>
      <c r="D43" s="456" t="s">
        <v>927</v>
      </c>
      <c r="E43" s="663"/>
      <c r="F43" s="663"/>
      <c r="G43" s="664" t="s">
        <v>917</v>
      </c>
      <c r="H43" s="497"/>
      <c r="I43" s="575" t="s">
        <v>927</v>
      </c>
      <c r="J43" s="704"/>
      <c r="K43" s="704"/>
      <c r="N43" s="704"/>
      <c r="O43" s="704"/>
      <c r="P43" s="704"/>
      <c r="Q43" s="704"/>
      <c r="R43" s="704"/>
      <c r="S43" s="704"/>
      <c r="T43" s="704"/>
      <c r="U43" s="704"/>
      <c r="V43" s="704"/>
      <c r="W43" s="164"/>
      <c r="X43" s="704"/>
      <c r="Y43" s="704"/>
      <c r="Z43" s="705"/>
      <c r="AA43" s="679"/>
    </row>
    <row r="44" spans="2:27" s="163" customFormat="1" ht="22.5" customHeight="1">
      <c r="B44" s="456" t="s">
        <v>924</v>
      </c>
      <c r="C44" s="497"/>
      <c r="D44" s="664" t="s">
        <v>927</v>
      </c>
      <c r="E44" s="663"/>
      <c r="F44" s="663"/>
      <c r="G44" s="456" t="s">
        <v>918</v>
      </c>
      <c r="I44" s="456" t="s">
        <v>580</v>
      </c>
      <c r="J44" s="704"/>
      <c r="K44" s="704"/>
      <c r="N44" s="704"/>
      <c r="O44" s="704"/>
      <c r="P44" s="704"/>
      <c r="Q44" s="704"/>
      <c r="R44" s="704"/>
      <c r="S44" s="704"/>
      <c r="T44" s="704"/>
      <c r="U44" s="704"/>
      <c r="V44" s="704"/>
      <c r="W44" s="164"/>
      <c r="X44" s="704"/>
      <c r="Y44" s="704"/>
      <c r="Z44" s="705"/>
      <c r="AA44" s="679"/>
    </row>
    <row r="45" spans="2:27" s="163" customFormat="1" ht="22.5" customHeight="1">
      <c r="B45" s="456" t="s">
        <v>925</v>
      </c>
      <c r="C45" s="497"/>
      <c r="D45" s="456" t="s">
        <v>580</v>
      </c>
      <c r="E45" s="663"/>
      <c r="F45" s="663"/>
      <c r="G45" s="456" t="s">
        <v>919</v>
      </c>
      <c r="I45" s="456" t="s">
        <v>580</v>
      </c>
      <c r="J45" s="704"/>
      <c r="K45" s="704"/>
      <c r="N45" s="704"/>
      <c r="O45" s="704"/>
      <c r="P45" s="704"/>
      <c r="Q45" s="704"/>
      <c r="R45" s="704"/>
      <c r="S45" s="704"/>
      <c r="T45" s="704"/>
      <c r="U45" s="704"/>
      <c r="V45" s="704"/>
      <c r="W45" s="164"/>
      <c r="X45" s="704"/>
      <c r="Y45" s="704"/>
      <c r="Z45" s="705"/>
      <c r="AA45" s="679"/>
    </row>
    <row r="46" spans="2:27" s="163" customFormat="1" ht="22.5" customHeight="1">
      <c r="B46" s="456" t="s">
        <v>926</v>
      </c>
      <c r="C46" s="497"/>
      <c r="D46" s="456" t="s">
        <v>580</v>
      </c>
      <c r="E46" s="663"/>
      <c r="F46" s="663"/>
      <c r="G46" s="456" t="s">
        <v>921</v>
      </c>
      <c r="I46" s="456" t="s">
        <v>580</v>
      </c>
      <c r="J46" s="704"/>
      <c r="K46" s="704"/>
      <c r="N46" s="704"/>
      <c r="O46" s="704"/>
      <c r="P46" s="704"/>
      <c r="Q46" s="704"/>
      <c r="R46" s="704"/>
      <c r="S46" s="704"/>
      <c r="T46" s="704"/>
      <c r="U46" s="704"/>
      <c r="V46" s="704"/>
      <c r="W46" s="164"/>
      <c r="X46" s="704"/>
      <c r="Y46" s="704"/>
      <c r="Z46" s="705"/>
      <c r="AA46" s="679"/>
    </row>
    <row r="47" spans="2:27">
      <c r="B47" s="665"/>
      <c r="D47" s="665"/>
      <c r="E47" s="665"/>
      <c r="F47" s="665"/>
      <c r="G47" s="456" t="s">
        <v>920</v>
      </c>
      <c r="I47" s="456" t="s">
        <v>580</v>
      </c>
    </row>
    <row r="48" spans="2:27" s="163" customFormat="1">
      <c r="B48" s="704"/>
      <c r="C48" s="704"/>
      <c r="D48" s="704"/>
      <c r="E48" s="704"/>
      <c r="F48" s="704"/>
      <c r="G48" s="704"/>
      <c r="H48" s="704"/>
      <c r="I48" s="704"/>
      <c r="J48" s="704"/>
      <c r="K48" s="704"/>
      <c r="N48" s="704"/>
      <c r="O48" s="704"/>
      <c r="P48" s="704"/>
      <c r="Q48" s="704"/>
      <c r="R48" s="704"/>
      <c r="S48" s="704"/>
      <c r="T48" s="704"/>
      <c r="U48" s="704"/>
      <c r="V48" s="704"/>
      <c r="W48" s="164"/>
      <c r="X48" s="704"/>
      <c r="Y48" s="704"/>
      <c r="Z48" s="705"/>
      <c r="AA48" s="679"/>
    </row>
    <row r="49" spans="2:27" s="163" customFormat="1">
      <c r="B49" s="704"/>
      <c r="C49" s="704"/>
      <c r="D49" s="704"/>
      <c r="E49" s="704"/>
      <c r="F49" s="704"/>
      <c r="G49" s="704"/>
      <c r="H49" s="704"/>
      <c r="I49" s="704"/>
      <c r="J49" s="704"/>
      <c r="K49" s="704"/>
      <c r="N49" s="704"/>
      <c r="O49" s="704"/>
      <c r="P49" s="704"/>
      <c r="Q49" s="704"/>
      <c r="R49" s="704"/>
      <c r="S49" s="704"/>
      <c r="T49" s="704"/>
      <c r="U49" s="704"/>
      <c r="V49" s="704"/>
      <c r="W49" s="164"/>
      <c r="X49" s="704"/>
      <c r="Y49" s="704"/>
      <c r="Z49" s="705"/>
      <c r="AA49" s="679"/>
    </row>
    <row r="50" spans="2:27" s="163" customFormat="1">
      <c r="B50" s="704"/>
      <c r="C50" s="704"/>
      <c r="D50" s="704"/>
      <c r="E50" s="704"/>
      <c r="F50" s="704"/>
      <c r="G50" s="704"/>
      <c r="H50" s="704"/>
      <c r="I50" s="704"/>
      <c r="J50" s="704"/>
      <c r="K50" s="704"/>
      <c r="N50" s="704"/>
      <c r="O50" s="704"/>
      <c r="P50" s="704"/>
      <c r="Q50" s="704"/>
      <c r="R50" s="704"/>
      <c r="S50" s="704"/>
      <c r="T50" s="704"/>
      <c r="U50" s="704"/>
      <c r="V50" s="704"/>
      <c r="W50" s="164"/>
      <c r="X50" s="704"/>
      <c r="Y50" s="704"/>
      <c r="Z50" s="705"/>
      <c r="AA50" s="679"/>
    </row>
    <row r="51" spans="2:27" s="163" customFormat="1">
      <c r="B51" s="704"/>
      <c r="C51" s="704"/>
      <c r="D51" s="704"/>
      <c r="E51" s="704"/>
      <c r="F51" s="704"/>
      <c r="G51" s="704"/>
      <c r="H51" s="704"/>
      <c r="I51" s="704"/>
      <c r="J51" s="704"/>
      <c r="K51" s="704"/>
      <c r="N51" s="704"/>
      <c r="O51" s="704"/>
      <c r="P51" s="704"/>
      <c r="Q51" s="704"/>
      <c r="R51" s="704"/>
      <c r="S51" s="704"/>
      <c r="T51" s="704"/>
      <c r="U51" s="704"/>
      <c r="V51" s="704"/>
      <c r="W51" s="164"/>
      <c r="X51" s="704"/>
      <c r="Y51" s="704"/>
      <c r="Z51" s="705"/>
      <c r="AA51" s="679"/>
    </row>
    <row r="52" spans="2:27" s="163" customFormat="1">
      <c r="B52" s="704"/>
      <c r="C52" s="704"/>
      <c r="D52" s="704"/>
      <c r="E52" s="704"/>
      <c r="F52" s="704"/>
      <c r="G52" s="704"/>
      <c r="H52" s="704"/>
      <c r="I52" s="704"/>
      <c r="J52" s="704"/>
      <c r="K52" s="704"/>
      <c r="N52" s="704"/>
      <c r="O52" s="704"/>
      <c r="P52" s="704"/>
      <c r="Q52" s="704"/>
      <c r="R52" s="704"/>
      <c r="S52" s="704"/>
      <c r="T52" s="704"/>
      <c r="U52" s="704"/>
      <c r="V52" s="704"/>
      <c r="W52" s="164"/>
      <c r="X52" s="704"/>
      <c r="Y52" s="704"/>
      <c r="Z52" s="705"/>
      <c r="AA52" s="679"/>
    </row>
    <row r="53" spans="2:27" s="163" customFormat="1">
      <c r="B53" s="704"/>
      <c r="C53" s="704"/>
      <c r="D53" s="704"/>
      <c r="E53" s="704"/>
      <c r="F53" s="704"/>
      <c r="G53" s="704"/>
      <c r="H53" s="704"/>
      <c r="I53" s="704"/>
      <c r="J53" s="704"/>
      <c r="K53" s="704"/>
      <c r="N53" s="704"/>
      <c r="O53" s="704"/>
      <c r="P53" s="704"/>
      <c r="Q53" s="704"/>
      <c r="R53" s="704"/>
      <c r="S53" s="704"/>
      <c r="T53" s="704"/>
      <c r="U53" s="704"/>
      <c r="V53" s="704"/>
      <c r="W53" s="164"/>
      <c r="X53" s="704"/>
      <c r="Y53" s="704"/>
      <c r="Z53" s="705"/>
      <c r="AA53" s="679"/>
    </row>
    <row r="54" spans="2:27" s="163" customFormat="1">
      <c r="B54" s="704"/>
      <c r="C54" s="704"/>
      <c r="D54" s="704"/>
      <c r="E54" s="704"/>
      <c r="F54" s="704"/>
      <c r="G54" s="704"/>
      <c r="H54" s="704"/>
      <c r="I54" s="704"/>
      <c r="J54" s="704"/>
      <c r="K54" s="704"/>
      <c r="N54" s="704"/>
      <c r="O54" s="704"/>
      <c r="P54" s="704"/>
      <c r="Q54" s="704"/>
      <c r="R54" s="704"/>
      <c r="S54" s="704"/>
      <c r="T54" s="704"/>
      <c r="U54" s="704"/>
      <c r="V54" s="704"/>
      <c r="W54" s="164"/>
      <c r="X54" s="704"/>
      <c r="Y54" s="704"/>
      <c r="Z54" s="705"/>
      <c r="AA54" s="679"/>
    </row>
    <row r="55" spans="2:27" s="163" customFormat="1">
      <c r="B55" s="704"/>
      <c r="C55" s="704"/>
      <c r="D55" s="704"/>
      <c r="E55" s="704"/>
      <c r="F55" s="704"/>
      <c r="G55" s="704"/>
      <c r="H55" s="704"/>
      <c r="I55" s="704"/>
      <c r="J55" s="704"/>
      <c r="K55" s="704"/>
      <c r="N55" s="704"/>
      <c r="O55" s="704"/>
      <c r="P55" s="704"/>
      <c r="Q55" s="704"/>
      <c r="R55" s="704"/>
      <c r="S55" s="704"/>
      <c r="T55" s="704"/>
      <c r="U55" s="704"/>
      <c r="V55" s="704"/>
      <c r="W55" s="164"/>
      <c r="X55" s="704"/>
      <c r="Y55" s="704"/>
      <c r="Z55" s="705"/>
      <c r="AA55" s="679"/>
    </row>
    <row r="56" spans="2:27" s="163" customFormat="1">
      <c r="B56" s="704"/>
      <c r="C56" s="704"/>
      <c r="D56" s="704"/>
      <c r="E56" s="704"/>
      <c r="F56" s="704"/>
      <c r="G56" s="704"/>
      <c r="H56" s="704"/>
      <c r="I56" s="704"/>
      <c r="J56" s="704"/>
      <c r="K56" s="704"/>
      <c r="N56" s="704"/>
      <c r="O56" s="704"/>
      <c r="P56" s="704"/>
      <c r="Q56" s="704"/>
      <c r="R56" s="704"/>
      <c r="S56" s="704"/>
      <c r="T56" s="704"/>
      <c r="U56" s="704"/>
      <c r="V56" s="704"/>
      <c r="W56" s="164"/>
      <c r="X56" s="704"/>
      <c r="Y56" s="704"/>
      <c r="Z56" s="705"/>
      <c r="AA56" s="679"/>
    </row>
    <row r="57" spans="2:27" s="163" customFormat="1">
      <c r="B57" s="704"/>
      <c r="C57" s="704"/>
      <c r="D57" s="704"/>
      <c r="E57" s="704"/>
      <c r="F57" s="704"/>
      <c r="G57" s="704"/>
      <c r="H57" s="704"/>
      <c r="I57" s="704"/>
      <c r="J57" s="704"/>
      <c r="K57" s="704"/>
      <c r="N57" s="704"/>
      <c r="O57" s="704"/>
      <c r="P57" s="704"/>
      <c r="Q57" s="704"/>
      <c r="R57" s="704"/>
      <c r="S57" s="704"/>
      <c r="T57" s="704"/>
      <c r="U57" s="704"/>
      <c r="V57" s="704"/>
      <c r="W57" s="164"/>
      <c r="X57" s="704"/>
      <c r="Y57" s="704"/>
      <c r="Z57" s="705"/>
      <c r="AA57" s="679"/>
    </row>
    <row r="58" spans="2:27" s="163" customFormat="1">
      <c r="B58" s="704"/>
      <c r="C58" s="704"/>
      <c r="D58" s="704"/>
      <c r="E58" s="704"/>
      <c r="F58" s="704"/>
      <c r="G58" s="704"/>
      <c r="H58" s="704"/>
      <c r="I58" s="704"/>
      <c r="J58" s="704"/>
      <c r="K58" s="704"/>
      <c r="N58" s="704"/>
      <c r="O58" s="704"/>
      <c r="P58" s="704"/>
      <c r="Q58" s="704"/>
      <c r="R58" s="704"/>
      <c r="S58" s="704"/>
      <c r="T58" s="704"/>
      <c r="U58" s="704"/>
      <c r="V58" s="704"/>
      <c r="W58" s="164"/>
      <c r="X58" s="704"/>
      <c r="Y58" s="704"/>
      <c r="Z58" s="705"/>
      <c r="AA58" s="679"/>
    </row>
    <row r="59" spans="2:27">
      <c r="C59" s="704"/>
      <c r="D59" s="704"/>
      <c r="E59" s="704"/>
      <c r="F59" s="704"/>
      <c r="G59" s="704"/>
      <c r="H59" s="704"/>
    </row>
    <row r="60" spans="2:27" s="665" customFormat="1">
      <c r="B60" s="704"/>
      <c r="C60" s="704"/>
      <c r="D60" s="704"/>
      <c r="E60" s="704"/>
      <c r="F60" s="704"/>
      <c r="G60" s="704"/>
      <c r="H60" s="704"/>
      <c r="I60" s="704"/>
      <c r="J60" s="704"/>
      <c r="K60" s="704"/>
      <c r="L60" s="163"/>
      <c r="M60" s="163"/>
      <c r="N60" s="704"/>
      <c r="O60" s="704"/>
      <c r="P60" s="704"/>
      <c r="Q60" s="704"/>
      <c r="R60" s="704"/>
      <c r="S60" s="704"/>
      <c r="T60" s="704"/>
      <c r="U60" s="704"/>
      <c r="V60" s="704"/>
      <c r="W60" s="164"/>
      <c r="X60" s="704"/>
      <c r="Y60" s="704"/>
      <c r="Z60" s="705"/>
      <c r="AA60" s="680"/>
    </row>
    <row r="61" spans="2:27" s="665" customFormat="1">
      <c r="B61" s="704"/>
      <c r="C61" s="704"/>
      <c r="D61" s="704"/>
      <c r="E61" s="704"/>
      <c r="F61" s="704"/>
      <c r="G61" s="704"/>
      <c r="H61" s="704"/>
      <c r="I61" s="704"/>
      <c r="J61" s="704"/>
      <c r="K61" s="704"/>
      <c r="L61" s="163"/>
      <c r="M61" s="163"/>
      <c r="N61" s="704"/>
      <c r="O61" s="704"/>
      <c r="P61" s="704"/>
      <c r="Q61" s="704"/>
      <c r="R61" s="704"/>
      <c r="S61" s="704"/>
      <c r="T61" s="704"/>
      <c r="U61" s="704"/>
      <c r="V61" s="704"/>
      <c r="W61" s="164"/>
      <c r="X61" s="704"/>
      <c r="Y61" s="704"/>
      <c r="Z61" s="705"/>
      <c r="AA61" s="680"/>
    </row>
    <row r="62" spans="2:27" s="665" customFormat="1">
      <c r="B62" s="704"/>
      <c r="C62" s="704"/>
      <c r="D62" s="704"/>
      <c r="E62" s="704"/>
      <c r="F62" s="704"/>
      <c r="G62" s="704"/>
      <c r="H62" s="704"/>
      <c r="I62" s="704"/>
      <c r="J62" s="704"/>
      <c r="K62" s="704"/>
      <c r="L62" s="163"/>
      <c r="M62" s="163"/>
      <c r="N62" s="704"/>
      <c r="O62" s="704"/>
      <c r="P62" s="704"/>
      <c r="Q62" s="704"/>
      <c r="R62" s="704"/>
      <c r="S62" s="704"/>
      <c r="T62" s="704"/>
      <c r="U62" s="704"/>
      <c r="V62" s="704"/>
      <c r="W62" s="164"/>
      <c r="X62" s="704"/>
      <c r="Y62" s="704"/>
      <c r="Z62" s="705"/>
      <c r="AA62" s="680"/>
    </row>
    <row r="63" spans="2:27" s="665" customFormat="1">
      <c r="B63" s="704"/>
      <c r="C63" s="704"/>
      <c r="D63" s="704"/>
      <c r="E63" s="704"/>
      <c r="F63" s="704"/>
      <c r="G63" s="704"/>
      <c r="H63" s="704"/>
      <c r="I63" s="704"/>
      <c r="J63" s="704"/>
      <c r="K63" s="704"/>
      <c r="L63" s="163"/>
      <c r="M63" s="163"/>
      <c r="N63" s="704"/>
      <c r="O63" s="704"/>
      <c r="P63" s="704"/>
      <c r="Q63" s="704"/>
      <c r="R63" s="704"/>
      <c r="S63" s="704"/>
      <c r="T63" s="704"/>
      <c r="U63" s="704"/>
      <c r="V63" s="704"/>
      <c r="W63" s="164"/>
      <c r="X63" s="704"/>
      <c r="Y63" s="704"/>
      <c r="Z63" s="705"/>
      <c r="AA63" s="680"/>
    </row>
    <row r="64" spans="2:27" s="665" customFormat="1">
      <c r="B64" s="704"/>
      <c r="C64" s="704"/>
      <c r="D64" s="704"/>
      <c r="E64" s="704"/>
      <c r="F64" s="704"/>
      <c r="G64" s="704"/>
      <c r="H64" s="704"/>
      <c r="I64" s="704"/>
      <c r="J64" s="704"/>
      <c r="K64" s="704"/>
      <c r="L64" s="163"/>
      <c r="M64" s="163"/>
      <c r="N64" s="704"/>
      <c r="O64" s="704"/>
      <c r="P64" s="704"/>
      <c r="Q64" s="704"/>
      <c r="R64" s="704"/>
      <c r="S64" s="704"/>
      <c r="T64" s="704"/>
      <c r="U64" s="704"/>
      <c r="V64" s="704"/>
      <c r="W64" s="164"/>
      <c r="X64" s="704"/>
      <c r="Y64" s="704"/>
      <c r="Z64" s="705"/>
      <c r="AA64" s="680"/>
    </row>
    <row r="65" spans="2:27" s="665" customFormat="1">
      <c r="B65" s="704"/>
      <c r="C65" s="704"/>
      <c r="D65" s="704"/>
      <c r="E65" s="704"/>
      <c r="F65" s="704"/>
      <c r="G65" s="704"/>
      <c r="H65" s="704"/>
      <c r="I65" s="704"/>
      <c r="J65" s="704"/>
      <c r="K65" s="704"/>
      <c r="L65" s="163"/>
      <c r="M65" s="163"/>
      <c r="N65" s="704"/>
      <c r="O65" s="704"/>
      <c r="P65" s="704"/>
      <c r="Q65" s="704"/>
      <c r="R65" s="704"/>
      <c r="S65" s="704"/>
      <c r="T65" s="704"/>
      <c r="U65" s="704"/>
      <c r="V65" s="704"/>
      <c r="W65" s="164"/>
      <c r="X65" s="704"/>
      <c r="Y65" s="704"/>
      <c r="Z65" s="705"/>
      <c r="AA65" s="680"/>
    </row>
    <row r="66" spans="2:27" s="665" customFormat="1">
      <c r="B66" s="704"/>
      <c r="C66" s="704"/>
      <c r="D66" s="704"/>
      <c r="E66" s="704"/>
      <c r="F66" s="704"/>
      <c r="G66" s="704"/>
      <c r="H66" s="704"/>
      <c r="I66" s="704"/>
      <c r="J66" s="704"/>
      <c r="K66" s="704"/>
      <c r="L66" s="163"/>
      <c r="M66" s="163"/>
      <c r="N66" s="704"/>
      <c r="O66" s="704"/>
      <c r="P66" s="704"/>
      <c r="Q66" s="704"/>
      <c r="R66" s="704"/>
      <c r="S66" s="704"/>
      <c r="T66" s="704"/>
      <c r="U66" s="704"/>
      <c r="V66" s="704"/>
      <c r="W66" s="164"/>
      <c r="X66" s="704"/>
      <c r="Y66" s="704"/>
      <c r="Z66" s="705"/>
      <c r="AA66" s="680"/>
    </row>
    <row r="67" spans="2:27" s="665" customFormat="1">
      <c r="B67" s="704"/>
      <c r="C67" s="704"/>
      <c r="D67" s="704"/>
      <c r="E67" s="704"/>
      <c r="F67" s="704"/>
      <c r="G67" s="704"/>
      <c r="H67" s="704"/>
      <c r="I67" s="704"/>
      <c r="J67" s="704"/>
      <c r="K67" s="704"/>
      <c r="L67" s="163"/>
      <c r="M67" s="163"/>
      <c r="N67" s="704"/>
      <c r="O67" s="704"/>
      <c r="P67" s="704"/>
      <c r="Q67" s="704"/>
      <c r="R67" s="704"/>
      <c r="S67" s="704"/>
      <c r="T67" s="704"/>
      <c r="U67" s="704"/>
      <c r="V67" s="704"/>
      <c r="W67" s="164"/>
      <c r="X67" s="704"/>
      <c r="Y67" s="704"/>
      <c r="Z67" s="705"/>
      <c r="AA67" s="680"/>
    </row>
    <row r="68" spans="2:27" s="665" customFormat="1">
      <c r="B68" s="704"/>
      <c r="C68" s="704"/>
      <c r="D68" s="704"/>
      <c r="E68" s="704"/>
      <c r="F68" s="704"/>
      <c r="G68" s="704"/>
      <c r="H68" s="704"/>
      <c r="I68" s="704"/>
      <c r="J68" s="704"/>
      <c r="K68" s="704"/>
      <c r="L68" s="163"/>
      <c r="M68" s="163"/>
      <c r="N68" s="704"/>
      <c r="O68" s="704"/>
      <c r="P68" s="704"/>
      <c r="Q68" s="704"/>
      <c r="R68" s="704"/>
      <c r="S68" s="704"/>
      <c r="T68" s="704"/>
      <c r="U68" s="704"/>
      <c r="V68" s="704"/>
      <c r="W68" s="164"/>
      <c r="X68" s="704"/>
      <c r="Y68" s="704"/>
      <c r="Z68" s="705"/>
      <c r="AA68" s="680"/>
    </row>
    <row r="69" spans="2:27" s="665" customFormat="1">
      <c r="B69" s="704"/>
      <c r="C69" s="704"/>
      <c r="D69" s="704"/>
      <c r="E69" s="704"/>
      <c r="F69" s="704"/>
      <c r="G69" s="704"/>
      <c r="H69" s="704"/>
      <c r="I69" s="704"/>
      <c r="J69" s="704"/>
      <c r="K69" s="704"/>
      <c r="L69" s="163"/>
      <c r="M69" s="163"/>
      <c r="N69" s="704"/>
      <c r="O69" s="704"/>
      <c r="P69" s="704"/>
      <c r="Q69" s="704"/>
      <c r="R69" s="704"/>
      <c r="S69" s="704"/>
      <c r="T69" s="704"/>
      <c r="U69" s="704"/>
      <c r="V69" s="704"/>
      <c r="W69" s="164"/>
      <c r="X69" s="704"/>
      <c r="Y69" s="704"/>
      <c r="Z69" s="705"/>
      <c r="AA69" s="680"/>
    </row>
    <row r="70" spans="2:27" s="665" customFormat="1">
      <c r="B70" s="704"/>
      <c r="C70" s="704"/>
      <c r="D70" s="704"/>
      <c r="E70" s="704"/>
      <c r="F70" s="704"/>
      <c r="G70" s="704"/>
      <c r="H70" s="704"/>
      <c r="I70" s="704"/>
      <c r="J70" s="704"/>
      <c r="K70" s="704"/>
      <c r="L70" s="163"/>
      <c r="M70" s="163"/>
      <c r="N70" s="704"/>
      <c r="O70" s="704"/>
      <c r="P70" s="704"/>
      <c r="Q70" s="704"/>
      <c r="R70" s="704"/>
      <c r="S70" s="704"/>
      <c r="T70" s="704"/>
      <c r="U70" s="704"/>
      <c r="V70" s="704"/>
      <c r="W70" s="164"/>
      <c r="X70" s="704"/>
      <c r="Y70" s="704"/>
      <c r="Z70" s="705"/>
      <c r="AA70" s="680"/>
    </row>
    <row r="71" spans="2:27" s="665" customFormat="1">
      <c r="B71" s="704"/>
      <c r="C71" s="704"/>
      <c r="D71" s="704"/>
      <c r="E71" s="704"/>
      <c r="F71" s="704"/>
      <c r="G71" s="704"/>
      <c r="H71" s="704"/>
      <c r="I71" s="704"/>
      <c r="J71" s="704"/>
      <c r="K71" s="704"/>
      <c r="L71" s="163"/>
      <c r="M71" s="163"/>
      <c r="N71" s="704"/>
      <c r="O71" s="704"/>
      <c r="P71" s="704"/>
      <c r="Q71" s="704"/>
      <c r="R71" s="704"/>
      <c r="S71" s="704"/>
      <c r="T71" s="704"/>
      <c r="U71" s="704"/>
      <c r="V71" s="704"/>
      <c r="W71" s="164"/>
      <c r="X71" s="704"/>
      <c r="Y71" s="704"/>
      <c r="Z71" s="705"/>
      <c r="AA71" s="680"/>
    </row>
    <row r="72" spans="2:27" s="665" customFormat="1">
      <c r="B72" s="704"/>
      <c r="C72" s="704"/>
      <c r="D72" s="704"/>
      <c r="E72" s="704"/>
      <c r="F72" s="704"/>
      <c r="G72" s="704"/>
      <c r="H72" s="704"/>
      <c r="I72" s="704"/>
      <c r="J72" s="704"/>
      <c r="K72" s="704"/>
      <c r="L72" s="163"/>
      <c r="M72" s="163"/>
      <c r="N72" s="704"/>
      <c r="O72" s="704"/>
      <c r="P72" s="704"/>
      <c r="Q72" s="704"/>
      <c r="R72" s="704"/>
      <c r="S72" s="704"/>
      <c r="T72" s="704"/>
      <c r="U72" s="704"/>
      <c r="V72" s="704"/>
      <c r="W72" s="164"/>
      <c r="X72" s="704"/>
      <c r="Y72" s="704"/>
      <c r="Z72" s="705"/>
      <c r="AA72" s="680"/>
    </row>
    <row r="73" spans="2:27" s="665" customFormat="1">
      <c r="B73" s="704"/>
      <c r="C73" s="704"/>
      <c r="D73" s="704"/>
      <c r="E73" s="704"/>
      <c r="F73" s="704"/>
      <c r="G73" s="704"/>
      <c r="H73" s="704"/>
      <c r="I73" s="704"/>
      <c r="J73" s="704"/>
      <c r="K73" s="704"/>
      <c r="L73" s="163"/>
      <c r="M73" s="163"/>
      <c r="N73" s="704"/>
      <c r="O73" s="704"/>
      <c r="P73" s="704"/>
      <c r="Q73" s="704"/>
      <c r="R73" s="704"/>
      <c r="S73" s="704"/>
      <c r="T73" s="704"/>
      <c r="U73" s="704"/>
      <c r="V73" s="704"/>
      <c r="W73" s="164"/>
      <c r="X73" s="704"/>
      <c r="Y73" s="704"/>
      <c r="Z73" s="705"/>
      <c r="AA73" s="680"/>
    </row>
    <row r="74" spans="2:27" s="665" customFormat="1">
      <c r="B74" s="704"/>
      <c r="C74" s="704"/>
      <c r="D74" s="704"/>
      <c r="E74" s="704"/>
      <c r="F74" s="704"/>
      <c r="G74" s="704"/>
      <c r="H74" s="704"/>
      <c r="I74" s="704"/>
      <c r="J74" s="704"/>
      <c r="K74" s="704"/>
      <c r="L74" s="163"/>
      <c r="M74" s="163"/>
      <c r="N74" s="704"/>
      <c r="O74" s="704"/>
      <c r="P74" s="704"/>
      <c r="Q74" s="704"/>
      <c r="R74" s="704"/>
      <c r="S74" s="704"/>
      <c r="T74" s="704"/>
      <c r="U74" s="704"/>
      <c r="V74" s="704"/>
      <c r="W74" s="164"/>
      <c r="X74" s="704"/>
      <c r="Y74" s="704"/>
      <c r="Z74" s="705"/>
      <c r="AA74" s="680"/>
    </row>
    <row r="75" spans="2:27" s="665" customFormat="1">
      <c r="B75" s="704"/>
      <c r="C75" s="704"/>
      <c r="D75" s="704"/>
      <c r="E75" s="704"/>
      <c r="F75" s="704"/>
      <c r="G75" s="704"/>
      <c r="H75" s="704"/>
      <c r="I75" s="704"/>
      <c r="J75" s="704"/>
      <c r="K75" s="704"/>
      <c r="L75" s="163"/>
      <c r="M75" s="163"/>
      <c r="N75" s="704"/>
      <c r="O75" s="704"/>
      <c r="P75" s="704"/>
      <c r="Q75" s="704"/>
      <c r="R75" s="704"/>
      <c r="S75" s="704"/>
      <c r="T75" s="704"/>
      <c r="U75" s="704"/>
      <c r="V75" s="704"/>
      <c r="W75" s="164"/>
      <c r="X75" s="704"/>
      <c r="Y75" s="704"/>
      <c r="Z75" s="705"/>
      <c r="AA75" s="680"/>
    </row>
    <row r="76" spans="2:27" s="665" customFormat="1">
      <c r="B76" s="704"/>
      <c r="C76" s="704"/>
      <c r="D76" s="704"/>
      <c r="E76" s="704"/>
      <c r="F76" s="704"/>
      <c r="G76" s="704"/>
      <c r="H76" s="704"/>
      <c r="I76" s="704"/>
      <c r="J76" s="704"/>
      <c r="K76" s="704"/>
      <c r="L76" s="163"/>
      <c r="M76" s="163"/>
      <c r="N76" s="704"/>
      <c r="O76" s="704"/>
      <c r="P76" s="704"/>
      <c r="Q76" s="704"/>
      <c r="R76" s="704"/>
      <c r="S76" s="704"/>
      <c r="T76" s="704"/>
      <c r="U76" s="704"/>
      <c r="V76" s="704"/>
      <c r="W76" s="164"/>
      <c r="X76" s="704"/>
      <c r="Y76" s="704"/>
      <c r="Z76" s="705"/>
      <c r="AA76" s="680"/>
    </row>
    <row r="77" spans="2:27" s="665" customFormat="1">
      <c r="B77" s="704"/>
      <c r="C77" s="704"/>
      <c r="D77" s="704"/>
      <c r="E77" s="704"/>
      <c r="F77" s="704"/>
      <c r="G77" s="704"/>
      <c r="H77" s="704"/>
      <c r="I77" s="704"/>
      <c r="J77" s="704"/>
      <c r="K77" s="704"/>
      <c r="L77" s="163"/>
      <c r="M77" s="163"/>
      <c r="N77" s="704"/>
      <c r="O77" s="704"/>
      <c r="P77" s="704"/>
      <c r="Q77" s="704"/>
      <c r="R77" s="704"/>
      <c r="S77" s="704"/>
      <c r="T77" s="704"/>
      <c r="U77" s="704"/>
      <c r="V77" s="704"/>
      <c r="W77" s="164"/>
      <c r="X77" s="704"/>
      <c r="Y77" s="704"/>
      <c r="Z77" s="705"/>
      <c r="AA77" s="680"/>
    </row>
    <row r="78" spans="2:27" s="665" customFormat="1">
      <c r="B78" s="704"/>
      <c r="C78" s="704"/>
      <c r="D78" s="704"/>
      <c r="E78" s="704"/>
      <c r="F78" s="704"/>
      <c r="G78" s="704"/>
      <c r="H78" s="704"/>
      <c r="I78" s="704"/>
      <c r="J78" s="704"/>
      <c r="K78" s="704"/>
      <c r="L78" s="163"/>
      <c r="M78" s="163"/>
      <c r="N78" s="704"/>
      <c r="O78" s="704"/>
      <c r="P78" s="704"/>
      <c r="Q78" s="704"/>
      <c r="R78" s="704"/>
      <c r="S78" s="704"/>
      <c r="T78" s="704"/>
      <c r="U78" s="704"/>
      <c r="V78" s="704"/>
      <c r="W78" s="164"/>
      <c r="X78" s="704"/>
      <c r="Y78" s="704"/>
      <c r="Z78" s="705"/>
      <c r="AA78" s="680"/>
    </row>
    <row r="79" spans="2:27" s="665" customFormat="1">
      <c r="B79" s="704"/>
      <c r="C79" s="704"/>
      <c r="D79" s="704"/>
      <c r="E79" s="704"/>
      <c r="F79" s="704"/>
      <c r="G79" s="704"/>
      <c r="H79" s="704"/>
      <c r="I79" s="704"/>
      <c r="J79" s="704"/>
      <c r="K79" s="704"/>
      <c r="L79" s="163"/>
      <c r="M79" s="163"/>
      <c r="N79" s="704"/>
      <c r="O79" s="704"/>
      <c r="P79" s="704"/>
      <c r="Q79" s="704"/>
      <c r="R79" s="704"/>
      <c r="S79" s="704"/>
      <c r="T79" s="704"/>
      <c r="U79" s="704"/>
      <c r="V79" s="704"/>
      <c r="W79" s="164"/>
      <c r="X79" s="704"/>
      <c r="Y79" s="704"/>
      <c r="Z79" s="705"/>
      <c r="AA79" s="680"/>
    </row>
    <row r="80" spans="2:27" s="665" customFormat="1">
      <c r="B80" s="704"/>
      <c r="C80" s="704"/>
      <c r="D80" s="704"/>
      <c r="E80" s="704"/>
      <c r="F80" s="704"/>
      <c r="G80" s="704"/>
      <c r="H80" s="704"/>
      <c r="I80" s="704"/>
      <c r="J80" s="704"/>
      <c r="K80" s="704"/>
      <c r="L80" s="163"/>
      <c r="M80" s="163"/>
      <c r="N80" s="704"/>
      <c r="O80" s="704"/>
      <c r="P80" s="704"/>
      <c r="Q80" s="704"/>
      <c r="R80" s="704"/>
      <c r="S80" s="704"/>
      <c r="T80" s="704"/>
      <c r="U80" s="704"/>
      <c r="V80" s="704"/>
      <c r="W80" s="164"/>
      <c r="X80" s="704"/>
      <c r="Y80" s="704"/>
      <c r="Z80" s="705"/>
      <c r="AA80" s="680"/>
    </row>
    <row r="81" spans="2:27" s="665" customFormat="1">
      <c r="B81" s="704"/>
      <c r="C81" s="704"/>
      <c r="D81" s="704"/>
      <c r="E81" s="704"/>
      <c r="F81" s="704"/>
      <c r="G81" s="704"/>
      <c r="H81" s="704"/>
      <c r="I81" s="704"/>
      <c r="J81" s="704"/>
      <c r="K81" s="704"/>
      <c r="L81" s="163"/>
      <c r="M81" s="163"/>
      <c r="N81" s="704"/>
      <c r="O81" s="704"/>
      <c r="P81" s="704"/>
      <c r="Q81" s="704"/>
      <c r="R81" s="704"/>
      <c r="S81" s="704"/>
      <c r="T81" s="704"/>
      <c r="U81" s="704"/>
      <c r="V81" s="704"/>
      <c r="W81" s="164"/>
      <c r="X81" s="704"/>
      <c r="Y81" s="704"/>
      <c r="Z81" s="705"/>
      <c r="AA81" s="680"/>
    </row>
    <row r="82" spans="2:27" s="665" customFormat="1">
      <c r="B82" s="704"/>
      <c r="C82" s="704"/>
      <c r="D82" s="704"/>
      <c r="E82" s="704"/>
      <c r="F82" s="704"/>
      <c r="G82" s="704"/>
      <c r="H82" s="704"/>
      <c r="I82" s="704"/>
      <c r="J82" s="704"/>
      <c r="K82" s="704"/>
      <c r="L82" s="163"/>
      <c r="M82" s="163"/>
      <c r="N82" s="704"/>
      <c r="O82" s="704"/>
      <c r="P82" s="704"/>
      <c r="Q82" s="704"/>
      <c r="R82" s="704"/>
      <c r="S82" s="704"/>
      <c r="T82" s="704"/>
      <c r="U82" s="704"/>
      <c r="V82" s="704"/>
      <c r="W82" s="164"/>
      <c r="X82" s="704"/>
      <c r="Y82" s="704"/>
      <c r="Z82" s="705"/>
      <c r="AA82" s="680"/>
    </row>
    <row r="83" spans="2:27" s="665" customFormat="1">
      <c r="B83" s="704"/>
      <c r="C83" s="704"/>
      <c r="D83" s="704"/>
      <c r="E83" s="704"/>
      <c r="F83" s="704"/>
      <c r="G83" s="704"/>
      <c r="H83" s="704"/>
      <c r="I83" s="704"/>
      <c r="J83" s="704"/>
      <c r="K83" s="704"/>
      <c r="L83" s="163"/>
      <c r="M83" s="163"/>
      <c r="N83" s="704"/>
      <c r="O83" s="704"/>
      <c r="P83" s="704"/>
      <c r="Q83" s="704"/>
      <c r="R83" s="704"/>
      <c r="S83" s="704"/>
      <c r="T83" s="704"/>
      <c r="U83" s="704"/>
      <c r="V83" s="704"/>
      <c r="W83" s="164"/>
      <c r="X83" s="704"/>
      <c r="Y83" s="704"/>
      <c r="Z83" s="705"/>
      <c r="AA83" s="680"/>
    </row>
    <row r="84" spans="2:27" s="665" customFormat="1">
      <c r="B84" s="704"/>
      <c r="C84" s="704"/>
      <c r="D84" s="704"/>
      <c r="E84" s="704"/>
      <c r="F84" s="704"/>
      <c r="G84" s="704"/>
      <c r="H84" s="704"/>
      <c r="I84" s="704"/>
      <c r="J84" s="704"/>
      <c r="K84" s="704"/>
      <c r="L84" s="163"/>
      <c r="M84" s="163"/>
      <c r="N84" s="704"/>
      <c r="O84" s="704"/>
      <c r="P84" s="704"/>
      <c r="Q84" s="704"/>
      <c r="R84" s="704"/>
      <c r="S84" s="704"/>
      <c r="T84" s="704"/>
      <c r="U84" s="704"/>
      <c r="V84" s="704"/>
      <c r="W84" s="164"/>
      <c r="X84" s="704"/>
      <c r="Y84" s="704"/>
      <c r="Z84" s="705"/>
      <c r="AA84" s="680"/>
    </row>
    <row r="85" spans="2:27" s="665" customFormat="1">
      <c r="B85" s="704"/>
      <c r="C85" s="704"/>
      <c r="D85" s="704"/>
      <c r="E85" s="704"/>
      <c r="F85" s="704"/>
      <c r="G85" s="704"/>
      <c r="H85" s="704"/>
      <c r="I85" s="704"/>
      <c r="J85" s="704"/>
      <c r="K85" s="704"/>
      <c r="L85" s="163"/>
      <c r="M85" s="163"/>
      <c r="N85" s="704"/>
      <c r="O85" s="704"/>
      <c r="P85" s="704"/>
      <c r="Q85" s="704"/>
      <c r="R85" s="704"/>
      <c r="S85" s="704"/>
      <c r="T85" s="704"/>
      <c r="U85" s="704"/>
      <c r="V85" s="704"/>
      <c r="W85" s="164"/>
      <c r="X85" s="704"/>
      <c r="Y85" s="704"/>
      <c r="Z85" s="705"/>
      <c r="AA85" s="680"/>
    </row>
    <row r="86" spans="2:27" s="665" customFormat="1">
      <c r="B86" s="704"/>
      <c r="C86" s="704"/>
      <c r="D86" s="704"/>
      <c r="E86" s="704"/>
      <c r="F86" s="704"/>
      <c r="G86" s="704"/>
      <c r="H86" s="704"/>
      <c r="I86" s="704"/>
      <c r="J86" s="704"/>
      <c r="K86" s="704"/>
      <c r="L86" s="163"/>
      <c r="M86" s="163"/>
      <c r="N86" s="704"/>
      <c r="O86" s="704"/>
      <c r="P86" s="704"/>
      <c r="Q86" s="704"/>
      <c r="R86" s="704"/>
      <c r="S86" s="704"/>
      <c r="T86" s="704"/>
      <c r="U86" s="704"/>
      <c r="V86" s="704"/>
      <c r="W86" s="164"/>
      <c r="X86" s="704"/>
      <c r="Y86" s="704"/>
      <c r="Z86" s="705"/>
      <c r="AA86" s="680"/>
    </row>
    <row r="87" spans="2:27" s="665" customFormat="1">
      <c r="B87" s="704"/>
      <c r="C87" s="704"/>
      <c r="D87" s="704"/>
      <c r="E87" s="704"/>
      <c r="F87" s="704"/>
      <c r="G87" s="704"/>
      <c r="H87" s="704"/>
      <c r="I87" s="704"/>
      <c r="J87" s="704"/>
      <c r="K87" s="704"/>
      <c r="L87" s="163"/>
      <c r="M87" s="163"/>
      <c r="N87" s="704"/>
      <c r="O87" s="704"/>
      <c r="P87" s="704"/>
      <c r="Q87" s="704"/>
      <c r="R87" s="704"/>
      <c r="S87" s="704"/>
      <c r="T87" s="704"/>
      <c r="U87" s="704"/>
      <c r="V87" s="704"/>
      <c r="W87" s="164"/>
      <c r="X87" s="704"/>
      <c r="Y87" s="704"/>
      <c r="Z87" s="705"/>
      <c r="AA87" s="680"/>
    </row>
    <row r="88" spans="2:27" s="665" customFormat="1">
      <c r="B88" s="704"/>
      <c r="C88" s="704"/>
      <c r="D88" s="704"/>
      <c r="E88" s="704"/>
      <c r="F88" s="704"/>
      <c r="G88" s="704"/>
      <c r="H88" s="704"/>
      <c r="I88" s="704"/>
      <c r="J88" s="704"/>
      <c r="K88" s="704"/>
      <c r="L88" s="163"/>
      <c r="M88" s="163"/>
      <c r="N88" s="704"/>
      <c r="O88" s="704"/>
      <c r="P88" s="704"/>
      <c r="Q88" s="704"/>
      <c r="R88" s="704"/>
      <c r="S88" s="704"/>
      <c r="T88" s="704"/>
      <c r="U88" s="704"/>
      <c r="V88" s="704"/>
      <c r="W88" s="164"/>
      <c r="X88" s="704"/>
      <c r="Y88" s="704"/>
      <c r="Z88" s="705"/>
      <c r="AA88" s="680"/>
    </row>
    <row r="89" spans="2:27" s="665" customFormat="1">
      <c r="B89" s="704"/>
      <c r="C89" s="704"/>
      <c r="D89" s="704"/>
      <c r="E89" s="704"/>
      <c r="F89" s="704"/>
      <c r="G89" s="704"/>
      <c r="H89" s="704"/>
      <c r="I89" s="704"/>
      <c r="J89" s="704"/>
      <c r="K89" s="704"/>
      <c r="L89" s="163"/>
      <c r="M89" s="163"/>
      <c r="N89" s="704"/>
      <c r="O89" s="704"/>
      <c r="P89" s="704"/>
      <c r="Q89" s="704"/>
      <c r="R89" s="704"/>
      <c r="S89" s="704"/>
      <c r="T89" s="704"/>
      <c r="U89" s="704"/>
      <c r="V89" s="704"/>
      <c r="W89" s="164"/>
      <c r="X89" s="704"/>
      <c r="Y89" s="704"/>
      <c r="Z89" s="705"/>
      <c r="AA89" s="680"/>
    </row>
    <row r="90" spans="2:27" s="665" customFormat="1">
      <c r="B90" s="704"/>
      <c r="C90" s="704"/>
      <c r="D90" s="704"/>
      <c r="E90" s="704"/>
      <c r="F90" s="704"/>
      <c r="G90" s="704"/>
      <c r="H90" s="704"/>
      <c r="I90" s="704"/>
      <c r="J90" s="704"/>
      <c r="K90" s="704"/>
      <c r="L90" s="163"/>
      <c r="M90" s="163"/>
      <c r="N90" s="704"/>
      <c r="O90" s="704"/>
      <c r="P90" s="704"/>
      <c r="Q90" s="704"/>
      <c r="R90" s="704"/>
      <c r="S90" s="704"/>
      <c r="T90" s="704"/>
      <c r="U90" s="704"/>
      <c r="V90" s="704"/>
      <c r="W90" s="164"/>
      <c r="X90" s="704"/>
      <c r="Y90" s="704"/>
      <c r="Z90" s="705"/>
      <c r="AA90" s="680"/>
    </row>
    <row r="91" spans="2:27" s="665" customFormat="1">
      <c r="B91" s="704"/>
      <c r="C91" s="704"/>
      <c r="D91" s="704"/>
      <c r="E91" s="704"/>
      <c r="F91" s="704"/>
      <c r="G91" s="704"/>
      <c r="H91" s="704"/>
      <c r="I91" s="704"/>
      <c r="J91" s="704"/>
      <c r="K91" s="704"/>
      <c r="L91" s="163"/>
      <c r="M91" s="163"/>
      <c r="N91" s="704"/>
      <c r="O91" s="704"/>
      <c r="P91" s="704"/>
      <c r="Q91" s="704"/>
      <c r="R91" s="704"/>
      <c r="S91" s="704"/>
      <c r="T91" s="704"/>
      <c r="U91" s="704"/>
      <c r="V91" s="704"/>
      <c r="W91" s="164"/>
      <c r="X91" s="704"/>
      <c r="Y91" s="704"/>
      <c r="Z91" s="705"/>
      <c r="AA91" s="680"/>
    </row>
    <row r="92" spans="2:27" s="665" customFormat="1">
      <c r="B92" s="704"/>
      <c r="C92" s="704"/>
      <c r="D92" s="704"/>
      <c r="E92" s="704"/>
      <c r="F92" s="704"/>
      <c r="G92" s="704"/>
      <c r="H92" s="704"/>
      <c r="I92" s="704"/>
      <c r="J92" s="704"/>
      <c r="K92" s="704"/>
      <c r="L92" s="163"/>
      <c r="M92" s="163"/>
      <c r="N92" s="704"/>
      <c r="O92" s="704"/>
      <c r="P92" s="704"/>
      <c r="Q92" s="704"/>
      <c r="R92" s="704"/>
      <c r="S92" s="704"/>
      <c r="T92" s="704"/>
      <c r="U92" s="704"/>
      <c r="V92" s="704"/>
      <c r="W92" s="164"/>
      <c r="X92" s="704"/>
      <c r="Y92" s="704"/>
      <c r="Z92" s="705"/>
      <c r="AA92" s="680"/>
    </row>
    <row r="93" spans="2:27" s="665" customFormat="1">
      <c r="B93" s="704"/>
      <c r="C93" s="704"/>
      <c r="D93" s="704"/>
      <c r="E93" s="704"/>
      <c r="F93" s="704"/>
      <c r="G93" s="704"/>
      <c r="H93" s="704"/>
      <c r="I93" s="704"/>
      <c r="J93" s="704"/>
      <c r="K93" s="704"/>
      <c r="L93" s="163"/>
      <c r="M93" s="163"/>
      <c r="N93" s="704"/>
      <c r="O93" s="704"/>
      <c r="P93" s="704"/>
      <c r="Q93" s="704"/>
      <c r="R93" s="704"/>
      <c r="S93" s="704"/>
      <c r="T93" s="704"/>
      <c r="U93" s="704"/>
      <c r="V93" s="704"/>
      <c r="W93" s="164"/>
      <c r="X93" s="704"/>
      <c r="Y93" s="704"/>
      <c r="Z93" s="705"/>
      <c r="AA93" s="680"/>
    </row>
    <row r="94" spans="2:27" s="665" customFormat="1">
      <c r="B94" s="704"/>
      <c r="C94" s="704"/>
      <c r="D94" s="704"/>
      <c r="E94" s="704"/>
      <c r="F94" s="704"/>
      <c r="G94" s="704"/>
      <c r="H94" s="704"/>
      <c r="I94" s="704"/>
      <c r="J94" s="704"/>
      <c r="K94" s="704"/>
      <c r="L94" s="163"/>
      <c r="M94" s="163"/>
      <c r="N94" s="704"/>
      <c r="O94" s="704"/>
      <c r="P94" s="704"/>
      <c r="Q94" s="704"/>
      <c r="R94" s="704"/>
      <c r="S94" s="704"/>
      <c r="T94" s="704"/>
      <c r="U94" s="704"/>
      <c r="V94" s="704"/>
      <c r="W94" s="164"/>
      <c r="X94" s="704"/>
      <c r="Y94" s="704"/>
      <c r="Z94" s="705"/>
      <c r="AA94" s="680"/>
    </row>
    <row r="95" spans="2:27" s="665" customFormat="1">
      <c r="B95" s="704"/>
      <c r="C95" s="704"/>
      <c r="D95" s="704"/>
      <c r="E95" s="704"/>
      <c r="F95" s="704"/>
      <c r="G95" s="704"/>
      <c r="H95" s="704"/>
      <c r="I95" s="704"/>
      <c r="J95" s="704"/>
      <c r="K95" s="704"/>
      <c r="L95" s="163"/>
      <c r="M95" s="163"/>
      <c r="N95" s="704"/>
      <c r="O95" s="704"/>
      <c r="P95" s="704"/>
      <c r="Q95" s="704"/>
      <c r="R95" s="704"/>
      <c r="S95" s="704"/>
      <c r="T95" s="704"/>
      <c r="U95" s="704"/>
      <c r="V95" s="704"/>
      <c r="W95" s="164"/>
      <c r="X95" s="704"/>
      <c r="Y95" s="704"/>
      <c r="Z95" s="705"/>
      <c r="AA95" s="680"/>
    </row>
    <row r="96" spans="2:27" s="665" customFormat="1">
      <c r="B96" s="704"/>
      <c r="C96" s="704"/>
      <c r="D96" s="704"/>
      <c r="E96" s="704"/>
      <c r="F96" s="704"/>
      <c r="G96" s="704"/>
      <c r="H96" s="704"/>
      <c r="I96" s="704"/>
      <c r="J96" s="704"/>
      <c r="K96" s="704"/>
      <c r="L96" s="163"/>
      <c r="M96" s="163"/>
      <c r="N96" s="704"/>
      <c r="O96" s="704"/>
      <c r="P96" s="704"/>
      <c r="Q96" s="704"/>
      <c r="R96" s="704"/>
      <c r="S96" s="704"/>
      <c r="T96" s="704"/>
      <c r="U96" s="704"/>
      <c r="V96" s="704"/>
      <c r="W96" s="164"/>
      <c r="X96" s="704"/>
      <c r="Y96" s="704"/>
      <c r="Z96" s="705"/>
      <c r="AA96" s="680"/>
    </row>
    <row r="97" spans="2:36" s="665" customFormat="1">
      <c r="B97" s="704"/>
      <c r="C97" s="704"/>
      <c r="D97" s="704"/>
      <c r="E97" s="704"/>
      <c r="F97" s="704"/>
      <c r="G97" s="704"/>
      <c r="H97" s="704"/>
      <c r="I97" s="704"/>
      <c r="J97" s="704"/>
      <c r="K97" s="704"/>
      <c r="L97" s="163"/>
      <c r="M97" s="163"/>
      <c r="N97" s="704"/>
      <c r="O97" s="704"/>
      <c r="P97" s="704"/>
      <c r="Q97" s="704"/>
      <c r="R97" s="704"/>
      <c r="S97" s="704"/>
      <c r="T97" s="704"/>
      <c r="U97" s="704"/>
      <c r="V97" s="704"/>
      <c r="W97" s="164"/>
      <c r="X97" s="704"/>
      <c r="Y97" s="704"/>
      <c r="Z97" s="705"/>
      <c r="AA97" s="680"/>
    </row>
    <row r="98" spans="2:36" s="665" customFormat="1">
      <c r="B98" s="704"/>
      <c r="C98" s="704"/>
      <c r="D98" s="704"/>
      <c r="E98" s="704"/>
      <c r="F98" s="704"/>
      <c r="G98" s="704"/>
      <c r="H98" s="704"/>
      <c r="I98" s="704"/>
      <c r="J98" s="704"/>
      <c r="K98" s="704"/>
      <c r="L98" s="163"/>
      <c r="M98" s="163"/>
      <c r="N98" s="704"/>
      <c r="O98" s="704"/>
      <c r="P98" s="704"/>
      <c r="Q98" s="704"/>
      <c r="R98" s="704"/>
      <c r="S98" s="704"/>
      <c r="T98" s="704"/>
      <c r="U98" s="704"/>
      <c r="V98" s="704"/>
      <c r="W98" s="164"/>
      <c r="X98" s="704"/>
      <c r="Y98" s="704"/>
      <c r="Z98" s="705"/>
      <c r="AA98" s="680"/>
    </row>
    <row r="99" spans="2:36" s="665" customFormat="1">
      <c r="B99" s="704"/>
      <c r="C99" s="704"/>
      <c r="D99" s="704"/>
      <c r="E99" s="704"/>
      <c r="F99" s="704"/>
      <c r="G99" s="704"/>
      <c r="H99" s="704"/>
      <c r="I99" s="704"/>
      <c r="J99" s="704"/>
      <c r="K99" s="704"/>
      <c r="L99" s="163"/>
      <c r="M99" s="163"/>
      <c r="N99" s="704"/>
      <c r="O99" s="704"/>
      <c r="P99" s="704"/>
      <c r="Q99" s="704"/>
      <c r="R99" s="704"/>
      <c r="S99" s="704"/>
      <c r="T99" s="704"/>
      <c r="U99" s="704"/>
      <c r="V99" s="704"/>
      <c r="W99" s="164"/>
      <c r="X99" s="704"/>
      <c r="Y99" s="704"/>
      <c r="Z99" s="705"/>
      <c r="AA99" s="680"/>
    </row>
    <row r="100" spans="2:36">
      <c r="C100" s="704"/>
      <c r="D100" s="704"/>
      <c r="E100" s="704"/>
      <c r="F100" s="704"/>
      <c r="G100" s="704"/>
      <c r="H100" s="704"/>
    </row>
    <row r="101" spans="2:36" s="381" customFormat="1">
      <c r="B101" s="704"/>
      <c r="C101" s="704"/>
      <c r="D101" s="704"/>
      <c r="E101" s="704"/>
      <c r="F101" s="704"/>
      <c r="G101" s="704"/>
      <c r="H101" s="704"/>
      <c r="I101" s="704"/>
      <c r="J101" s="704"/>
      <c r="K101" s="704"/>
      <c r="L101" s="163"/>
      <c r="M101" s="163"/>
      <c r="N101" s="704"/>
      <c r="O101" s="704"/>
      <c r="P101" s="704"/>
      <c r="Q101" s="704"/>
      <c r="R101" s="704"/>
      <c r="S101" s="704"/>
      <c r="T101" s="704"/>
      <c r="U101" s="704"/>
      <c r="V101" s="704"/>
      <c r="W101" s="164"/>
      <c r="X101" s="704"/>
      <c r="Y101" s="704"/>
      <c r="Z101" s="705"/>
      <c r="AA101" s="705"/>
    </row>
    <row r="102" spans="2:36" s="381" customFormat="1">
      <c r="B102" s="704"/>
      <c r="C102" s="704"/>
      <c r="D102" s="704"/>
      <c r="E102" s="704"/>
      <c r="F102" s="704"/>
      <c r="G102" s="704"/>
      <c r="H102" s="704"/>
      <c r="I102" s="704"/>
      <c r="J102" s="704"/>
      <c r="K102" s="704"/>
      <c r="L102" s="163"/>
      <c r="M102" s="163"/>
      <c r="N102" s="704"/>
      <c r="O102" s="704"/>
      <c r="P102" s="704"/>
      <c r="Q102" s="704"/>
      <c r="R102" s="704"/>
      <c r="S102" s="704"/>
      <c r="T102" s="704"/>
      <c r="U102" s="704"/>
      <c r="V102" s="704"/>
      <c r="W102" s="164"/>
      <c r="X102" s="704"/>
      <c r="Y102" s="704"/>
      <c r="Z102" s="705"/>
      <c r="AA102" s="705"/>
    </row>
    <row r="103" spans="2:36" s="381" customFormat="1">
      <c r="B103" s="704"/>
      <c r="C103" s="704"/>
      <c r="D103" s="704"/>
      <c r="E103" s="704"/>
      <c r="F103" s="704"/>
      <c r="G103" s="704"/>
      <c r="H103" s="704"/>
      <c r="I103" s="704"/>
      <c r="J103" s="704"/>
      <c r="K103" s="704"/>
      <c r="L103" s="163"/>
      <c r="M103" s="163"/>
      <c r="N103" s="704"/>
      <c r="O103" s="704"/>
      <c r="P103" s="704"/>
      <c r="Q103" s="704"/>
      <c r="R103" s="704"/>
      <c r="S103" s="704"/>
      <c r="T103" s="704"/>
      <c r="U103" s="704"/>
      <c r="V103" s="704"/>
      <c r="W103" s="164"/>
      <c r="X103" s="704"/>
      <c r="Y103" s="704"/>
      <c r="Z103" s="705"/>
      <c r="AA103" s="705"/>
      <c r="AB103" s="704"/>
      <c r="AC103" s="704"/>
      <c r="AD103" s="704"/>
      <c r="AE103" s="704"/>
      <c r="AF103" s="704"/>
      <c r="AG103" s="704"/>
      <c r="AH103" s="704"/>
      <c r="AI103" s="704"/>
      <c r="AJ103" s="704"/>
    </row>
    <row r="104" spans="2:36" s="381" customFormat="1">
      <c r="B104" s="704"/>
      <c r="C104" s="704"/>
      <c r="D104" s="704"/>
      <c r="E104" s="704"/>
      <c r="F104" s="704"/>
      <c r="G104" s="704"/>
      <c r="H104" s="704"/>
      <c r="I104" s="704"/>
      <c r="J104" s="704"/>
      <c r="K104" s="704"/>
      <c r="L104" s="163"/>
      <c r="M104" s="163"/>
      <c r="N104" s="704"/>
      <c r="O104" s="704"/>
      <c r="P104" s="704"/>
      <c r="Q104" s="704"/>
      <c r="R104" s="704"/>
      <c r="S104" s="704"/>
      <c r="T104" s="704"/>
      <c r="U104" s="704"/>
      <c r="V104" s="704"/>
      <c r="W104" s="164"/>
      <c r="X104" s="704"/>
      <c r="Y104" s="704"/>
      <c r="Z104" s="705"/>
      <c r="AA104" s="705"/>
      <c r="AB104" s="704"/>
      <c r="AC104" s="704"/>
      <c r="AD104" s="704"/>
      <c r="AE104" s="704"/>
      <c r="AF104" s="704"/>
      <c r="AG104" s="704"/>
      <c r="AH104" s="704"/>
      <c r="AI104" s="704"/>
      <c r="AJ104" s="704"/>
    </row>
    <row r="105" spans="2:36" s="381" customFormat="1">
      <c r="B105" s="704"/>
      <c r="C105" s="704"/>
      <c r="D105" s="704"/>
      <c r="E105" s="704"/>
      <c r="F105" s="704"/>
      <c r="G105" s="704"/>
      <c r="H105" s="704"/>
      <c r="I105" s="704"/>
      <c r="J105" s="704"/>
      <c r="K105" s="704"/>
      <c r="L105" s="163"/>
      <c r="M105" s="163"/>
      <c r="N105" s="704"/>
      <c r="O105" s="704"/>
      <c r="P105" s="704"/>
      <c r="Q105" s="704"/>
      <c r="R105" s="704"/>
      <c r="S105" s="704"/>
      <c r="T105" s="704"/>
      <c r="U105" s="704"/>
      <c r="V105" s="704"/>
      <c r="W105" s="164"/>
      <c r="X105" s="704"/>
      <c r="Y105" s="704"/>
      <c r="Z105" s="705"/>
      <c r="AA105" s="705"/>
      <c r="AB105" s="704"/>
      <c r="AC105" s="704"/>
      <c r="AD105" s="704"/>
      <c r="AE105" s="704"/>
      <c r="AF105" s="704"/>
      <c r="AG105" s="704"/>
      <c r="AH105" s="704"/>
      <c r="AI105" s="704"/>
      <c r="AJ105" s="704"/>
    </row>
    <row r="106" spans="2:36" s="381" customFormat="1">
      <c r="B106" s="704"/>
      <c r="C106" s="704"/>
      <c r="D106" s="704"/>
      <c r="E106" s="704"/>
      <c r="F106" s="704"/>
      <c r="G106" s="704"/>
      <c r="H106" s="704"/>
      <c r="I106" s="704"/>
      <c r="J106" s="704"/>
      <c r="K106" s="704"/>
      <c r="L106" s="163"/>
      <c r="M106" s="163"/>
      <c r="N106" s="704"/>
      <c r="O106" s="704"/>
      <c r="P106" s="704"/>
      <c r="Q106" s="704"/>
      <c r="R106" s="704"/>
      <c r="S106" s="704"/>
      <c r="T106" s="704"/>
      <c r="U106" s="704"/>
      <c r="V106" s="704"/>
      <c r="W106" s="164"/>
      <c r="X106" s="704"/>
      <c r="Y106" s="704"/>
      <c r="Z106" s="705"/>
      <c r="AA106" s="705"/>
      <c r="AB106" s="704"/>
      <c r="AC106" s="704"/>
      <c r="AD106" s="704"/>
      <c r="AE106" s="704"/>
      <c r="AF106" s="704"/>
      <c r="AG106" s="704"/>
      <c r="AH106" s="704"/>
      <c r="AI106" s="704"/>
      <c r="AJ106" s="704"/>
    </row>
    <row r="107" spans="2:36" s="381" customFormat="1">
      <c r="B107" s="704"/>
      <c r="C107" s="704"/>
      <c r="D107" s="704"/>
      <c r="E107" s="704"/>
      <c r="F107" s="704"/>
      <c r="G107" s="704"/>
      <c r="H107" s="704"/>
      <c r="I107" s="704"/>
      <c r="J107" s="704"/>
      <c r="K107" s="704"/>
      <c r="L107" s="163"/>
      <c r="M107" s="163"/>
      <c r="N107" s="704"/>
      <c r="O107" s="704"/>
      <c r="P107" s="704"/>
      <c r="Q107" s="704"/>
      <c r="R107" s="704"/>
      <c r="S107" s="704"/>
      <c r="T107" s="704"/>
      <c r="U107" s="704"/>
      <c r="V107" s="704"/>
      <c r="W107" s="164"/>
      <c r="X107" s="704"/>
      <c r="Y107" s="704"/>
      <c r="Z107" s="705"/>
      <c r="AA107" s="705"/>
      <c r="AB107" s="704"/>
      <c r="AC107" s="704"/>
      <c r="AD107" s="704"/>
      <c r="AE107" s="704"/>
      <c r="AF107" s="704"/>
      <c r="AG107" s="704"/>
      <c r="AH107" s="704"/>
      <c r="AI107" s="704"/>
      <c r="AJ107" s="704"/>
    </row>
    <row r="108" spans="2:36" s="381" customFormat="1">
      <c r="B108" s="704"/>
      <c r="C108" s="704"/>
      <c r="D108" s="704"/>
      <c r="E108" s="704"/>
      <c r="F108" s="704"/>
      <c r="G108" s="704"/>
      <c r="H108" s="704"/>
      <c r="I108" s="704"/>
      <c r="J108" s="704"/>
      <c r="K108" s="704"/>
      <c r="L108" s="163"/>
      <c r="M108" s="163"/>
      <c r="N108" s="704"/>
      <c r="O108" s="704"/>
      <c r="P108" s="704"/>
      <c r="Q108" s="704"/>
      <c r="R108" s="704"/>
      <c r="S108" s="704"/>
      <c r="T108" s="704"/>
      <c r="U108" s="704"/>
      <c r="V108" s="704"/>
      <c r="W108" s="164"/>
      <c r="X108" s="704"/>
      <c r="Y108" s="704"/>
      <c r="Z108" s="705"/>
      <c r="AA108" s="705"/>
      <c r="AB108" s="704"/>
      <c r="AC108" s="704"/>
      <c r="AD108" s="704"/>
      <c r="AE108" s="704"/>
      <c r="AF108" s="704"/>
      <c r="AG108" s="704"/>
      <c r="AH108" s="704"/>
      <c r="AI108" s="704"/>
      <c r="AJ108" s="704"/>
    </row>
    <row r="109" spans="2:36" s="381" customFormat="1">
      <c r="B109" s="704"/>
      <c r="C109" s="704"/>
      <c r="D109" s="704"/>
      <c r="E109" s="704"/>
      <c r="F109" s="704"/>
      <c r="G109" s="704"/>
      <c r="H109" s="704"/>
      <c r="I109" s="704"/>
      <c r="J109" s="704"/>
      <c r="K109" s="704"/>
      <c r="L109" s="163"/>
      <c r="M109" s="163"/>
      <c r="N109" s="704"/>
      <c r="O109" s="704"/>
      <c r="P109" s="704"/>
      <c r="Q109" s="704"/>
      <c r="R109" s="704"/>
      <c r="S109" s="704"/>
      <c r="T109" s="704"/>
      <c r="U109" s="704"/>
      <c r="V109" s="704"/>
      <c r="W109" s="164"/>
      <c r="X109" s="704"/>
      <c r="Y109" s="704"/>
      <c r="Z109" s="705"/>
      <c r="AA109" s="705"/>
      <c r="AB109" s="704"/>
      <c r="AC109" s="704"/>
      <c r="AD109" s="704"/>
      <c r="AE109" s="704"/>
      <c r="AF109" s="704"/>
      <c r="AG109" s="704"/>
      <c r="AH109" s="704"/>
      <c r="AI109" s="704"/>
      <c r="AJ109" s="704"/>
    </row>
    <row r="110" spans="2:36" s="381" customFormat="1">
      <c r="B110" s="704"/>
      <c r="C110" s="704"/>
      <c r="D110" s="704"/>
      <c r="E110" s="704"/>
      <c r="F110" s="704"/>
      <c r="G110" s="704"/>
      <c r="H110" s="704"/>
      <c r="I110" s="704"/>
      <c r="J110" s="704"/>
      <c r="K110" s="704"/>
      <c r="L110" s="163"/>
      <c r="M110" s="163"/>
      <c r="N110" s="704"/>
      <c r="O110" s="704"/>
      <c r="P110" s="704"/>
      <c r="Q110" s="704"/>
      <c r="R110" s="704"/>
      <c r="S110" s="704"/>
      <c r="T110" s="704"/>
      <c r="U110" s="704"/>
      <c r="V110" s="704"/>
      <c r="W110" s="164"/>
      <c r="X110" s="704"/>
      <c r="Y110" s="704"/>
      <c r="Z110" s="705"/>
      <c r="AA110" s="705"/>
      <c r="AB110" s="704"/>
      <c r="AC110" s="704"/>
      <c r="AD110" s="704"/>
      <c r="AE110" s="704"/>
      <c r="AF110" s="704"/>
      <c r="AG110" s="704"/>
      <c r="AH110" s="704"/>
      <c r="AI110" s="704"/>
      <c r="AJ110" s="704"/>
    </row>
    <row r="111" spans="2:36" s="381" customFormat="1">
      <c r="B111" s="704"/>
      <c r="C111" s="704"/>
      <c r="D111" s="704"/>
      <c r="E111" s="704"/>
      <c r="F111" s="704"/>
      <c r="G111" s="704"/>
      <c r="H111" s="704"/>
      <c r="I111" s="704"/>
      <c r="J111" s="704"/>
      <c r="K111" s="704"/>
      <c r="L111" s="163"/>
      <c r="M111" s="163"/>
      <c r="N111" s="704"/>
      <c r="O111" s="704"/>
      <c r="P111" s="704"/>
      <c r="Q111" s="704"/>
      <c r="R111" s="704"/>
      <c r="S111" s="704"/>
      <c r="T111" s="704"/>
      <c r="U111" s="704"/>
      <c r="V111" s="704"/>
      <c r="W111" s="164"/>
      <c r="X111" s="704"/>
      <c r="Y111" s="704"/>
      <c r="Z111" s="705"/>
      <c r="AA111" s="705"/>
      <c r="AB111" s="704"/>
      <c r="AC111" s="704"/>
      <c r="AD111" s="704"/>
      <c r="AE111" s="704"/>
      <c r="AF111" s="704"/>
      <c r="AG111" s="704"/>
      <c r="AH111" s="704"/>
      <c r="AI111" s="704"/>
      <c r="AJ111" s="704"/>
    </row>
    <row r="112" spans="2:36" s="381" customFormat="1">
      <c r="B112" s="704"/>
      <c r="C112" s="704"/>
      <c r="D112" s="704"/>
      <c r="E112" s="704"/>
      <c r="F112" s="704"/>
      <c r="G112" s="704"/>
      <c r="H112" s="704"/>
      <c r="I112" s="704"/>
      <c r="J112" s="704"/>
      <c r="K112" s="704"/>
      <c r="L112" s="163"/>
      <c r="M112" s="163"/>
      <c r="N112" s="704"/>
      <c r="O112" s="704"/>
      <c r="P112" s="704"/>
      <c r="Q112" s="704"/>
      <c r="R112" s="704"/>
      <c r="S112" s="704"/>
      <c r="T112" s="704"/>
      <c r="U112" s="704"/>
      <c r="V112" s="704"/>
      <c r="W112" s="164"/>
      <c r="X112" s="704"/>
      <c r="Y112" s="704"/>
      <c r="Z112" s="705"/>
      <c r="AA112" s="705"/>
      <c r="AB112" s="704"/>
      <c r="AC112" s="704"/>
      <c r="AD112" s="704"/>
      <c r="AE112" s="704"/>
      <c r="AF112" s="704"/>
      <c r="AG112" s="704"/>
      <c r="AH112" s="704"/>
      <c r="AI112" s="704"/>
      <c r="AJ112" s="704"/>
    </row>
    <row r="113" spans="2:36" s="381" customFormat="1">
      <c r="B113" s="704"/>
      <c r="C113" s="704"/>
      <c r="D113" s="704"/>
      <c r="E113" s="704"/>
      <c r="F113" s="704"/>
      <c r="G113" s="704"/>
      <c r="H113" s="704"/>
      <c r="I113" s="704"/>
      <c r="J113" s="704"/>
      <c r="K113" s="704"/>
      <c r="L113" s="163"/>
      <c r="M113" s="163"/>
      <c r="N113" s="704"/>
      <c r="O113" s="704"/>
      <c r="P113" s="704"/>
      <c r="Q113" s="704"/>
      <c r="R113" s="704"/>
      <c r="S113" s="704"/>
      <c r="T113" s="704"/>
      <c r="U113" s="704"/>
      <c r="V113" s="704"/>
      <c r="W113" s="164"/>
      <c r="X113" s="704"/>
      <c r="Y113" s="704"/>
      <c r="Z113" s="705"/>
      <c r="AA113" s="705"/>
      <c r="AB113" s="704"/>
      <c r="AC113" s="704"/>
      <c r="AD113" s="704"/>
      <c r="AE113" s="704"/>
      <c r="AF113" s="704"/>
      <c r="AG113" s="704"/>
      <c r="AH113" s="704"/>
      <c r="AI113" s="704"/>
      <c r="AJ113" s="704"/>
    </row>
    <row r="114" spans="2:36" s="381" customFormat="1">
      <c r="B114" s="704"/>
      <c r="C114" s="704"/>
      <c r="D114" s="704"/>
      <c r="E114" s="704"/>
      <c r="F114" s="704"/>
      <c r="G114" s="704"/>
      <c r="H114" s="704"/>
      <c r="I114" s="704"/>
      <c r="J114" s="704"/>
      <c r="K114" s="704"/>
      <c r="L114" s="163"/>
      <c r="M114" s="163"/>
      <c r="N114" s="704"/>
      <c r="O114" s="704"/>
      <c r="P114" s="704"/>
      <c r="Q114" s="704"/>
      <c r="R114" s="704"/>
      <c r="S114" s="704"/>
      <c r="T114" s="704"/>
      <c r="U114" s="704"/>
      <c r="V114" s="704"/>
      <c r="W114" s="164"/>
      <c r="X114" s="704"/>
      <c r="Y114" s="704"/>
      <c r="Z114" s="705"/>
      <c r="AA114" s="705"/>
      <c r="AB114" s="704"/>
      <c r="AC114" s="704"/>
      <c r="AD114" s="704"/>
      <c r="AE114" s="704"/>
      <c r="AF114" s="704"/>
      <c r="AG114" s="704"/>
      <c r="AH114" s="704"/>
      <c r="AI114" s="704"/>
      <c r="AJ114" s="704"/>
    </row>
    <row r="115" spans="2:36" s="381" customFormat="1">
      <c r="B115" s="704"/>
      <c r="C115" s="704"/>
      <c r="D115" s="704"/>
      <c r="E115" s="704"/>
      <c r="F115" s="704"/>
      <c r="G115" s="704"/>
      <c r="H115" s="704"/>
      <c r="I115" s="704"/>
      <c r="J115" s="704"/>
      <c r="K115" s="704"/>
      <c r="L115" s="163"/>
      <c r="M115" s="163"/>
      <c r="N115" s="704"/>
      <c r="O115" s="704"/>
      <c r="P115" s="704"/>
      <c r="Q115" s="704"/>
      <c r="R115" s="704"/>
      <c r="S115" s="704"/>
      <c r="T115" s="704"/>
      <c r="U115" s="704"/>
      <c r="V115" s="704"/>
      <c r="W115" s="164"/>
      <c r="X115" s="704"/>
      <c r="Y115" s="704"/>
      <c r="Z115" s="705"/>
      <c r="AA115" s="705"/>
      <c r="AB115" s="704"/>
      <c r="AC115" s="704"/>
      <c r="AD115" s="704"/>
      <c r="AE115" s="704"/>
      <c r="AF115" s="704"/>
      <c r="AG115" s="704"/>
      <c r="AH115" s="704"/>
      <c r="AI115" s="704"/>
      <c r="AJ115" s="704"/>
    </row>
    <row r="116" spans="2:36" s="381" customFormat="1">
      <c r="B116" s="704"/>
      <c r="C116" s="704"/>
      <c r="D116" s="704"/>
      <c r="E116" s="704"/>
      <c r="F116" s="704"/>
      <c r="G116" s="704"/>
      <c r="H116" s="704"/>
      <c r="I116" s="704"/>
      <c r="J116" s="704"/>
      <c r="K116" s="704"/>
      <c r="L116" s="163"/>
      <c r="M116" s="163"/>
      <c r="N116" s="704"/>
      <c r="O116" s="704"/>
      <c r="P116" s="704"/>
      <c r="Q116" s="704"/>
      <c r="R116" s="704"/>
      <c r="S116" s="704"/>
      <c r="T116" s="704"/>
      <c r="U116" s="704"/>
      <c r="V116" s="704"/>
      <c r="W116" s="164"/>
      <c r="X116" s="704"/>
      <c r="Y116" s="704"/>
      <c r="Z116" s="705"/>
      <c r="AA116" s="705"/>
      <c r="AB116" s="704"/>
      <c r="AC116" s="704"/>
      <c r="AD116" s="704"/>
      <c r="AE116" s="704"/>
      <c r="AF116" s="704"/>
      <c r="AG116" s="704"/>
      <c r="AH116" s="704"/>
      <c r="AI116" s="704"/>
      <c r="AJ116" s="704"/>
    </row>
    <row r="117" spans="2:36" s="381" customFormat="1">
      <c r="B117" s="704"/>
      <c r="C117" s="704"/>
      <c r="D117" s="704"/>
      <c r="E117" s="704"/>
      <c r="F117" s="704"/>
      <c r="G117" s="704"/>
      <c r="H117" s="704"/>
      <c r="I117" s="704"/>
      <c r="J117" s="704"/>
      <c r="K117" s="704"/>
      <c r="L117" s="163"/>
      <c r="M117" s="163"/>
      <c r="N117" s="704"/>
      <c r="O117" s="704"/>
      <c r="P117" s="704"/>
      <c r="Q117" s="704"/>
      <c r="R117" s="704"/>
      <c r="S117" s="704"/>
      <c r="T117" s="704"/>
      <c r="U117" s="704"/>
      <c r="V117" s="704"/>
      <c r="W117" s="164"/>
      <c r="X117" s="704"/>
      <c r="Y117" s="704"/>
      <c r="Z117" s="705"/>
      <c r="AA117" s="705"/>
      <c r="AB117" s="704"/>
      <c r="AC117" s="704"/>
      <c r="AD117" s="704"/>
      <c r="AE117" s="704"/>
      <c r="AF117" s="704"/>
      <c r="AG117" s="704"/>
      <c r="AH117" s="704"/>
      <c r="AI117" s="704"/>
      <c r="AJ117" s="704"/>
    </row>
    <row r="118" spans="2:36">
      <c r="C118" s="704"/>
      <c r="D118" s="704"/>
      <c r="E118" s="704"/>
      <c r="F118" s="704"/>
      <c r="G118" s="704"/>
      <c r="H118" s="704"/>
    </row>
    <row r="119" spans="2:36">
      <c r="C119" s="704"/>
      <c r="D119" s="704"/>
      <c r="E119" s="704"/>
      <c r="F119" s="704"/>
      <c r="G119" s="704"/>
      <c r="H119" s="704"/>
    </row>
    <row r="120" spans="2:36">
      <c r="C120" s="704"/>
      <c r="D120" s="704"/>
      <c r="E120" s="704"/>
      <c r="F120" s="704"/>
      <c r="G120" s="704"/>
      <c r="H120" s="704"/>
    </row>
  </sheetData>
  <autoFilter ref="B18:AJ40" xr:uid="{2257D41E-9A11-49BE-BD7C-DAB38D287D3E}"/>
  <mergeCells count="6">
    <mergeCell ref="M32:W32"/>
    <mergeCell ref="G34:H34"/>
    <mergeCell ref="M37:W37"/>
    <mergeCell ref="G38:H38"/>
    <mergeCell ref="I38:J38"/>
    <mergeCell ref="M38:W38"/>
  </mergeCells>
  <printOptions horizontalCentered="1"/>
  <pageMargins left="0.19685039370078741" right="0" top="0.15748031496062992" bottom="0.23622047244094491" header="0.15748031496062992" footer="0.15748031496062992"/>
  <pageSetup paperSize="9" scale="60" firstPageNumber="4294963191" fitToHeight="2" orientation="landscape" r:id="rId1"/>
  <headerFooter alignWithMargins="0">
    <oddHeader>&amp;R&amp;"Calibri"&amp;10&amp;K000000 Confidential&amp;1#_x000D_</oddHead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96997-3475-4028-A5F9-99548DBB1DD4}">
  <dimension ref="B1:AJ147"/>
  <sheetViews>
    <sheetView showGridLines="0" topLeftCell="A31" zoomScale="70" zoomScaleNormal="70" zoomScaleSheetLayoutView="70" workbookViewId="0">
      <selection activeCell="C44" sqref="C44"/>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2.08984375" style="381" customWidth="1"/>
    <col min="7" max="7" width="12.1796875" style="163" customWidth="1"/>
    <col min="8" max="8" width="16.1796875" style="163" customWidth="1"/>
    <col min="9" max="9" width="5.81640625" style="704" customWidth="1"/>
    <col min="10" max="10" width="15" style="704" customWidth="1"/>
    <col min="11" max="11" width="9.1796875" style="704" customWidth="1"/>
    <col min="12" max="12" width="16.1796875" style="163" customWidth="1"/>
    <col min="13" max="13" width="15.453125" style="163" customWidth="1"/>
    <col min="14" max="14" width="0.1796875" style="704" customWidth="1"/>
    <col min="15" max="15" width="4.54296875" style="704" customWidth="1"/>
    <col min="16" max="16" width="2.54296875" style="704" customWidth="1"/>
    <col min="17" max="17" width="4.81640625" style="704" customWidth="1"/>
    <col min="18" max="18" width="5.453125" style="704" customWidth="1"/>
    <col min="19" max="19" width="1.54296875" style="704" customWidth="1"/>
    <col min="20" max="20" width="4.1796875" style="704" customWidth="1"/>
    <col min="21" max="21" width="1.81640625" style="704" customWidth="1"/>
    <col min="22" max="22" width="6" style="704" customWidth="1"/>
    <col min="23" max="23" width="13.54296875" style="164" customWidth="1"/>
    <col min="24" max="24" width="7.36328125" style="704" customWidth="1"/>
    <col min="25" max="25" width="9.36328125" style="704" customWidth="1"/>
    <col min="26" max="26" width="12.26953125" style="705" bestFit="1" customWidth="1"/>
    <col min="27" max="27" width="38.08984375" style="705" bestFit="1" customWidth="1"/>
    <col min="28" max="28" width="9.08984375" style="704" bestFit="1" customWidth="1"/>
    <col min="29" max="31" width="9.1796875" style="704" customWidth="1"/>
    <col min="32" max="32" width="14.54296875" style="704" bestFit="1" customWidth="1"/>
    <col min="33" max="33" width="14.6328125" style="704" bestFit="1" customWidth="1"/>
    <col min="34" max="34" width="13.1796875" style="704" bestFit="1" customWidth="1"/>
    <col min="35" max="35" width="9.1796875" style="704" customWidth="1"/>
    <col min="36" max="16384" width="9.1796875" style="704"/>
  </cols>
  <sheetData>
    <row r="1" spans="2:27">
      <c r="B1" s="379"/>
      <c r="C1" s="638"/>
    </row>
    <row r="2" spans="2:27" ht="12.5">
      <c r="B2" s="379"/>
      <c r="C2" s="638"/>
      <c r="Z2" s="704"/>
      <c r="AA2" s="704"/>
    </row>
    <row r="3" spans="2:27" ht="20">
      <c r="B3" s="383" t="s">
        <v>41</v>
      </c>
      <c r="C3" s="384"/>
      <c r="D3" s="384"/>
      <c r="E3" s="384"/>
      <c r="F3" s="384"/>
      <c r="G3" s="66"/>
      <c r="H3" s="66"/>
      <c r="I3" s="383"/>
      <c r="J3" s="383"/>
      <c r="K3" s="383"/>
      <c r="L3" s="66"/>
      <c r="M3" s="66"/>
      <c r="N3" s="383"/>
      <c r="O3" s="383"/>
      <c r="P3" s="383"/>
      <c r="Q3" s="383"/>
      <c r="R3" s="383"/>
      <c r="S3" s="383"/>
      <c r="T3" s="383"/>
      <c r="U3" s="383"/>
      <c r="V3" s="383"/>
      <c r="W3" s="7"/>
      <c r="Z3" s="704"/>
      <c r="AA3" s="704"/>
    </row>
    <row r="4" spans="2:27" ht="3.75" customHeight="1">
      <c r="Z4" s="704"/>
      <c r="AA4" s="704"/>
    </row>
    <row r="5" spans="2:27" ht="12.5">
      <c r="B5" s="704" t="s">
        <v>500</v>
      </c>
      <c r="I5" s="385" t="s">
        <v>43</v>
      </c>
      <c r="J5" s="386">
        <f ca="1">TODAY()</f>
        <v>44826</v>
      </c>
      <c r="K5" s="386"/>
      <c r="L5" s="165"/>
      <c r="M5" s="166"/>
      <c r="N5" s="385"/>
      <c r="O5" s="385"/>
      <c r="P5" s="385"/>
      <c r="Q5" s="385"/>
      <c r="R5" s="385"/>
      <c r="S5" s="385"/>
      <c r="T5" s="385"/>
      <c r="U5" s="385"/>
      <c r="V5" s="385"/>
      <c r="Z5" s="704"/>
      <c r="AA5" s="704"/>
    </row>
    <row r="6" spans="2:27" ht="13">
      <c r="B6" s="387" t="s">
        <v>44</v>
      </c>
      <c r="C6" s="639"/>
      <c r="D6" s="640"/>
      <c r="E6" s="390"/>
      <c r="F6" s="639"/>
      <c r="G6" s="80" t="s">
        <v>45</v>
      </c>
      <c r="H6" s="73"/>
      <c r="I6" s="391" t="s">
        <v>46</v>
      </c>
      <c r="J6" s="392"/>
      <c r="K6" s="393"/>
      <c r="L6" s="80" t="s">
        <v>47</v>
      </c>
      <c r="M6" s="73"/>
      <c r="N6" s="393"/>
      <c r="O6" s="393"/>
      <c r="P6" s="387"/>
      <c r="Q6" s="393"/>
      <c r="R6" s="393"/>
      <c r="S6" s="393"/>
      <c r="T6" s="393"/>
      <c r="U6" s="388"/>
      <c r="V6" s="388"/>
      <c r="W6" s="159"/>
      <c r="Z6" s="704"/>
      <c r="AA6" s="704"/>
    </row>
    <row r="7" spans="2:27" ht="13">
      <c r="B7" s="394" t="s">
        <v>614</v>
      </c>
      <c r="D7" s="641"/>
      <c r="E7" s="396" t="s">
        <v>48</v>
      </c>
      <c r="F7" s="642"/>
      <c r="G7" s="81" t="s">
        <v>49</v>
      </c>
      <c r="H7" s="67"/>
      <c r="I7" s="398" t="s">
        <v>50</v>
      </c>
      <c r="J7" s="399"/>
      <c r="K7" s="397"/>
      <c r="L7" s="81" t="s">
        <v>51</v>
      </c>
      <c r="M7" s="67"/>
      <c r="N7" s="397"/>
      <c r="O7" s="397"/>
      <c r="P7" s="398" t="s">
        <v>52</v>
      </c>
      <c r="Q7" s="397"/>
      <c r="R7" s="397"/>
      <c r="S7" s="397"/>
      <c r="T7" s="397"/>
      <c r="U7" s="397"/>
      <c r="V7" s="397"/>
      <c r="W7" s="25"/>
      <c r="Z7" s="704"/>
      <c r="AA7" s="704"/>
    </row>
    <row r="8" spans="2:27" ht="12.5">
      <c r="B8" s="394" t="s">
        <v>394</v>
      </c>
      <c r="D8" s="641"/>
      <c r="E8" s="400"/>
      <c r="G8" s="167"/>
      <c r="H8" s="168"/>
      <c r="I8" s="394"/>
      <c r="K8" s="389"/>
      <c r="L8" s="167"/>
      <c r="M8" s="169"/>
      <c r="O8" s="389"/>
      <c r="U8" s="401"/>
      <c r="V8" s="401"/>
      <c r="W8" s="170"/>
      <c r="Z8" s="704"/>
      <c r="AA8" s="704"/>
    </row>
    <row r="9" spans="2:27" ht="12.5">
      <c r="B9" s="394">
        <v>4380192</v>
      </c>
      <c r="D9" s="641"/>
      <c r="E9" s="400" t="s">
        <v>349</v>
      </c>
      <c r="G9" s="167" t="s">
        <v>54</v>
      </c>
      <c r="H9" s="168"/>
      <c r="I9" s="394" t="s">
        <v>55</v>
      </c>
      <c r="K9" s="395"/>
      <c r="L9" s="167" t="s">
        <v>56</v>
      </c>
      <c r="M9" s="171"/>
      <c r="O9" s="395"/>
      <c r="P9" s="704" t="s">
        <v>57</v>
      </c>
      <c r="W9" s="172"/>
      <c r="Z9" s="704"/>
      <c r="AA9" s="704"/>
    </row>
    <row r="10" spans="2:27" ht="13">
      <c r="B10" s="394" t="s">
        <v>534</v>
      </c>
      <c r="D10" s="643" t="s">
        <v>555</v>
      </c>
      <c r="E10" s="400" t="s">
        <v>58</v>
      </c>
      <c r="G10" s="167"/>
      <c r="H10" s="168"/>
      <c r="I10" s="1004"/>
      <c r="J10" s="1005"/>
      <c r="K10" s="402"/>
      <c r="L10" s="167"/>
      <c r="M10" s="171"/>
      <c r="O10" s="395"/>
      <c r="W10" s="172"/>
      <c r="Z10" s="704"/>
      <c r="AA10" s="704"/>
    </row>
    <row r="11" spans="2:27" ht="13">
      <c r="B11" s="394"/>
      <c r="D11" s="641"/>
      <c r="E11" s="404"/>
      <c r="F11" s="444"/>
      <c r="G11" s="167" t="s">
        <v>59</v>
      </c>
      <c r="H11" s="168"/>
      <c r="I11" s="394" t="s">
        <v>60</v>
      </c>
      <c r="K11" s="395"/>
      <c r="L11" s="167" t="s">
        <v>501</v>
      </c>
      <c r="M11" s="171"/>
      <c r="O11" s="395"/>
      <c r="P11" s="704" t="s">
        <v>62</v>
      </c>
      <c r="W11" s="172"/>
      <c r="Z11" s="704"/>
      <c r="AA11" s="704"/>
    </row>
    <row r="12" spans="2:27" ht="12.5">
      <c r="B12" s="406" t="s">
        <v>63</v>
      </c>
      <c r="D12" s="641"/>
      <c r="E12" s="400" t="s">
        <v>64</v>
      </c>
      <c r="G12" s="167"/>
      <c r="H12" s="168"/>
      <c r="I12" s="394"/>
      <c r="K12" s="395"/>
      <c r="L12" s="167"/>
      <c r="M12" s="171"/>
      <c r="O12" s="395"/>
      <c r="W12" s="172"/>
      <c r="Z12" s="704"/>
      <c r="AA12" s="704"/>
    </row>
    <row r="13" spans="2:27" ht="12.5">
      <c r="B13" s="406"/>
      <c r="C13" s="448"/>
      <c r="D13" s="644"/>
      <c r="E13" s="400" t="s">
        <v>65</v>
      </c>
      <c r="G13" s="173"/>
      <c r="H13" s="174"/>
      <c r="I13" s="406"/>
      <c r="J13" s="407"/>
      <c r="K13" s="408"/>
      <c r="L13" s="173"/>
      <c r="M13" s="175"/>
      <c r="N13" s="407"/>
      <c r="O13" s="408"/>
      <c r="P13" s="407"/>
      <c r="Q13" s="407"/>
      <c r="R13" s="407"/>
      <c r="S13" s="407"/>
      <c r="T13" s="407"/>
      <c r="U13" s="407"/>
      <c r="V13" s="407"/>
      <c r="W13" s="176"/>
      <c r="Z13" s="704"/>
      <c r="AA13" s="704"/>
    </row>
    <row r="14" spans="2:27" ht="12.5">
      <c r="B14" s="409" t="s">
        <v>502</v>
      </c>
      <c r="C14" s="645" t="s">
        <v>503</v>
      </c>
      <c r="D14" s="645"/>
      <c r="E14" s="411" t="s">
        <v>504</v>
      </c>
      <c r="F14" s="418"/>
      <c r="G14" s="70" t="s">
        <v>506</v>
      </c>
      <c r="H14" s="70" t="s">
        <v>71</v>
      </c>
      <c r="I14" s="413" t="s">
        <v>507</v>
      </c>
      <c r="J14" s="413" t="s">
        <v>508</v>
      </c>
      <c r="K14" s="414" t="s">
        <v>509</v>
      </c>
      <c r="L14" s="77" t="s">
        <v>510</v>
      </c>
      <c r="M14" s="77" t="s">
        <v>511</v>
      </c>
      <c r="N14" s="415"/>
      <c r="O14" s="415" t="s">
        <v>512</v>
      </c>
      <c r="P14" s="409"/>
      <c r="Q14" s="409"/>
      <c r="R14" s="409"/>
      <c r="S14" s="409"/>
      <c r="T14" s="409"/>
      <c r="U14" s="409"/>
      <c r="V14" s="409"/>
      <c r="W14" s="43" t="s">
        <v>513</v>
      </c>
      <c r="Z14" s="704"/>
      <c r="AA14" s="704"/>
    </row>
    <row r="15" spans="2:27" ht="12.75" customHeight="1">
      <c r="B15" s="416"/>
      <c r="C15" s="404"/>
      <c r="D15" s="640"/>
      <c r="E15" s="418" t="s">
        <v>514</v>
      </c>
      <c r="F15" s="646"/>
      <c r="G15" s="71" t="s">
        <v>518</v>
      </c>
      <c r="H15" s="71" t="s">
        <v>518</v>
      </c>
      <c r="I15" s="412"/>
      <c r="J15" s="412"/>
      <c r="K15" s="424"/>
      <c r="L15" s="71" t="s">
        <v>519</v>
      </c>
      <c r="M15" s="78" t="s">
        <v>519</v>
      </c>
      <c r="N15" s="420"/>
      <c r="O15" s="421" t="s">
        <v>520</v>
      </c>
      <c r="P15" s="422"/>
      <c r="Q15" s="422"/>
      <c r="R15" s="422"/>
      <c r="S15" s="422"/>
      <c r="T15" s="422"/>
      <c r="U15" s="423"/>
      <c r="V15" s="423"/>
      <c r="W15" s="51" t="s">
        <v>75</v>
      </c>
      <c r="Z15" s="704"/>
      <c r="AA15" s="704"/>
    </row>
    <row r="16" spans="2:27" ht="13.5" customHeight="1">
      <c r="B16" s="424"/>
      <c r="C16" s="647" t="s">
        <v>588</v>
      </c>
      <c r="D16" s="648"/>
      <c r="E16" s="427"/>
      <c r="F16" s="427"/>
      <c r="G16" s="160"/>
      <c r="H16" s="160"/>
      <c r="I16" s="424"/>
      <c r="J16" s="424"/>
      <c r="L16" s="160"/>
      <c r="M16" s="161"/>
      <c r="N16" s="428"/>
      <c r="O16" s="429"/>
      <c r="P16" s="429"/>
      <c r="Q16" s="429"/>
      <c r="R16" s="429"/>
      <c r="S16" s="429"/>
      <c r="T16" s="429"/>
      <c r="U16" s="428"/>
      <c r="V16" s="428"/>
      <c r="W16" s="162"/>
      <c r="Z16" s="704"/>
      <c r="AA16" s="704"/>
    </row>
    <row r="17" spans="2:34" ht="1" customHeight="1">
      <c r="B17" s="424"/>
      <c r="C17" s="647"/>
      <c r="D17" s="648"/>
      <c r="E17" s="427"/>
      <c r="F17" s="427"/>
      <c r="G17" s="160"/>
      <c r="H17" s="160"/>
      <c r="I17" s="424"/>
      <c r="J17" s="424"/>
      <c r="K17" s="424"/>
      <c r="L17" s="160"/>
      <c r="M17" s="161"/>
      <c r="N17" s="428"/>
      <c r="O17" s="429"/>
      <c r="P17" s="429"/>
      <c r="Q17" s="429"/>
      <c r="R17" s="429"/>
      <c r="S17" s="429"/>
      <c r="T17" s="429"/>
      <c r="U17" s="428"/>
      <c r="V17" s="428"/>
      <c r="W17" s="162"/>
      <c r="Z17" s="704"/>
      <c r="AA17" s="704"/>
    </row>
    <row r="18" spans="2:34" s="710" customFormat="1" ht="18">
      <c r="B18" s="635"/>
      <c r="C18" s="364" t="s">
        <v>1492</v>
      </c>
      <c r="D18" s="346" t="str">
        <f>IF(E18="","",VLOOKUP(C18,Data!$B$5:$L$508,2,FALSE))</f>
        <v/>
      </c>
      <c r="E18" s="715"/>
      <c r="F18" s="709"/>
      <c r="G18" s="346" t="str">
        <f>IF(E18="","",VLOOKUP(C18,Data!$B$5:$L$508,11,FALSE))</f>
        <v/>
      </c>
      <c r="H18" s="616" t="str">
        <f t="shared" ref="H18:H54" si="0">IF(E18&gt;0,E18*G18,"-")</f>
        <v>-</v>
      </c>
      <c r="I18" s="471" t="str">
        <f>IF(E18="","",VLOOKUP(C18,Data!$B$5:$D$508,3,FALSE))</f>
        <v/>
      </c>
      <c r="J18" s="347" t="str">
        <f>IF(E18="","",VLOOKUP(C18,Data!$B$5:$M$508,12,FALSE))</f>
        <v/>
      </c>
      <c r="K18" s="348"/>
      <c r="L18" s="349" t="str">
        <f>IF(E18="","",VLOOKUP(C18,Data!$B$5:$E$508,4,FALSE)*E18)</f>
        <v/>
      </c>
      <c r="M18" s="349" t="str">
        <f>IF(E18="","",VLOOKUP(C18,Data!$B$5:$F$508,5,FALSE)*E18)</f>
        <v/>
      </c>
      <c r="N18" s="612" t="e">
        <f>IF(C18=Data!#REF!,Data!#REF!,(IF(C18=Data!#REF!,Data!#REF!,(IF(C18=Data!#REF!,Data!#REF!,(IF(C18=Data!B192,Data!G192,(IF(C18=Data!B195,Data!G195,(IF(C18=Data!#REF!,Data!#REF!,(IF(C18=Data!#REF!,Data!#REF!,(IF(C18=Data!#REF!,Data!#REF!,Data!#REF!)))))))))))))))&amp;IF(C18=Data!#REF!,Data!#REF!,(IF(C18=Data!#REF!,Data!#REF!,(IF(C18=Data!#REF!,Data!#REF!,(IF(C18=Data!#REF!,Data!#REF!,(IF(C18=Data!#REF!,Data!#REF!,(IF(C18=Data!#REF!,Data!G887,(IF(C18=Data!#REF!,Data!#REF!,(IF(C18=Data!#REF!,Data!#REF!,Data!#REF!)))))))))))))))&amp;IF(C18=Data!B223,Data!G223,(IF(C18=Data!#REF!,Data!#REF!,(IF(C18=Data!#REF!,Data!#REF!,(IF(C18=Data!#REF!,Data!#REF!,(IF(C18=Data!#REF!,Data!#REF!,Data!#REF!)))))))))</f>
        <v>#REF!</v>
      </c>
      <c r="O18" s="1002"/>
      <c r="P18" s="1003"/>
      <c r="Q18" s="630" t="s">
        <v>525</v>
      </c>
      <c r="R18" s="1003"/>
      <c r="S18" s="1003"/>
      <c r="T18" s="630"/>
      <c r="U18" s="634"/>
      <c r="V18" s="630"/>
      <c r="W18" s="350" t="str">
        <f>IF(E18="","",VLOOKUP(C18,Data!$B$5:$J$508,9,FALSE)*E18)</f>
        <v/>
      </c>
      <c r="X18" s="704"/>
      <c r="Y18" s="704"/>
      <c r="Z18" s="704"/>
      <c r="AA18" s="704"/>
      <c r="AB18" s="704"/>
      <c r="AC18" s="704"/>
      <c r="AD18" s="704"/>
      <c r="AF18"/>
      <c r="AG18"/>
      <c r="AH18"/>
    </row>
    <row r="19" spans="2:34" s="710" customFormat="1" ht="20" customHeight="1">
      <c r="B19" s="957">
        <v>1</v>
      </c>
      <c r="C19" s="357" t="s">
        <v>1343</v>
      </c>
      <c r="D19" s="346" t="str">
        <f>IF(E19="","",VLOOKUP(C19,Data!$B$5:$L$508,2,FALSE))</f>
        <v>VFK670Z</v>
      </c>
      <c r="E19" s="715">
        <v>10</v>
      </c>
      <c r="F19" s="712" t="s">
        <v>1383</v>
      </c>
      <c r="G19" s="346">
        <f>IF(E19="","",VLOOKUP(C19,Data!$B$5:$L$508,11,FALSE))</f>
        <v>2.82</v>
      </c>
      <c r="H19" s="616">
        <f t="shared" si="0"/>
        <v>28.2</v>
      </c>
      <c r="I19" s="471" t="str">
        <f>IF(E19="","",VLOOKUP(C19,Data!$B$5:$D$508,3,FALSE))</f>
        <v>C/T</v>
      </c>
      <c r="J19" s="347" t="str">
        <f>IF(E19="","",VLOOKUP(C19,Data!$B$5:$M$508,12,FALSE))</f>
        <v>Indonesia</v>
      </c>
      <c r="K19" s="348"/>
      <c r="L19" s="349">
        <f>IF(E19="","",VLOOKUP(C19,Data!$B$5:$E$508,4,FALSE)*E19)</f>
        <v>2</v>
      </c>
      <c r="M19" s="349">
        <f>IF(E19="","",VLOOKUP(C19,Data!$B$5:$F$508,5,FALSE)*E19)</f>
        <v>0.5</v>
      </c>
      <c r="N19" s="612" t="e">
        <f>IF(C19=Data!#REF!,Data!#REF!,(IF(C19=Data!#REF!,Data!#REF!,(IF(C19=Data!#REF!,Data!#REF!,(IF(C19=Data!B144,Data!G144,(IF(C19=Data!B147,Data!G147,(IF(C19=Data!#REF!,Data!#REF!,(IF(C19=Data!#REF!,Data!#REF!,(IF(C19=Data!#REF!,Data!#REF!,Data!#REF!)))))))))))))))&amp;IF(C19=Data!#REF!,Data!#REF!,(IF(C19=Data!#REF!,Data!#REF!,(IF(C19=Data!#REF!,Data!#REF!,(IF(C19=Data!#REF!,Data!#REF!,(IF(C19=Data!#REF!,Data!#REF!,(IF(C19=Data!#REF!,Data!G839,(IF(C19=Data!#REF!,Data!#REF!,(IF(C19=Data!#REF!,Data!#REF!,Data!#REF!)))))))))))))))&amp;IF(C19=Data!B175,Data!G175,(IF(C19=Data!#REF!,Data!#REF!,(IF(C19=Data!#REF!,Data!#REF!,(IF(C19=Data!#REF!,Data!#REF!,(IF(C19=Data!#REF!,Data!#REF!,Data!#REF!)))))))))</f>
        <v>#REF!</v>
      </c>
      <c r="O19" s="1002"/>
      <c r="P19" s="1003"/>
      <c r="Q19" s="630" t="s">
        <v>525</v>
      </c>
      <c r="R19" s="1003"/>
      <c r="S19" s="1003"/>
      <c r="T19" s="630"/>
      <c r="U19" s="634"/>
      <c r="V19" s="630"/>
      <c r="W19" s="350">
        <f>IF(E19="","",VLOOKUP(C19,Data!$B$5:$J$508,9,FALSE)*E19)</f>
        <v>0.09</v>
      </c>
      <c r="X19" s="704"/>
      <c r="Y19" s="704"/>
      <c r="Z19" s="704"/>
      <c r="AA19" s="704"/>
      <c r="AB19" s="704"/>
      <c r="AC19" s="704"/>
      <c r="AD19" s="704"/>
      <c r="AF19"/>
      <c r="AG19"/>
      <c r="AH19"/>
    </row>
    <row r="20" spans="2:34" s="710" customFormat="1" ht="18">
      <c r="B20" s="957" t="s">
        <v>947</v>
      </c>
      <c r="C20" s="357" t="s">
        <v>592</v>
      </c>
      <c r="D20" s="346" t="str">
        <f>IF(E20="","",VLOOKUP(C20,Data!$B$5:$L$508,2,FALSE))</f>
        <v>WW08930</v>
      </c>
      <c r="E20" s="715">
        <v>200</v>
      </c>
      <c r="F20" s="363"/>
      <c r="G20" s="346">
        <f>IF(E20="","",VLOOKUP(C20,Data!$B$5:$L$508,11,FALSE))</f>
        <v>24.7</v>
      </c>
      <c r="H20" s="616">
        <f t="shared" si="0"/>
        <v>4940</v>
      </c>
      <c r="I20" s="471" t="str">
        <f>IF(E20="","",VLOOKUP(C20,Data!$B$5:$D$508,3,FALSE))</f>
        <v>C/T</v>
      </c>
      <c r="J20" s="347" t="str">
        <f>IF(E20="","",VLOOKUP(C20,Data!$B$5:$M$508,12,FALSE))</f>
        <v>Indonesia</v>
      </c>
      <c r="K20" s="348"/>
      <c r="L20" s="349">
        <f>IF(E20="","",VLOOKUP(C20,Data!$B$5:$E$508,4,FALSE)*E20)</f>
        <v>440.00000000000006</v>
      </c>
      <c r="M20" s="349">
        <f>IF(E20="","",VLOOKUP(C20,Data!$B$5:$F$508,5,FALSE)*E20)</f>
        <v>200</v>
      </c>
      <c r="N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O20" s="1002"/>
      <c r="P20" s="1003"/>
      <c r="Q20" s="630" t="s">
        <v>525</v>
      </c>
      <c r="R20" s="1003"/>
      <c r="S20" s="1003"/>
      <c r="T20" s="630"/>
      <c r="U20" s="634"/>
      <c r="V20" s="630"/>
      <c r="W20" s="350">
        <f>IF(E20="","",VLOOKUP(C20,Data!$B$5:$J$508,9,FALSE)*E20)</f>
        <v>0.68</v>
      </c>
      <c r="X20" s="704"/>
      <c r="Y20" s="704"/>
      <c r="Z20" s="704"/>
      <c r="AA20" s="704"/>
      <c r="AB20" s="704"/>
      <c r="AC20" s="704"/>
      <c r="AD20" s="704"/>
      <c r="AF20"/>
      <c r="AG20"/>
      <c r="AH20"/>
    </row>
    <row r="21" spans="2:34" s="710" customFormat="1" ht="20" customHeight="1">
      <c r="B21" s="957"/>
      <c r="C21" s="357" t="s">
        <v>593</v>
      </c>
      <c r="D21" s="346" t="str">
        <f>IF(E21="","",VLOOKUP(C21,Data!$B$5:$L$508,2,FALSE))</f>
        <v>WW08960</v>
      </c>
      <c r="E21" s="715">
        <v>200</v>
      </c>
      <c r="F21" s="712" t="s">
        <v>1384</v>
      </c>
      <c r="G21" s="346">
        <f>IF(E21="","",VLOOKUP(C21,Data!$B$5:$L$508,11,FALSE))</f>
        <v>24.7</v>
      </c>
      <c r="H21" s="616">
        <f t="shared" si="0"/>
        <v>4940</v>
      </c>
      <c r="I21" s="471" t="str">
        <f>IF(E21="","",VLOOKUP(C21,Data!$B$5:$D$508,3,FALSE))</f>
        <v>C/T</v>
      </c>
      <c r="J21" s="347" t="str">
        <f>IF(E21="","",VLOOKUP(C21,Data!$B$5:$M$508,12,FALSE))</f>
        <v>Indonesia</v>
      </c>
      <c r="K21" s="348"/>
      <c r="L21" s="349">
        <f>IF(E21="","",VLOOKUP(C21,Data!$B$5:$E$508,4,FALSE)*E21)</f>
        <v>0</v>
      </c>
      <c r="M21" s="349">
        <f>IF(E21="","",VLOOKUP(C21,Data!$B$5:$F$508,5,FALSE)*E21)</f>
        <v>200</v>
      </c>
      <c r="N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O21" s="1002"/>
      <c r="P21" s="1003"/>
      <c r="Q21" s="630" t="s">
        <v>525</v>
      </c>
      <c r="R21" s="1003"/>
      <c r="S21" s="1003"/>
      <c r="T21" s="630"/>
      <c r="U21" s="634"/>
      <c r="V21" s="630"/>
      <c r="W21" s="350">
        <f>IF(E21="","",VLOOKUP(C21,Data!$B$5:$J$508,9,FALSE)*E21)</f>
        <v>0.68</v>
      </c>
      <c r="X21" s="704"/>
      <c r="Y21" s="704"/>
      <c r="Z21" s="704"/>
      <c r="AA21" s="704"/>
      <c r="AB21" s="704"/>
      <c r="AC21" s="704"/>
      <c r="AD21" s="704"/>
      <c r="AF21"/>
      <c r="AG21"/>
      <c r="AH21"/>
    </row>
    <row r="22" spans="2:34" s="710" customFormat="1" ht="20" customHeight="1">
      <c r="B22" s="957">
        <v>6</v>
      </c>
      <c r="C22" s="357" t="s">
        <v>594</v>
      </c>
      <c r="D22" s="346" t="str">
        <f>IF(E22="","",VLOOKUP(C22,Data!$B$5:$L$508,2,FALSE))</f>
        <v>WW08970</v>
      </c>
      <c r="E22" s="715">
        <v>50</v>
      </c>
      <c r="F22" s="712"/>
      <c r="G22" s="346">
        <f>IF(E22="","",VLOOKUP(C22,Data!$B$5:$L$508,11,FALSE))</f>
        <v>24.65</v>
      </c>
      <c r="H22" s="616">
        <f t="shared" si="0"/>
        <v>1232.5</v>
      </c>
      <c r="I22" s="471" t="str">
        <f>IF(E22="","",VLOOKUP(C22,Data!$B$5:$D$508,3,FALSE))</f>
        <v>C/T</v>
      </c>
      <c r="J22" s="347" t="str">
        <f>IF(E22="","",VLOOKUP(C22,Data!$B$5:$M$508,12,FALSE))</f>
        <v>Indonesia</v>
      </c>
      <c r="K22" s="348"/>
      <c r="L22" s="349">
        <f>IF(E22="","",VLOOKUP(C22,Data!$B$5:$E$508,4,FALSE)*E22)</f>
        <v>0</v>
      </c>
      <c r="M22" s="349">
        <f>IF(E22="","",VLOOKUP(C22,Data!$B$5:$F$508,5,FALSE)*E22)</f>
        <v>50</v>
      </c>
      <c r="N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O22" s="1002"/>
      <c r="P22" s="1003"/>
      <c r="Q22" s="630" t="s">
        <v>525</v>
      </c>
      <c r="R22" s="1003"/>
      <c r="S22" s="1003"/>
      <c r="T22" s="630"/>
      <c r="U22" s="634"/>
      <c r="V22" s="630"/>
      <c r="W22" s="350">
        <f>IF(E22="","",VLOOKUP(C22,Data!$B$5:$J$508,9,FALSE)*E22)</f>
        <v>0.17</v>
      </c>
      <c r="X22" s="704"/>
      <c r="Y22" s="704"/>
      <c r="Z22" s="704"/>
      <c r="AA22" s="704"/>
      <c r="AB22" s="704"/>
      <c r="AC22" s="704"/>
      <c r="AD22" s="704"/>
      <c r="AF22"/>
      <c r="AG22"/>
      <c r="AH22"/>
    </row>
    <row r="23" spans="2:34" s="710" customFormat="1" ht="20" customHeight="1">
      <c r="B23" s="957"/>
      <c r="C23" s="357" t="s">
        <v>595</v>
      </c>
      <c r="D23" s="346" t="str">
        <f>IF(E23="","",VLOOKUP(C23,Data!$B$5:$L$508,2,FALSE))</f>
        <v>WW08990</v>
      </c>
      <c r="E23" s="715">
        <v>50</v>
      </c>
      <c r="F23" s="378" t="s">
        <v>1386</v>
      </c>
      <c r="G23" s="346">
        <f>IF(E23="","",VLOOKUP(C23,Data!$B$5:$L$508,11,FALSE))</f>
        <v>24.65</v>
      </c>
      <c r="H23" s="616">
        <f t="shared" si="0"/>
        <v>1232.5</v>
      </c>
      <c r="I23" s="471" t="str">
        <f>IF(E23="","",VLOOKUP(C23,Data!$B$5:$D$508,3,FALSE))</f>
        <v>C/T</v>
      </c>
      <c r="J23" s="347" t="str">
        <f>IF(E23="","",VLOOKUP(C23,Data!$B$5:$M$508,12,FALSE))</f>
        <v>Indonesia</v>
      </c>
      <c r="K23" s="348"/>
      <c r="L23" s="349">
        <f>IF(E23="","",VLOOKUP(C23,Data!$B$5:$E$508,4,FALSE)*E23)</f>
        <v>110.00000000000001</v>
      </c>
      <c r="M23" s="349">
        <f>IF(E23="","",VLOOKUP(C23,Data!$B$5:$F$508,5,FALSE)*E23)</f>
        <v>50</v>
      </c>
      <c r="N23" s="612" t="e">
        <f>IF(C23=Data!#REF!,Data!#REF!,(IF(C23=Data!#REF!,Data!#REF!,(IF(C23=Data!#REF!,Data!#REF!,(IF(C23=Data!B138,Data!G138,(IF(C23=Data!B141,Data!G141,(IF(C23=Data!#REF!,Data!#REF!,(IF(C23=Data!#REF!,Data!#REF!,(IF(C23=Data!#REF!,Data!#REF!,Data!#REF!)))))))))))))))&amp;IF(C23=Data!#REF!,Data!#REF!,(IF(C23=Data!#REF!,Data!#REF!,(IF(C23=Data!#REF!,Data!#REF!,(IF(C23=Data!#REF!,Data!#REF!,(IF(C23=Data!#REF!,Data!#REF!,(IF(C23=Data!#REF!,Data!G833,(IF(C23=Data!#REF!,Data!#REF!,(IF(C23=Data!#REF!,Data!#REF!,Data!#REF!)))))))))))))))&amp;IF(C23=Data!B169,Data!G169,(IF(C23=Data!#REF!,Data!#REF!,(IF(C23=Data!#REF!,Data!#REF!,(IF(C23=Data!#REF!,Data!#REF!,(IF(C23=Data!#REF!,Data!#REF!,Data!#REF!)))))))))</f>
        <v>#REF!</v>
      </c>
      <c r="O23" s="1002"/>
      <c r="P23" s="1003"/>
      <c r="Q23" s="630" t="s">
        <v>525</v>
      </c>
      <c r="R23" s="1003"/>
      <c r="S23" s="1003"/>
      <c r="T23" s="630"/>
      <c r="U23" s="634"/>
      <c r="V23" s="630"/>
      <c r="W23" s="350">
        <f>IF(E23="","",VLOOKUP(C23,Data!$B$5:$J$508,9,FALSE)*E23)</f>
        <v>0.17</v>
      </c>
      <c r="X23" s="704"/>
      <c r="Y23" s="704"/>
      <c r="Z23" s="704"/>
      <c r="AA23" s="704"/>
      <c r="AB23" s="704"/>
      <c r="AC23" s="704"/>
      <c r="AD23" s="704"/>
      <c r="AF23"/>
      <c r="AG23"/>
      <c r="AH23"/>
    </row>
    <row r="24" spans="2:34" s="710" customFormat="1" ht="20" customHeight="1">
      <c r="B24" s="957" t="s">
        <v>1019</v>
      </c>
      <c r="C24" s="357" t="s">
        <v>596</v>
      </c>
      <c r="D24" s="346" t="str">
        <f>IF(E24="","",VLOOKUP(C24,Data!$B$5:$L$508,2,FALSE))</f>
        <v>WW09120</v>
      </c>
      <c r="E24" s="715">
        <v>150</v>
      </c>
      <c r="F24" s="712"/>
      <c r="G24" s="346">
        <f>IF(E24="","",VLOOKUP(C24,Data!$B$5:$L$508,11,FALSE))</f>
        <v>25.11</v>
      </c>
      <c r="H24" s="616">
        <f t="shared" si="0"/>
        <v>3766.5</v>
      </c>
      <c r="I24" s="471" t="str">
        <f>IF(E24="","",VLOOKUP(C24,Data!$B$5:$D$508,3,FALSE))</f>
        <v>C/T</v>
      </c>
      <c r="J24" s="347" t="str">
        <f>IF(E24="","",VLOOKUP(C24,Data!$B$5:$M$508,12,FALSE))</f>
        <v>Indonesia</v>
      </c>
      <c r="K24" s="348"/>
      <c r="L24" s="349">
        <f>IF(E24="","",VLOOKUP(C24,Data!$B$5:$E$508,4,FALSE)*E24)</f>
        <v>225</v>
      </c>
      <c r="M24" s="349">
        <f>IF(E24="","",VLOOKUP(C24,Data!$B$5:$F$508,5,FALSE)*E24)</f>
        <v>97.5</v>
      </c>
      <c r="N24" s="612" t="e">
        <f>IF(C24=Data!#REF!,Data!#REF!,(IF(C24=Data!#REF!,Data!#REF!,(IF(C24=Data!#REF!,Data!#REF!,(IF(C24=Data!B139,Data!G139,(IF(C24=Data!B142,Data!G142,(IF(C24=Data!#REF!,Data!#REF!,(IF(C24=Data!#REF!,Data!#REF!,(IF(C24=Data!#REF!,Data!#REF!,Data!#REF!)))))))))))))))&amp;IF(C24=Data!#REF!,Data!#REF!,(IF(C24=Data!#REF!,Data!#REF!,(IF(C24=Data!#REF!,Data!#REF!,(IF(C24=Data!#REF!,Data!#REF!,(IF(C24=Data!#REF!,Data!#REF!,(IF(C24=Data!#REF!,Data!G834,(IF(C24=Data!#REF!,Data!#REF!,(IF(C24=Data!#REF!,Data!#REF!,Data!#REF!)))))))))))))))&amp;IF(C24=Data!B170,Data!G170,(IF(C24=Data!#REF!,Data!#REF!,(IF(C24=Data!#REF!,Data!#REF!,(IF(C24=Data!#REF!,Data!#REF!,(IF(C24=Data!#REF!,Data!#REF!,Data!#REF!)))))))))</f>
        <v>#REF!</v>
      </c>
      <c r="O24" s="1002"/>
      <c r="P24" s="1003"/>
      <c r="Q24" s="630" t="s">
        <v>525</v>
      </c>
      <c r="R24" s="1003"/>
      <c r="S24" s="1003"/>
      <c r="T24" s="630"/>
      <c r="U24" s="634"/>
      <c r="V24" s="630"/>
      <c r="W24" s="350">
        <f>IF(E24="","",VLOOKUP(C24,Data!$B$5:$J$508,9,FALSE)*E24)</f>
        <v>0.59099999999999997</v>
      </c>
      <c r="X24" s="704"/>
      <c r="Y24" s="704"/>
      <c r="Z24" s="704"/>
      <c r="AA24" s="704"/>
      <c r="AB24" s="704"/>
      <c r="AC24" s="704"/>
      <c r="AD24" s="704"/>
      <c r="AF24"/>
      <c r="AG24"/>
      <c r="AH24"/>
    </row>
    <row r="25" spans="2:34" s="710" customFormat="1" ht="20" customHeight="1">
      <c r="B25" s="957"/>
      <c r="C25" s="357" t="s">
        <v>597</v>
      </c>
      <c r="D25" s="346" t="str">
        <f>IF(E25="","",VLOOKUP(C25,Data!$B$5:$L$508,2,FALSE))</f>
        <v>WW09130</v>
      </c>
      <c r="E25" s="715">
        <v>150</v>
      </c>
      <c r="F25" s="712"/>
      <c r="G25" s="346">
        <f>IF(E25="","",VLOOKUP(C25,Data!$B$5:$L$508,11,FALSE))</f>
        <v>25.11</v>
      </c>
      <c r="H25" s="616">
        <f t="shared" si="0"/>
        <v>3766.5</v>
      </c>
      <c r="I25" s="471" t="str">
        <f>IF(E25="","",VLOOKUP(C25,Data!$B$5:$D$508,3,FALSE))</f>
        <v>C/T</v>
      </c>
      <c r="J25" s="347" t="str">
        <f>IF(E25="","",VLOOKUP(C25,Data!$B$5:$M$508,12,FALSE))</f>
        <v>Indonesia</v>
      </c>
      <c r="K25" s="348"/>
      <c r="L25" s="349">
        <f>IF(E25="","",VLOOKUP(C25,Data!$B$5:$E$508,4,FALSE)*E25)</f>
        <v>0</v>
      </c>
      <c r="M25" s="349">
        <f>IF(E25="","",VLOOKUP(C25,Data!$B$5:$F$508,5,FALSE)*E25)</f>
        <v>97.5</v>
      </c>
      <c r="N25" s="612" t="e">
        <f>IF(C25=Data!#REF!,Data!#REF!,(IF(C25=Data!#REF!,Data!#REF!,(IF(C25=Data!#REF!,Data!#REF!,(IF(C25=Data!B132,Data!G132,(IF(C25=Data!B135,Data!G135,(IF(C25=Data!#REF!,Data!#REF!,(IF(C25=Data!#REF!,Data!#REF!,(IF(C25=Data!#REF!,Data!#REF!,Data!#REF!)))))))))))))))&amp;IF(C25=Data!#REF!,Data!#REF!,(IF(C25=Data!#REF!,Data!#REF!,(IF(C25=Data!#REF!,Data!#REF!,(IF(C25=Data!#REF!,Data!#REF!,(IF(C25=Data!#REF!,Data!#REF!,(IF(C25=Data!#REF!,Data!G827,(IF(C25=Data!#REF!,Data!#REF!,(IF(C25=Data!#REF!,Data!#REF!,Data!#REF!)))))))))))))))&amp;IF(C25=Data!B163,Data!G163,(IF(C25=Data!#REF!,Data!#REF!,(IF(C25=Data!#REF!,Data!#REF!,(IF(C25=Data!#REF!,Data!#REF!,(IF(C25=Data!#REF!,Data!#REF!,Data!#REF!)))))))))</f>
        <v>#REF!</v>
      </c>
      <c r="O25" s="1002"/>
      <c r="P25" s="1003"/>
      <c r="Q25" s="630" t="s">
        <v>525</v>
      </c>
      <c r="R25" s="1003"/>
      <c r="S25" s="1003"/>
      <c r="T25" s="630"/>
      <c r="U25" s="634"/>
      <c r="V25" s="630"/>
      <c r="W25" s="350">
        <f>IF(E25="","",VLOOKUP(C25,Data!$B$5:$J$508,9,FALSE)*E25)</f>
        <v>0.59099999999999997</v>
      </c>
      <c r="X25" s="704"/>
      <c r="Y25" s="704"/>
      <c r="Z25" s="704"/>
      <c r="AA25" s="704"/>
      <c r="AB25" s="704"/>
      <c r="AC25" s="704"/>
      <c r="AD25" s="704"/>
      <c r="AF25"/>
      <c r="AG25"/>
      <c r="AH25"/>
    </row>
    <row r="26" spans="2:34" s="710" customFormat="1" ht="20" customHeight="1">
      <c r="B26" s="957" t="s">
        <v>1493</v>
      </c>
      <c r="C26" s="357" t="s">
        <v>336</v>
      </c>
      <c r="D26" s="346" t="str">
        <f>IF(E26="","",VLOOKUP(C26,Data!$B$5:$L$508,2,FALSE))</f>
        <v>WY71980</v>
      </c>
      <c r="E26" s="715">
        <v>180</v>
      </c>
      <c r="F26" s="712"/>
      <c r="G26" s="346">
        <f>IF(E26="","",VLOOKUP(C26,Data!$B$5:$L$508,11,FALSE))</f>
        <v>128.6</v>
      </c>
      <c r="H26" s="616">
        <f t="shared" si="0"/>
        <v>23148</v>
      </c>
      <c r="I26" s="471" t="str">
        <f>IF(E26="","",VLOOKUP(C26,Data!$B$5:$D$508,3,FALSE))</f>
        <v>C/T</v>
      </c>
      <c r="J26" s="347" t="str">
        <f>IF(E26="","",VLOOKUP(C26,Data!$B$5:$M$508,12,FALSE))</f>
        <v>Indonesia</v>
      </c>
      <c r="K26" s="348"/>
      <c r="L26" s="349">
        <f>IF(E26="","",VLOOKUP(C26,Data!$B$5:$E$508,4,FALSE)*E26)</f>
        <v>1188</v>
      </c>
      <c r="M26" s="349">
        <f>IF(E26="","",VLOOKUP(C26,Data!$B$5:$F$508,5,FALSE)*E26)</f>
        <v>1170</v>
      </c>
      <c r="N26" s="612" t="e">
        <f>IF(C26=Data!#REF!,Data!#REF!,(IF(C26=Data!#REF!,Data!#REF!,(IF(C26=Data!#REF!,Data!#REF!,(IF(C26=Data!B133,Data!G133,(IF(C26=Data!B136,Data!G136,(IF(C26=Data!#REF!,Data!#REF!,(IF(C26=Data!#REF!,Data!#REF!,(IF(C26=Data!#REF!,Data!#REF!,Data!#REF!)))))))))))))))&amp;IF(C26=Data!#REF!,Data!#REF!,(IF(C26=Data!#REF!,Data!#REF!,(IF(C26=Data!#REF!,Data!#REF!,(IF(C26=Data!#REF!,Data!#REF!,(IF(C26=Data!#REF!,Data!#REF!,(IF(C26=Data!#REF!,Data!G828,(IF(C26=Data!#REF!,Data!#REF!,(IF(C26=Data!#REF!,Data!#REF!,Data!#REF!)))))))))))))))&amp;IF(C26=Data!B164,Data!G164,(IF(C26=Data!#REF!,Data!#REF!,(IF(C26=Data!#REF!,Data!#REF!,(IF(C26=Data!#REF!,Data!#REF!,(IF(C26=Data!#REF!,Data!#REF!,Data!#REF!)))))))))</f>
        <v>#REF!</v>
      </c>
      <c r="O26" s="1002"/>
      <c r="P26" s="1003"/>
      <c r="Q26" s="630" t="s">
        <v>525</v>
      </c>
      <c r="R26" s="1003"/>
      <c r="S26" s="1003"/>
      <c r="T26" s="630"/>
      <c r="U26" s="634"/>
      <c r="V26" s="630"/>
      <c r="W26" s="350">
        <f>IF(E26="","",VLOOKUP(C26,Data!$B$5:$J$508,9,FALSE)*E26)</f>
        <v>2.4154200000000001</v>
      </c>
      <c r="X26" s="704"/>
      <c r="Y26" s="704"/>
      <c r="Z26" s="704"/>
      <c r="AA26" s="704"/>
      <c r="AB26" s="704"/>
      <c r="AC26" s="704"/>
      <c r="AD26" s="704"/>
      <c r="AF26"/>
      <c r="AG26"/>
      <c r="AH26"/>
    </row>
    <row r="27" spans="2:34" s="710" customFormat="1" ht="20" customHeight="1">
      <c r="B27" s="957" t="s">
        <v>1494</v>
      </c>
      <c r="C27" s="357" t="s">
        <v>14</v>
      </c>
      <c r="D27" s="346" t="str">
        <f>IF(E27="","",VLOOKUP(C27,Data!$B$5:$L$508,2,FALSE))</f>
        <v>ZA34830</v>
      </c>
      <c r="E27" s="715">
        <v>40</v>
      </c>
      <c r="F27" s="712"/>
      <c r="G27" s="346">
        <f>IF(E27="","",VLOOKUP(C27,Data!$B$5:$L$508,11,FALSE))</f>
        <v>117.38</v>
      </c>
      <c r="H27" s="616">
        <f t="shared" si="0"/>
        <v>4695.2</v>
      </c>
      <c r="I27" s="471" t="str">
        <f>IF(E27="","",VLOOKUP(C27,Data!$B$5:$D$508,3,FALSE))</f>
        <v>C/T</v>
      </c>
      <c r="J27" s="347" t="str">
        <f>IF(E27="","",VLOOKUP(C27,Data!$B$5:$M$508,12,FALSE))</f>
        <v>Indonesia</v>
      </c>
      <c r="K27" s="348"/>
      <c r="L27" s="349">
        <f>IF(E27="","",VLOOKUP(C27,Data!$B$5:$E$508,4,FALSE)*E27)</f>
        <v>204</v>
      </c>
      <c r="M27" s="349">
        <f>IF(E27="","",VLOOKUP(C27,Data!$B$5:$F$508,5,FALSE)*E27)</f>
        <v>180</v>
      </c>
      <c r="N27" s="612" t="e">
        <f>IF(C27=Data!#REF!,Data!#REF!,(IF(C27=Data!#REF!,Data!#REF!,(IF(C27=Data!#REF!,Data!#REF!,(IF(C27=Data!B134,Data!G134,(IF(C27=Data!B137,Data!G137,(IF(C27=Data!#REF!,Data!#REF!,(IF(C27=Data!#REF!,Data!#REF!,(IF(C27=Data!#REF!,Data!#REF!,Data!#REF!)))))))))))))))&amp;IF(C27=Data!#REF!,Data!#REF!,(IF(C27=Data!#REF!,Data!#REF!,(IF(C27=Data!#REF!,Data!#REF!,(IF(C27=Data!#REF!,Data!#REF!,(IF(C27=Data!#REF!,Data!#REF!,(IF(C27=Data!#REF!,Data!G829,(IF(C27=Data!#REF!,Data!#REF!,(IF(C27=Data!#REF!,Data!#REF!,Data!#REF!)))))))))))))))&amp;IF(C27=Data!B165,Data!G165,(IF(C27=Data!#REF!,Data!#REF!,(IF(C27=Data!#REF!,Data!#REF!,(IF(C27=Data!#REF!,Data!#REF!,(IF(C27=Data!#REF!,Data!#REF!,Data!#REF!)))))))))</f>
        <v>#REF!</v>
      </c>
      <c r="O27" s="1002"/>
      <c r="P27" s="1003"/>
      <c r="Q27" s="630" t="s">
        <v>525</v>
      </c>
      <c r="R27" s="1003"/>
      <c r="S27" s="1003"/>
      <c r="T27" s="630"/>
      <c r="U27" s="634"/>
      <c r="V27" s="630"/>
      <c r="W27" s="350">
        <f>IF(E27="","",VLOOKUP(C27,Data!$B$5:$J$508,9,FALSE)*E27)</f>
        <v>2.3239999999999998</v>
      </c>
      <c r="X27" s="704"/>
      <c r="Y27" s="704"/>
      <c r="Z27" s="704"/>
      <c r="AA27" s="704"/>
      <c r="AB27" s="704"/>
      <c r="AC27" s="704"/>
      <c r="AD27" s="704"/>
      <c r="AF27"/>
      <c r="AG27"/>
      <c r="AH27"/>
    </row>
    <row r="28" spans="2:34" s="710" customFormat="1" ht="20" customHeight="1">
      <c r="B28" s="957">
        <v>23</v>
      </c>
      <c r="C28" s="357" t="s">
        <v>11</v>
      </c>
      <c r="D28" s="346" t="str">
        <f>IF(E28="","",VLOOKUP(C28,Data!$B$5:$L$508,2,FALSE))</f>
        <v>ZG74800</v>
      </c>
      <c r="E28" s="715">
        <v>150</v>
      </c>
      <c r="F28" s="712"/>
      <c r="G28" s="346">
        <f>IF(E28="","",VLOOKUP(C28,Data!$B$5:$L$508,11,FALSE))</f>
        <v>13.71</v>
      </c>
      <c r="H28" s="616">
        <f t="shared" si="0"/>
        <v>2056.5</v>
      </c>
      <c r="I28" s="471" t="str">
        <f>IF(E28="","",VLOOKUP(C28,Data!$B$5:$D$508,3,FALSE))</f>
        <v>C/T</v>
      </c>
      <c r="J28" s="347" t="str">
        <f>IF(E28="","",VLOOKUP(C28,Data!$B$5:$M$508,12,FALSE))</f>
        <v>Indonesia</v>
      </c>
      <c r="K28" s="348"/>
      <c r="L28" s="349">
        <f>IF(E28="","",VLOOKUP(C28,Data!$B$5:$E$508,4,FALSE)*E28)</f>
        <v>325</v>
      </c>
      <c r="M28" s="349">
        <f>IF(E28="","",VLOOKUP(C28,Data!$B$5:$F$508,5,FALSE)*E28)</f>
        <v>300</v>
      </c>
      <c r="N28" s="612" t="e">
        <f>IF(C28=Data!#REF!,Data!#REF!,(IF(C28=Data!#REF!,Data!#REF!,(IF(C28=Data!#REF!,Data!#REF!,(IF(C28=Data!B135,Data!G135,(IF(C28=Data!B138,Data!G138,(IF(C28=Data!#REF!,Data!#REF!,(IF(C28=Data!#REF!,Data!#REF!,(IF(C28=Data!#REF!,Data!#REF!,Data!#REF!)))))))))))))))&amp;IF(C28=Data!#REF!,Data!#REF!,(IF(C28=Data!#REF!,Data!#REF!,(IF(C28=Data!#REF!,Data!#REF!,(IF(C28=Data!#REF!,Data!#REF!,(IF(C28=Data!#REF!,Data!#REF!,(IF(C28=Data!#REF!,Data!G830,(IF(C28=Data!#REF!,Data!#REF!,(IF(C28=Data!#REF!,Data!#REF!,Data!#REF!)))))))))))))))&amp;IF(C28=Data!B166,Data!G166,(IF(C28=Data!#REF!,Data!#REF!,(IF(C28=Data!#REF!,Data!#REF!,(IF(C28=Data!#REF!,Data!#REF!,(IF(C28=Data!#REF!,Data!#REF!,Data!#REF!)))))))))</f>
        <v>#REF!</v>
      </c>
      <c r="O28" s="1002"/>
      <c r="P28" s="1003"/>
      <c r="Q28" s="630" t="s">
        <v>525</v>
      </c>
      <c r="R28" s="1003"/>
      <c r="S28" s="1003"/>
      <c r="T28" s="630"/>
      <c r="U28" s="634"/>
      <c r="V28" s="630"/>
      <c r="W28" s="350">
        <f>IF(E28="","",VLOOKUP(C28,Data!$B$5:$J$508,9,FALSE)*E28)</f>
        <v>1.2</v>
      </c>
      <c r="X28" s="704"/>
      <c r="Y28" s="704"/>
      <c r="Z28" s="704"/>
      <c r="AA28" s="704"/>
      <c r="AB28" s="704"/>
      <c r="AC28" s="704"/>
      <c r="AD28" s="704"/>
      <c r="AF28"/>
      <c r="AG28"/>
      <c r="AH28"/>
    </row>
    <row r="29" spans="2:34" s="710" customFormat="1" ht="20" customHeight="1">
      <c r="B29" s="957" t="s">
        <v>1295</v>
      </c>
      <c r="C29" s="357" t="s">
        <v>550</v>
      </c>
      <c r="D29" s="346" t="str">
        <f>IF(E29="","",VLOOKUP(C29,Data!$B$5:$L$508,2,FALSE))</f>
        <v>ZG74810</v>
      </c>
      <c r="E29" s="715">
        <v>300</v>
      </c>
      <c r="F29" s="712"/>
      <c r="G29" s="346">
        <f>IF(E29="","",VLOOKUP(C29,Data!$B$5:$L$508,11,FALSE))</f>
        <v>13.22</v>
      </c>
      <c r="H29" s="616">
        <f t="shared" si="0"/>
        <v>3966</v>
      </c>
      <c r="I29" s="471" t="str">
        <f>IF(E29="","",VLOOKUP(C29,Data!$B$5:$D$508,3,FALSE))</f>
        <v>C/T</v>
      </c>
      <c r="J29" s="347" t="str">
        <f>IF(E29="","",VLOOKUP(C29,Data!$B$5:$M$508,12,FALSE))</f>
        <v>Indonesia</v>
      </c>
      <c r="K29" s="348"/>
      <c r="L29" s="349">
        <f>IF(E29="","",VLOOKUP(C29,Data!$B$5:$E$508,4,FALSE)*E29)</f>
        <v>650</v>
      </c>
      <c r="M29" s="349">
        <f>IF(E29="","",VLOOKUP(C29,Data!$B$5:$F$508,5,FALSE)*E29)</f>
        <v>600</v>
      </c>
      <c r="N29" s="612" t="e">
        <f>IF(C29=Data!#REF!,Data!#REF!,(IF(C29=Data!#REF!,Data!#REF!,(IF(C29=Data!#REF!,Data!#REF!,(IF(C29=Data!B136,Data!G136,(IF(C29=Data!B139,Data!G139,(IF(C29=Data!#REF!,Data!#REF!,(IF(C29=Data!#REF!,Data!#REF!,(IF(C29=Data!#REF!,Data!#REF!,Data!#REF!)))))))))))))))&amp;IF(C29=Data!#REF!,Data!#REF!,(IF(C29=Data!#REF!,Data!#REF!,(IF(C29=Data!#REF!,Data!#REF!,(IF(C29=Data!#REF!,Data!#REF!,(IF(C29=Data!#REF!,Data!#REF!,(IF(C29=Data!#REF!,Data!G831,(IF(C29=Data!#REF!,Data!#REF!,(IF(C29=Data!#REF!,Data!#REF!,Data!#REF!)))))))))))))))&amp;IF(C29=Data!B167,Data!G167,(IF(C29=Data!#REF!,Data!#REF!,(IF(C29=Data!#REF!,Data!#REF!,(IF(C29=Data!#REF!,Data!#REF!,(IF(C29=Data!#REF!,Data!#REF!,Data!#REF!)))))))))</f>
        <v>#REF!</v>
      </c>
      <c r="O29" s="1002"/>
      <c r="P29" s="1003"/>
      <c r="Q29" s="630" t="s">
        <v>525</v>
      </c>
      <c r="R29" s="1003"/>
      <c r="S29" s="1003"/>
      <c r="T29" s="630"/>
      <c r="U29" s="634"/>
      <c r="V29" s="630"/>
      <c r="W29" s="350">
        <f>IF(E29="","",VLOOKUP(C29,Data!$B$5:$J$508,9,FALSE)*E29)</f>
        <v>2.4</v>
      </c>
      <c r="X29" s="704"/>
      <c r="Y29" s="704"/>
      <c r="Z29" s="704"/>
      <c r="AA29" s="704"/>
      <c r="AB29" s="704"/>
      <c r="AC29" s="704"/>
      <c r="AD29" s="704"/>
      <c r="AF29"/>
      <c r="AG29"/>
      <c r="AH29"/>
    </row>
    <row r="30" spans="2:34" s="710" customFormat="1" ht="20" customHeight="1">
      <c r="B30" s="957" t="s">
        <v>1495</v>
      </c>
      <c r="C30" s="357" t="s">
        <v>562</v>
      </c>
      <c r="D30" s="346" t="str">
        <f>IF(E30="","",VLOOKUP(C30,Data!$B$5:$L$508,2,FALSE))</f>
        <v>ZU47130</v>
      </c>
      <c r="E30" s="715">
        <v>1400</v>
      </c>
      <c r="F30" s="712"/>
      <c r="G30" s="346">
        <f>IF(E30="","",VLOOKUP(C30,Data!$B$5:$L$508,11,FALSE))</f>
        <v>10.77</v>
      </c>
      <c r="H30" s="616">
        <f t="shared" si="0"/>
        <v>15078</v>
      </c>
      <c r="I30" s="471" t="str">
        <f>IF(E30="","",VLOOKUP(C30,Data!$B$5:$D$508,3,FALSE))</f>
        <v>C/T</v>
      </c>
      <c r="J30" s="347" t="str">
        <f>IF(E30="","",VLOOKUP(C30,Data!$B$5:$M$508,12,FALSE))</f>
        <v>Indonesia</v>
      </c>
      <c r="K30" s="348"/>
      <c r="L30" s="349">
        <f>IF(E30="","",VLOOKUP(C30,Data!$B$5:$E$508,4,FALSE)*E30)</f>
        <v>849.99999999999989</v>
      </c>
      <c r="M30" s="349">
        <f>IF(E30="","",VLOOKUP(C30,Data!$B$5:$F$508,5,FALSE)*E30)</f>
        <v>800</v>
      </c>
      <c r="N30" s="612" t="e">
        <f>IF(C30=Data!#REF!,Data!#REF!,(IF(C30=Data!#REF!,Data!#REF!,(IF(C30=Data!#REF!,Data!#REF!,(IF(C30=Data!B137,Data!G137,(IF(C30=Data!B140,Data!G140,(IF(C30=Data!#REF!,Data!#REF!,(IF(C30=Data!#REF!,Data!#REF!,(IF(C30=Data!#REF!,Data!#REF!,Data!#REF!)))))))))))))))&amp;IF(C30=Data!#REF!,Data!#REF!,(IF(C30=Data!#REF!,Data!#REF!,(IF(C30=Data!#REF!,Data!#REF!,(IF(C30=Data!#REF!,Data!#REF!,(IF(C30=Data!#REF!,Data!#REF!,(IF(C30=Data!#REF!,Data!G832,(IF(C30=Data!#REF!,Data!#REF!,(IF(C30=Data!#REF!,Data!#REF!,Data!#REF!)))))))))))))))&amp;IF(C30=Data!B168,Data!G168,(IF(C30=Data!#REF!,Data!#REF!,(IF(C30=Data!#REF!,Data!#REF!,(IF(C30=Data!#REF!,Data!#REF!,(IF(C30=Data!#REF!,Data!#REF!,Data!#REF!)))))))))</f>
        <v>#REF!</v>
      </c>
      <c r="O30" s="1002"/>
      <c r="P30" s="1003"/>
      <c r="Q30" s="630" t="s">
        <v>525</v>
      </c>
      <c r="R30" s="1003"/>
      <c r="S30" s="1003"/>
      <c r="T30" s="630"/>
      <c r="U30" s="634"/>
      <c r="V30" s="630"/>
      <c r="W30" s="350">
        <f>IF(E30="","",VLOOKUP(C30,Data!$B$5:$J$508,9,FALSE)*E30)</f>
        <v>4.2</v>
      </c>
      <c r="X30" s="704"/>
      <c r="Y30" s="704"/>
      <c r="Z30" s="704"/>
      <c r="AA30" s="704"/>
      <c r="AB30" s="704"/>
      <c r="AC30" s="704"/>
      <c r="AD30" s="704"/>
      <c r="AF30"/>
      <c r="AG30"/>
      <c r="AH30"/>
    </row>
    <row r="31" spans="2:34" s="710" customFormat="1" ht="20" customHeight="1">
      <c r="B31" s="957">
        <v>31</v>
      </c>
      <c r="C31" s="357" t="s">
        <v>621</v>
      </c>
      <c r="D31" s="346" t="str">
        <f>IF(E31="","",VLOOKUP(C31,Data!$B$5:$L$508,2,FALSE))</f>
        <v>ZV87970</v>
      </c>
      <c r="E31" s="715">
        <v>9</v>
      </c>
      <c r="F31" s="712"/>
      <c r="G31" s="346">
        <f>IF(E31="","",VLOOKUP(C31,Data!$B$5:$L$508,11,FALSE))</f>
        <v>21.69</v>
      </c>
      <c r="H31" s="616">
        <f t="shared" si="0"/>
        <v>195.21</v>
      </c>
      <c r="I31" s="471" t="str">
        <f>IF(E31="","",VLOOKUP(C31,Data!$B$5:$D$508,3,FALSE))</f>
        <v>C/T</v>
      </c>
      <c r="J31" s="347" t="str">
        <f>IF(E31="","",VLOOKUP(C31,Data!$B$5:$M$508,12,FALSE))</f>
        <v>Indonesia</v>
      </c>
      <c r="K31" s="348"/>
      <c r="L31" s="349">
        <f>IF(E31="","",VLOOKUP(C31,Data!$B$5:$E$508,4,FALSE)*E31)</f>
        <v>96.75</v>
      </c>
      <c r="M31" s="349">
        <f>IF(E31="","",VLOOKUP(C31,Data!$B$5:$F$508,5,FALSE)*E31)</f>
        <v>77.399999999999991</v>
      </c>
      <c r="N31" s="612" t="e">
        <f>IF(C31=Data!#REF!,Data!#REF!,(IF(C31=Data!#REF!,Data!#REF!,(IF(C31=Data!#REF!,Data!#REF!,(IF(C31=Data!B138,Data!G138,(IF(C31=Data!B141,Data!G141,(IF(C31=Data!#REF!,Data!#REF!,(IF(C31=Data!#REF!,Data!#REF!,(IF(C31=Data!#REF!,Data!#REF!,Data!#REF!)))))))))))))))&amp;IF(C31=Data!#REF!,Data!#REF!,(IF(C31=Data!#REF!,Data!#REF!,(IF(C31=Data!#REF!,Data!#REF!,(IF(C31=Data!#REF!,Data!#REF!,(IF(C31=Data!#REF!,Data!#REF!,(IF(C31=Data!#REF!,Data!G833,(IF(C31=Data!#REF!,Data!#REF!,(IF(C31=Data!#REF!,Data!#REF!,Data!#REF!)))))))))))))))&amp;IF(C31=Data!B169,Data!G169,(IF(C31=Data!#REF!,Data!#REF!,(IF(C31=Data!#REF!,Data!#REF!,(IF(C31=Data!#REF!,Data!#REF!,(IF(C31=Data!#REF!,Data!#REF!,Data!#REF!)))))))))</f>
        <v>#REF!</v>
      </c>
      <c r="O31" s="1002"/>
      <c r="P31" s="1003"/>
      <c r="Q31" s="630" t="s">
        <v>525</v>
      </c>
      <c r="R31" s="1003"/>
      <c r="S31" s="1003"/>
      <c r="T31" s="630"/>
      <c r="U31" s="634"/>
      <c r="V31" s="630"/>
      <c r="W31" s="350">
        <f>IF(E31="","",VLOOKUP(C31,Data!$B$5:$J$508,9,FALSE)*E31)</f>
        <v>0.242372</v>
      </c>
      <c r="X31" s="704"/>
      <c r="Y31" s="704"/>
      <c r="Z31" s="704"/>
      <c r="AA31" s="704"/>
      <c r="AB31" s="704"/>
      <c r="AC31" s="704"/>
      <c r="AD31" s="704"/>
      <c r="AF31"/>
      <c r="AG31"/>
      <c r="AH31"/>
    </row>
    <row r="32" spans="2:34" s="710" customFormat="1" ht="20" customHeight="1">
      <c r="B32" s="957">
        <v>32</v>
      </c>
      <c r="C32" s="357" t="s">
        <v>623</v>
      </c>
      <c r="D32" s="346" t="str">
        <f>IF(E32="","",VLOOKUP(C32,Data!$B$5:$L$508,2,FALSE))</f>
        <v>ZV87990</v>
      </c>
      <c r="E32" s="715">
        <v>3</v>
      </c>
      <c r="F32" s="712"/>
      <c r="G32" s="346">
        <f>IF(E32="","",VLOOKUP(C32,Data!$B$5:$L$508,11,FALSE))</f>
        <v>7.67</v>
      </c>
      <c r="H32" s="616">
        <f t="shared" si="0"/>
        <v>23.009999999999998</v>
      </c>
      <c r="I32" s="471" t="str">
        <f>IF(E32="","",VLOOKUP(C32,Data!$B$5:$D$508,3,FALSE))</f>
        <v>C/T</v>
      </c>
      <c r="J32" s="347" t="str">
        <f>IF(E32="","",VLOOKUP(C32,Data!$B$5:$M$508,12,FALSE))</f>
        <v>Indonesia</v>
      </c>
      <c r="K32" s="348"/>
      <c r="L32" s="349">
        <f>IF(E32="","",VLOOKUP(C32,Data!$B$5:$E$508,4,FALSE)*E32)</f>
        <v>3.09</v>
      </c>
      <c r="M32" s="349">
        <f>IF(E32="","",VLOOKUP(C32,Data!$B$5:$F$508,5,FALSE)*E32)</f>
        <v>1.2000000000000002</v>
      </c>
      <c r="N32" s="612" t="e">
        <f>IF(C32=Data!#REF!,Data!#REF!,(IF(C32=Data!#REF!,Data!#REF!,(IF(C32=Data!#REF!,Data!#REF!,(IF(C32=Data!B141,Data!G141,(IF(C32=Data!B144,Data!G144,(IF(C32=Data!#REF!,Data!#REF!,(IF(C32=Data!#REF!,Data!#REF!,(IF(C32=Data!#REF!,Data!#REF!,Data!#REF!)))))))))))))))&amp;IF(C32=Data!#REF!,Data!#REF!,(IF(C32=Data!#REF!,Data!#REF!,(IF(C32=Data!#REF!,Data!#REF!,(IF(C32=Data!#REF!,Data!#REF!,(IF(C32=Data!#REF!,Data!#REF!,(IF(C32=Data!#REF!,Data!G836,(IF(C32=Data!#REF!,Data!#REF!,(IF(C32=Data!#REF!,Data!#REF!,Data!#REF!)))))))))))))))&amp;IF(C32=Data!B172,Data!G172,(IF(C32=Data!#REF!,Data!#REF!,(IF(C32=Data!#REF!,Data!#REF!,(IF(C32=Data!#REF!,Data!#REF!,(IF(C32=Data!#REF!,Data!#REF!,Data!#REF!)))))))))</f>
        <v>#REF!</v>
      </c>
      <c r="O32" s="1002"/>
      <c r="P32" s="1003"/>
      <c r="Q32" s="630" t="s">
        <v>525</v>
      </c>
      <c r="R32" s="1003"/>
      <c r="S32" s="1003"/>
      <c r="T32" s="630"/>
      <c r="U32" s="634"/>
      <c r="V32" s="630"/>
      <c r="W32" s="350">
        <f>IF(E32="","",VLOOKUP(C32,Data!$B$5:$J$508,9,FALSE)*E32)</f>
        <v>0.246</v>
      </c>
      <c r="X32" s="704"/>
      <c r="Y32" s="704"/>
      <c r="Z32" s="704"/>
      <c r="AA32" s="704"/>
      <c r="AB32" s="704"/>
      <c r="AC32" s="704"/>
      <c r="AD32" s="704"/>
      <c r="AF32"/>
      <c r="AG32"/>
      <c r="AH32"/>
    </row>
    <row r="33" spans="2:34" s="710" customFormat="1" ht="18">
      <c r="B33" s="957">
        <v>33</v>
      </c>
      <c r="C33" s="357" t="s">
        <v>624</v>
      </c>
      <c r="D33" s="346" t="str">
        <f>IF(E33="","",VLOOKUP(C33,Data!$B$5:$L$508,2,FALSE))</f>
        <v>ZV88000</v>
      </c>
      <c r="E33" s="715">
        <v>5</v>
      </c>
      <c r="F33" s="709"/>
      <c r="G33" s="346">
        <f>IF(E33="","",VLOOKUP(C33,Data!$B$5:$L$508,11,FALSE))</f>
        <v>7.45</v>
      </c>
      <c r="H33" s="616">
        <f t="shared" si="0"/>
        <v>37.25</v>
      </c>
      <c r="I33" s="471" t="str">
        <f>IF(E33="","",VLOOKUP(C33,Data!$B$5:$D$508,3,FALSE))</f>
        <v>C/T</v>
      </c>
      <c r="J33" s="347" t="str">
        <f>IF(E33="","",VLOOKUP(C33,Data!$B$5:$M$508,12,FALSE))</f>
        <v>Indonesia</v>
      </c>
      <c r="K33" s="348"/>
      <c r="L33" s="349">
        <f>IF(E33="","",VLOOKUP(C33,Data!$B$5:$E$508,4,FALSE)*E33)</f>
        <v>5.6999999999999993</v>
      </c>
      <c r="M33" s="349">
        <f>IF(E33="","",VLOOKUP(C33,Data!$B$5:$F$508,5,FALSE)*E33)</f>
        <v>2.5499999999999998</v>
      </c>
      <c r="N33" s="612" t="e">
        <f>IF(C33=Data!#REF!,Data!#REF!,(IF(C33=Data!#REF!,Data!#REF!,(IF(C33=Data!#REF!,Data!#REF!,(IF(C33=Data!B149,Data!G149,(IF(C33=Data!B152,Data!G152,(IF(C33=Data!#REF!,Data!#REF!,(IF(C33=Data!#REF!,Data!#REF!,(IF(C33=Data!#REF!,Data!#REF!,Data!#REF!)))))))))))))))&amp;IF(C33=Data!#REF!,Data!#REF!,(IF(C33=Data!#REF!,Data!#REF!,(IF(C33=Data!#REF!,Data!#REF!,(IF(C33=Data!#REF!,Data!#REF!,(IF(C33=Data!#REF!,Data!#REF!,(IF(C33=Data!#REF!,Data!G844,(IF(C33=Data!#REF!,Data!#REF!,(IF(C33=Data!#REF!,Data!#REF!,Data!#REF!)))))))))))))))&amp;IF(C33=Data!B180,Data!G180,(IF(C33=Data!#REF!,Data!#REF!,(IF(C33=Data!#REF!,Data!#REF!,(IF(C33=Data!#REF!,Data!#REF!,(IF(C33=Data!#REF!,Data!#REF!,Data!#REF!)))))))))</f>
        <v>#REF!</v>
      </c>
      <c r="O33" s="1002"/>
      <c r="P33" s="1003"/>
      <c r="Q33" s="630" t="s">
        <v>525</v>
      </c>
      <c r="R33" s="1003"/>
      <c r="S33" s="1003"/>
      <c r="T33" s="630"/>
      <c r="U33" s="634"/>
      <c r="V33" s="630"/>
      <c r="W33" s="350">
        <f>IF(E33="","",VLOOKUP(C33,Data!$B$5:$J$508,9,FALSE)*E33)</f>
        <v>0.41000000000000003</v>
      </c>
      <c r="X33" s="704"/>
      <c r="Y33" s="704"/>
      <c r="Z33" s="704"/>
      <c r="AA33" s="704"/>
      <c r="AB33" s="704"/>
      <c r="AC33" s="704"/>
      <c r="AD33" s="704"/>
      <c r="AF33"/>
      <c r="AG33"/>
      <c r="AH33"/>
    </row>
    <row r="34" spans="2:34" s="710" customFormat="1" ht="18">
      <c r="B34" s="957">
        <v>34</v>
      </c>
      <c r="C34" s="357" t="s">
        <v>618</v>
      </c>
      <c r="D34" s="346" t="str">
        <f>IF(E34="","",VLOOKUP(C34,Data!$B$5:$L$508,2,FALSE))</f>
        <v>ZV88010</v>
      </c>
      <c r="E34" s="715">
        <v>8</v>
      </c>
      <c r="F34" s="709"/>
      <c r="G34" s="346">
        <f>IF(E34="","",VLOOKUP(C34,Data!$B$5:$L$508,11,FALSE))</f>
        <v>23.65</v>
      </c>
      <c r="H34" s="616">
        <f t="shared" si="0"/>
        <v>189.2</v>
      </c>
      <c r="I34" s="471" t="str">
        <f>IF(E34="","",VLOOKUP(C34,Data!$B$5:$D$508,3,FALSE))</f>
        <v>C/T</v>
      </c>
      <c r="J34" s="347" t="str">
        <f>IF(E34="","",VLOOKUP(C34,Data!$B$5:$M$508,12,FALSE))</f>
        <v>Indonesia</v>
      </c>
      <c r="K34" s="348"/>
      <c r="L34" s="349">
        <f>IF(E34="","",VLOOKUP(C34,Data!$B$5:$E$508,4,FALSE)*E34)</f>
        <v>60.08</v>
      </c>
      <c r="M34" s="349">
        <f>IF(E34="","",VLOOKUP(C34,Data!$B$5:$F$508,5,FALSE)*E34)</f>
        <v>51.2</v>
      </c>
      <c r="N34" s="612" t="e">
        <f>IF(C34=Data!#REF!,Data!#REF!,(IF(C34=Data!#REF!,Data!#REF!,(IF(C34=Data!#REF!,Data!#REF!,(IF(C34=Data!B147,Data!G147,(IF(C34=Data!B150,Data!G150,(IF(C34=Data!#REF!,Data!#REF!,(IF(C34=Data!#REF!,Data!#REF!,(IF(C34=Data!#REF!,Data!#REF!,Data!#REF!)))))))))))))))&amp;IF(C34=Data!#REF!,Data!#REF!,(IF(C34=Data!#REF!,Data!#REF!,(IF(C34=Data!#REF!,Data!#REF!,(IF(C34=Data!#REF!,Data!#REF!,(IF(C34=Data!#REF!,Data!#REF!,(IF(C34=Data!#REF!,Data!G842,(IF(C34=Data!#REF!,Data!#REF!,(IF(C34=Data!#REF!,Data!#REF!,Data!#REF!)))))))))))))))&amp;IF(C34=Data!B178,Data!G178,(IF(C34=Data!#REF!,Data!#REF!,(IF(C34=Data!#REF!,Data!#REF!,(IF(C34=Data!#REF!,Data!#REF!,(IF(C34=Data!#REF!,Data!#REF!,Data!#REF!)))))))))</f>
        <v>#REF!</v>
      </c>
      <c r="O34" s="1002"/>
      <c r="P34" s="1003"/>
      <c r="Q34" s="630" t="s">
        <v>525</v>
      </c>
      <c r="R34" s="1003"/>
      <c r="S34" s="1003"/>
      <c r="T34" s="630"/>
      <c r="U34" s="634"/>
      <c r="V34" s="630"/>
      <c r="W34" s="350">
        <f>IF(E34="","",VLOOKUP(C34,Data!$B$5:$J$508,9,FALSE)*E34)</f>
        <v>0.242372</v>
      </c>
      <c r="X34" s="704"/>
      <c r="Y34" s="704"/>
      <c r="Z34" s="704"/>
      <c r="AA34" s="704"/>
      <c r="AB34" s="704"/>
      <c r="AC34" s="704"/>
      <c r="AD34" s="704"/>
      <c r="AF34"/>
      <c r="AG34"/>
      <c r="AH34"/>
    </row>
    <row r="35" spans="2:34" s="710" customFormat="1" ht="18">
      <c r="B35" s="957">
        <v>35</v>
      </c>
      <c r="C35" s="357" t="s">
        <v>156</v>
      </c>
      <c r="D35" s="346" t="str">
        <f>IF(E35="","",VLOOKUP(C35,Data!$B$5:$L$508,2,FALSE))</f>
        <v>ZV88060</v>
      </c>
      <c r="E35" s="715">
        <v>5</v>
      </c>
      <c r="F35" s="709"/>
      <c r="G35" s="346">
        <f>IF(E35="","",VLOOKUP(C35,Data!$B$5:$L$508,11,FALSE))</f>
        <v>16.07</v>
      </c>
      <c r="H35" s="616">
        <f t="shared" si="0"/>
        <v>80.349999999999994</v>
      </c>
      <c r="I35" s="471" t="str">
        <f>IF(E35="","",VLOOKUP(C35,Data!$B$5:$D$508,3,FALSE))</f>
        <v>C/T</v>
      </c>
      <c r="J35" s="347" t="str">
        <f>IF(E35="","",VLOOKUP(C35,Data!$B$5:$M$508,12,FALSE))</f>
        <v>Indonesia</v>
      </c>
      <c r="K35" s="348"/>
      <c r="L35" s="349">
        <f>IF(E35="","",VLOOKUP(C35,Data!$B$5:$E$508,4,FALSE)*E35)</f>
        <v>27.25</v>
      </c>
      <c r="M35" s="349">
        <f>IF(E35="","",VLOOKUP(C35,Data!$B$5:$F$508,5,FALSE)*E35)</f>
        <v>21.25</v>
      </c>
      <c r="N35" s="612" t="e">
        <f>IF(C35=Data!#REF!,Data!#REF!,(IF(C35=Data!#REF!,Data!#REF!,(IF(C35=Data!#REF!,Data!#REF!,(IF(C35=Data!B147,Data!G147,(IF(C35=Data!B150,Data!G150,(IF(C35=Data!#REF!,Data!#REF!,(IF(C35=Data!#REF!,Data!#REF!,(IF(C35=Data!#REF!,Data!#REF!,Data!#REF!)))))))))))))))&amp;IF(C35=Data!#REF!,Data!#REF!,(IF(C35=Data!#REF!,Data!#REF!,(IF(C35=Data!#REF!,Data!#REF!,(IF(C35=Data!#REF!,Data!#REF!,(IF(C35=Data!#REF!,Data!#REF!,(IF(C35=Data!#REF!,Data!G842,(IF(C35=Data!#REF!,Data!#REF!,(IF(C35=Data!#REF!,Data!#REF!,Data!#REF!)))))))))))))))&amp;IF(C35=Data!B178,Data!G178,(IF(C35=Data!#REF!,Data!#REF!,(IF(C35=Data!#REF!,Data!#REF!,(IF(C35=Data!#REF!,Data!#REF!,(IF(C35=Data!#REF!,Data!#REF!,Data!#REF!)))))))))</f>
        <v>#REF!</v>
      </c>
      <c r="O35" s="1002"/>
      <c r="P35" s="1003"/>
      <c r="Q35" s="630" t="s">
        <v>525</v>
      </c>
      <c r="R35" s="1003"/>
      <c r="S35" s="1003"/>
      <c r="T35" s="630"/>
      <c r="U35" s="634"/>
      <c r="V35" s="630"/>
      <c r="W35" s="350">
        <f>IF(E35="","",VLOOKUP(C35,Data!$B$5:$J$508,9,FALSE)*E35)</f>
        <v>5.0875999999999991E-2</v>
      </c>
      <c r="X35" s="704"/>
      <c r="Y35" s="704"/>
      <c r="Z35" s="704"/>
      <c r="AA35" s="704"/>
      <c r="AB35" s="704"/>
      <c r="AC35" s="704"/>
      <c r="AD35" s="704"/>
      <c r="AF35"/>
      <c r="AG35"/>
      <c r="AH35"/>
    </row>
    <row r="36" spans="2:34" s="710" customFormat="1" ht="18">
      <c r="B36" s="957">
        <v>36</v>
      </c>
      <c r="C36" s="357" t="s">
        <v>157</v>
      </c>
      <c r="D36" s="346" t="str">
        <f>IF(E36="","",VLOOKUP(C36,Data!$B$5:$L$508,2,FALSE))</f>
        <v>ZV88070</v>
      </c>
      <c r="E36" s="715">
        <v>5</v>
      </c>
      <c r="F36" s="709"/>
      <c r="G36" s="346">
        <f>IF(E36="","",VLOOKUP(C36,Data!$B$5:$L$508,11,FALSE))</f>
        <v>16.02</v>
      </c>
      <c r="H36" s="616">
        <f t="shared" si="0"/>
        <v>80.099999999999994</v>
      </c>
      <c r="I36" s="471" t="str">
        <f>IF(E36="","",VLOOKUP(C36,Data!$B$5:$D$508,3,FALSE))</f>
        <v>C/T</v>
      </c>
      <c r="J36" s="347" t="str">
        <f>IF(E36="","",VLOOKUP(C36,Data!$B$5:$M$508,12,FALSE))</f>
        <v>Indonesia</v>
      </c>
      <c r="K36" s="348"/>
      <c r="L36" s="349">
        <f>IF(E36="","",VLOOKUP(C36,Data!$B$5:$E$508,4,FALSE)*E36)</f>
        <v>28.25</v>
      </c>
      <c r="M36" s="349">
        <f>IF(E36="","",VLOOKUP(C36,Data!$B$5:$F$508,5,FALSE)*E36)</f>
        <v>22</v>
      </c>
      <c r="N36" s="612" t="e">
        <f>IF(C36=Data!#REF!,Data!#REF!,(IF(C36=Data!#REF!,Data!#REF!,(IF(C36=Data!#REF!,Data!#REF!,(IF(C36=Data!B148,Data!G148,(IF(C36=Data!B151,Data!G151,(IF(C36=Data!#REF!,Data!#REF!,(IF(C36=Data!#REF!,Data!#REF!,(IF(C36=Data!#REF!,Data!#REF!,Data!#REF!)))))))))))))))&amp;IF(C36=Data!#REF!,Data!#REF!,(IF(C36=Data!#REF!,Data!#REF!,(IF(C36=Data!#REF!,Data!#REF!,(IF(C36=Data!#REF!,Data!#REF!,(IF(C36=Data!#REF!,Data!#REF!,(IF(C36=Data!#REF!,Data!G843,(IF(C36=Data!#REF!,Data!#REF!,(IF(C36=Data!#REF!,Data!#REF!,Data!#REF!)))))))))))))))&amp;IF(C36=Data!B179,Data!G179,(IF(C36=Data!#REF!,Data!#REF!,(IF(C36=Data!#REF!,Data!#REF!,(IF(C36=Data!#REF!,Data!#REF!,(IF(C36=Data!#REF!,Data!#REF!,Data!#REF!)))))))))</f>
        <v>#REF!</v>
      </c>
      <c r="O36" s="1002"/>
      <c r="P36" s="1003"/>
      <c r="Q36" s="630" t="s">
        <v>525</v>
      </c>
      <c r="R36" s="1003"/>
      <c r="S36" s="1003"/>
      <c r="T36" s="630"/>
      <c r="U36" s="634"/>
      <c r="V36" s="630"/>
      <c r="W36" s="350">
        <f>IF(E36="","",VLOOKUP(C36,Data!$B$5:$J$508,9,FALSE)*E36)</f>
        <v>5.0875999999999991E-2</v>
      </c>
      <c r="X36" s="704"/>
      <c r="Y36" s="704"/>
      <c r="Z36" s="704"/>
      <c r="AA36" s="704"/>
      <c r="AB36" s="704"/>
      <c r="AC36" s="704"/>
      <c r="AD36" s="704"/>
      <c r="AF36"/>
      <c r="AG36"/>
    </row>
    <row r="37" spans="2:34" s="710" customFormat="1" ht="18">
      <c r="B37" s="957" t="s">
        <v>1496</v>
      </c>
      <c r="C37" s="357" t="s">
        <v>158</v>
      </c>
      <c r="D37" s="346" t="str">
        <f>IF(E37="","",VLOOKUP(C37,Data!$B$5:$L$508,2,FALSE))</f>
        <v>ZV88080</v>
      </c>
      <c r="E37" s="715">
        <v>6</v>
      </c>
      <c r="F37" s="709"/>
      <c r="G37" s="346">
        <f>IF(E37="","",VLOOKUP(C37,Data!$B$5:$L$508,11,FALSE))</f>
        <v>39.72</v>
      </c>
      <c r="H37" s="616">
        <f t="shared" si="0"/>
        <v>238.32</v>
      </c>
      <c r="I37" s="471" t="str">
        <f>IF(E37="","",VLOOKUP(C37,Data!$B$5:$D$508,3,FALSE))</f>
        <v>C/T</v>
      </c>
      <c r="J37" s="347" t="str">
        <f>IF(E37="","",VLOOKUP(C37,Data!$B$5:$M$508,12,FALSE))</f>
        <v>Indonesia</v>
      </c>
      <c r="K37" s="348"/>
      <c r="L37" s="349">
        <f>IF(E37="","",VLOOKUP(C37,Data!$B$5:$E$508,4,FALSE)*E37)</f>
        <v>30.299999999999997</v>
      </c>
      <c r="M37" s="349">
        <f>IF(E37="","",VLOOKUP(C37,Data!$B$5:$F$508,5,FALSE)*E37)</f>
        <v>22.799999999999997</v>
      </c>
      <c r="N37" s="612" t="e">
        <f>IF(C37=Data!#REF!,Data!#REF!,(IF(C37=Data!#REF!,Data!#REF!,(IF(C37=Data!#REF!,Data!#REF!,(IF(C37=Data!B134,Data!G134,(IF(C37=Data!B137,Data!G137,(IF(C37=Data!#REF!,Data!#REF!,(IF(C37=Data!#REF!,Data!#REF!,(IF(C37=Data!#REF!,Data!#REF!,Data!#REF!)))))))))))))))&amp;IF(C37=Data!#REF!,Data!#REF!,(IF(C37=Data!#REF!,Data!#REF!,(IF(C37=Data!#REF!,Data!#REF!,(IF(C37=Data!#REF!,Data!#REF!,(IF(C37=Data!#REF!,Data!#REF!,(IF(C37=Data!#REF!,Data!G829,(IF(C37=Data!#REF!,Data!#REF!,(IF(C37=Data!#REF!,Data!#REF!,Data!#REF!)))))))))))))))&amp;IF(C37=Data!B165,Data!G165,(IF(C37=Data!#REF!,Data!#REF!,(IF(C37=Data!#REF!,Data!#REF!,(IF(C37=Data!#REF!,Data!#REF!,(IF(C37=Data!#REF!,Data!#REF!,Data!#REF!)))))))))</f>
        <v>#REF!</v>
      </c>
      <c r="O37" s="1002"/>
      <c r="P37" s="1003"/>
      <c r="Q37" s="630" t="s">
        <v>525</v>
      </c>
      <c r="R37" s="1003"/>
      <c r="S37" s="1003"/>
      <c r="T37" s="630"/>
      <c r="U37" s="634"/>
      <c r="V37" s="630"/>
      <c r="W37" s="350">
        <f>IF(E37="","",VLOOKUP(C37,Data!$B$5:$J$508,9,FALSE)*E37)</f>
        <v>0.15262799999999999</v>
      </c>
      <c r="X37" s="704"/>
      <c r="Y37" s="704"/>
      <c r="Z37" s="704"/>
      <c r="AA37" s="704"/>
      <c r="AB37" s="704"/>
      <c r="AC37" s="704"/>
      <c r="AD37" s="704"/>
      <c r="AF37"/>
      <c r="AG37"/>
    </row>
    <row r="38" spans="2:34" s="710" customFormat="1" ht="18">
      <c r="B38" s="1019">
        <v>40</v>
      </c>
      <c r="C38" s="1020" t="s">
        <v>125</v>
      </c>
      <c r="D38" s="1021" t="str">
        <f>IF(E38="","",VLOOKUP(C38,Data!$B$5:$L$508,2,FALSE))</f>
        <v>ZV88160</v>
      </c>
      <c r="E38" s="1022">
        <v>5</v>
      </c>
      <c r="F38" s="709"/>
      <c r="G38" s="346">
        <f>IF(E38="","",VLOOKUP(C38,Data!$B$5:$L$508,11,FALSE))</f>
        <v>57.4</v>
      </c>
      <c r="H38" s="616">
        <f t="shared" si="0"/>
        <v>287</v>
      </c>
      <c r="I38" s="471" t="str">
        <f>IF(E38="","",VLOOKUP(C38,Data!$B$5:$D$508,3,FALSE))</f>
        <v>C/T</v>
      </c>
      <c r="J38" s="347" t="str">
        <f>IF(E38="","",VLOOKUP(C38,Data!$B$5:$M$508,12,FALSE))</f>
        <v>Indonesia</v>
      </c>
      <c r="K38" s="348"/>
      <c r="L38" s="349">
        <f>IF(E38="","",VLOOKUP(C38,Data!$B$5:$E$508,4,FALSE)*E38)</f>
        <v>37.299999999999997</v>
      </c>
      <c r="M38" s="349">
        <f>IF(E38="","",VLOOKUP(C38,Data!$B$5:$F$508,5,FALSE)*E38)</f>
        <v>23</v>
      </c>
      <c r="N38" s="612" t="e">
        <f>IF(C38=Data!#REF!,Data!#REF!,(IF(C38=Data!#REF!,Data!#REF!,(IF(C38=Data!#REF!,Data!#REF!,(IF(C38=Data!B123,Data!G123,(IF(C38=Data!B126,Data!G126,(IF(C38=Data!#REF!,Data!#REF!,(IF(C38=Data!#REF!,Data!#REF!,(IF(C38=Data!#REF!,Data!#REF!,Data!#REF!)))))))))))))))&amp;IF(C38=Data!#REF!,Data!#REF!,(IF(C38=Data!#REF!,Data!#REF!,(IF(C38=Data!#REF!,Data!#REF!,(IF(C38=Data!#REF!,Data!#REF!,(IF(C38=Data!#REF!,Data!#REF!,(IF(C38=Data!#REF!,Data!G818,(IF(C38=Data!#REF!,Data!#REF!,(IF(C38=Data!#REF!,Data!#REF!,Data!#REF!)))))))))))))))&amp;IF(C38=Data!B154,Data!G154,(IF(C38=Data!#REF!,Data!#REF!,(IF(C38=Data!#REF!,Data!#REF!,(IF(C38=Data!#REF!,Data!#REF!,(IF(C38=Data!#REF!,Data!#REF!,Data!#REF!)))))))))</f>
        <v>#REF!</v>
      </c>
      <c r="O38" s="1002"/>
      <c r="P38" s="1003"/>
      <c r="Q38" s="630" t="s">
        <v>525</v>
      </c>
      <c r="R38" s="1003"/>
      <c r="S38" s="1003"/>
      <c r="T38" s="630"/>
      <c r="U38" s="634"/>
      <c r="V38" s="630"/>
      <c r="W38" s="350">
        <f>IF(E38="","",VLOOKUP(C38,Data!$B$5:$J$508,9,FALSE)*E38)</f>
        <v>5.8500000000000003E-2</v>
      </c>
      <c r="X38" s="704"/>
      <c r="Y38" s="704"/>
      <c r="Z38" s="704"/>
      <c r="AA38" s="704"/>
      <c r="AB38" s="704"/>
      <c r="AC38" s="704"/>
      <c r="AD38" s="704"/>
      <c r="AF38"/>
      <c r="AG38"/>
    </row>
    <row r="39" spans="2:34" s="710" customFormat="1" ht="18">
      <c r="B39" s="957" t="s">
        <v>1500</v>
      </c>
      <c r="C39" s="357" t="s">
        <v>127</v>
      </c>
      <c r="D39" s="346" t="str">
        <f>IF(E39="","",VLOOKUP(C39,Data!$B$5:$L$508,2,FALSE))</f>
        <v>ZV88180</v>
      </c>
      <c r="E39" s="715">
        <v>320</v>
      </c>
      <c r="F39" s="709"/>
      <c r="G39" s="346">
        <f>IF(E39="","",VLOOKUP(C39,Data!$B$5:$L$508,11,FALSE))</f>
        <v>44.63</v>
      </c>
      <c r="H39" s="616">
        <f t="shared" si="0"/>
        <v>14281.6</v>
      </c>
      <c r="I39" s="471" t="str">
        <f>IF(E39="","",VLOOKUP(C39,Data!$B$5:$D$508,3,FALSE))</f>
        <v>C/T</v>
      </c>
      <c r="J39" s="347" t="str">
        <f>IF(E39="","",VLOOKUP(C39,Data!$B$5:$M$508,12,FALSE))</f>
        <v>Indonesia</v>
      </c>
      <c r="K39" s="348"/>
      <c r="L39" s="349">
        <f>IF(E39="","",VLOOKUP(C39,Data!$B$5:$E$508,4,FALSE)*E39)</f>
        <v>2924.8</v>
      </c>
      <c r="M39" s="349">
        <f>IF(E39="","",VLOOKUP(C39,Data!$B$5:$F$508,5,FALSE)*E39)</f>
        <v>2816</v>
      </c>
      <c r="N39" s="612" t="e">
        <f>IF(C39=Data!#REF!,Data!#REF!,(IF(C39=Data!#REF!,Data!#REF!,(IF(C39=Data!#REF!,Data!#REF!,(IF(C39=Data!B124,Data!G124,(IF(C39=Data!B127,Data!G127,(IF(C39=Data!#REF!,Data!#REF!,(IF(C39=Data!#REF!,Data!#REF!,(IF(C39=Data!#REF!,Data!#REF!,Data!#REF!)))))))))))))))&amp;IF(C39=Data!#REF!,Data!#REF!,(IF(C39=Data!#REF!,Data!#REF!,(IF(C39=Data!#REF!,Data!#REF!,(IF(C39=Data!#REF!,Data!#REF!,(IF(C39=Data!#REF!,Data!#REF!,(IF(C39=Data!#REF!,Data!G819,(IF(C39=Data!#REF!,Data!#REF!,(IF(C39=Data!#REF!,Data!#REF!,Data!#REF!)))))))))))))))&amp;IF(C39=Data!B155,Data!G155,(IF(C39=Data!#REF!,Data!#REF!,(IF(C39=Data!#REF!,Data!#REF!,(IF(C39=Data!#REF!,Data!#REF!,(IF(C39=Data!#REF!,Data!#REF!,Data!#REF!)))))))))</f>
        <v>#REF!</v>
      </c>
      <c r="O39" s="1002"/>
      <c r="P39" s="1003"/>
      <c r="Q39" s="630" t="s">
        <v>525</v>
      </c>
      <c r="R39" s="1003"/>
      <c r="S39" s="1003"/>
      <c r="T39" s="630"/>
      <c r="U39" s="634"/>
      <c r="V39" s="630"/>
      <c r="W39" s="350">
        <f>IF(E39="","",VLOOKUP(C39,Data!$B$5:$J$508,9,FALSE)*E39)</f>
        <v>6.9120000000000008</v>
      </c>
      <c r="X39" s="704"/>
      <c r="Y39" s="704"/>
      <c r="Z39" s="704"/>
      <c r="AA39" s="704"/>
      <c r="AB39" s="704"/>
      <c r="AC39" s="704"/>
      <c r="AD39" s="704"/>
      <c r="AF39"/>
      <c r="AG39"/>
    </row>
    <row r="40" spans="2:34" s="710" customFormat="1" ht="18">
      <c r="B40" s="957" t="s">
        <v>965</v>
      </c>
      <c r="C40" s="357" t="s">
        <v>128</v>
      </c>
      <c r="D40" s="346" t="str">
        <f>IF(E40="","",VLOOKUP(C40,Data!$B$5:$L$508,2,FALSE))</f>
        <v>ZV88190</v>
      </c>
      <c r="E40" s="715">
        <v>80</v>
      </c>
      <c r="F40" s="709"/>
      <c r="G40" s="346">
        <f>IF(E40="","",VLOOKUP(C40,Data!$B$5:$L$508,11,FALSE))</f>
        <v>42.63</v>
      </c>
      <c r="H40" s="616">
        <f t="shared" si="0"/>
        <v>3410.4</v>
      </c>
      <c r="I40" s="471" t="str">
        <f>IF(E40="","",VLOOKUP(C40,Data!$B$5:$D$508,3,FALSE))</f>
        <v>C/T</v>
      </c>
      <c r="J40" s="347" t="str">
        <f>IF(E40="","",VLOOKUP(C40,Data!$B$5:$M$508,12,FALSE))</f>
        <v>Indonesia</v>
      </c>
      <c r="K40" s="348"/>
      <c r="L40" s="349">
        <f>IF(E40="","",VLOOKUP(C40,Data!$B$5:$E$508,4,FALSE)*E40)</f>
        <v>731.2</v>
      </c>
      <c r="M40" s="349">
        <f>IF(E40="","",VLOOKUP(C40,Data!$B$5:$F$508,5,FALSE)*E40)</f>
        <v>688</v>
      </c>
      <c r="N40" s="612" t="e">
        <f>IF(C40=Data!#REF!,Data!#REF!,(IF(C40=Data!#REF!,Data!#REF!,(IF(C40=Data!#REF!,Data!#REF!,(IF(C40=Data!B125,Data!G125,(IF(C40=Data!B128,Data!G128,(IF(C40=Data!#REF!,Data!#REF!,(IF(C40=Data!#REF!,Data!#REF!,(IF(C40=Data!#REF!,Data!#REF!,Data!#REF!)))))))))))))))&amp;IF(C40=Data!#REF!,Data!#REF!,(IF(C40=Data!#REF!,Data!#REF!,(IF(C40=Data!#REF!,Data!#REF!,(IF(C40=Data!#REF!,Data!#REF!,(IF(C40=Data!#REF!,Data!#REF!,(IF(C40=Data!#REF!,Data!G820,(IF(C40=Data!#REF!,Data!#REF!,(IF(C40=Data!#REF!,Data!#REF!,Data!#REF!)))))))))))))))&amp;IF(C40=Data!B156,Data!G156,(IF(C40=Data!#REF!,Data!#REF!,(IF(C40=Data!#REF!,Data!#REF!,(IF(C40=Data!#REF!,Data!#REF!,(IF(C40=Data!#REF!,Data!#REF!,Data!#REF!)))))))))</f>
        <v>#REF!</v>
      </c>
      <c r="O40" s="1002"/>
      <c r="P40" s="1003"/>
      <c r="Q40" s="630" t="s">
        <v>525</v>
      </c>
      <c r="R40" s="1003"/>
      <c r="S40" s="1003"/>
      <c r="T40" s="630"/>
      <c r="U40" s="634"/>
      <c r="V40" s="630"/>
      <c r="W40" s="350">
        <f>IF(E40="","",VLOOKUP(C40,Data!$B$5:$J$508,9,FALSE)*E40)</f>
        <v>1.7280000000000002</v>
      </c>
      <c r="X40" s="704"/>
      <c r="Y40" s="704"/>
      <c r="Z40" s="704"/>
      <c r="AA40" s="704"/>
      <c r="AB40" s="704"/>
      <c r="AC40" s="704"/>
      <c r="AD40" s="704"/>
      <c r="AF40"/>
      <c r="AG40"/>
    </row>
    <row r="41" spans="2:34" s="710" customFormat="1" ht="18">
      <c r="B41" s="957" t="s">
        <v>1165</v>
      </c>
      <c r="C41" s="357" t="s">
        <v>130</v>
      </c>
      <c r="D41" s="346" t="str">
        <f>IF(E41="","",VLOOKUP(C41,Data!$B$5:$L$508,2,FALSE))</f>
        <v>ZV88210</v>
      </c>
      <c r="E41" s="715">
        <v>120</v>
      </c>
      <c r="F41" s="709"/>
      <c r="G41" s="346">
        <f>IF(E41="","",VLOOKUP(C41,Data!$B$5:$L$508,11,FALSE))</f>
        <v>44.02</v>
      </c>
      <c r="H41" s="616">
        <f t="shared" si="0"/>
        <v>5282.4000000000005</v>
      </c>
      <c r="I41" s="471" t="str">
        <f>IF(E41="","",VLOOKUP(C41,Data!$B$5:$D$508,3,FALSE))</f>
        <v>C/T</v>
      </c>
      <c r="J41" s="347" t="str">
        <f>IF(E41="","",VLOOKUP(C41,Data!$B$5:$M$508,12,FALSE))</f>
        <v>Indonesia</v>
      </c>
      <c r="K41" s="348"/>
      <c r="L41" s="349">
        <f>IF(E41="","",VLOOKUP(C41,Data!$B$5:$E$508,4,FALSE)*E41)</f>
        <v>858</v>
      </c>
      <c r="M41" s="349">
        <f>IF(E41="","",VLOOKUP(C41,Data!$B$5:$F$508,5,FALSE)*E41)</f>
        <v>816</v>
      </c>
      <c r="N41" s="612" t="e">
        <f>IF(C41=Data!#REF!,Data!#REF!,(IF(C41=Data!#REF!,Data!#REF!,(IF(C41=Data!#REF!,Data!#REF!,(IF(C41=Data!B126,Data!G126,(IF(C41=Data!B129,Data!G129,(IF(C41=Data!#REF!,Data!#REF!,(IF(C41=Data!#REF!,Data!#REF!,(IF(C41=Data!#REF!,Data!#REF!,Data!#REF!)))))))))))))))&amp;IF(C41=Data!#REF!,Data!#REF!,(IF(C41=Data!#REF!,Data!#REF!,(IF(C41=Data!#REF!,Data!#REF!,(IF(C41=Data!#REF!,Data!#REF!,(IF(C41=Data!#REF!,Data!#REF!,(IF(C41=Data!#REF!,Data!G821,(IF(C41=Data!#REF!,Data!#REF!,(IF(C41=Data!#REF!,Data!#REF!,Data!#REF!)))))))))))))))&amp;IF(C41=Data!B157,Data!G157,(IF(C41=Data!#REF!,Data!#REF!,(IF(C41=Data!#REF!,Data!#REF!,(IF(C41=Data!#REF!,Data!#REF!,(IF(C41=Data!#REF!,Data!#REF!,Data!#REF!)))))))))</f>
        <v>#REF!</v>
      </c>
      <c r="O41" s="1002"/>
      <c r="P41" s="1003"/>
      <c r="Q41" s="630" t="s">
        <v>525</v>
      </c>
      <c r="R41" s="1003"/>
      <c r="S41" s="1003"/>
      <c r="T41" s="630"/>
      <c r="U41" s="634"/>
      <c r="V41" s="630"/>
      <c r="W41" s="350">
        <f>IF(E41="","",VLOOKUP(C41,Data!$B$5:$J$508,9,FALSE)*E41)</f>
        <v>2.5920000000000001</v>
      </c>
      <c r="X41" s="704"/>
      <c r="Y41" s="704"/>
      <c r="Z41" s="704"/>
      <c r="AA41" s="704"/>
      <c r="AB41" s="704"/>
      <c r="AC41" s="704"/>
      <c r="AD41" s="704"/>
      <c r="AF41"/>
      <c r="AG41"/>
    </row>
    <row r="42" spans="2:34" s="710" customFormat="1" ht="18">
      <c r="B42" s="957" t="s">
        <v>1509</v>
      </c>
      <c r="C42" s="357" t="s">
        <v>131</v>
      </c>
      <c r="D42" s="346" t="str">
        <f>IF(E42="","",VLOOKUP(C42,Data!$B$5:$L$508,2,FALSE))</f>
        <v>ZV88230</v>
      </c>
      <c r="E42" s="715">
        <v>147</v>
      </c>
      <c r="F42" s="709"/>
      <c r="G42" s="346">
        <f>IF(E42="","",VLOOKUP(C42,Data!$B$5:$L$508,11,FALSE))</f>
        <v>38.19</v>
      </c>
      <c r="H42" s="616">
        <f t="shared" si="0"/>
        <v>5613.9299999999994</v>
      </c>
      <c r="I42" s="471" t="str">
        <f>IF(E42="","",VLOOKUP(C42,Data!$B$5:$D$508,3,FALSE))</f>
        <v>C/T</v>
      </c>
      <c r="J42" s="347" t="str">
        <f>IF(E42="","",VLOOKUP(C42,Data!$B$5:$M$508,12,FALSE))</f>
        <v>Indonesia</v>
      </c>
      <c r="K42" s="348"/>
      <c r="L42" s="349">
        <f>IF(E42="","",VLOOKUP(C42,Data!$B$5:$E$508,4,FALSE)*E42)</f>
        <v>707.06999999999994</v>
      </c>
      <c r="M42" s="349">
        <f>IF(E42="","",VLOOKUP(C42,Data!$B$5:$F$508,5,FALSE)*E42)</f>
        <v>646.80000000000007</v>
      </c>
      <c r="N42" s="612" t="e">
        <f>IF(C42=Data!#REF!,Data!#REF!,(IF(C42=Data!#REF!,Data!#REF!,(IF(C42=Data!#REF!,Data!#REF!,(IF(C42=Data!B127,Data!G127,(IF(C42=Data!B130,Data!G130,(IF(C42=Data!#REF!,Data!#REF!,(IF(C42=Data!#REF!,Data!#REF!,(IF(C42=Data!#REF!,Data!#REF!,Data!#REF!)))))))))))))))&amp;IF(C42=Data!#REF!,Data!#REF!,(IF(C42=Data!#REF!,Data!#REF!,(IF(C42=Data!#REF!,Data!#REF!,(IF(C42=Data!#REF!,Data!#REF!,(IF(C42=Data!#REF!,Data!#REF!,(IF(C42=Data!#REF!,Data!G822,(IF(C42=Data!#REF!,Data!#REF!,(IF(C42=Data!#REF!,Data!#REF!,Data!#REF!)))))))))))))))&amp;IF(C42=Data!B158,Data!G158,(IF(C42=Data!#REF!,Data!#REF!,(IF(C42=Data!#REF!,Data!#REF!,(IF(C42=Data!#REF!,Data!#REF!,(IF(C42=Data!#REF!,Data!#REF!,Data!#REF!)))))))))</f>
        <v>#REF!</v>
      </c>
      <c r="O42" s="1002"/>
      <c r="P42" s="1003"/>
      <c r="Q42" s="630" t="s">
        <v>525</v>
      </c>
      <c r="R42" s="1003"/>
      <c r="S42" s="1003"/>
      <c r="T42" s="630"/>
      <c r="U42" s="634"/>
      <c r="V42" s="630"/>
      <c r="W42" s="350">
        <f>IF(E42="","",VLOOKUP(C42,Data!$B$5:$J$508,9,FALSE)*E42)</f>
        <v>1.7199</v>
      </c>
      <c r="X42" s="704"/>
      <c r="Y42" s="704"/>
      <c r="Z42" s="704"/>
      <c r="AA42" s="704"/>
      <c r="AB42" s="704"/>
      <c r="AC42" s="704"/>
      <c r="AD42" s="704"/>
      <c r="AF42"/>
      <c r="AG42"/>
    </row>
    <row r="43" spans="2:34" s="710" customFormat="1" ht="18">
      <c r="B43" s="957" t="s">
        <v>1510</v>
      </c>
      <c r="C43" s="357" t="s">
        <v>132</v>
      </c>
      <c r="D43" s="346" t="str">
        <f>IF(E43="","",VLOOKUP(C43,Data!$B$5:$L$508,2,FALSE))</f>
        <v>ZV88240</v>
      </c>
      <c r="E43" s="715">
        <v>147</v>
      </c>
      <c r="F43" s="709"/>
      <c r="G43" s="346">
        <f>IF(E43="","",VLOOKUP(C43,Data!$B$5:$L$508,11,FALSE))</f>
        <v>31.06</v>
      </c>
      <c r="H43" s="616">
        <f t="shared" si="0"/>
        <v>4565.82</v>
      </c>
      <c r="I43" s="471" t="str">
        <f>IF(E43="","",VLOOKUP(C43,Data!$B$5:$D$508,3,FALSE))</f>
        <v>C/T</v>
      </c>
      <c r="J43" s="347" t="str">
        <f>IF(E43="","",VLOOKUP(C43,Data!$B$5:$M$508,12,FALSE))</f>
        <v>Indonesia</v>
      </c>
      <c r="K43" s="348"/>
      <c r="L43" s="349">
        <f>IF(E43="","",VLOOKUP(C43,Data!$B$5:$E$508,4,FALSE)*E43)</f>
        <v>735</v>
      </c>
      <c r="M43" s="349">
        <f>IF(E43="","",VLOOKUP(C43,Data!$B$5:$F$508,5,FALSE)*E43)</f>
        <v>676.19999999999993</v>
      </c>
      <c r="N43" s="612" t="e">
        <f>IF(C43=Data!#REF!,Data!#REF!,(IF(C43=Data!#REF!,Data!#REF!,(IF(C43=Data!#REF!,Data!#REF!,(IF(C43=Data!B128,Data!G128,(IF(C43=Data!B131,Data!G131,(IF(C43=Data!#REF!,Data!#REF!,(IF(C43=Data!#REF!,Data!#REF!,(IF(C43=Data!#REF!,Data!#REF!,Data!#REF!)))))))))))))))&amp;IF(C43=Data!#REF!,Data!#REF!,(IF(C43=Data!#REF!,Data!#REF!,(IF(C43=Data!#REF!,Data!#REF!,(IF(C43=Data!#REF!,Data!#REF!,(IF(C43=Data!#REF!,Data!#REF!,(IF(C43=Data!#REF!,Data!G823,(IF(C43=Data!#REF!,Data!#REF!,(IF(C43=Data!#REF!,Data!#REF!,Data!#REF!)))))))))))))))&amp;IF(C43=Data!B159,Data!G159,(IF(C43=Data!#REF!,Data!#REF!,(IF(C43=Data!#REF!,Data!#REF!,(IF(C43=Data!#REF!,Data!#REF!,(IF(C43=Data!#REF!,Data!#REF!,Data!#REF!)))))))))</f>
        <v>#REF!</v>
      </c>
      <c r="O43" s="1002"/>
      <c r="P43" s="1003"/>
      <c r="Q43" s="630" t="s">
        <v>525</v>
      </c>
      <c r="R43" s="1003"/>
      <c r="S43" s="1003"/>
      <c r="T43" s="630"/>
      <c r="U43" s="634"/>
      <c r="V43" s="630"/>
      <c r="W43" s="350">
        <f>IF(E43="","",VLOOKUP(C43,Data!$B$5:$J$508,9,FALSE)*E43)</f>
        <v>1.6904999999999999</v>
      </c>
      <c r="X43" s="704"/>
      <c r="Y43" s="704"/>
      <c r="Z43" s="704"/>
      <c r="AA43" s="704"/>
      <c r="AB43" s="704"/>
      <c r="AC43" s="704"/>
      <c r="AD43" s="704"/>
      <c r="AF43"/>
      <c r="AG43"/>
    </row>
    <row r="44" spans="2:34" s="710" customFormat="1" ht="18">
      <c r="B44" s="957" t="s">
        <v>1511</v>
      </c>
      <c r="C44" s="357" t="s">
        <v>133</v>
      </c>
      <c r="D44" s="346" t="str">
        <f>IF(E44="","",VLOOKUP(C44,Data!$B$5:$L$508,2,FALSE))</f>
        <v>ZV88250</v>
      </c>
      <c r="E44" s="715">
        <v>128</v>
      </c>
      <c r="F44" s="709"/>
      <c r="G44" s="346">
        <f>IF(E44="","",VLOOKUP(C44,Data!$B$5:$L$508,11,FALSE))</f>
        <v>96.46</v>
      </c>
      <c r="H44" s="616">
        <f t="shared" si="0"/>
        <v>12346.88</v>
      </c>
      <c r="I44" s="471" t="str">
        <f>IF(E44="","",VLOOKUP(C44,Data!$B$5:$D$508,3,FALSE))</f>
        <v>C/T</v>
      </c>
      <c r="J44" s="347" t="str">
        <f>IF(E44="","",VLOOKUP(C44,Data!$B$5:$M$508,12,FALSE))</f>
        <v>Indonesia</v>
      </c>
      <c r="K44" s="348"/>
      <c r="L44" s="349">
        <f>IF(E44="","",VLOOKUP(C44,Data!$B$5:$E$508,4,FALSE)*E44)</f>
        <v>581.12</v>
      </c>
      <c r="M44" s="349">
        <f>IF(E44="","",VLOOKUP(C44,Data!$B$5:$F$508,5,FALSE)*E44)</f>
        <v>537.6</v>
      </c>
      <c r="N44" s="612" t="e">
        <f>IF(C44=Data!#REF!,Data!#REF!,(IF(C44=Data!#REF!,Data!#REF!,(IF(C44=Data!#REF!,Data!#REF!,(IF(C44=Data!B129,Data!G129,(IF(C44=Data!B132,Data!G132,(IF(C44=Data!#REF!,Data!#REF!,(IF(C44=Data!#REF!,Data!#REF!,(IF(C44=Data!#REF!,Data!#REF!,Data!#REF!)))))))))))))))&amp;IF(C44=Data!#REF!,Data!#REF!,(IF(C44=Data!#REF!,Data!#REF!,(IF(C44=Data!#REF!,Data!#REF!,(IF(C44=Data!#REF!,Data!#REF!,(IF(C44=Data!#REF!,Data!#REF!,(IF(C44=Data!#REF!,Data!G824,(IF(C44=Data!#REF!,Data!#REF!,(IF(C44=Data!#REF!,Data!#REF!,Data!#REF!)))))))))))))))&amp;IF(C44=Data!B160,Data!G160,(IF(C44=Data!#REF!,Data!#REF!,(IF(C44=Data!#REF!,Data!#REF!,(IF(C44=Data!#REF!,Data!#REF!,(IF(C44=Data!#REF!,Data!#REF!,Data!#REF!)))))))))</f>
        <v>#REF!</v>
      </c>
      <c r="O44" s="1002"/>
      <c r="P44" s="1003"/>
      <c r="Q44" s="630" t="s">
        <v>525</v>
      </c>
      <c r="R44" s="1003"/>
      <c r="S44" s="1003"/>
      <c r="T44" s="630"/>
      <c r="U44" s="634"/>
      <c r="V44" s="630"/>
      <c r="W44" s="350">
        <f>IF(E44="","",VLOOKUP(C44,Data!$B$5:$J$508,9,FALSE)*E44)</f>
        <v>1.6639999999999999</v>
      </c>
      <c r="X44" s="704"/>
      <c r="Y44" s="704"/>
      <c r="Z44" s="704"/>
      <c r="AA44" s="704"/>
      <c r="AB44" s="704"/>
      <c r="AC44" s="704"/>
      <c r="AD44" s="704"/>
      <c r="AF44"/>
      <c r="AG44"/>
    </row>
    <row r="45" spans="2:34" s="710" customFormat="1" ht="18">
      <c r="B45" s="957">
        <v>69</v>
      </c>
      <c r="C45" s="357" t="s">
        <v>135</v>
      </c>
      <c r="D45" s="346" t="str">
        <f>IF(E45="","",VLOOKUP(C45,Data!$B$5:$L$508,2,FALSE))</f>
        <v>ZV88270</v>
      </c>
      <c r="E45" s="715">
        <v>64</v>
      </c>
      <c r="F45" s="709"/>
      <c r="G45" s="346">
        <f>IF(E45="","",VLOOKUP(C45,Data!$B$5:$L$508,11,FALSE))</f>
        <v>97.38</v>
      </c>
      <c r="H45" s="616">
        <f t="shared" si="0"/>
        <v>6232.32</v>
      </c>
      <c r="I45" s="471" t="str">
        <f>IF(E45="","",VLOOKUP(C45,Data!$B$5:$D$508,3,FALSE))</f>
        <v>C/T</v>
      </c>
      <c r="J45" s="347" t="str">
        <f>IF(E45="","",VLOOKUP(C45,Data!$B$5:$M$508,12,FALSE))</f>
        <v>Indonesia</v>
      </c>
      <c r="K45" s="348"/>
      <c r="L45" s="349">
        <f>IF(E45="","",VLOOKUP(C45,Data!$B$5:$E$508,4,FALSE)*E45)</f>
        <v>290.56</v>
      </c>
      <c r="M45" s="349">
        <f>IF(E45="","",VLOOKUP(C45,Data!$B$5:$F$508,5,FALSE)*E45)</f>
        <v>268.8</v>
      </c>
      <c r="N45" s="612" t="e">
        <f>IF(C45=Data!#REF!,Data!#REF!,(IF(C45=Data!#REF!,Data!#REF!,(IF(C45=Data!#REF!,Data!#REF!,(IF(C45=Data!B130,Data!G130,(IF(C45=Data!B133,Data!G133,(IF(C45=Data!#REF!,Data!#REF!,(IF(C45=Data!#REF!,Data!#REF!,(IF(C45=Data!#REF!,Data!#REF!,Data!#REF!)))))))))))))))&amp;IF(C45=Data!#REF!,Data!#REF!,(IF(C45=Data!#REF!,Data!#REF!,(IF(C45=Data!#REF!,Data!#REF!,(IF(C45=Data!#REF!,Data!#REF!,(IF(C45=Data!#REF!,Data!#REF!,(IF(C45=Data!#REF!,Data!G825,(IF(C45=Data!#REF!,Data!#REF!,(IF(C45=Data!#REF!,Data!#REF!,Data!#REF!)))))))))))))))&amp;IF(C45=Data!B161,Data!G161,(IF(C45=Data!#REF!,Data!#REF!,(IF(C45=Data!#REF!,Data!#REF!,(IF(C45=Data!#REF!,Data!#REF!,(IF(C45=Data!#REF!,Data!#REF!,Data!#REF!)))))))))</f>
        <v>#REF!</v>
      </c>
      <c r="O45" s="1002"/>
      <c r="P45" s="1003"/>
      <c r="Q45" s="630" t="s">
        <v>525</v>
      </c>
      <c r="R45" s="1003"/>
      <c r="S45" s="1003"/>
      <c r="T45" s="630"/>
      <c r="U45" s="634"/>
      <c r="V45" s="630"/>
      <c r="W45" s="350">
        <f>IF(E45="","",VLOOKUP(C45,Data!$B$5:$J$508,9,FALSE)*E45)</f>
        <v>0.83199999999999996</v>
      </c>
      <c r="X45" s="704"/>
      <c r="Y45" s="704"/>
      <c r="Z45" s="704"/>
      <c r="AA45" s="704"/>
      <c r="AB45" s="704"/>
      <c r="AC45" s="704"/>
      <c r="AD45" s="704"/>
      <c r="AF45"/>
      <c r="AG45"/>
    </row>
    <row r="46" spans="2:34" s="710" customFormat="1" ht="18">
      <c r="B46" s="957">
        <v>70</v>
      </c>
      <c r="C46" s="357" t="s">
        <v>137</v>
      </c>
      <c r="D46" s="346" t="str">
        <f>IF(E46="","",VLOOKUP(C46,Data!$B$5:$L$508,2,FALSE))</f>
        <v>ZV88290</v>
      </c>
      <c r="E46" s="715">
        <v>64</v>
      </c>
      <c r="F46" s="709"/>
      <c r="G46" s="346">
        <f>IF(E46="","",VLOOKUP(C46,Data!$B$5:$L$508,11,FALSE))</f>
        <v>96.87</v>
      </c>
      <c r="H46" s="616">
        <f t="shared" si="0"/>
        <v>6199.68</v>
      </c>
      <c r="I46" s="471" t="str">
        <f>IF(E46="","",VLOOKUP(C46,Data!$B$5:$D$508,3,FALSE))</f>
        <v>C/T</v>
      </c>
      <c r="J46" s="347" t="str">
        <f>IF(E46="","",VLOOKUP(C46,Data!$B$5:$M$508,12,FALSE))</f>
        <v>Indonesia</v>
      </c>
      <c r="K46" s="348"/>
      <c r="L46" s="349">
        <f>IF(E46="","",VLOOKUP(C46,Data!$B$5:$E$508,4,FALSE)*E46)</f>
        <v>290.56</v>
      </c>
      <c r="M46" s="349">
        <f>IF(E46="","",VLOOKUP(C46,Data!$B$5:$F$508,5,FALSE)*E46)</f>
        <v>268.8</v>
      </c>
      <c r="N46" s="612" t="e">
        <f>IF(C46=Data!#REF!,Data!#REF!,(IF(C46=Data!#REF!,Data!#REF!,(IF(C46=Data!#REF!,Data!#REF!,(IF(C46=Data!B131,Data!G131,(IF(C46=Data!B134,Data!G134,(IF(C46=Data!#REF!,Data!#REF!,(IF(C46=Data!#REF!,Data!#REF!,(IF(C46=Data!#REF!,Data!#REF!,Data!#REF!)))))))))))))))&amp;IF(C46=Data!#REF!,Data!#REF!,(IF(C46=Data!#REF!,Data!#REF!,(IF(C46=Data!#REF!,Data!#REF!,(IF(C46=Data!#REF!,Data!#REF!,(IF(C46=Data!#REF!,Data!#REF!,(IF(C46=Data!#REF!,Data!G826,(IF(C46=Data!#REF!,Data!#REF!,(IF(C46=Data!#REF!,Data!#REF!,Data!#REF!)))))))))))))))&amp;IF(C46=Data!B162,Data!G162,(IF(C46=Data!#REF!,Data!#REF!,(IF(C46=Data!#REF!,Data!#REF!,(IF(C46=Data!#REF!,Data!#REF!,(IF(C46=Data!#REF!,Data!#REF!,Data!#REF!)))))))))</f>
        <v>#REF!</v>
      </c>
      <c r="O46" s="1002"/>
      <c r="P46" s="1003"/>
      <c r="Q46" s="630" t="s">
        <v>525</v>
      </c>
      <c r="R46" s="1003"/>
      <c r="S46" s="1003"/>
      <c r="T46" s="630"/>
      <c r="U46" s="634"/>
      <c r="V46" s="630"/>
      <c r="W46" s="350">
        <f>IF(E46="","",VLOOKUP(C46,Data!$B$5:$J$508,9,FALSE)*E46)</f>
        <v>0.83199999999999996</v>
      </c>
      <c r="X46" s="704"/>
      <c r="Y46" s="704"/>
      <c r="Z46" s="704"/>
      <c r="AA46" s="704"/>
      <c r="AB46" s="704"/>
      <c r="AC46" s="704"/>
      <c r="AD46" s="704"/>
      <c r="AF46"/>
      <c r="AG46"/>
    </row>
    <row r="47" spans="2:34" s="710" customFormat="1" ht="18">
      <c r="B47" s="957" t="s">
        <v>1512</v>
      </c>
      <c r="C47" s="357" t="s">
        <v>138</v>
      </c>
      <c r="D47" s="346" t="str">
        <f>IF(E47="","",VLOOKUP(C47,Data!$B$5:$L$508,2,FALSE))</f>
        <v>ZV88300</v>
      </c>
      <c r="E47" s="715">
        <v>64</v>
      </c>
      <c r="F47" s="709"/>
      <c r="G47" s="346">
        <f>IF(E47="","",VLOOKUP(C47,Data!$B$5:$L$508,11,FALSE))</f>
        <v>96.87</v>
      </c>
      <c r="H47" s="616">
        <f t="shared" si="0"/>
        <v>6199.68</v>
      </c>
      <c r="I47" s="471" t="str">
        <f>IF(E47="","",VLOOKUP(C47,Data!$B$5:$D$508,3,FALSE))</f>
        <v>C/T</v>
      </c>
      <c r="J47" s="347" t="str">
        <f>IF(E47="","",VLOOKUP(C47,Data!$B$5:$M$508,12,FALSE))</f>
        <v>Indonesia</v>
      </c>
      <c r="K47" s="348"/>
      <c r="L47" s="349">
        <f>IF(E47="","",VLOOKUP(C47,Data!$B$5:$E$508,4,FALSE)*E47)</f>
        <v>290.56</v>
      </c>
      <c r="M47" s="349">
        <f>IF(E47="","",VLOOKUP(C47,Data!$B$5:$F$508,5,FALSE)*E47)</f>
        <v>268.8</v>
      </c>
      <c r="N47" s="612" t="e">
        <f>IF(C47=Data!#REF!,Data!#REF!,(IF(C47=Data!#REF!,Data!#REF!,(IF(C47=Data!#REF!,Data!#REF!,(IF(C47=Data!B132,Data!G132,(IF(C47=Data!B135,Data!G135,(IF(C47=Data!#REF!,Data!#REF!,(IF(C47=Data!#REF!,Data!#REF!,(IF(C47=Data!#REF!,Data!#REF!,Data!#REF!)))))))))))))))&amp;IF(C47=Data!#REF!,Data!#REF!,(IF(C47=Data!#REF!,Data!#REF!,(IF(C47=Data!#REF!,Data!#REF!,(IF(C47=Data!#REF!,Data!#REF!,(IF(C47=Data!#REF!,Data!#REF!,(IF(C47=Data!#REF!,Data!G827,(IF(C47=Data!#REF!,Data!#REF!,(IF(C47=Data!#REF!,Data!#REF!,Data!#REF!)))))))))))))))&amp;IF(C47=Data!B163,Data!G163,(IF(C47=Data!#REF!,Data!#REF!,(IF(C47=Data!#REF!,Data!#REF!,(IF(C47=Data!#REF!,Data!#REF!,(IF(C47=Data!#REF!,Data!#REF!,Data!#REF!)))))))))</f>
        <v>#REF!</v>
      </c>
      <c r="O47" s="1002"/>
      <c r="P47" s="1003"/>
      <c r="Q47" s="630" t="s">
        <v>525</v>
      </c>
      <c r="R47" s="1003"/>
      <c r="S47" s="1003"/>
      <c r="T47" s="630"/>
      <c r="U47" s="634"/>
      <c r="V47" s="630"/>
      <c r="W47" s="350">
        <f>IF(E47="","",VLOOKUP(C47,Data!$B$5:$J$508,9,FALSE)*E47)</f>
        <v>0.83199999999999996</v>
      </c>
      <c r="X47" s="704"/>
      <c r="Y47" s="704"/>
      <c r="Z47" s="704"/>
      <c r="AA47" s="704"/>
      <c r="AB47" s="704"/>
      <c r="AC47" s="704"/>
      <c r="AD47" s="704"/>
      <c r="AF47"/>
      <c r="AG47"/>
    </row>
    <row r="48" spans="2:34" s="710" customFormat="1" ht="18">
      <c r="B48" s="957">
        <v>71</v>
      </c>
      <c r="C48" s="357" t="s">
        <v>626</v>
      </c>
      <c r="D48" s="346" t="str">
        <f>IF(E48="","",VLOOKUP(C48,Data!$B$5:$L$508,2,FALSE))</f>
        <v>ZX16710</v>
      </c>
      <c r="E48" s="715">
        <v>5</v>
      </c>
      <c r="F48" s="709"/>
      <c r="G48" s="346">
        <f>IF(E48="","",VLOOKUP(C48,Data!$B$5:$L$508,11,FALSE))</f>
        <v>128.37</v>
      </c>
      <c r="H48" s="616">
        <f t="shared" si="0"/>
        <v>641.85</v>
      </c>
      <c r="I48" s="471" t="str">
        <f>IF(E48="","",VLOOKUP(C48,Data!$B$5:$D$508,3,FALSE))</f>
        <v>C/T</v>
      </c>
      <c r="J48" s="347" t="str">
        <f>IF(E48="","",VLOOKUP(C48,Data!$B$5:$M$508,12,FALSE))</f>
        <v>Indonesia</v>
      </c>
      <c r="K48" s="348"/>
      <c r="L48" s="349">
        <f>IF(E48="","",VLOOKUP(C48,Data!$B$5:$E$508,4,FALSE)*E48)</f>
        <v>15</v>
      </c>
      <c r="M48" s="349">
        <f>IF(E48="","",VLOOKUP(C48,Data!$B$5:$F$508,5,FALSE)*E48)</f>
        <v>10</v>
      </c>
      <c r="N48" s="612" t="e">
        <f>IF(C48=Data!#REF!,Data!#REF!,(IF(C48=Data!#REF!,Data!#REF!,(IF(C48=Data!#REF!,Data!#REF!,(IF(C48=Data!B133,Data!G133,(IF(C48=Data!B136,Data!G136,(IF(C48=Data!#REF!,Data!#REF!,(IF(C48=Data!#REF!,Data!#REF!,(IF(C48=Data!#REF!,Data!#REF!,Data!#REF!)))))))))))))))&amp;IF(C48=Data!#REF!,Data!#REF!,(IF(C48=Data!#REF!,Data!#REF!,(IF(C48=Data!#REF!,Data!#REF!,(IF(C48=Data!#REF!,Data!#REF!,(IF(C48=Data!#REF!,Data!#REF!,(IF(C48=Data!#REF!,Data!G828,(IF(C48=Data!#REF!,Data!#REF!,(IF(C48=Data!#REF!,Data!#REF!,Data!#REF!)))))))))))))))&amp;IF(C48=Data!B164,Data!G164,(IF(C48=Data!#REF!,Data!#REF!,(IF(C48=Data!#REF!,Data!#REF!,(IF(C48=Data!#REF!,Data!#REF!,(IF(C48=Data!#REF!,Data!#REF!,Data!#REF!)))))))))</f>
        <v>#REF!</v>
      </c>
      <c r="O48" s="1002"/>
      <c r="P48" s="1003"/>
      <c r="Q48" s="630" t="s">
        <v>525</v>
      </c>
      <c r="R48" s="1003"/>
      <c r="S48" s="1003"/>
      <c r="T48" s="630"/>
      <c r="U48" s="634"/>
      <c r="V48" s="630"/>
      <c r="W48" s="350">
        <f>IF(E48="","",VLOOKUP(C48,Data!$B$5:$J$508,9,FALSE)*E48)</f>
        <v>0.155</v>
      </c>
      <c r="X48" s="704"/>
      <c r="Y48" s="704"/>
      <c r="Z48" s="704"/>
      <c r="AA48" s="704"/>
      <c r="AB48" s="704"/>
      <c r="AC48" s="704"/>
      <c r="AD48" s="704"/>
      <c r="AF48"/>
      <c r="AG48"/>
    </row>
    <row r="49" spans="2:33" s="710" customFormat="1" ht="18">
      <c r="B49" s="957">
        <v>73</v>
      </c>
      <c r="C49" s="357" t="s">
        <v>628</v>
      </c>
      <c r="D49" s="346" t="str">
        <f>IF(E49="","",VLOOKUP(C49,Data!$B$5:$L$508,2,FALSE))</f>
        <v>ZX39170</v>
      </c>
      <c r="E49" s="715">
        <v>5</v>
      </c>
      <c r="F49" s="709"/>
      <c r="G49" s="346">
        <f>IF(E49="","",VLOOKUP(C49,Data!$B$5:$L$508,11,FALSE))</f>
        <v>128.04</v>
      </c>
      <c r="H49" s="616">
        <f t="shared" si="0"/>
        <v>640.19999999999993</v>
      </c>
      <c r="I49" s="471" t="str">
        <f>IF(E49="","",VLOOKUP(C49,Data!$B$5:$D$508,3,FALSE))</f>
        <v>C/T</v>
      </c>
      <c r="J49" s="347" t="str">
        <f>IF(E49="","",VLOOKUP(C49,Data!$B$5:$M$508,12,FALSE))</f>
        <v>Indonesia</v>
      </c>
      <c r="K49" s="348"/>
      <c r="L49" s="349">
        <f>IF(E49="","",VLOOKUP(C49,Data!$B$5:$E$508,4,FALSE)*E49)</f>
        <v>15</v>
      </c>
      <c r="M49" s="349">
        <f>IF(E49="","",VLOOKUP(C49,Data!$B$5:$F$508,5,FALSE)*E49)</f>
        <v>10</v>
      </c>
      <c r="N49" s="612" t="e">
        <f>IF(C49=Data!#REF!,Data!#REF!,(IF(C49=Data!#REF!,Data!#REF!,(IF(C49=Data!#REF!,Data!#REF!,(IF(C49=Data!B134,Data!G134,(IF(C49=Data!B137,Data!G137,(IF(C49=Data!#REF!,Data!#REF!,(IF(C49=Data!#REF!,Data!#REF!,(IF(C49=Data!#REF!,Data!#REF!,Data!#REF!)))))))))))))))&amp;IF(C49=Data!#REF!,Data!#REF!,(IF(C49=Data!#REF!,Data!#REF!,(IF(C49=Data!#REF!,Data!#REF!,(IF(C49=Data!#REF!,Data!#REF!,(IF(C49=Data!#REF!,Data!#REF!,(IF(C49=Data!#REF!,Data!G829,(IF(C49=Data!#REF!,Data!#REF!,(IF(C49=Data!#REF!,Data!#REF!,Data!#REF!)))))))))))))))&amp;IF(C49=Data!B165,Data!G165,(IF(C49=Data!#REF!,Data!#REF!,(IF(C49=Data!#REF!,Data!#REF!,(IF(C49=Data!#REF!,Data!#REF!,(IF(C49=Data!#REF!,Data!#REF!,Data!#REF!)))))))))</f>
        <v>#REF!</v>
      </c>
      <c r="O49" s="1002"/>
      <c r="P49" s="1003"/>
      <c r="Q49" s="630" t="s">
        <v>525</v>
      </c>
      <c r="R49" s="1003"/>
      <c r="S49" s="1003"/>
      <c r="T49" s="630"/>
      <c r="U49" s="634"/>
      <c r="V49" s="630"/>
      <c r="W49" s="350">
        <f>IF(E49="","",VLOOKUP(C49,Data!$B$5:$J$508,9,FALSE)*E49)</f>
        <v>0.155</v>
      </c>
      <c r="X49" s="704"/>
      <c r="Y49" s="704"/>
      <c r="Z49" s="704"/>
      <c r="AA49" s="704"/>
      <c r="AB49" s="704"/>
      <c r="AC49" s="704"/>
      <c r="AD49" s="704"/>
      <c r="AF49"/>
      <c r="AG49"/>
    </row>
    <row r="50" spans="2:33" s="710" customFormat="1" ht="18">
      <c r="B50" s="635"/>
      <c r="C50" s="364" t="s">
        <v>1429</v>
      </c>
      <c r="D50" s="346" t="str">
        <f>IF(E50="","",VLOOKUP(C50,Data!$B$5:$L$508,2,FALSE))</f>
        <v/>
      </c>
      <c r="E50" s="715"/>
      <c r="F50" s="709"/>
      <c r="G50" s="346" t="str">
        <f>IF(E50="","",VLOOKUP(C50,Data!$B$5:$L$508,11,FALSE))</f>
        <v/>
      </c>
      <c r="H50" s="616" t="str">
        <f t="shared" ref="H50" si="1">IF(E50&gt;0,E50*G50,"-")</f>
        <v>-</v>
      </c>
      <c r="I50" s="471" t="str">
        <f>IF(E50="","",VLOOKUP(C50,Data!$B$5:$D$508,3,FALSE))</f>
        <v/>
      </c>
      <c r="J50" s="347" t="str">
        <f>IF(E50="","",VLOOKUP(C50,Data!$B$5:$M$508,12,FALSE))</f>
        <v/>
      </c>
      <c r="K50" s="348"/>
      <c r="L50" s="349" t="str">
        <f>IF(E50="","",VLOOKUP(C50,Data!$B$5:$E$508,4,FALSE)*E50)</f>
        <v/>
      </c>
      <c r="M50" s="349" t="str">
        <f>IF(E50="","",VLOOKUP(C50,Data!$B$5:$F$508,5,FALSE)*E50)</f>
        <v/>
      </c>
      <c r="N50" s="612" t="e">
        <f>IF(C50=Data!#REF!,Data!#REF!,(IF(C50=Data!#REF!,Data!#REF!,(IF(C50=Data!#REF!,Data!#REF!,(IF(C50=Data!B224,Data!G224,(IF(C50=Data!B227,Data!G227,(IF(C50=Data!#REF!,Data!#REF!,(IF(C50=Data!#REF!,Data!#REF!,(IF(C50=Data!#REF!,Data!#REF!,Data!#REF!)))))))))))))))&amp;IF(C50=Data!#REF!,Data!#REF!,(IF(C50=Data!#REF!,Data!#REF!,(IF(C50=Data!#REF!,Data!#REF!,(IF(C50=Data!#REF!,Data!#REF!,(IF(C50=Data!#REF!,Data!#REF!,(IF(C50=Data!#REF!,Data!G919,(IF(C50=Data!#REF!,Data!#REF!,(IF(C50=Data!#REF!,Data!#REF!,Data!#REF!)))))))))))))))&amp;IF(C50=Data!B255,Data!G255,(IF(C50=Data!#REF!,Data!#REF!,(IF(C50=Data!#REF!,Data!#REF!,(IF(C50=Data!#REF!,Data!#REF!,(IF(C50=Data!#REF!,Data!#REF!,Data!#REF!)))))))))</f>
        <v>#REF!</v>
      </c>
      <c r="O50" s="1002"/>
      <c r="P50" s="1003"/>
      <c r="Q50" s="630" t="s">
        <v>525</v>
      </c>
      <c r="R50" s="1003"/>
      <c r="S50" s="1003"/>
      <c r="T50" s="630"/>
      <c r="U50" s="634"/>
      <c r="V50" s="630"/>
      <c r="W50" s="350" t="str">
        <f>IF(E50="","",VLOOKUP(C50,Data!$B$5:$J$508,9,FALSE)*E50)</f>
        <v/>
      </c>
      <c r="X50" s="704"/>
      <c r="Y50" s="704"/>
      <c r="Z50" s="704"/>
      <c r="AA50" s="704"/>
      <c r="AB50" s="704"/>
      <c r="AC50" s="704"/>
      <c r="AD50" s="704"/>
      <c r="AF50"/>
      <c r="AG50"/>
    </row>
    <row r="51" spans="2:33" s="710" customFormat="1" ht="20" customHeight="1">
      <c r="B51" s="635">
        <v>74</v>
      </c>
      <c r="C51" s="357" t="s">
        <v>621</v>
      </c>
      <c r="D51" s="346" t="str">
        <f>IF(E51="","",VLOOKUP(C51,Data!$B$5:$L$508,2,FALSE))</f>
        <v>ZV87970</v>
      </c>
      <c r="E51" s="715">
        <v>9</v>
      </c>
      <c r="F51" s="709"/>
      <c r="G51" s="346">
        <f>IF(E51="","",VLOOKUP(C51,Data!$B$5:$L$508,11,FALSE))</f>
        <v>21.69</v>
      </c>
      <c r="H51" s="616">
        <f t="shared" si="0"/>
        <v>195.21</v>
      </c>
      <c r="I51" s="471" t="str">
        <f>IF(E51="","",VLOOKUP(C51,Data!$B$5:$D$508,3,FALSE))</f>
        <v>C/T</v>
      </c>
      <c r="J51" s="347" t="str">
        <f>IF(E51="","",VLOOKUP(C51,Data!$B$5:$M$508,12,FALSE))</f>
        <v>Indonesia</v>
      </c>
      <c r="K51" s="348"/>
      <c r="L51" s="349">
        <f>IF(E51="","",VLOOKUP(C51,Data!$B$5:$E$508,4,FALSE)*E51)</f>
        <v>96.75</v>
      </c>
      <c r="M51" s="349">
        <f>IF(E51="","",VLOOKUP(C51,Data!$B$5:$F$508,5,FALSE)*E51)</f>
        <v>77.399999999999991</v>
      </c>
      <c r="N51" s="612" t="e">
        <f>IF(C51=Data!#REF!,Data!#REF!,(IF(C51=Data!#REF!,Data!#REF!,(IF(C51=Data!#REF!,Data!#REF!,(IF(C51=Data!B135,Data!G135,(IF(C51=Data!B138,Data!G138,(IF(C51=Data!#REF!,Data!#REF!,(IF(C51=Data!#REF!,Data!#REF!,(IF(C51=Data!#REF!,Data!#REF!,Data!#REF!)))))))))))))))&amp;IF(C51=Data!#REF!,Data!#REF!,(IF(C51=Data!#REF!,Data!#REF!,(IF(C51=Data!#REF!,Data!#REF!,(IF(C51=Data!#REF!,Data!#REF!,(IF(C51=Data!#REF!,Data!#REF!,(IF(C51=Data!#REF!,Data!G830,(IF(C51=Data!#REF!,Data!#REF!,(IF(C51=Data!#REF!,Data!#REF!,Data!#REF!)))))))))))))))&amp;IF(C51=Data!B166,Data!G166,(IF(C51=Data!#REF!,Data!#REF!,(IF(C51=Data!#REF!,Data!#REF!,(IF(C51=Data!#REF!,Data!#REF!,(IF(C51=Data!#REF!,Data!#REF!,Data!#REF!)))))))))</f>
        <v>#REF!</v>
      </c>
      <c r="O51" s="1002"/>
      <c r="P51" s="1003"/>
      <c r="Q51" s="630" t="s">
        <v>525</v>
      </c>
      <c r="R51" s="1003"/>
      <c r="S51" s="1003"/>
      <c r="T51" s="630"/>
      <c r="U51" s="634"/>
      <c r="V51" s="630"/>
      <c r="W51" s="350">
        <f>IF(E51="","",VLOOKUP(C51,Data!$B$5:$J$508,9,FALSE)*E51)</f>
        <v>0.242372</v>
      </c>
      <c r="X51" s="704"/>
      <c r="Y51" s="704"/>
      <c r="Z51" s="704"/>
      <c r="AA51" s="704"/>
      <c r="AB51" s="704"/>
      <c r="AC51" s="704"/>
      <c r="AD51" s="704"/>
    </row>
    <row r="52" spans="2:33" s="710" customFormat="1" ht="20" customHeight="1">
      <c r="B52" s="957">
        <v>75</v>
      </c>
      <c r="C52" s="357" t="s">
        <v>618</v>
      </c>
      <c r="D52" s="346" t="str">
        <f>IF(E52="","",VLOOKUP(C52,Data!$B$5:$L$508,2,FALSE))</f>
        <v>ZV88010</v>
      </c>
      <c r="E52" s="715">
        <v>8</v>
      </c>
      <c r="F52" s="709"/>
      <c r="G52" s="346">
        <f>IF(E52="","",VLOOKUP(C52,Data!$B$5:$L$508,11,FALSE))</f>
        <v>23.65</v>
      </c>
      <c r="H52" s="616">
        <f t="shared" si="0"/>
        <v>189.2</v>
      </c>
      <c r="I52" s="471" t="str">
        <f>IF(E52="","",VLOOKUP(C52,Data!$B$5:$D$508,3,FALSE))</f>
        <v>C/T</v>
      </c>
      <c r="J52" s="347" t="str">
        <f>IF(E52="","",VLOOKUP(C52,Data!$B$5:$M$508,12,FALSE))</f>
        <v>Indonesia</v>
      </c>
      <c r="K52" s="348"/>
      <c r="L52" s="349">
        <f>IF(E52="","",VLOOKUP(C52,Data!$B$5:$E$508,4,FALSE)*E52)</f>
        <v>60.08</v>
      </c>
      <c r="M52" s="349">
        <f>IF(E52="","",VLOOKUP(C52,Data!$B$5:$F$508,5,FALSE)*E52)</f>
        <v>51.2</v>
      </c>
      <c r="N52" s="612" t="e">
        <f>IF(C52=Data!#REF!,Data!#REF!,(IF(C52=Data!#REF!,Data!#REF!,(IF(C52=Data!#REF!,Data!#REF!,(IF(C52=Data!B130,Data!G130,(IF(C52=Data!B133,Data!G133,(IF(C52=Data!#REF!,Data!#REF!,(IF(C52=Data!#REF!,Data!#REF!,(IF(C52=Data!#REF!,Data!#REF!,Data!#REF!)))))))))))))))&amp;IF(C52=Data!#REF!,Data!#REF!,(IF(C52=Data!#REF!,Data!#REF!,(IF(C52=Data!#REF!,Data!#REF!,(IF(C52=Data!#REF!,Data!#REF!,(IF(C52=Data!#REF!,Data!#REF!,(IF(C52=Data!#REF!,Data!G825,(IF(C52=Data!#REF!,Data!#REF!,(IF(C52=Data!#REF!,Data!#REF!,Data!#REF!)))))))))))))))&amp;IF(C52=Data!B161,Data!G161,(IF(C52=Data!#REF!,Data!#REF!,(IF(C52=Data!#REF!,Data!#REF!,(IF(C52=Data!#REF!,Data!#REF!,(IF(C52=Data!#REF!,Data!#REF!,Data!#REF!)))))))))</f>
        <v>#REF!</v>
      </c>
      <c r="O52" s="1002"/>
      <c r="P52" s="1003"/>
      <c r="Q52" s="630" t="s">
        <v>525</v>
      </c>
      <c r="R52" s="1003"/>
      <c r="S52" s="1003"/>
      <c r="T52" s="630"/>
      <c r="U52" s="634"/>
      <c r="V52" s="630"/>
      <c r="W52" s="350">
        <f>IF(E52="","",VLOOKUP(C52,Data!$B$5:$J$508,9,FALSE)*E52)</f>
        <v>0.242372</v>
      </c>
      <c r="X52" s="704"/>
      <c r="Y52" s="704"/>
      <c r="Z52" s="704"/>
      <c r="AA52" s="704"/>
      <c r="AB52" s="704"/>
      <c r="AC52" s="704"/>
      <c r="AD52" s="704"/>
    </row>
    <row r="53" spans="2:33" s="710" customFormat="1" ht="20" customHeight="1">
      <c r="B53" s="957"/>
      <c r="C53" s="357"/>
      <c r="D53" s="346" t="str">
        <f>IF(E53="","",VLOOKUP(C53,Data!$B$5:$L$508,2,FALSE))</f>
        <v/>
      </c>
      <c r="E53" s="715"/>
      <c r="F53" s="709"/>
      <c r="G53" s="346" t="str">
        <f>IF(E53="","",VLOOKUP(C53,Data!$B$5:$L$508,11,FALSE))</f>
        <v/>
      </c>
      <c r="H53" s="616" t="str">
        <f t="shared" si="0"/>
        <v>-</v>
      </c>
      <c r="I53" s="471" t="str">
        <f>IF(E53="","",VLOOKUP(C53,Data!$B$5:$D$508,3,FALSE))</f>
        <v/>
      </c>
      <c r="J53" s="347" t="str">
        <f>IF(E53="","",VLOOKUP(C53,Data!$B$5:$M$508,12,FALSE))</f>
        <v/>
      </c>
      <c r="K53" s="348"/>
      <c r="L53" s="349" t="str">
        <f>IF(E53="","",VLOOKUP(C53,Data!$B$5:$E$508,4,FALSE)*E53)</f>
        <v/>
      </c>
      <c r="M53" s="349" t="str">
        <f>IF(E53="","",VLOOKUP(C53,Data!$B$5:$F$508,5,FALSE)*E53)</f>
        <v/>
      </c>
      <c r="N53" s="612" t="e">
        <f>IF(C53=Data!#REF!,Data!#REF!,(IF(C53=Data!#REF!,Data!#REF!,(IF(C53=Data!#REF!,Data!#REF!,(IF(C53=Data!B131,Data!G131,(IF(C53=Data!B134,Data!G134,(IF(C53=Data!#REF!,Data!#REF!,(IF(C53=Data!#REF!,Data!#REF!,(IF(C53=Data!#REF!,Data!#REF!,Data!#REF!)))))))))))))))&amp;IF(C53=Data!#REF!,Data!#REF!,(IF(C53=Data!#REF!,Data!#REF!,(IF(C53=Data!#REF!,Data!#REF!,(IF(C53=Data!#REF!,Data!#REF!,(IF(C53=Data!#REF!,Data!#REF!,(IF(C53=Data!#REF!,Data!G826,(IF(C53=Data!#REF!,Data!#REF!,(IF(C53=Data!#REF!,Data!#REF!,Data!#REF!)))))))))))))))&amp;IF(C53=Data!B162,Data!G162,(IF(C53=Data!#REF!,Data!#REF!,(IF(C53=Data!#REF!,Data!#REF!,(IF(C53=Data!#REF!,Data!#REF!,(IF(C53=Data!#REF!,Data!#REF!,Data!#REF!)))))))))</f>
        <v>#REF!</v>
      </c>
      <c r="O53" s="1002"/>
      <c r="P53" s="1003"/>
      <c r="Q53" s="630" t="s">
        <v>525</v>
      </c>
      <c r="R53" s="1003"/>
      <c r="S53" s="1003"/>
      <c r="T53" s="630"/>
      <c r="U53" s="634"/>
      <c r="V53" s="630"/>
      <c r="W53" s="350" t="str">
        <f>IF(E53="","",VLOOKUP(C53,Data!$B$5:$J$508,9,FALSE)*E53)</f>
        <v/>
      </c>
      <c r="X53" s="704"/>
      <c r="Y53" s="704"/>
      <c r="Z53" s="704"/>
      <c r="AA53" s="704"/>
      <c r="AB53" s="704"/>
      <c r="AC53" s="704"/>
      <c r="AD53" s="704"/>
    </row>
    <row r="54" spans="2:33" s="710" customFormat="1" ht="19" customHeight="1">
      <c r="B54" s="637"/>
      <c r="C54" s="653"/>
      <c r="D54" s="346" t="str">
        <f>IF(E54="","",VLOOKUP(C54,Data!$B$5:$L$508,2,FALSE))</f>
        <v/>
      </c>
      <c r="E54" s="715"/>
      <c r="F54" s="709"/>
      <c r="G54" s="346" t="str">
        <f>IF(E54="","",VLOOKUP(C54,Data!$B$5:$L$508,11,FALSE))</f>
        <v/>
      </c>
      <c r="H54" s="616" t="str">
        <f t="shared" si="0"/>
        <v>-</v>
      </c>
      <c r="I54" s="471" t="str">
        <f>IF(E54="","",VLOOKUP(C54,Data!$B$5:$D$508,3,FALSE))</f>
        <v/>
      </c>
      <c r="J54" s="347" t="str">
        <f>IF(E54="","",VLOOKUP(C54,Data!$B$5:$M$508,12,FALSE))</f>
        <v/>
      </c>
      <c r="K54" s="348"/>
      <c r="L54" s="349" t="str">
        <f>IF(E54="","",VLOOKUP(C54,Data!$B$5:$E$508,4,FALSE)*E54)</f>
        <v/>
      </c>
      <c r="M54" s="349" t="str">
        <f>IF(E54="","",VLOOKUP(C54,Data!$B$5:$F$508,5,FALSE)*E54)</f>
        <v/>
      </c>
      <c r="N54" s="612" t="e">
        <f>IF(C54=Data!#REF!,Data!#REF!,(IF(C54=Data!#REF!,Data!#REF!,(IF(C54=Data!#REF!,Data!#REF!,(IF(C54=Data!B148,Data!G148,(IF(C54=Data!B151,Data!G151,(IF(C54=Data!#REF!,Data!#REF!,(IF(C54=Data!#REF!,Data!#REF!,(IF(C54=Data!#REF!,Data!#REF!,Data!#REF!)))))))))))))))&amp;IF(C54=Data!#REF!,Data!#REF!,(IF(C54=Data!#REF!,Data!#REF!,(IF(C54=Data!#REF!,Data!#REF!,(IF(C54=Data!#REF!,Data!#REF!,(IF(C54=Data!#REF!,Data!#REF!,(IF(C54=Data!#REF!,Data!G843,(IF(C54=Data!#REF!,Data!#REF!,(IF(C54=Data!#REF!,Data!#REF!,Data!#REF!)))))))))))))))&amp;IF(C54=Data!B179,Data!G179,(IF(C54=Data!#REF!,Data!#REF!,(IF(C54=Data!#REF!,Data!#REF!,(IF(C54=Data!#REF!,Data!#REF!,(IF(C54=Data!#REF!,Data!#REF!,Data!#REF!)))))))))</f>
        <v>#REF!</v>
      </c>
      <c r="O54" s="1002"/>
      <c r="P54" s="1003"/>
      <c r="Q54" s="630" t="s">
        <v>525</v>
      </c>
      <c r="R54" s="1003"/>
      <c r="S54" s="1003"/>
      <c r="T54" s="630"/>
      <c r="U54" s="634"/>
      <c r="V54" s="630"/>
      <c r="W54" s="350" t="str">
        <f>IF(E54="","",VLOOKUP(C54,Data!$B$5:$J$508,9,FALSE)*E54)</f>
        <v/>
      </c>
      <c r="X54" s="704"/>
      <c r="Y54" s="704"/>
      <c r="Z54" s="704"/>
      <c r="AA54" s="704"/>
      <c r="AB54" s="704"/>
      <c r="AC54" s="704"/>
      <c r="AD54" s="704"/>
    </row>
    <row r="55" spans="2:33" ht="18">
      <c r="B55" s="637"/>
      <c r="C55" s="653"/>
      <c r="D55" s="654"/>
      <c r="E55" s="359">
        <f>SUM(E18:E54)</f>
        <v>4087</v>
      </c>
      <c r="F55" s="359"/>
      <c r="G55" s="361"/>
      <c r="H55" s="493">
        <f>SUM(H18:H54)</f>
        <v>135779.51</v>
      </c>
      <c r="I55" s="361"/>
      <c r="J55" s="361"/>
      <c r="K55" s="361"/>
      <c r="L55" s="655">
        <f>SUM(L18:L54)</f>
        <v>11878.42</v>
      </c>
      <c r="M55" s="655">
        <f>SUM(M18:M54)</f>
        <v>11102.499999999998</v>
      </c>
      <c r="N55" s="351" t="e">
        <f>SUM(N16:N54)</f>
        <v>#REF!</v>
      </c>
      <c r="O55" s="351"/>
      <c r="P55" s="351">
        <f>SUM(P16:P54)</f>
        <v>0</v>
      </c>
      <c r="Q55" s="351">
        <f>SUM(Q16:Q54)</f>
        <v>0</v>
      </c>
      <c r="R55" s="351"/>
      <c r="S55" s="351">
        <f>SUM(S16:S54)</f>
        <v>0</v>
      </c>
      <c r="T55" s="351">
        <f>SUM(T16:T54)</f>
        <v>0</v>
      </c>
      <c r="U55" s="351" t="e">
        <f>SUM(#REF!)</f>
        <v>#REF!</v>
      </c>
      <c r="V55" s="351">
        <f>SUM(V16:V54)</f>
        <v>0</v>
      </c>
      <c r="W55" s="354">
        <f>SUM(W18:W54)</f>
        <v>36.562188000000006</v>
      </c>
      <c r="Z55" s="704"/>
      <c r="AA55" s="704"/>
    </row>
    <row r="56" spans="2:33" ht="32.5">
      <c r="B56" s="656"/>
      <c r="C56" s="904"/>
      <c r="D56" s="641"/>
      <c r="E56" s="441"/>
      <c r="F56" s="658"/>
      <c r="G56" s="177" t="s">
        <v>527</v>
      </c>
      <c r="H56" s="174"/>
      <c r="I56" s="439"/>
      <c r="J56" s="439"/>
      <c r="K56" s="439"/>
      <c r="L56" s="178"/>
      <c r="M56" s="174"/>
      <c r="N56" s="408"/>
      <c r="O56" s="407"/>
      <c r="P56" s="407"/>
      <c r="Q56" s="407"/>
      <c r="R56" s="407"/>
      <c r="S56" s="407"/>
      <c r="T56" s="407"/>
      <c r="U56" s="408"/>
      <c r="V56" s="408"/>
      <c r="W56" s="176"/>
      <c r="Z56" s="704"/>
      <c r="AA56" s="704"/>
    </row>
    <row r="57" spans="2:33" ht="13">
      <c r="B57" s="387" t="s">
        <v>523</v>
      </c>
      <c r="C57" s="639"/>
      <c r="D57" s="659"/>
      <c r="E57" s="444" t="s">
        <v>528</v>
      </c>
      <c r="F57" s="444"/>
      <c r="G57" s="80" t="s">
        <v>82</v>
      </c>
      <c r="H57" s="84"/>
      <c r="I57" s="417" t="s">
        <v>83</v>
      </c>
      <c r="J57" s="445"/>
      <c r="K57" s="169" t="s">
        <v>84</v>
      </c>
      <c r="L57" s="169"/>
      <c r="M57" s="1070" t="s">
        <v>85</v>
      </c>
      <c r="N57" s="1071"/>
      <c r="O57" s="1071"/>
      <c r="P57" s="1071"/>
      <c r="Q57" s="1071"/>
      <c r="R57" s="1071"/>
      <c r="S57" s="1071"/>
      <c r="T57" s="1071"/>
      <c r="U57" s="1071"/>
      <c r="V57" s="1071"/>
      <c r="W57" s="1072"/>
      <c r="Z57" s="704"/>
      <c r="AA57" s="704"/>
    </row>
    <row r="58" spans="2:33" ht="13">
      <c r="B58" s="394" t="s">
        <v>547</v>
      </c>
      <c r="D58" s="660"/>
      <c r="E58" s="381" t="s">
        <v>87</v>
      </c>
      <c r="G58" s="179" t="s">
        <v>1135</v>
      </c>
      <c r="H58" s="180" t="s">
        <v>12</v>
      </c>
      <c r="I58" s="394" t="s">
        <v>88</v>
      </c>
      <c r="J58" s="446"/>
      <c r="K58" s="171" t="s">
        <v>89</v>
      </c>
      <c r="L58" s="171"/>
      <c r="M58" s="167"/>
      <c r="W58" s="172"/>
      <c r="Z58" s="704"/>
      <c r="AA58" s="704"/>
    </row>
    <row r="59" spans="2:33" ht="12.5">
      <c r="B59" s="394" t="s">
        <v>561</v>
      </c>
      <c r="D59" s="641"/>
      <c r="G59" s="1073"/>
      <c r="H59" s="1074"/>
      <c r="I59" s="394"/>
      <c r="J59" s="446"/>
      <c r="K59" s="171" t="s">
        <v>93</v>
      </c>
      <c r="L59" s="171"/>
      <c r="M59" s="167"/>
      <c r="W59" s="172"/>
      <c r="Z59" s="704"/>
      <c r="AA59" s="704"/>
    </row>
    <row r="60" spans="2:33" ht="12.5">
      <c r="B60" s="406"/>
      <c r="C60" s="448"/>
      <c r="D60" s="661"/>
      <c r="E60" s="381" t="s">
        <v>94</v>
      </c>
      <c r="G60" s="179"/>
      <c r="H60" s="180"/>
      <c r="I60" s="394" t="s">
        <v>95</v>
      </c>
      <c r="J60" s="446"/>
      <c r="K60" s="171"/>
      <c r="L60" s="171"/>
      <c r="M60" s="167"/>
      <c r="W60" s="172"/>
      <c r="Z60" s="704"/>
      <c r="AA60" s="704"/>
    </row>
    <row r="61" spans="2:33" ht="13">
      <c r="B61" s="387" t="s">
        <v>96</v>
      </c>
      <c r="C61" s="444"/>
      <c r="D61" s="640"/>
      <c r="E61" s="381" t="s">
        <v>97</v>
      </c>
      <c r="G61" s="88" t="s">
        <v>98</v>
      </c>
      <c r="H61" s="85"/>
      <c r="I61" s="394" t="s">
        <v>88</v>
      </c>
      <c r="J61" s="446"/>
      <c r="K61" s="171" t="s">
        <v>99</v>
      </c>
      <c r="L61" s="171"/>
      <c r="M61" s="167"/>
      <c r="W61" s="172"/>
      <c r="Z61" s="704"/>
      <c r="AA61" s="704"/>
    </row>
    <row r="62" spans="2:33" ht="15.5">
      <c r="B62" s="729" t="s">
        <v>537</v>
      </c>
      <c r="D62" s="641"/>
      <c r="E62" s="381" t="s">
        <v>100</v>
      </c>
      <c r="G62" s="89"/>
      <c r="H62" s="181"/>
      <c r="I62" s="394" t="s">
        <v>101</v>
      </c>
      <c r="J62" s="446"/>
      <c r="K62" s="171" t="s">
        <v>524</v>
      </c>
      <c r="L62" s="171"/>
      <c r="M62" s="1075" t="s">
        <v>103</v>
      </c>
      <c r="N62" s="1076"/>
      <c r="O62" s="1076"/>
      <c r="P62" s="1076"/>
      <c r="Q62" s="1076"/>
      <c r="R62" s="1076"/>
      <c r="S62" s="1076"/>
      <c r="T62" s="1076"/>
      <c r="U62" s="1076"/>
      <c r="V62" s="1076"/>
      <c r="W62" s="1077"/>
      <c r="Z62" s="704"/>
      <c r="AA62" s="704"/>
    </row>
    <row r="63" spans="2:33" ht="12.5">
      <c r="B63" s="406"/>
      <c r="C63" s="448"/>
      <c r="D63" s="644"/>
      <c r="E63" s="448"/>
      <c r="F63" s="448"/>
      <c r="G63" s="1061" t="s">
        <v>1502</v>
      </c>
      <c r="H63" s="1078"/>
      <c r="I63" s="1061" t="s">
        <v>1504</v>
      </c>
      <c r="J63" s="1078"/>
      <c r="K63" s="448"/>
      <c r="L63" s="175"/>
      <c r="M63" s="1079" t="s">
        <v>105</v>
      </c>
      <c r="N63" s="1080"/>
      <c r="O63" s="1080"/>
      <c r="P63" s="1080"/>
      <c r="Q63" s="1080"/>
      <c r="R63" s="1080"/>
      <c r="S63" s="1080"/>
      <c r="T63" s="1080"/>
      <c r="U63" s="1080"/>
      <c r="V63" s="1080"/>
      <c r="W63" s="1081"/>
      <c r="Z63" s="704"/>
      <c r="AA63" s="704"/>
    </row>
    <row r="64" spans="2:33" ht="12.5">
      <c r="B64" s="996"/>
      <c r="C64" s="997"/>
      <c r="D64" s="997"/>
      <c r="E64" s="997"/>
      <c r="F64" s="997"/>
      <c r="G64" s="998"/>
      <c r="H64" s="999"/>
      <c r="I64" s="998"/>
      <c r="J64" s="999"/>
      <c r="K64" s="997"/>
      <c r="L64" s="171"/>
      <c r="M64" s="1000"/>
      <c r="N64" s="1000"/>
      <c r="O64" s="1000"/>
      <c r="P64" s="1000"/>
      <c r="Q64" s="1000"/>
      <c r="R64" s="1000"/>
      <c r="S64" s="1000"/>
      <c r="T64" s="1000"/>
      <c r="U64" s="1000"/>
      <c r="V64" s="1000"/>
      <c r="W64" s="1001"/>
      <c r="Z64" s="704"/>
      <c r="AA64" s="704"/>
    </row>
    <row r="65" spans="2:29" ht="12.5">
      <c r="Z65" s="704"/>
      <c r="AA65" s="704"/>
    </row>
    <row r="66" spans="2:29" ht="12.5">
      <c r="Z66" s="704"/>
      <c r="AA66" s="704"/>
    </row>
    <row r="67" spans="2:29" ht="12.5">
      <c r="Z67" s="704"/>
      <c r="AA67" s="704"/>
    </row>
    <row r="68" spans="2:29" ht="12.5">
      <c r="Z68" s="704"/>
      <c r="AA68" s="704"/>
    </row>
    <row r="69" spans="2:29" ht="22.5" customHeight="1">
      <c r="B69" s="456" t="s">
        <v>922</v>
      </c>
      <c r="C69" s="497"/>
      <c r="D69" s="456" t="s">
        <v>580</v>
      </c>
      <c r="E69" s="663"/>
      <c r="F69" s="663"/>
      <c r="G69" s="456" t="s">
        <v>916</v>
      </c>
      <c r="I69" s="456" t="s">
        <v>927</v>
      </c>
      <c r="Z69" s="704"/>
      <c r="AA69" s="704"/>
    </row>
    <row r="70" spans="2:29" s="163" customFormat="1" ht="22.5" customHeight="1">
      <c r="B70" s="456" t="s">
        <v>923</v>
      </c>
      <c r="C70" s="497"/>
      <c r="D70" s="456" t="s">
        <v>927</v>
      </c>
      <c r="E70" s="663"/>
      <c r="F70" s="663"/>
      <c r="G70" s="664" t="s">
        <v>917</v>
      </c>
      <c r="H70" s="497"/>
      <c r="I70" s="575" t="s">
        <v>927</v>
      </c>
      <c r="J70" s="704"/>
      <c r="K70" s="704"/>
      <c r="N70" s="704"/>
      <c r="O70" s="704"/>
      <c r="P70" s="704"/>
      <c r="Q70" s="704"/>
      <c r="R70" s="704"/>
      <c r="S70" s="704"/>
      <c r="T70" s="704"/>
      <c r="U70" s="704"/>
      <c r="V70" s="704"/>
      <c r="W70" s="164"/>
      <c r="X70" s="704"/>
      <c r="Y70" s="704"/>
      <c r="Z70" s="704"/>
      <c r="AA70" s="704"/>
      <c r="AB70" s="704"/>
      <c r="AC70" s="704"/>
    </row>
    <row r="71" spans="2:29" s="163" customFormat="1" ht="22.5" customHeight="1">
      <c r="B71" s="456" t="s">
        <v>924</v>
      </c>
      <c r="C71" s="497"/>
      <c r="D71" s="664" t="s">
        <v>927</v>
      </c>
      <c r="E71" s="663"/>
      <c r="F71" s="663"/>
      <c r="G71" s="456" t="s">
        <v>918</v>
      </c>
      <c r="I71" s="456" t="s">
        <v>580</v>
      </c>
      <c r="J71" s="704"/>
      <c r="K71" s="704"/>
      <c r="N71" s="704"/>
      <c r="O71" s="704"/>
      <c r="P71" s="704"/>
      <c r="Q71" s="704"/>
      <c r="R71" s="704"/>
      <c r="S71" s="704"/>
      <c r="T71" s="704"/>
      <c r="U71" s="704"/>
      <c r="V71" s="704"/>
      <c r="W71" s="164"/>
      <c r="X71" s="704"/>
      <c r="Y71" s="704"/>
      <c r="Z71" s="704"/>
      <c r="AA71" s="704"/>
      <c r="AB71" s="704"/>
      <c r="AC71" s="704"/>
    </row>
    <row r="72" spans="2:29" s="163" customFormat="1" ht="22.5" customHeight="1">
      <c r="B72" s="456" t="s">
        <v>925</v>
      </c>
      <c r="C72" s="497"/>
      <c r="D72" s="456" t="s">
        <v>580</v>
      </c>
      <c r="E72" s="663"/>
      <c r="F72" s="663"/>
      <c r="G72" s="456" t="s">
        <v>919</v>
      </c>
      <c r="I72" s="456" t="s">
        <v>580</v>
      </c>
      <c r="J72" s="704"/>
      <c r="K72" s="704"/>
      <c r="N72" s="704"/>
      <c r="O72" s="704"/>
      <c r="P72" s="704"/>
      <c r="Q72" s="704"/>
      <c r="R72" s="704"/>
      <c r="S72" s="704"/>
      <c r="T72" s="704"/>
      <c r="U72" s="704"/>
      <c r="V72" s="704"/>
      <c r="W72" s="164"/>
      <c r="X72" s="704"/>
      <c r="Y72" s="704"/>
      <c r="Z72" s="704"/>
      <c r="AA72" s="704"/>
      <c r="AB72" s="704"/>
      <c r="AC72" s="704"/>
    </row>
    <row r="73" spans="2:29" s="163" customFormat="1" ht="22.5" customHeight="1">
      <c r="B73" s="456" t="s">
        <v>926</v>
      </c>
      <c r="C73" s="497"/>
      <c r="D73" s="456" t="s">
        <v>580</v>
      </c>
      <c r="E73" s="663"/>
      <c r="F73" s="663"/>
      <c r="G73" s="456" t="s">
        <v>921</v>
      </c>
      <c r="I73" s="456" t="s">
        <v>580</v>
      </c>
      <c r="J73" s="704"/>
      <c r="K73" s="704"/>
      <c r="N73" s="704"/>
      <c r="O73" s="704"/>
      <c r="P73" s="704"/>
      <c r="Q73" s="704"/>
      <c r="R73" s="704"/>
      <c r="S73" s="704"/>
      <c r="T73" s="704"/>
      <c r="U73" s="704"/>
      <c r="V73" s="704"/>
      <c r="W73" s="164"/>
      <c r="X73" s="704"/>
      <c r="Y73" s="704"/>
      <c r="Z73" s="704"/>
      <c r="AA73" s="704"/>
      <c r="AB73" s="704"/>
      <c r="AC73" s="704"/>
    </row>
    <row r="74" spans="2:29" ht="20">
      <c r="B74" s="665"/>
      <c r="D74" s="665"/>
      <c r="E74" s="665"/>
      <c r="F74" s="665"/>
      <c r="G74" s="456" t="s">
        <v>920</v>
      </c>
      <c r="I74" s="456" t="s">
        <v>580</v>
      </c>
      <c r="Z74" s="704"/>
      <c r="AA74" s="704"/>
    </row>
    <row r="75" spans="2:29" s="163" customFormat="1" ht="12.5">
      <c r="B75" s="704"/>
      <c r="C75" s="704"/>
      <c r="D75" s="704"/>
      <c r="E75" s="704"/>
      <c r="F75" s="704"/>
      <c r="G75" s="704"/>
      <c r="H75" s="704"/>
      <c r="I75" s="704"/>
      <c r="J75" s="704"/>
      <c r="K75" s="704"/>
      <c r="N75" s="704"/>
      <c r="O75" s="704"/>
      <c r="P75" s="704"/>
      <c r="Q75" s="704"/>
      <c r="R75" s="704"/>
      <c r="S75" s="704"/>
      <c r="T75" s="704"/>
      <c r="U75" s="704"/>
      <c r="V75" s="704"/>
      <c r="W75" s="164"/>
      <c r="X75" s="704"/>
      <c r="Y75" s="704"/>
      <c r="Z75" s="704"/>
      <c r="AA75" s="704"/>
      <c r="AB75" s="704"/>
      <c r="AC75" s="704"/>
    </row>
    <row r="76" spans="2:29" s="163" customFormat="1" ht="12.5">
      <c r="B76" s="704"/>
      <c r="C76" s="704"/>
      <c r="D76" s="704"/>
      <c r="E76" s="704"/>
      <c r="F76" s="704"/>
      <c r="G76" s="704"/>
      <c r="H76" s="704"/>
      <c r="I76" s="704"/>
      <c r="J76" s="704"/>
      <c r="K76" s="704"/>
      <c r="N76" s="704"/>
      <c r="O76" s="704"/>
      <c r="P76" s="704"/>
      <c r="Q76" s="704"/>
      <c r="R76" s="704"/>
      <c r="S76" s="704"/>
      <c r="T76" s="704"/>
      <c r="U76" s="704"/>
      <c r="V76" s="704"/>
      <c r="W76" s="164"/>
      <c r="X76" s="704"/>
      <c r="Y76" s="704"/>
      <c r="Z76" s="704"/>
      <c r="AA76" s="704"/>
      <c r="AB76" s="704"/>
      <c r="AC76" s="704"/>
    </row>
    <row r="77" spans="2:29" s="163" customFormat="1" ht="12.5">
      <c r="B77" s="704"/>
      <c r="C77" s="704"/>
      <c r="D77" s="704"/>
      <c r="E77" s="704"/>
      <c r="F77" s="704"/>
      <c r="G77" s="704"/>
      <c r="H77" s="704"/>
      <c r="I77" s="704"/>
      <c r="J77" s="704"/>
      <c r="K77" s="704"/>
      <c r="N77" s="704"/>
      <c r="O77" s="704"/>
      <c r="P77" s="704"/>
      <c r="Q77" s="704"/>
      <c r="R77" s="704"/>
      <c r="S77" s="704"/>
      <c r="T77" s="704"/>
      <c r="U77" s="704"/>
      <c r="V77" s="704"/>
      <c r="W77" s="164"/>
      <c r="X77" s="704"/>
      <c r="Y77" s="704"/>
      <c r="Z77" s="704"/>
      <c r="AA77" s="704"/>
      <c r="AB77" s="704"/>
      <c r="AC77" s="704"/>
    </row>
    <row r="78" spans="2:29" s="163" customFormat="1" ht="12.5">
      <c r="B78" s="704"/>
      <c r="C78" s="704"/>
      <c r="D78" s="704"/>
      <c r="E78" s="704"/>
      <c r="F78" s="704"/>
      <c r="G78" s="704"/>
      <c r="H78" s="704"/>
      <c r="I78" s="704"/>
      <c r="J78" s="704"/>
      <c r="K78" s="704"/>
      <c r="N78" s="704"/>
      <c r="O78" s="704"/>
      <c r="P78" s="704"/>
      <c r="Q78" s="704"/>
      <c r="R78" s="704"/>
      <c r="S78" s="704"/>
      <c r="T78" s="704"/>
      <c r="U78" s="704"/>
      <c r="V78" s="704"/>
      <c r="W78" s="164"/>
      <c r="X78" s="704"/>
      <c r="Y78" s="704"/>
      <c r="Z78" s="704"/>
      <c r="AA78" s="704"/>
      <c r="AB78" s="704"/>
      <c r="AC78" s="704"/>
    </row>
    <row r="79" spans="2:29" s="163" customFormat="1" ht="12.5">
      <c r="B79" s="704"/>
      <c r="C79" s="704"/>
      <c r="D79" s="704"/>
      <c r="E79" s="704"/>
      <c r="F79" s="704"/>
      <c r="G79" s="704"/>
      <c r="H79" s="704"/>
      <c r="I79" s="704"/>
      <c r="J79" s="704"/>
      <c r="K79" s="704"/>
      <c r="N79" s="704"/>
      <c r="O79" s="704"/>
      <c r="P79" s="704"/>
      <c r="Q79" s="704"/>
      <c r="R79" s="704"/>
      <c r="S79" s="704"/>
      <c r="T79" s="704"/>
      <c r="U79" s="704"/>
      <c r="V79" s="704"/>
      <c r="W79" s="164"/>
      <c r="X79" s="704"/>
      <c r="Y79" s="704"/>
      <c r="Z79" s="704"/>
      <c r="AA79" s="704"/>
      <c r="AB79" s="704"/>
      <c r="AC79" s="704"/>
    </row>
    <row r="80" spans="2:29" s="163" customFormat="1" ht="12.5">
      <c r="B80" s="704"/>
      <c r="C80" s="704"/>
      <c r="D80" s="704"/>
      <c r="E80" s="704"/>
      <c r="F80" s="704"/>
      <c r="G80" s="704"/>
      <c r="H80" s="704"/>
      <c r="I80" s="704"/>
      <c r="J80" s="704"/>
      <c r="K80" s="704"/>
      <c r="N80" s="704"/>
      <c r="O80" s="704"/>
      <c r="P80" s="704"/>
      <c r="Q80" s="704"/>
      <c r="R80" s="704"/>
      <c r="S80" s="704"/>
      <c r="T80" s="704"/>
      <c r="U80" s="704"/>
      <c r="V80" s="704"/>
      <c r="W80" s="164"/>
      <c r="X80" s="704"/>
      <c r="Y80" s="704"/>
      <c r="Z80" s="704"/>
      <c r="AA80" s="704"/>
      <c r="AB80" s="704"/>
      <c r="AC80" s="704"/>
    </row>
    <row r="81" spans="2:29" s="163" customFormat="1" ht="12.5">
      <c r="B81" s="704"/>
      <c r="C81" s="704"/>
      <c r="D81" s="704"/>
      <c r="E81" s="704"/>
      <c r="F81" s="704"/>
      <c r="G81" s="704"/>
      <c r="H81" s="704"/>
      <c r="I81" s="704"/>
      <c r="J81" s="704"/>
      <c r="K81" s="704"/>
      <c r="N81" s="704"/>
      <c r="O81" s="704"/>
      <c r="P81" s="704"/>
      <c r="Q81" s="704"/>
      <c r="R81" s="704"/>
      <c r="S81" s="704"/>
      <c r="T81" s="704"/>
      <c r="U81" s="704"/>
      <c r="V81" s="704"/>
      <c r="W81" s="164"/>
      <c r="X81" s="704"/>
      <c r="Y81" s="704"/>
      <c r="Z81" s="704"/>
      <c r="AA81" s="704"/>
      <c r="AB81" s="704"/>
      <c r="AC81" s="704"/>
    </row>
    <row r="82" spans="2:29" s="163" customFormat="1" ht="12.5">
      <c r="B82" s="704"/>
      <c r="C82" s="704"/>
      <c r="D82" s="704"/>
      <c r="E82" s="704"/>
      <c r="F82" s="704"/>
      <c r="G82" s="704"/>
      <c r="H82" s="704"/>
      <c r="I82" s="704"/>
      <c r="J82" s="704"/>
      <c r="K82" s="704"/>
      <c r="N82" s="704"/>
      <c r="O82" s="704"/>
      <c r="P82" s="704"/>
      <c r="Q82" s="704"/>
      <c r="R82" s="704"/>
      <c r="S82" s="704"/>
      <c r="T82" s="704"/>
      <c r="U82" s="704"/>
      <c r="V82" s="704"/>
      <c r="W82" s="164"/>
      <c r="X82" s="704"/>
      <c r="Y82" s="704"/>
      <c r="Z82" s="704"/>
      <c r="AA82" s="704"/>
      <c r="AB82" s="704"/>
      <c r="AC82" s="704"/>
    </row>
    <row r="83" spans="2:29" s="163" customFormat="1" ht="12.5">
      <c r="B83" s="704"/>
      <c r="C83" s="704"/>
      <c r="D83" s="704"/>
      <c r="E83" s="704"/>
      <c r="F83" s="704"/>
      <c r="G83" s="704"/>
      <c r="H83" s="704"/>
      <c r="I83" s="704"/>
      <c r="J83" s="704"/>
      <c r="K83" s="704"/>
      <c r="N83" s="704"/>
      <c r="O83" s="704"/>
      <c r="P83" s="704"/>
      <c r="Q83" s="704"/>
      <c r="R83" s="704"/>
      <c r="S83" s="704"/>
      <c r="T83" s="704"/>
      <c r="U83" s="704"/>
      <c r="V83" s="704"/>
      <c r="W83" s="164"/>
      <c r="X83" s="704"/>
      <c r="Y83" s="704"/>
      <c r="Z83" s="704"/>
      <c r="AA83" s="704"/>
      <c r="AB83" s="704"/>
      <c r="AC83" s="704"/>
    </row>
    <row r="84" spans="2:29" s="163" customFormat="1" ht="12.5">
      <c r="B84" s="704"/>
      <c r="C84" s="704"/>
      <c r="D84" s="704"/>
      <c r="E84" s="704"/>
      <c r="F84" s="704"/>
      <c r="G84" s="704"/>
      <c r="H84" s="704"/>
      <c r="I84" s="704"/>
      <c r="J84" s="704"/>
      <c r="K84" s="704"/>
      <c r="N84" s="704"/>
      <c r="O84" s="704"/>
      <c r="P84" s="704"/>
      <c r="Q84" s="704"/>
      <c r="R84" s="704"/>
      <c r="S84" s="704"/>
      <c r="T84" s="704"/>
      <c r="U84" s="704"/>
      <c r="V84" s="704"/>
      <c r="W84" s="164"/>
      <c r="X84" s="704"/>
      <c r="Y84" s="704"/>
      <c r="Z84" s="704"/>
      <c r="AA84" s="704"/>
      <c r="AB84" s="704"/>
      <c r="AC84" s="704"/>
    </row>
    <row r="85" spans="2:29" s="163" customFormat="1" ht="12.5">
      <c r="B85" s="704"/>
      <c r="C85" s="704"/>
      <c r="D85" s="704"/>
      <c r="E85" s="704"/>
      <c r="F85" s="704"/>
      <c r="G85" s="704"/>
      <c r="H85" s="704"/>
      <c r="I85" s="704"/>
      <c r="J85" s="704"/>
      <c r="K85" s="704"/>
      <c r="N85" s="704"/>
      <c r="O85" s="704"/>
      <c r="P85" s="704"/>
      <c r="Q85" s="704"/>
      <c r="R85" s="704"/>
      <c r="S85" s="704"/>
      <c r="T85" s="704"/>
      <c r="U85" s="704"/>
      <c r="V85" s="704"/>
      <c r="W85" s="164"/>
      <c r="X85" s="704"/>
      <c r="Y85" s="704"/>
      <c r="Z85" s="704"/>
      <c r="AA85" s="704"/>
      <c r="AB85" s="704"/>
      <c r="AC85" s="704"/>
    </row>
    <row r="86" spans="2:29" ht="12.5">
      <c r="C86" s="704"/>
      <c r="D86" s="704"/>
      <c r="E86" s="704"/>
      <c r="F86" s="704"/>
      <c r="G86" s="704"/>
      <c r="H86" s="704"/>
      <c r="Z86" s="704"/>
      <c r="AA86" s="704"/>
    </row>
    <row r="87" spans="2:29" s="665" customFormat="1" ht="12.5">
      <c r="B87" s="704"/>
      <c r="C87" s="704"/>
      <c r="D87" s="704"/>
      <c r="E87" s="704"/>
      <c r="F87" s="704"/>
      <c r="G87" s="704"/>
      <c r="H87" s="704"/>
      <c r="I87" s="704"/>
      <c r="J87" s="704"/>
      <c r="K87" s="704"/>
      <c r="L87" s="163"/>
      <c r="M87" s="163"/>
      <c r="N87" s="704"/>
      <c r="O87" s="704"/>
      <c r="P87" s="704"/>
      <c r="Q87" s="704"/>
      <c r="R87" s="704"/>
      <c r="S87" s="704"/>
      <c r="T87" s="704"/>
      <c r="U87" s="704"/>
      <c r="V87" s="704"/>
      <c r="W87" s="164"/>
      <c r="X87" s="704"/>
      <c r="Y87" s="704"/>
      <c r="Z87" s="704"/>
      <c r="AA87" s="704"/>
      <c r="AB87" s="704"/>
      <c r="AC87" s="704"/>
    </row>
    <row r="88" spans="2:29" s="665" customFormat="1" ht="12.5">
      <c r="B88" s="704"/>
      <c r="C88" s="704"/>
      <c r="D88" s="704"/>
      <c r="E88" s="704"/>
      <c r="F88" s="704"/>
      <c r="G88" s="704"/>
      <c r="H88" s="704"/>
      <c r="I88" s="704"/>
      <c r="J88" s="704"/>
      <c r="K88" s="704"/>
      <c r="L88" s="163"/>
      <c r="M88" s="163"/>
      <c r="N88" s="704"/>
      <c r="O88" s="704"/>
      <c r="P88" s="704"/>
      <c r="Q88" s="704"/>
      <c r="R88" s="704"/>
      <c r="S88" s="704"/>
      <c r="T88" s="704"/>
      <c r="U88" s="704"/>
      <c r="V88" s="704"/>
      <c r="W88" s="164"/>
      <c r="X88" s="704"/>
      <c r="Y88" s="704"/>
      <c r="Z88" s="704"/>
      <c r="AA88" s="704"/>
      <c r="AB88" s="704"/>
      <c r="AC88" s="704"/>
    </row>
    <row r="89" spans="2:29" s="665" customFormat="1" ht="12.5">
      <c r="B89" s="704"/>
      <c r="C89" s="704"/>
      <c r="D89" s="704"/>
      <c r="E89" s="704"/>
      <c r="F89" s="704"/>
      <c r="G89" s="704"/>
      <c r="H89" s="704"/>
      <c r="I89" s="704"/>
      <c r="J89" s="704"/>
      <c r="K89" s="704"/>
      <c r="L89" s="163"/>
      <c r="M89" s="163"/>
      <c r="N89" s="704"/>
      <c r="O89" s="704"/>
      <c r="P89" s="704"/>
      <c r="Q89" s="704"/>
      <c r="R89" s="704"/>
      <c r="S89" s="704"/>
      <c r="T89" s="704"/>
      <c r="U89" s="704"/>
      <c r="V89" s="704"/>
      <c r="W89" s="164"/>
      <c r="X89" s="704"/>
      <c r="Y89" s="704"/>
      <c r="Z89" s="704"/>
      <c r="AA89" s="704"/>
      <c r="AB89" s="704"/>
      <c r="AC89" s="704"/>
    </row>
    <row r="90" spans="2:29" s="665" customFormat="1" ht="12.5">
      <c r="B90" s="704"/>
      <c r="C90" s="704"/>
      <c r="D90" s="704"/>
      <c r="E90" s="704"/>
      <c r="F90" s="704"/>
      <c r="G90" s="704"/>
      <c r="H90" s="704"/>
      <c r="I90" s="704"/>
      <c r="J90" s="704"/>
      <c r="K90" s="704"/>
      <c r="L90" s="163"/>
      <c r="M90" s="163"/>
      <c r="N90" s="704"/>
      <c r="O90" s="704"/>
      <c r="P90" s="704"/>
      <c r="Q90" s="704"/>
      <c r="R90" s="704"/>
      <c r="S90" s="704"/>
      <c r="T90" s="704"/>
      <c r="U90" s="704"/>
      <c r="V90" s="704"/>
      <c r="W90" s="164"/>
      <c r="X90" s="704"/>
      <c r="Y90" s="704"/>
      <c r="Z90" s="704"/>
      <c r="AA90" s="704"/>
      <c r="AB90" s="704"/>
      <c r="AC90" s="704"/>
    </row>
    <row r="91" spans="2:29" s="665" customFormat="1" ht="12.5">
      <c r="B91" s="704"/>
      <c r="C91" s="704"/>
      <c r="D91" s="704"/>
      <c r="E91" s="704"/>
      <c r="F91" s="704"/>
      <c r="G91" s="704"/>
      <c r="H91" s="704"/>
      <c r="I91" s="704"/>
      <c r="J91" s="704"/>
      <c r="K91" s="704"/>
      <c r="L91" s="163"/>
      <c r="M91" s="163"/>
      <c r="N91" s="704"/>
      <c r="O91" s="704"/>
      <c r="P91" s="704"/>
      <c r="Q91" s="704"/>
      <c r="R91" s="704"/>
      <c r="S91" s="704"/>
      <c r="T91" s="704"/>
      <c r="U91" s="704"/>
      <c r="V91" s="704"/>
      <c r="W91" s="164"/>
      <c r="X91" s="704"/>
      <c r="Y91" s="704"/>
      <c r="Z91" s="704"/>
      <c r="AA91" s="704"/>
      <c r="AB91" s="704"/>
      <c r="AC91" s="704"/>
    </row>
    <row r="92" spans="2:29" s="665" customFormat="1" ht="12.5">
      <c r="B92" s="704"/>
      <c r="C92" s="704"/>
      <c r="D92" s="704"/>
      <c r="E92" s="704"/>
      <c r="F92" s="704"/>
      <c r="G92" s="704"/>
      <c r="H92" s="704"/>
      <c r="I92" s="704"/>
      <c r="J92" s="704"/>
      <c r="K92" s="704"/>
      <c r="L92" s="163"/>
      <c r="M92" s="163"/>
      <c r="N92" s="704"/>
      <c r="O92" s="704"/>
      <c r="P92" s="704"/>
      <c r="Q92" s="704"/>
      <c r="R92" s="704"/>
      <c r="S92" s="704"/>
      <c r="T92" s="704"/>
      <c r="U92" s="704"/>
      <c r="V92" s="704"/>
      <c r="W92" s="164"/>
      <c r="X92" s="704"/>
      <c r="Y92" s="704"/>
      <c r="Z92" s="704"/>
      <c r="AA92" s="704"/>
      <c r="AB92" s="704"/>
      <c r="AC92" s="704"/>
    </row>
    <row r="93" spans="2:29" s="665" customFormat="1" ht="12.5">
      <c r="B93" s="704"/>
      <c r="C93" s="704"/>
      <c r="D93" s="704"/>
      <c r="E93" s="704"/>
      <c r="F93" s="704"/>
      <c r="G93" s="704"/>
      <c r="H93" s="704"/>
      <c r="I93" s="704"/>
      <c r="J93" s="704"/>
      <c r="K93" s="704"/>
      <c r="L93" s="163"/>
      <c r="M93" s="163"/>
      <c r="N93" s="704"/>
      <c r="O93" s="704"/>
      <c r="P93" s="704"/>
      <c r="Q93" s="704"/>
      <c r="R93" s="704"/>
      <c r="S93" s="704"/>
      <c r="T93" s="704"/>
      <c r="U93" s="704"/>
      <c r="V93" s="704"/>
      <c r="W93" s="164"/>
      <c r="X93" s="704"/>
      <c r="Y93" s="704"/>
      <c r="Z93" s="704"/>
      <c r="AA93" s="704"/>
      <c r="AB93" s="704"/>
      <c r="AC93" s="704"/>
    </row>
    <row r="94" spans="2:29" s="665" customFormat="1" ht="12.5">
      <c r="B94" s="704"/>
      <c r="C94" s="704"/>
      <c r="D94" s="704"/>
      <c r="E94" s="704"/>
      <c r="F94" s="704"/>
      <c r="G94" s="704"/>
      <c r="H94" s="704"/>
      <c r="I94" s="704"/>
      <c r="J94" s="704"/>
      <c r="K94" s="704"/>
      <c r="L94" s="163"/>
      <c r="M94" s="163"/>
      <c r="N94" s="704"/>
      <c r="O94" s="704"/>
      <c r="P94" s="704"/>
      <c r="Q94" s="704"/>
      <c r="R94" s="704"/>
      <c r="S94" s="704"/>
      <c r="T94" s="704"/>
      <c r="U94" s="704"/>
      <c r="V94" s="704"/>
      <c r="W94" s="164"/>
      <c r="X94" s="704"/>
      <c r="Y94" s="704"/>
      <c r="Z94" s="704"/>
      <c r="AA94" s="704"/>
      <c r="AB94" s="704"/>
      <c r="AC94" s="704"/>
    </row>
    <row r="95" spans="2:29" s="665" customFormat="1" ht="12.5">
      <c r="B95" s="704"/>
      <c r="C95" s="704"/>
      <c r="D95" s="704"/>
      <c r="E95" s="704"/>
      <c r="F95" s="704"/>
      <c r="G95" s="704"/>
      <c r="H95" s="704"/>
      <c r="I95" s="704"/>
      <c r="J95" s="704"/>
      <c r="K95" s="704"/>
      <c r="L95" s="163"/>
      <c r="M95" s="163"/>
      <c r="N95" s="704"/>
      <c r="O95" s="704"/>
      <c r="P95" s="704"/>
      <c r="Q95" s="704"/>
      <c r="R95" s="704"/>
      <c r="S95" s="704"/>
      <c r="T95" s="704"/>
      <c r="U95" s="704"/>
      <c r="V95" s="704"/>
      <c r="W95" s="164"/>
      <c r="X95" s="704"/>
      <c r="Y95" s="704"/>
      <c r="Z95" s="704"/>
      <c r="AA95" s="704"/>
      <c r="AB95" s="704"/>
      <c r="AC95" s="704"/>
    </row>
    <row r="96" spans="2:29" s="665" customFormat="1" ht="12.5">
      <c r="B96" s="704"/>
      <c r="C96" s="704"/>
      <c r="D96" s="704"/>
      <c r="E96" s="704"/>
      <c r="F96" s="704"/>
      <c r="G96" s="704"/>
      <c r="H96" s="704"/>
      <c r="I96" s="704"/>
      <c r="J96" s="704"/>
      <c r="K96" s="704"/>
      <c r="L96" s="163"/>
      <c r="M96" s="163"/>
      <c r="N96" s="704"/>
      <c r="O96" s="704"/>
      <c r="P96" s="704"/>
      <c r="Q96" s="704"/>
      <c r="R96" s="704"/>
      <c r="S96" s="704"/>
      <c r="T96" s="704"/>
      <c r="U96" s="704"/>
      <c r="V96" s="704"/>
      <c r="W96" s="164"/>
      <c r="X96" s="704"/>
      <c r="Y96" s="704"/>
      <c r="Z96" s="704"/>
      <c r="AA96" s="704"/>
      <c r="AB96" s="704"/>
      <c r="AC96" s="704"/>
    </row>
    <row r="97" spans="2:29" s="665" customFormat="1" ht="12.5">
      <c r="B97" s="704"/>
      <c r="C97" s="704"/>
      <c r="D97" s="704"/>
      <c r="E97" s="704"/>
      <c r="F97" s="704"/>
      <c r="G97" s="704"/>
      <c r="H97" s="704"/>
      <c r="I97" s="704"/>
      <c r="J97" s="704"/>
      <c r="K97" s="704"/>
      <c r="L97" s="163"/>
      <c r="M97" s="163"/>
      <c r="N97" s="704"/>
      <c r="O97" s="704"/>
      <c r="P97" s="704"/>
      <c r="Q97" s="704"/>
      <c r="R97" s="704"/>
      <c r="S97" s="704"/>
      <c r="T97" s="704"/>
      <c r="U97" s="704"/>
      <c r="V97" s="704"/>
      <c r="W97" s="164"/>
      <c r="X97" s="704"/>
      <c r="Y97" s="704"/>
      <c r="Z97" s="704"/>
      <c r="AA97" s="704"/>
      <c r="AB97" s="704"/>
      <c r="AC97" s="704"/>
    </row>
    <row r="98" spans="2:29" s="665" customFormat="1" ht="12.5">
      <c r="B98" s="704"/>
      <c r="C98" s="704"/>
      <c r="D98" s="704"/>
      <c r="E98" s="704"/>
      <c r="F98" s="704"/>
      <c r="G98" s="704"/>
      <c r="H98" s="704"/>
      <c r="I98" s="704"/>
      <c r="J98" s="704"/>
      <c r="K98" s="704"/>
      <c r="L98" s="163"/>
      <c r="M98" s="163"/>
      <c r="N98" s="704"/>
      <c r="O98" s="704"/>
      <c r="P98" s="704"/>
      <c r="Q98" s="704"/>
      <c r="R98" s="704"/>
      <c r="S98" s="704"/>
      <c r="T98" s="704"/>
      <c r="U98" s="704"/>
      <c r="V98" s="704"/>
      <c r="W98" s="164"/>
      <c r="X98" s="704"/>
      <c r="Y98" s="704"/>
      <c r="Z98" s="704"/>
      <c r="AA98" s="704"/>
      <c r="AB98" s="704"/>
      <c r="AC98" s="704"/>
    </row>
    <row r="99" spans="2:29" s="665" customFormat="1" ht="12.5">
      <c r="B99" s="704"/>
      <c r="C99" s="704"/>
      <c r="D99" s="704"/>
      <c r="E99" s="704"/>
      <c r="F99" s="704"/>
      <c r="G99" s="704"/>
      <c r="H99" s="704"/>
      <c r="I99" s="704"/>
      <c r="J99" s="704"/>
      <c r="K99" s="704"/>
      <c r="L99" s="163"/>
      <c r="M99" s="163"/>
      <c r="N99" s="704"/>
      <c r="O99" s="704"/>
      <c r="P99" s="704"/>
      <c r="Q99" s="704"/>
      <c r="R99" s="704"/>
      <c r="S99" s="704"/>
      <c r="T99" s="704"/>
      <c r="U99" s="704"/>
      <c r="V99" s="704"/>
      <c r="W99" s="164"/>
      <c r="X99" s="704"/>
      <c r="Y99" s="704"/>
      <c r="Z99" s="704"/>
      <c r="AA99" s="704"/>
      <c r="AB99" s="704"/>
      <c r="AC99" s="704"/>
    </row>
    <row r="100" spans="2:29" s="665" customFormat="1" ht="12.5">
      <c r="B100" s="704"/>
      <c r="C100" s="704"/>
      <c r="D100" s="704"/>
      <c r="E100" s="704"/>
      <c r="F100" s="704"/>
      <c r="G100" s="704"/>
      <c r="H100" s="704"/>
      <c r="I100" s="704"/>
      <c r="J100" s="704"/>
      <c r="K100" s="704"/>
      <c r="L100" s="163"/>
      <c r="M100" s="163"/>
      <c r="N100" s="704"/>
      <c r="O100" s="704"/>
      <c r="P100" s="704"/>
      <c r="Q100" s="704"/>
      <c r="R100" s="704"/>
      <c r="S100" s="704"/>
      <c r="T100" s="704"/>
      <c r="U100" s="704"/>
      <c r="V100" s="704"/>
      <c r="W100" s="164"/>
      <c r="X100" s="704"/>
      <c r="Y100" s="704"/>
      <c r="Z100" s="704"/>
      <c r="AA100" s="704"/>
      <c r="AB100" s="704"/>
      <c r="AC100" s="704"/>
    </row>
    <row r="101" spans="2:29" s="665" customFormat="1" ht="12.5">
      <c r="B101" s="704"/>
      <c r="C101" s="704"/>
      <c r="D101" s="704"/>
      <c r="E101" s="704"/>
      <c r="F101" s="704"/>
      <c r="G101" s="704"/>
      <c r="H101" s="704"/>
      <c r="I101" s="704"/>
      <c r="J101" s="704"/>
      <c r="K101" s="704"/>
      <c r="L101" s="163"/>
      <c r="M101" s="163"/>
      <c r="N101" s="704"/>
      <c r="O101" s="704"/>
      <c r="P101" s="704"/>
      <c r="Q101" s="704"/>
      <c r="R101" s="704"/>
      <c r="S101" s="704"/>
      <c r="T101" s="704"/>
      <c r="U101" s="704"/>
      <c r="V101" s="704"/>
      <c r="W101" s="164"/>
      <c r="X101" s="704"/>
      <c r="Y101" s="704"/>
      <c r="Z101" s="704"/>
      <c r="AA101" s="704"/>
      <c r="AB101" s="704"/>
      <c r="AC101" s="704"/>
    </row>
    <row r="102" spans="2:29" s="665" customFormat="1" ht="12.5">
      <c r="B102" s="704"/>
      <c r="C102" s="704"/>
      <c r="D102" s="704"/>
      <c r="E102" s="704"/>
      <c r="F102" s="704"/>
      <c r="G102" s="704"/>
      <c r="H102" s="704"/>
      <c r="I102" s="704"/>
      <c r="J102" s="704"/>
      <c r="K102" s="704"/>
      <c r="L102" s="163"/>
      <c r="M102" s="163"/>
      <c r="N102" s="704"/>
      <c r="O102" s="704"/>
      <c r="P102" s="704"/>
      <c r="Q102" s="704"/>
      <c r="R102" s="704"/>
      <c r="S102" s="704"/>
      <c r="T102" s="704"/>
      <c r="U102" s="704"/>
      <c r="V102" s="704"/>
      <c r="W102" s="164"/>
      <c r="X102" s="704"/>
      <c r="Y102" s="704"/>
      <c r="Z102" s="704"/>
      <c r="AA102" s="704"/>
      <c r="AB102" s="704"/>
      <c r="AC102" s="704"/>
    </row>
    <row r="103" spans="2:29" s="665" customFormat="1" ht="12.5">
      <c r="B103" s="704"/>
      <c r="C103" s="704"/>
      <c r="D103" s="704"/>
      <c r="E103" s="704"/>
      <c r="F103" s="704"/>
      <c r="G103" s="704"/>
      <c r="H103" s="704"/>
      <c r="I103" s="704"/>
      <c r="J103" s="704"/>
      <c r="K103" s="704"/>
      <c r="L103" s="163"/>
      <c r="M103" s="163"/>
      <c r="N103" s="704"/>
      <c r="O103" s="704"/>
      <c r="P103" s="704"/>
      <c r="Q103" s="704"/>
      <c r="R103" s="704"/>
      <c r="S103" s="704"/>
      <c r="T103" s="704"/>
      <c r="U103" s="704"/>
      <c r="V103" s="704"/>
      <c r="W103" s="164"/>
      <c r="X103" s="704"/>
      <c r="Y103" s="704"/>
      <c r="Z103" s="704"/>
      <c r="AA103" s="704"/>
      <c r="AB103" s="704"/>
      <c r="AC103" s="704"/>
    </row>
    <row r="104" spans="2:29" s="665" customFormat="1" ht="12.5">
      <c r="B104" s="704"/>
      <c r="C104" s="704"/>
      <c r="D104" s="704"/>
      <c r="E104" s="704"/>
      <c r="F104" s="704"/>
      <c r="G104" s="704"/>
      <c r="H104" s="704"/>
      <c r="I104" s="704"/>
      <c r="J104" s="704"/>
      <c r="K104" s="704"/>
      <c r="L104" s="163"/>
      <c r="M104" s="163"/>
      <c r="N104" s="704"/>
      <c r="O104" s="704"/>
      <c r="P104" s="704"/>
      <c r="Q104" s="704"/>
      <c r="R104" s="704"/>
      <c r="S104" s="704"/>
      <c r="T104" s="704"/>
      <c r="U104" s="704"/>
      <c r="V104" s="704"/>
      <c r="W104" s="164"/>
      <c r="X104" s="704"/>
      <c r="Y104" s="704"/>
      <c r="Z104" s="704"/>
      <c r="AA104" s="704"/>
      <c r="AB104" s="704"/>
      <c r="AC104" s="704"/>
    </row>
    <row r="105" spans="2:29" s="665" customFormat="1" ht="12.5">
      <c r="B105" s="704"/>
      <c r="C105" s="704"/>
      <c r="D105" s="704"/>
      <c r="E105" s="704"/>
      <c r="F105" s="704"/>
      <c r="G105" s="704"/>
      <c r="H105" s="704"/>
      <c r="I105" s="704"/>
      <c r="J105" s="704"/>
      <c r="K105" s="704"/>
      <c r="L105" s="163"/>
      <c r="M105" s="163"/>
      <c r="N105" s="704"/>
      <c r="O105" s="704"/>
      <c r="P105" s="704"/>
      <c r="Q105" s="704"/>
      <c r="R105" s="704"/>
      <c r="S105" s="704"/>
      <c r="T105" s="704"/>
      <c r="U105" s="704"/>
      <c r="V105" s="704"/>
      <c r="W105" s="164"/>
      <c r="X105" s="704"/>
      <c r="Y105" s="704"/>
      <c r="Z105" s="704"/>
      <c r="AA105" s="704"/>
      <c r="AB105" s="704"/>
      <c r="AC105" s="704"/>
    </row>
    <row r="106" spans="2:29" s="665" customFormat="1" ht="12.5">
      <c r="B106" s="704"/>
      <c r="C106" s="704"/>
      <c r="D106" s="704"/>
      <c r="E106" s="704"/>
      <c r="F106" s="704"/>
      <c r="G106" s="704"/>
      <c r="H106" s="704"/>
      <c r="I106" s="704"/>
      <c r="J106" s="704"/>
      <c r="K106" s="704"/>
      <c r="L106" s="163"/>
      <c r="M106" s="163"/>
      <c r="N106" s="704"/>
      <c r="O106" s="704"/>
      <c r="P106" s="704"/>
      <c r="Q106" s="704"/>
      <c r="R106" s="704"/>
      <c r="S106" s="704"/>
      <c r="T106" s="704"/>
      <c r="U106" s="704"/>
      <c r="V106" s="704"/>
      <c r="W106" s="164"/>
      <c r="X106" s="704"/>
      <c r="Y106" s="704"/>
      <c r="Z106" s="704"/>
      <c r="AA106" s="704"/>
      <c r="AB106" s="704"/>
      <c r="AC106" s="704"/>
    </row>
    <row r="107" spans="2:29" s="665" customFormat="1" ht="12.5">
      <c r="B107" s="704"/>
      <c r="C107" s="704"/>
      <c r="D107" s="704"/>
      <c r="E107" s="704"/>
      <c r="F107" s="704"/>
      <c r="G107" s="704"/>
      <c r="H107" s="704"/>
      <c r="I107" s="704"/>
      <c r="J107" s="704"/>
      <c r="K107" s="704"/>
      <c r="L107" s="163"/>
      <c r="M107" s="163"/>
      <c r="N107" s="704"/>
      <c r="O107" s="704"/>
      <c r="P107" s="704"/>
      <c r="Q107" s="704"/>
      <c r="R107" s="704"/>
      <c r="S107" s="704"/>
      <c r="T107" s="704"/>
      <c r="U107" s="704"/>
      <c r="V107" s="704"/>
      <c r="W107" s="164"/>
      <c r="X107" s="704"/>
      <c r="Y107" s="704"/>
      <c r="Z107" s="704"/>
      <c r="AA107" s="704"/>
      <c r="AB107" s="704"/>
      <c r="AC107" s="704"/>
    </row>
    <row r="108" spans="2:29" s="665" customFormat="1" ht="12.5">
      <c r="B108" s="704"/>
      <c r="C108" s="704"/>
      <c r="D108" s="704"/>
      <c r="E108" s="704"/>
      <c r="F108" s="704"/>
      <c r="G108" s="704"/>
      <c r="H108" s="704"/>
      <c r="I108" s="704"/>
      <c r="J108" s="704"/>
      <c r="K108" s="704"/>
      <c r="L108" s="163"/>
      <c r="M108" s="163"/>
      <c r="N108" s="704"/>
      <c r="O108" s="704"/>
      <c r="P108" s="704"/>
      <c r="Q108" s="704"/>
      <c r="R108" s="704"/>
      <c r="S108" s="704"/>
      <c r="T108" s="704"/>
      <c r="U108" s="704"/>
      <c r="V108" s="704"/>
      <c r="W108" s="164"/>
      <c r="X108" s="704"/>
      <c r="Y108" s="704"/>
      <c r="Z108" s="704"/>
      <c r="AA108" s="704"/>
      <c r="AB108" s="704"/>
      <c r="AC108" s="704"/>
    </row>
    <row r="109" spans="2:29" s="665" customFormat="1" ht="12.5">
      <c r="B109" s="704"/>
      <c r="C109" s="704"/>
      <c r="D109" s="704"/>
      <c r="E109" s="704"/>
      <c r="F109" s="704"/>
      <c r="G109" s="704"/>
      <c r="H109" s="704"/>
      <c r="I109" s="704"/>
      <c r="J109" s="704"/>
      <c r="K109" s="704"/>
      <c r="L109" s="163"/>
      <c r="M109" s="163"/>
      <c r="N109" s="704"/>
      <c r="O109" s="704"/>
      <c r="P109" s="704"/>
      <c r="Q109" s="704"/>
      <c r="R109" s="704"/>
      <c r="S109" s="704"/>
      <c r="T109" s="704"/>
      <c r="U109" s="704"/>
      <c r="V109" s="704"/>
      <c r="W109" s="164"/>
      <c r="X109" s="704"/>
      <c r="Y109" s="704"/>
      <c r="Z109" s="704"/>
      <c r="AA109" s="704"/>
      <c r="AB109" s="704"/>
      <c r="AC109" s="704"/>
    </row>
    <row r="110" spans="2:29" s="665" customFormat="1" ht="12.5">
      <c r="B110" s="704"/>
      <c r="C110" s="704"/>
      <c r="D110" s="704"/>
      <c r="E110" s="704"/>
      <c r="F110" s="704"/>
      <c r="G110" s="704"/>
      <c r="H110" s="704"/>
      <c r="I110" s="704"/>
      <c r="J110" s="704"/>
      <c r="K110" s="704"/>
      <c r="L110" s="163"/>
      <c r="M110" s="163"/>
      <c r="N110" s="704"/>
      <c r="O110" s="704"/>
      <c r="P110" s="704"/>
      <c r="Q110" s="704"/>
      <c r="R110" s="704"/>
      <c r="S110" s="704"/>
      <c r="T110" s="704"/>
      <c r="U110" s="704"/>
      <c r="V110" s="704"/>
      <c r="W110" s="164"/>
      <c r="X110" s="704"/>
      <c r="Y110" s="704"/>
      <c r="Z110" s="704"/>
      <c r="AA110" s="704"/>
      <c r="AB110" s="704"/>
      <c r="AC110" s="704"/>
    </row>
    <row r="111" spans="2:29" s="665" customFormat="1" ht="12.5">
      <c r="B111" s="704"/>
      <c r="C111" s="704"/>
      <c r="D111" s="704"/>
      <c r="E111" s="704"/>
      <c r="F111" s="704"/>
      <c r="G111" s="704"/>
      <c r="H111" s="704"/>
      <c r="I111" s="704"/>
      <c r="J111" s="704"/>
      <c r="K111" s="704"/>
      <c r="L111" s="163"/>
      <c r="M111" s="163"/>
      <c r="N111" s="704"/>
      <c r="O111" s="704"/>
      <c r="P111" s="704"/>
      <c r="Q111" s="704"/>
      <c r="R111" s="704"/>
      <c r="S111" s="704"/>
      <c r="T111" s="704"/>
      <c r="U111" s="704"/>
      <c r="V111" s="704"/>
      <c r="W111" s="164"/>
      <c r="X111" s="704"/>
      <c r="Y111" s="704"/>
      <c r="Z111" s="704"/>
      <c r="AA111" s="704"/>
      <c r="AB111" s="704"/>
      <c r="AC111" s="704"/>
    </row>
    <row r="112" spans="2:29" s="665" customFormat="1" ht="12.5">
      <c r="B112" s="704"/>
      <c r="C112" s="704"/>
      <c r="D112" s="704"/>
      <c r="E112" s="704"/>
      <c r="F112" s="704"/>
      <c r="G112" s="704"/>
      <c r="H112" s="704"/>
      <c r="I112" s="704"/>
      <c r="J112" s="704"/>
      <c r="K112" s="704"/>
      <c r="L112" s="163"/>
      <c r="M112" s="163"/>
      <c r="N112" s="704"/>
      <c r="O112" s="704"/>
      <c r="P112" s="704"/>
      <c r="Q112" s="704"/>
      <c r="R112" s="704"/>
      <c r="S112" s="704"/>
      <c r="T112" s="704"/>
      <c r="U112" s="704"/>
      <c r="V112" s="704"/>
      <c r="W112" s="164"/>
      <c r="X112" s="704"/>
      <c r="Y112" s="704"/>
      <c r="Z112" s="704"/>
      <c r="AA112" s="704"/>
      <c r="AB112" s="704"/>
      <c r="AC112" s="704"/>
    </row>
    <row r="113" spans="2:29" s="665" customFormat="1" ht="12.5">
      <c r="B113" s="704"/>
      <c r="C113" s="704"/>
      <c r="D113" s="704"/>
      <c r="E113" s="704"/>
      <c r="F113" s="704"/>
      <c r="G113" s="704"/>
      <c r="H113" s="704"/>
      <c r="I113" s="704"/>
      <c r="J113" s="704"/>
      <c r="K113" s="704"/>
      <c r="L113" s="163"/>
      <c r="M113" s="163"/>
      <c r="N113" s="704"/>
      <c r="O113" s="704"/>
      <c r="P113" s="704"/>
      <c r="Q113" s="704"/>
      <c r="R113" s="704"/>
      <c r="S113" s="704"/>
      <c r="T113" s="704"/>
      <c r="U113" s="704"/>
      <c r="V113" s="704"/>
      <c r="W113" s="164"/>
      <c r="X113" s="704"/>
      <c r="Y113" s="704"/>
      <c r="Z113" s="704"/>
      <c r="AA113" s="704"/>
      <c r="AB113" s="704"/>
      <c r="AC113" s="704"/>
    </row>
    <row r="114" spans="2:29" s="665" customFormat="1">
      <c r="B114" s="704"/>
      <c r="C114" s="704"/>
      <c r="D114" s="704"/>
      <c r="E114" s="704"/>
      <c r="F114" s="704"/>
      <c r="G114" s="704"/>
      <c r="H114" s="704"/>
      <c r="I114" s="704"/>
      <c r="J114" s="704"/>
      <c r="K114" s="704"/>
      <c r="L114" s="163"/>
      <c r="M114" s="163"/>
      <c r="N114" s="704"/>
      <c r="O114" s="704"/>
      <c r="P114" s="704"/>
      <c r="Q114" s="704"/>
      <c r="R114" s="704"/>
      <c r="S114" s="704"/>
      <c r="T114" s="704"/>
      <c r="U114" s="704"/>
      <c r="V114" s="704"/>
      <c r="W114" s="164"/>
      <c r="X114" s="704"/>
      <c r="Y114" s="704"/>
      <c r="Z114" s="705"/>
      <c r="AA114" s="680"/>
      <c r="AB114" s="704"/>
      <c r="AC114" s="704"/>
    </row>
    <row r="115" spans="2:29" s="665" customFormat="1">
      <c r="B115" s="704"/>
      <c r="C115" s="704"/>
      <c r="D115" s="704"/>
      <c r="E115" s="704"/>
      <c r="F115" s="704"/>
      <c r="G115" s="704"/>
      <c r="H115" s="704"/>
      <c r="I115" s="704"/>
      <c r="J115" s="704"/>
      <c r="K115" s="704"/>
      <c r="L115" s="163"/>
      <c r="M115" s="163"/>
      <c r="N115" s="704"/>
      <c r="O115" s="704"/>
      <c r="P115" s="704"/>
      <c r="Q115" s="704"/>
      <c r="R115" s="704"/>
      <c r="S115" s="704"/>
      <c r="T115" s="704"/>
      <c r="U115" s="704"/>
      <c r="V115" s="704"/>
      <c r="W115" s="164"/>
      <c r="X115" s="704"/>
      <c r="Y115" s="704"/>
      <c r="Z115" s="705"/>
      <c r="AA115" s="680"/>
      <c r="AB115" s="704"/>
      <c r="AC115" s="704"/>
    </row>
    <row r="116" spans="2:29" s="665" customFormat="1">
      <c r="B116" s="704"/>
      <c r="C116" s="704"/>
      <c r="D116" s="704"/>
      <c r="E116" s="704"/>
      <c r="F116" s="704"/>
      <c r="G116" s="704"/>
      <c r="H116" s="704"/>
      <c r="I116" s="704"/>
      <c r="J116" s="704"/>
      <c r="K116" s="704"/>
      <c r="L116" s="163"/>
      <c r="M116" s="163"/>
      <c r="N116" s="704"/>
      <c r="O116" s="704"/>
      <c r="P116" s="704"/>
      <c r="Q116" s="704"/>
      <c r="R116" s="704"/>
      <c r="S116" s="704"/>
      <c r="T116" s="704"/>
      <c r="U116" s="704"/>
      <c r="V116" s="704"/>
      <c r="W116" s="164"/>
      <c r="X116" s="704"/>
      <c r="Y116" s="704"/>
      <c r="Z116" s="705"/>
      <c r="AA116" s="680"/>
      <c r="AB116" s="704"/>
      <c r="AC116" s="704"/>
    </row>
    <row r="117" spans="2:29" s="665" customFormat="1">
      <c r="B117" s="704"/>
      <c r="C117" s="704"/>
      <c r="D117" s="704"/>
      <c r="E117" s="704"/>
      <c r="F117" s="704"/>
      <c r="G117" s="704"/>
      <c r="H117" s="704"/>
      <c r="I117" s="704"/>
      <c r="J117" s="704"/>
      <c r="K117" s="704"/>
      <c r="L117" s="163"/>
      <c r="M117" s="163"/>
      <c r="N117" s="704"/>
      <c r="O117" s="704"/>
      <c r="P117" s="704"/>
      <c r="Q117" s="704"/>
      <c r="R117" s="704"/>
      <c r="S117" s="704"/>
      <c r="T117" s="704"/>
      <c r="U117" s="704"/>
      <c r="V117" s="704"/>
      <c r="W117" s="164"/>
      <c r="X117" s="704"/>
      <c r="Y117" s="704"/>
      <c r="Z117" s="705"/>
      <c r="AA117" s="680"/>
      <c r="AB117" s="704"/>
      <c r="AC117" s="704"/>
    </row>
    <row r="118" spans="2:29" s="665" customFormat="1">
      <c r="B118" s="704"/>
      <c r="C118" s="704"/>
      <c r="D118" s="704"/>
      <c r="E118" s="704"/>
      <c r="F118" s="704"/>
      <c r="G118" s="704"/>
      <c r="H118" s="704"/>
      <c r="I118" s="704"/>
      <c r="J118" s="704"/>
      <c r="K118" s="704"/>
      <c r="L118" s="163"/>
      <c r="M118" s="163"/>
      <c r="N118" s="704"/>
      <c r="O118" s="704"/>
      <c r="P118" s="704"/>
      <c r="Q118" s="704"/>
      <c r="R118" s="704"/>
      <c r="S118" s="704"/>
      <c r="T118" s="704"/>
      <c r="U118" s="704"/>
      <c r="V118" s="704"/>
      <c r="W118" s="164"/>
      <c r="X118" s="704"/>
      <c r="Y118" s="704"/>
      <c r="Z118" s="705"/>
      <c r="AA118" s="680"/>
      <c r="AB118" s="704"/>
      <c r="AC118" s="704"/>
    </row>
    <row r="119" spans="2:29" s="665" customFormat="1">
      <c r="B119" s="704"/>
      <c r="C119" s="704"/>
      <c r="D119" s="704"/>
      <c r="E119" s="704"/>
      <c r="F119" s="704"/>
      <c r="G119" s="704"/>
      <c r="H119" s="704"/>
      <c r="I119" s="704"/>
      <c r="J119" s="704"/>
      <c r="K119" s="704"/>
      <c r="L119" s="163"/>
      <c r="M119" s="163"/>
      <c r="N119" s="704"/>
      <c r="O119" s="704"/>
      <c r="P119" s="704"/>
      <c r="Q119" s="704"/>
      <c r="R119" s="704"/>
      <c r="S119" s="704"/>
      <c r="T119" s="704"/>
      <c r="U119" s="704"/>
      <c r="V119" s="704"/>
      <c r="W119" s="164"/>
      <c r="X119" s="704"/>
      <c r="Y119" s="704"/>
      <c r="Z119" s="705"/>
      <c r="AA119" s="680"/>
      <c r="AB119" s="704"/>
      <c r="AC119" s="704"/>
    </row>
    <row r="120" spans="2:29" s="665" customFormat="1">
      <c r="B120" s="704"/>
      <c r="C120" s="704"/>
      <c r="D120" s="704"/>
      <c r="E120" s="704"/>
      <c r="F120" s="704"/>
      <c r="G120" s="704"/>
      <c r="H120" s="704"/>
      <c r="I120" s="704"/>
      <c r="J120" s="704"/>
      <c r="K120" s="704"/>
      <c r="L120" s="163"/>
      <c r="M120" s="163"/>
      <c r="N120" s="704"/>
      <c r="O120" s="704"/>
      <c r="P120" s="704"/>
      <c r="Q120" s="704"/>
      <c r="R120" s="704"/>
      <c r="S120" s="704"/>
      <c r="T120" s="704"/>
      <c r="U120" s="704"/>
      <c r="V120" s="704"/>
      <c r="W120" s="164"/>
      <c r="X120" s="704"/>
      <c r="Y120" s="704"/>
      <c r="Z120" s="705"/>
      <c r="AA120" s="680"/>
      <c r="AB120" s="704"/>
      <c r="AC120" s="704"/>
    </row>
    <row r="121" spans="2:29" s="665" customFormat="1">
      <c r="B121" s="704"/>
      <c r="C121" s="704"/>
      <c r="D121" s="704"/>
      <c r="E121" s="704"/>
      <c r="F121" s="704"/>
      <c r="G121" s="704"/>
      <c r="H121" s="704"/>
      <c r="I121" s="704"/>
      <c r="J121" s="704"/>
      <c r="K121" s="704"/>
      <c r="L121" s="163"/>
      <c r="M121" s="163"/>
      <c r="N121" s="704"/>
      <c r="O121" s="704"/>
      <c r="P121" s="704"/>
      <c r="Q121" s="704"/>
      <c r="R121" s="704"/>
      <c r="S121" s="704"/>
      <c r="T121" s="704"/>
      <c r="U121" s="704"/>
      <c r="V121" s="704"/>
      <c r="W121" s="164"/>
      <c r="X121" s="704"/>
      <c r="Y121" s="704"/>
      <c r="Z121" s="705"/>
      <c r="AA121" s="680"/>
      <c r="AB121" s="704"/>
      <c r="AC121" s="704"/>
    </row>
    <row r="122" spans="2:29" s="665" customFormat="1">
      <c r="B122" s="704"/>
      <c r="C122" s="704"/>
      <c r="D122" s="704"/>
      <c r="E122" s="704"/>
      <c r="F122" s="704"/>
      <c r="G122" s="704"/>
      <c r="H122" s="704"/>
      <c r="I122" s="704"/>
      <c r="J122" s="704"/>
      <c r="K122" s="704"/>
      <c r="L122" s="163"/>
      <c r="M122" s="163"/>
      <c r="N122" s="704"/>
      <c r="O122" s="704"/>
      <c r="P122" s="704"/>
      <c r="Q122" s="704"/>
      <c r="R122" s="704"/>
      <c r="S122" s="704"/>
      <c r="T122" s="704"/>
      <c r="U122" s="704"/>
      <c r="V122" s="704"/>
      <c r="W122" s="164"/>
      <c r="X122" s="704"/>
      <c r="Y122" s="704"/>
      <c r="Z122" s="705"/>
      <c r="AA122" s="680"/>
      <c r="AB122" s="704"/>
      <c r="AC122" s="704"/>
    </row>
    <row r="123" spans="2:29" s="665" customFormat="1">
      <c r="B123" s="704"/>
      <c r="C123" s="704"/>
      <c r="D123" s="704"/>
      <c r="E123" s="704"/>
      <c r="F123" s="704"/>
      <c r="G123" s="704"/>
      <c r="H123" s="704"/>
      <c r="I123" s="704"/>
      <c r="J123" s="704"/>
      <c r="K123" s="704"/>
      <c r="L123" s="163"/>
      <c r="M123" s="163"/>
      <c r="N123" s="704"/>
      <c r="O123" s="704"/>
      <c r="P123" s="704"/>
      <c r="Q123" s="704"/>
      <c r="R123" s="704"/>
      <c r="S123" s="704"/>
      <c r="T123" s="704"/>
      <c r="U123" s="704"/>
      <c r="V123" s="704"/>
      <c r="W123" s="164"/>
      <c r="X123" s="704"/>
      <c r="Y123" s="704"/>
      <c r="Z123" s="705"/>
      <c r="AA123" s="680"/>
      <c r="AB123" s="704"/>
      <c r="AC123" s="704"/>
    </row>
    <row r="124" spans="2:29" s="665" customFormat="1">
      <c r="B124" s="704"/>
      <c r="C124" s="704"/>
      <c r="D124" s="704"/>
      <c r="E124" s="704"/>
      <c r="F124" s="704"/>
      <c r="G124" s="704"/>
      <c r="H124" s="704"/>
      <c r="I124" s="704"/>
      <c r="J124" s="704"/>
      <c r="K124" s="704"/>
      <c r="L124" s="163"/>
      <c r="M124" s="163"/>
      <c r="N124" s="704"/>
      <c r="O124" s="704"/>
      <c r="P124" s="704"/>
      <c r="Q124" s="704"/>
      <c r="R124" s="704"/>
      <c r="S124" s="704"/>
      <c r="T124" s="704"/>
      <c r="U124" s="704"/>
      <c r="V124" s="704"/>
      <c r="W124" s="164"/>
      <c r="X124" s="704"/>
      <c r="Y124" s="704"/>
      <c r="Z124" s="705"/>
      <c r="AA124" s="680"/>
      <c r="AB124" s="704"/>
      <c r="AC124" s="704"/>
    </row>
    <row r="125" spans="2:29" s="665" customFormat="1">
      <c r="B125" s="704"/>
      <c r="C125" s="704"/>
      <c r="D125" s="704"/>
      <c r="E125" s="704"/>
      <c r="F125" s="704"/>
      <c r="G125" s="704"/>
      <c r="H125" s="704"/>
      <c r="I125" s="704"/>
      <c r="J125" s="704"/>
      <c r="K125" s="704"/>
      <c r="L125" s="163"/>
      <c r="M125" s="163"/>
      <c r="N125" s="704"/>
      <c r="O125" s="704"/>
      <c r="P125" s="704"/>
      <c r="Q125" s="704"/>
      <c r="R125" s="704"/>
      <c r="S125" s="704"/>
      <c r="T125" s="704"/>
      <c r="U125" s="704"/>
      <c r="V125" s="704"/>
      <c r="W125" s="164"/>
      <c r="X125" s="704"/>
      <c r="Y125" s="704"/>
      <c r="Z125" s="705"/>
      <c r="AA125" s="680"/>
      <c r="AB125" s="704"/>
      <c r="AC125" s="704"/>
    </row>
    <row r="126" spans="2:29" s="665" customFormat="1">
      <c r="B126" s="704"/>
      <c r="C126" s="704"/>
      <c r="D126" s="704"/>
      <c r="E126" s="704"/>
      <c r="F126" s="704"/>
      <c r="G126" s="704"/>
      <c r="H126" s="704"/>
      <c r="I126" s="704"/>
      <c r="J126" s="704"/>
      <c r="K126" s="704"/>
      <c r="L126" s="163"/>
      <c r="M126" s="163"/>
      <c r="N126" s="704"/>
      <c r="O126" s="704"/>
      <c r="P126" s="704"/>
      <c r="Q126" s="704"/>
      <c r="R126" s="704"/>
      <c r="S126" s="704"/>
      <c r="T126" s="704"/>
      <c r="U126" s="704"/>
      <c r="V126" s="704"/>
      <c r="W126" s="164"/>
      <c r="X126" s="704"/>
      <c r="Y126" s="704"/>
      <c r="Z126" s="705"/>
      <c r="AA126" s="680"/>
      <c r="AB126" s="704"/>
      <c r="AC126" s="704"/>
    </row>
    <row r="127" spans="2:29">
      <c r="C127" s="704"/>
      <c r="D127" s="704"/>
      <c r="E127" s="704"/>
      <c r="F127" s="704"/>
      <c r="G127" s="704"/>
      <c r="H127" s="704"/>
    </row>
    <row r="128" spans="2:29" s="381" customFormat="1">
      <c r="B128" s="704"/>
      <c r="C128" s="704"/>
      <c r="D128" s="704"/>
      <c r="E128" s="704"/>
      <c r="F128" s="704"/>
      <c r="G128" s="704"/>
      <c r="H128" s="704"/>
      <c r="I128" s="704"/>
      <c r="J128" s="704"/>
      <c r="K128" s="704"/>
      <c r="L128" s="163"/>
      <c r="M128" s="163"/>
      <c r="N128" s="704"/>
      <c r="O128" s="704"/>
      <c r="P128" s="704"/>
      <c r="Q128" s="704"/>
      <c r="R128" s="704"/>
      <c r="S128" s="704"/>
      <c r="T128" s="704"/>
      <c r="U128" s="704"/>
      <c r="V128" s="704"/>
      <c r="W128" s="164"/>
      <c r="X128" s="704"/>
      <c r="Y128" s="704"/>
      <c r="Z128" s="705"/>
      <c r="AA128" s="705"/>
      <c r="AB128" s="704"/>
      <c r="AC128" s="704"/>
    </row>
    <row r="129" spans="2:36" s="381" customFormat="1">
      <c r="B129" s="704"/>
      <c r="C129" s="704"/>
      <c r="D129" s="704"/>
      <c r="E129" s="704"/>
      <c r="F129" s="704"/>
      <c r="G129" s="704"/>
      <c r="H129" s="704"/>
      <c r="I129" s="704"/>
      <c r="J129" s="704"/>
      <c r="K129" s="704"/>
      <c r="L129" s="163"/>
      <c r="M129" s="163"/>
      <c r="N129" s="704"/>
      <c r="O129" s="704"/>
      <c r="P129" s="704"/>
      <c r="Q129" s="704"/>
      <c r="R129" s="704"/>
      <c r="S129" s="704"/>
      <c r="T129" s="704"/>
      <c r="U129" s="704"/>
      <c r="V129" s="704"/>
      <c r="W129" s="164"/>
      <c r="X129" s="704"/>
      <c r="Y129" s="704"/>
      <c r="Z129" s="705"/>
      <c r="AA129" s="705"/>
      <c r="AB129" s="704"/>
      <c r="AC129" s="704"/>
    </row>
    <row r="130" spans="2:36" s="381" customFormat="1">
      <c r="B130" s="704"/>
      <c r="C130" s="704"/>
      <c r="D130" s="704"/>
      <c r="E130" s="704"/>
      <c r="F130" s="704"/>
      <c r="G130" s="704"/>
      <c r="H130" s="704"/>
      <c r="I130" s="704"/>
      <c r="J130" s="704"/>
      <c r="K130" s="704"/>
      <c r="L130" s="163"/>
      <c r="M130" s="163"/>
      <c r="N130" s="704"/>
      <c r="O130" s="704"/>
      <c r="P130" s="704"/>
      <c r="Q130" s="704"/>
      <c r="R130" s="704"/>
      <c r="S130" s="704"/>
      <c r="T130" s="704"/>
      <c r="U130" s="704"/>
      <c r="V130" s="704"/>
      <c r="W130" s="164"/>
      <c r="X130" s="704"/>
      <c r="Y130" s="704"/>
      <c r="Z130" s="705"/>
      <c r="AA130" s="705"/>
      <c r="AB130" s="704"/>
      <c r="AC130" s="704"/>
      <c r="AD130" s="704"/>
      <c r="AE130" s="704"/>
      <c r="AF130" s="704"/>
      <c r="AG130" s="704"/>
      <c r="AH130" s="704"/>
      <c r="AI130" s="704"/>
      <c r="AJ130" s="704"/>
    </row>
    <row r="131" spans="2:36" s="381" customFormat="1">
      <c r="B131" s="704"/>
      <c r="C131" s="704"/>
      <c r="D131" s="704"/>
      <c r="E131" s="704"/>
      <c r="F131" s="704"/>
      <c r="G131" s="704"/>
      <c r="H131" s="704"/>
      <c r="I131" s="704"/>
      <c r="J131" s="704"/>
      <c r="K131" s="704"/>
      <c r="L131" s="163"/>
      <c r="M131" s="163"/>
      <c r="N131" s="704"/>
      <c r="O131" s="704"/>
      <c r="P131" s="704"/>
      <c r="Q131" s="704"/>
      <c r="R131" s="704"/>
      <c r="S131" s="704"/>
      <c r="T131" s="704"/>
      <c r="U131" s="704"/>
      <c r="V131" s="704"/>
      <c r="W131" s="164"/>
      <c r="X131" s="704"/>
      <c r="Y131" s="704"/>
      <c r="Z131" s="705"/>
      <c r="AA131" s="705"/>
      <c r="AB131" s="704"/>
      <c r="AC131" s="704"/>
      <c r="AD131" s="704"/>
      <c r="AE131" s="704"/>
      <c r="AF131" s="704"/>
      <c r="AG131" s="704"/>
      <c r="AH131" s="704"/>
      <c r="AI131" s="704"/>
      <c r="AJ131" s="704"/>
    </row>
    <row r="132" spans="2:36" s="381" customFormat="1">
      <c r="B132" s="704"/>
      <c r="C132" s="704"/>
      <c r="D132" s="704"/>
      <c r="E132" s="704"/>
      <c r="F132" s="704"/>
      <c r="G132" s="704"/>
      <c r="H132" s="704"/>
      <c r="I132" s="704"/>
      <c r="J132" s="704"/>
      <c r="K132" s="704"/>
      <c r="L132" s="163"/>
      <c r="M132" s="163"/>
      <c r="N132" s="704"/>
      <c r="O132" s="704"/>
      <c r="P132" s="704"/>
      <c r="Q132" s="704"/>
      <c r="R132" s="704"/>
      <c r="S132" s="704"/>
      <c r="T132" s="704"/>
      <c r="U132" s="704"/>
      <c r="V132" s="704"/>
      <c r="W132" s="164"/>
      <c r="X132" s="704"/>
      <c r="Y132" s="704"/>
      <c r="Z132" s="705"/>
      <c r="AA132" s="705"/>
      <c r="AB132" s="704"/>
      <c r="AC132" s="704"/>
      <c r="AD132" s="704"/>
      <c r="AE132" s="704"/>
      <c r="AF132" s="704"/>
      <c r="AG132" s="704"/>
      <c r="AH132" s="704"/>
      <c r="AI132" s="704"/>
      <c r="AJ132" s="704"/>
    </row>
    <row r="133" spans="2:36" s="381" customFormat="1">
      <c r="B133" s="704"/>
      <c r="C133" s="704"/>
      <c r="D133" s="704"/>
      <c r="E133" s="704"/>
      <c r="F133" s="704"/>
      <c r="G133" s="704"/>
      <c r="H133" s="704"/>
      <c r="I133" s="704"/>
      <c r="J133" s="704"/>
      <c r="K133" s="704"/>
      <c r="L133" s="163"/>
      <c r="M133" s="163"/>
      <c r="N133" s="704"/>
      <c r="O133" s="704"/>
      <c r="P133" s="704"/>
      <c r="Q133" s="704"/>
      <c r="R133" s="704"/>
      <c r="S133" s="704"/>
      <c r="T133" s="704"/>
      <c r="U133" s="704"/>
      <c r="V133" s="704"/>
      <c r="W133" s="164"/>
      <c r="X133" s="704"/>
      <c r="Y133" s="704"/>
      <c r="Z133" s="705"/>
      <c r="AA133" s="705"/>
      <c r="AB133" s="704"/>
      <c r="AC133" s="704"/>
      <c r="AD133" s="704"/>
      <c r="AE133" s="704"/>
      <c r="AF133" s="704"/>
      <c r="AG133" s="704"/>
      <c r="AH133" s="704"/>
      <c r="AI133" s="704"/>
      <c r="AJ133" s="704"/>
    </row>
    <row r="134" spans="2:36" s="381" customFormat="1">
      <c r="B134" s="704"/>
      <c r="C134" s="704"/>
      <c r="D134" s="704"/>
      <c r="E134" s="704"/>
      <c r="F134" s="704"/>
      <c r="G134" s="704"/>
      <c r="H134" s="704"/>
      <c r="I134" s="704"/>
      <c r="J134" s="704"/>
      <c r="K134" s="704"/>
      <c r="L134" s="163"/>
      <c r="M134" s="163"/>
      <c r="N134" s="704"/>
      <c r="O134" s="704"/>
      <c r="P134" s="704"/>
      <c r="Q134" s="704"/>
      <c r="R134" s="704"/>
      <c r="S134" s="704"/>
      <c r="T134" s="704"/>
      <c r="U134" s="704"/>
      <c r="V134" s="704"/>
      <c r="W134" s="164"/>
      <c r="X134" s="704"/>
      <c r="Y134" s="704"/>
      <c r="Z134" s="705"/>
      <c r="AA134" s="705"/>
      <c r="AB134" s="704"/>
      <c r="AC134" s="704"/>
      <c r="AD134" s="704"/>
      <c r="AE134" s="704"/>
      <c r="AF134" s="704"/>
      <c r="AG134" s="704"/>
      <c r="AH134" s="704"/>
      <c r="AI134" s="704"/>
      <c r="AJ134" s="704"/>
    </row>
    <row r="135" spans="2:36" s="381" customFormat="1">
      <c r="B135" s="704"/>
      <c r="C135" s="704"/>
      <c r="D135" s="704"/>
      <c r="E135" s="704"/>
      <c r="F135" s="704"/>
      <c r="G135" s="704"/>
      <c r="H135" s="704"/>
      <c r="I135" s="704"/>
      <c r="J135" s="704"/>
      <c r="K135" s="704"/>
      <c r="L135" s="163"/>
      <c r="M135" s="163"/>
      <c r="N135" s="704"/>
      <c r="O135" s="704"/>
      <c r="P135" s="704"/>
      <c r="Q135" s="704"/>
      <c r="R135" s="704"/>
      <c r="S135" s="704"/>
      <c r="T135" s="704"/>
      <c r="U135" s="704"/>
      <c r="V135" s="704"/>
      <c r="W135" s="164"/>
      <c r="X135" s="704"/>
      <c r="Y135" s="704"/>
      <c r="Z135" s="705"/>
      <c r="AA135" s="705"/>
      <c r="AB135" s="704"/>
      <c r="AC135" s="704"/>
      <c r="AD135" s="704"/>
      <c r="AE135" s="704"/>
      <c r="AF135" s="704"/>
      <c r="AG135" s="704"/>
      <c r="AH135" s="704"/>
      <c r="AI135" s="704"/>
      <c r="AJ135" s="704"/>
    </row>
    <row r="136" spans="2:36" s="381" customFormat="1">
      <c r="B136" s="704"/>
      <c r="C136" s="704"/>
      <c r="D136" s="704"/>
      <c r="E136" s="704"/>
      <c r="F136" s="704"/>
      <c r="G136" s="704"/>
      <c r="H136" s="704"/>
      <c r="I136" s="704"/>
      <c r="J136" s="704"/>
      <c r="K136" s="704"/>
      <c r="L136" s="163"/>
      <c r="M136" s="163"/>
      <c r="N136" s="704"/>
      <c r="O136" s="704"/>
      <c r="P136" s="704"/>
      <c r="Q136" s="704"/>
      <c r="R136" s="704"/>
      <c r="S136" s="704"/>
      <c r="T136" s="704"/>
      <c r="U136" s="704"/>
      <c r="V136" s="704"/>
      <c r="W136" s="164"/>
      <c r="X136" s="704"/>
      <c r="Y136" s="704"/>
      <c r="Z136" s="705"/>
      <c r="AA136" s="705"/>
      <c r="AB136" s="704"/>
      <c r="AC136" s="704"/>
      <c r="AD136" s="704"/>
      <c r="AE136" s="704"/>
      <c r="AF136" s="704"/>
      <c r="AG136" s="704"/>
      <c r="AH136" s="704"/>
      <c r="AI136" s="704"/>
      <c r="AJ136" s="704"/>
    </row>
    <row r="137" spans="2:36" s="381" customFormat="1">
      <c r="B137" s="704"/>
      <c r="C137" s="704"/>
      <c r="D137" s="704"/>
      <c r="E137" s="704"/>
      <c r="F137" s="704"/>
      <c r="G137" s="704"/>
      <c r="H137" s="704"/>
      <c r="I137" s="704"/>
      <c r="J137" s="704"/>
      <c r="K137" s="704"/>
      <c r="L137" s="163"/>
      <c r="M137" s="163"/>
      <c r="N137" s="704"/>
      <c r="O137" s="704"/>
      <c r="P137" s="704"/>
      <c r="Q137" s="704"/>
      <c r="R137" s="704"/>
      <c r="S137" s="704"/>
      <c r="T137" s="704"/>
      <c r="U137" s="704"/>
      <c r="V137" s="704"/>
      <c r="W137" s="164"/>
      <c r="X137" s="704"/>
      <c r="Y137" s="704"/>
      <c r="Z137" s="705"/>
      <c r="AA137" s="705"/>
      <c r="AB137" s="704"/>
      <c r="AC137" s="704"/>
      <c r="AD137" s="704"/>
      <c r="AE137" s="704"/>
      <c r="AF137" s="704"/>
      <c r="AG137" s="704"/>
      <c r="AH137" s="704"/>
      <c r="AI137" s="704"/>
      <c r="AJ137" s="704"/>
    </row>
    <row r="138" spans="2:36" s="381" customFormat="1">
      <c r="B138" s="704"/>
      <c r="C138" s="704"/>
      <c r="D138" s="704"/>
      <c r="E138" s="704"/>
      <c r="F138" s="704"/>
      <c r="G138" s="704"/>
      <c r="H138" s="704"/>
      <c r="I138" s="704"/>
      <c r="J138" s="704"/>
      <c r="K138" s="704"/>
      <c r="L138" s="163"/>
      <c r="M138" s="163"/>
      <c r="N138" s="704"/>
      <c r="O138" s="704"/>
      <c r="P138" s="704"/>
      <c r="Q138" s="704"/>
      <c r="R138" s="704"/>
      <c r="S138" s="704"/>
      <c r="T138" s="704"/>
      <c r="U138" s="704"/>
      <c r="V138" s="704"/>
      <c r="W138" s="164"/>
      <c r="X138" s="704"/>
      <c r="Y138" s="704"/>
      <c r="Z138" s="705"/>
      <c r="AA138" s="705"/>
      <c r="AB138" s="704"/>
      <c r="AC138" s="704"/>
      <c r="AD138" s="704"/>
      <c r="AE138" s="704"/>
      <c r="AF138" s="704"/>
      <c r="AG138" s="704"/>
      <c r="AH138" s="704"/>
      <c r="AI138" s="704"/>
      <c r="AJ138" s="704"/>
    </row>
    <row r="139" spans="2:36" s="381" customFormat="1">
      <c r="B139" s="704"/>
      <c r="C139" s="704"/>
      <c r="D139" s="704"/>
      <c r="E139" s="704"/>
      <c r="F139" s="704"/>
      <c r="G139" s="704"/>
      <c r="H139" s="704"/>
      <c r="I139" s="704"/>
      <c r="J139" s="704"/>
      <c r="K139" s="704"/>
      <c r="L139" s="163"/>
      <c r="M139" s="163"/>
      <c r="N139" s="704"/>
      <c r="O139" s="704"/>
      <c r="P139" s="704"/>
      <c r="Q139" s="704"/>
      <c r="R139" s="704"/>
      <c r="S139" s="704"/>
      <c r="T139" s="704"/>
      <c r="U139" s="704"/>
      <c r="V139" s="704"/>
      <c r="W139" s="164"/>
      <c r="X139" s="704"/>
      <c r="Y139" s="704"/>
      <c r="Z139" s="705"/>
      <c r="AA139" s="705"/>
      <c r="AB139" s="704"/>
      <c r="AC139" s="704"/>
      <c r="AD139" s="704"/>
      <c r="AE139" s="704"/>
      <c r="AF139" s="704"/>
      <c r="AG139" s="704"/>
      <c r="AH139" s="704"/>
      <c r="AI139" s="704"/>
      <c r="AJ139" s="704"/>
    </row>
    <row r="140" spans="2:36" s="381" customFormat="1">
      <c r="B140" s="704"/>
      <c r="C140" s="704"/>
      <c r="D140" s="704"/>
      <c r="E140" s="704"/>
      <c r="F140" s="704"/>
      <c r="G140" s="704"/>
      <c r="H140" s="704"/>
      <c r="I140" s="704"/>
      <c r="J140" s="704"/>
      <c r="K140" s="704"/>
      <c r="L140" s="163"/>
      <c r="M140" s="163"/>
      <c r="N140" s="704"/>
      <c r="O140" s="704"/>
      <c r="P140" s="704"/>
      <c r="Q140" s="704"/>
      <c r="R140" s="704"/>
      <c r="S140" s="704"/>
      <c r="T140" s="704"/>
      <c r="U140" s="704"/>
      <c r="V140" s="704"/>
      <c r="W140" s="164"/>
      <c r="X140" s="704"/>
      <c r="Y140" s="704"/>
      <c r="Z140" s="705"/>
      <c r="AA140" s="705"/>
      <c r="AB140" s="704"/>
      <c r="AC140" s="704"/>
      <c r="AD140" s="704"/>
      <c r="AE140" s="704"/>
      <c r="AF140" s="704"/>
      <c r="AG140" s="704"/>
      <c r="AH140" s="704"/>
      <c r="AI140" s="704"/>
      <c r="AJ140" s="704"/>
    </row>
    <row r="141" spans="2:36" s="381" customFormat="1">
      <c r="B141" s="704"/>
      <c r="C141" s="704"/>
      <c r="D141" s="704"/>
      <c r="E141" s="704"/>
      <c r="F141" s="704"/>
      <c r="G141" s="704"/>
      <c r="H141" s="704"/>
      <c r="I141" s="704"/>
      <c r="J141" s="704"/>
      <c r="K141" s="704"/>
      <c r="L141" s="163"/>
      <c r="M141" s="163"/>
      <c r="N141" s="704"/>
      <c r="O141" s="704"/>
      <c r="P141" s="704"/>
      <c r="Q141" s="704"/>
      <c r="R141" s="704"/>
      <c r="S141" s="704"/>
      <c r="T141" s="704"/>
      <c r="U141" s="704"/>
      <c r="V141" s="704"/>
      <c r="W141" s="164"/>
      <c r="X141" s="704"/>
      <c r="Y141" s="704"/>
      <c r="Z141" s="705"/>
      <c r="AA141" s="705"/>
      <c r="AB141" s="704"/>
      <c r="AC141" s="704"/>
      <c r="AD141" s="704"/>
      <c r="AE141" s="704"/>
      <c r="AF141" s="704"/>
      <c r="AG141" s="704"/>
      <c r="AH141" s="704"/>
      <c r="AI141" s="704"/>
      <c r="AJ141" s="704"/>
    </row>
    <row r="142" spans="2:36" s="381" customFormat="1">
      <c r="B142" s="704"/>
      <c r="C142" s="704"/>
      <c r="D142" s="704"/>
      <c r="E142" s="704"/>
      <c r="F142" s="704"/>
      <c r="G142" s="704"/>
      <c r="H142" s="704"/>
      <c r="I142" s="704"/>
      <c r="J142" s="704"/>
      <c r="K142" s="704"/>
      <c r="L142" s="163"/>
      <c r="M142" s="163"/>
      <c r="N142" s="704"/>
      <c r="O142" s="704"/>
      <c r="P142" s="704"/>
      <c r="Q142" s="704"/>
      <c r="R142" s="704"/>
      <c r="S142" s="704"/>
      <c r="T142" s="704"/>
      <c r="U142" s="704"/>
      <c r="V142" s="704"/>
      <c r="W142" s="164"/>
      <c r="X142" s="704"/>
      <c r="Y142" s="704"/>
      <c r="Z142" s="705"/>
      <c r="AA142" s="705"/>
      <c r="AB142" s="704"/>
      <c r="AC142" s="704"/>
      <c r="AD142" s="704"/>
      <c r="AE142" s="704"/>
      <c r="AF142" s="704"/>
      <c r="AG142" s="704"/>
      <c r="AH142" s="704"/>
      <c r="AI142" s="704"/>
      <c r="AJ142" s="704"/>
    </row>
    <row r="143" spans="2:36" s="381" customFormat="1">
      <c r="B143" s="704"/>
      <c r="C143" s="704"/>
      <c r="D143" s="704"/>
      <c r="E143" s="704"/>
      <c r="F143" s="704"/>
      <c r="G143" s="704"/>
      <c r="H143" s="704"/>
      <c r="I143" s="704"/>
      <c r="J143" s="704"/>
      <c r="K143" s="704"/>
      <c r="L143" s="163"/>
      <c r="M143" s="163"/>
      <c r="N143" s="704"/>
      <c r="O143" s="704"/>
      <c r="P143" s="704"/>
      <c r="Q143" s="704"/>
      <c r="R143" s="704"/>
      <c r="S143" s="704"/>
      <c r="T143" s="704"/>
      <c r="U143" s="704"/>
      <c r="V143" s="704"/>
      <c r="W143" s="164"/>
      <c r="X143" s="704"/>
      <c r="Y143" s="704"/>
      <c r="Z143" s="705"/>
      <c r="AA143" s="705"/>
      <c r="AB143" s="704"/>
      <c r="AC143" s="704"/>
      <c r="AD143" s="704"/>
      <c r="AE143" s="704"/>
      <c r="AF143" s="704"/>
      <c r="AG143" s="704"/>
      <c r="AH143" s="704"/>
      <c r="AI143" s="704"/>
      <c r="AJ143" s="704"/>
    </row>
    <row r="144" spans="2:36" s="381" customFormat="1">
      <c r="B144" s="704"/>
      <c r="C144" s="704"/>
      <c r="D144" s="704"/>
      <c r="E144" s="704"/>
      <c r="F144" s="704"/>
      <c r="G144" s="704"/>
      <c r="H144" s="704"/>
      <c r="I144" s="704"/>
      <c r="J144" s="704"/>
      <c r="K144" s="704"/>
      <c r="L144" s="163"/>
      <c r="M144" s="163"/>
      <c r="N144" s="704"/>
      <c r="O144" s="704"/>
      <c r="P144" s="704"/>
      <c r="Q144" s="704"/>
      <c r="R144" s="704"/>
      <c r="S144" s="704"/>
      <c r="T144" s="704"/>
      <c r="U144" s="704"/>
      <c r="V144" s="704"/>
      <c r="W144" s="164"/>
      <c r="X144" s="704"/>
      <c r="Y144" s="704"/>
      <c r="Z144" s="705"/>
      <c r="AA144" s="705"/>
      <c r="AB144" s="704"/>
      <c r="AC144" s="704"/>
      <c r="AD144" s="704"/>
      <c r="AE144" s="704"/>
      <c r="AF144" s="704"/>
      <c r="AG144" s="704"/>
      <c r="AH144" s="704"/>
      <c r="AI144" s="704"/>
      <c r="AJ144" s="704"/>
    </row>
    <row r="145" spans="3:8">
      <c r="C145" s="704"/>
      <c r="D145" s="704"/>
      <c r="E145" s="704"/>
      <c r="F145" s="704"/>
      <c r="G145" s="704"/>
      <c r="H145" s="704"/>
    </row>
    <row r="146" spans="3:8">
      <c r="C146" s="704"/>
      <c r="D146" s="704"/>
      <c r="E146" s="704"/>
      <c r="F146" s="704"/>
      <c r="G146" s="704"/>
      <c r="H146" s="704"/>
    </row>
    <row r="147" spans="3:8">
      <c r="C147" s="704"/>
      <c r="D147" s="704"/>
      <c r="E147" s="704"/>
      <c r="F147" s="704"/>
      <c r="G147" s="704"/>
      <c r="H147" s="704"/>
    </row>
  </sheetData>
  <autoFilter ref="B18:AJ66" xr:uid="{2257D41E-9A11-49BE-BD7C-DAB38D287D3E}"/>
  <mergeCells count="6">
    <mergeCell ref="M57:W57"/>
    <mergeCell ref="G59:H59"/>
    <mergeCell ref="M62:W62"/>
    <mergeCell ref="G63:H63"/>
    <mergeCell ref="I63:J63"/>
    <mergeCell ref="M63:W63"/>
  </mergeCells>
  <printOptions horizontalCentered="1"/>
  <pageMargins left="0.19685039370078741" right="0" top="0.15748031496062992" bottom="0.23622047244094491" header="0.15748031496062992" footer="0.15748031496062992"/>
  <pageSetup paperSize="9" scale="59" firstPageNumber="4294963191" fitToHeight="2" orientation="landscape" r:id="rId1"/>
  <headerFooter alignWithMargins="0">
    <oddHeader>&amp;R&amp;"Calibri"&amp;10&amp;K000000 Confidential&amp;1#_x000D_</oddHead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FDD8E-FFED-4B8B-A500-3868E53F4E22}">
  <dimension ref="B1:AK136"/>
  <sheetViews>
    <sheetView showGridLines="0" topLeftCell="A34" zoomScale="70" zoomScaleNormal="70" zoomScaleSheetLayoutView="70" workbookViewId="0">
      <selection activeCell="C38" sqref="C38"/>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0.81640625" style="381" hidden="1" customWidth="1"/>
    <col min="7" max="7" width="12.08984375" style="381" customWidth="1"/>
    <col min="8" max="8" width="12.1796875" style="163" customWidth="1"/>
    <col min="9" max="9" width="16.1796875" style="163" customWidth="1"/>
    <col min="10" max="10" width="5.81640625" style="704" customWidth="1"/>
    <col min="11" max="11" width="15" style="704"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6" width="8.54296875" style="704" customWidth="1"/>
    <col min="27" max="27" width="8.54296875" style="705" customWidth="1"/>
    <col min="28" max="28" width="38.08984375" style="705" bestFit="1" customWidth="1"/>
    <col min="29" max="29" width="9.08984375" style="704" bestFit="1" customWidth="1"/>
    <col min="30"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4"/>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639"/>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642"/>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F8" s="997"/>
      <c r="H8" s="167"/>
      <c r="I8" s="168"/>
      <c r="J8" s="394"/>
      <c r="L8" s="389"/>
      <c r="M8" s="167"/>
      <c r="N8" s="169"/>
      <c r="P8" s="389"/>
      <c r="V8" s="401"/>
      <c r="W8" s="401"/>
      <c r="X8" s="170"/>
      <c r="AA8" s="704"/>
      <c r="AB8" s="704"/>
    </row>
    <row r="9" spans="2:28" ht="12.5">
      <c r="B9" s="394">
        <v>4380192</v>
      </c>
      <c r="D9" s="641"/>
      <c r="E9" s="400" t="s">
        <v>349</v>
      </c>
      <c r="F9" s="997"/>
      <c r="H9" s="167" t="s">
        <v>54</v>
      </c>
      <c r="I9" s="168"/>
      <c r="J9" s="394" t="s">
        <v>55</v>
      </c>
      <c r="L9" s="395"/>
      <c r="M9" s="167" t="s">
        <v>56</v>
      </c>
      <c r="N9" s="171"/>
      <c r="P9" s="395"/>
      <c r="Q9" s="704" t="s">
        <v>57</v>
      </c>
      <c r="X9" s="172"/>
      <c r="AA9" s="704"/>
      <c r="AB9" s="704"/>
    </row>
    <row r="10" spans="2:28" ht="13">
      <c r="B10" s="394" t="s">
        <v>534</v>
      </c>
      <c r="D10" s="643" t="s">
        <v>555</v>
      </c>
      <c r="E10" s="400" t="s">
        <v>58</v>
      </c>
      <c r="F10" s="997"/>
      <c r="H10" s="167"/>
      <c r="I10" s="168"/>
      <c r="J10" s="1008"/>
      <c r="K10" s="1009"/>
      <c r="L10" s="402"/>
      <c r="M10" s="167"/>
      <c r="N10" s="171"/>
      <c r="P10" s="395"/>
      <c r="X10" s="172"/>
      <c r="AA10" s="704"/>
      <c r="AB10" s="704"/>
    </row>
    <row r="11" spans="2:28" ht="13">
      <c r="B11" s="394"/>
      <c r="D11" s="641"/>
      <c r="E11" s="404"/>
      <c r="F11" s="444"/>
      <c r="G11" s="444"/>
      <c r="H11" s="167" t="s">
        <v>59</v>
      </c>
      <c r="I11" s="168"/>
      <c r="J11" s="394" t="s">
        <v>60</v>
      </c>
      <c r="L11" s="395"/>
      <c r="M11" s="167" t="s">
        <v>501</v>
      </c>
      <c r="N11" s="171"/>
      <c r="P11" s="395"/>
      <c r="Q11" s="704" t="s">
        <v>62</v>
      </c>
      <c r="X11" s="172"/>
      <c r="AA11" s="704"/>
      <c r="AB11" s="704"/>
    </row>
    <row r="12" spans="2:28" ht="12.5">
      <c r="B12" s="406" t="s">
        <v>63</v>
      </c>
      <c r="D12" s="641"/>
      <c r="E12" s="400" t="s">
        <v>64</v>
      </c>
      <c r="F12" s="997"/>
      <c r="H12" s="167"/>
      <c r="I12" s="168"/>
      <c r="J12" s="394"/>
      <c r="L12" s="395"/>
      <c r="M12" s="167"/>
      <c r="N12" s="171"/>
      <c r="P12" s="395"/>
      <c r="X12" s="172"/>
      <c r="AA12" s="704"/>
      <c r="AB12" s="704"/>
    </row>
    <row r="13" spans="2:28" ht="12.5">
      <c r="B13" s="406"/>
      <c r="C13" s="448"/>
      <c r="D13" s="644"/>
      <c r="E13" s="400" t="s">
        <v>65</v>
      </c>
      <c r="F13" s="997"/>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8"/>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646"/>
      <c r="H15" s="71" t="s">
        <v>518</v>
      </c>
      <c r="I15" s="71" t="s">
        <v>518</v>
      </c>
      <c r="J15" s="412"/>
      <c r="K15" s="412"/>
      <c r="L15" s="424"/>
      <c r="M15" s="71" t="s">
        <v>519</v>
      </c>
      <c r="N15" s="78" t="s">
        <v>519</v>
      </c>
      <c r="O15" s="420"/>
      <c r="P15" s="421" t="s">
        <v>520</v>
      </c>
      <c r="Q15" s="422"/>
      <c r="R15" s="422"/>
      <c r="S15" s="422"/>
      <c r="T15" s="422"/>
      <c r="U15" s="422"/>
      <c r="V15" s="423"/>
      <c r="W15" s="423"/>
      <c r="X15" s="51" t="s">
        <v>75</v>
      </c>
      <c r="AA15" s="704"/>
      <c r="AB15" s="704"/>
    </row>
    <row r="16" spans="2:28" ht="13.5" customHeight="1">
      <c r="B16" s="424"/>
      <c r="C16" s="647" t="s">
        <v>588</v>
      </c>
      <c r="D16" s="648"/>
      <c r="E16" s="427"/>
      <c r="F16" s="427"/>
      <c r="G16" s="427"/>
      <c r="H16" s="160"/>
      <c r="I16" s="160"/>
      <c r="J16" s="424"/>
      <c r="K16" s="424"/>
      <c r="M16" s="160"/>
      <c r="N16" s="161"/>
      <c r="O16" s="428"/>
      <c r="P16" s="429"/>
      <c r="Q16" s="429"/>
      <c r="R16" s="429"/>
      <c r="S16" s="429"/>
      <c r="T16" s="429"/>
      <c r="U16" s="429"/>
      <c r="V16" s="428"/>
      <c r="W16" s="428"/>
      <c r="X16" s="162"/>
      <c r="AA16" s="704"/>
      <c r="AB16" s="704"/>
    </row>
    <row r="17" spans="2:31" ht="1" customHeight="1">
      <c r="B17" s="424"/>
      <c r="C17" s="647"/>
      <c r="D17" s="648"/>
      <c r="E17" s="427"/>
      <c r="F17" s="427"/>
      <c r="G17" s="427"/>
      <c r="H17" s="160"/>
      <c r="I17" s="160"/>
      <c r="J17" s="424"/>
      <c r="K17" s="424"/>
      <c r="L17" s="424"/>
      <c r="M17" s="160"/>
      <c r="N17" s="161"/>
      <c r="O17" s="428"/>
      <c r="P17" s="429"/>
      <c r="Q17" s="429"/>
      <c r="R17" s="429"/>
      <c r="S17" s="429"/>
      <c r="T17" s="429"/>
      <c r="U17" s="429"/>
      <c r="V17" s="428"/>
      <c r="W17" s="428"/>
      <c r="X17" s="162"/>
      <c r="AA17" s="704"/>
      <c r="AB17" s="704"/>
    </row>
    <row r="18" spans="2:31" s="710" customFormat="1" ht="20" customHeight="1">
      <c r="B18" s="635"/>
      <c r="C18" s="364" t="s">
        <v>1497</v>
      </c>
      <c r="D18" s="346" t="str">
        <f>IF(E18="","",VLOOKUP(C18,Data!$B$5:$L$508,2,FALSE))</f>
        <v/>
      </c>
      <c r="E18" s="715"/>
      <c r="F18" s="715"/>
      <c r="G18" s="709"/>
      <c r="H18" s="346" t="str">
        <f>IF(E18="","",VLOOKUP(C18,Data!$B$5:$L$508,11,FALSE))</f>
        <v/>
      </c>
      <c r="I18" s="616" t="str">
        <f t="shared" ref="I18:I43"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192,Data!G192,(IF(C18=Data!B195,Data!G195,(IF(C18=Data!#REF!,Data!#REF!,(IF(C18=Data!#REF!,Data!#REF!,(IF(C18=Data!#REF!,Data!#REF!,Data!#REF!)))))))))))))))&amp;IF(C18=Data!#REF!,Data!#REF!,(IF(C18=Data!#REF!,Data!#REF!,(IF(C18=Data!#REF!,Data!#REF!,(IF(C18=Data!#REF!,Data!#REF!,(IF(C18=Data!#REF!,Data!#REF!,(IF(C18=Data!#REF!,Data!G887,(IF(C18=Data!#REF!,Data!#REF!,(IF(C18=Data!#REF!,Data!#REF!,Data!#REF!)))))))))))))))&amp;IF(C18=Data!B223,Data!G223,(IF(C18=Data!#REF!,Data!#REF!,(IF(C18=Data!#REF!,Data!#REF!,(IF(C18=Data!#REF!,Data!#REF!,(IF(C18=Data!#REF!,Data!#REF!,Data!#REF!)))))))))</f>
        <v>#REF!</v>
      </c>
      <c r="P18" s="1006"/>
      <c r="Q18" s="1007"/>
      <c r="R18" s="630" t="s">
        <v>525</v>
      </c>
      <c r="S18" s="1007"/>
      <c r="T18" s="1007"/>
      <c r="U18" s="630"/>
      <c r="V18" s="634"/>
      <c r="W18" s="630"/>
      <c r="X18" s="350" t="str">
        <f>IF(E18="","",VLOOKUP(C18,Data!$B$5:$J$508,9,FALSE)*E18)</f>
        <v/>
      </c>
      <c r="Y18" s="704"/>
      <c r="Z18" s="704"/>
      <c r="AA18" s="704"/>
      <c r="AB18" s="704"/>
      <c r="AC18" s="704"/>
      <c r="AD18" s="704"/>
      <c r="AE18" s="704"/>
    </row>
    <row r="19" spans="2:31" s="710" customFormat="1" ht="20" customHeight="1">
      <c r="B19" s="957">
        <v>1</v>
      </c>
      <c r="C19" s="357" t="s">
        <v>1343</v>
      </c>
      <c r="D19" s="346" t="str">
        <f>IF(E19="","",VLOOKUP(C19,Data!$B$5:$L$508,2,FALSE))</f>
        <v>VFK670Z</v>
      </c>
      <c r="E19" s="715">
        <v>10</v>
      </c>
      <c r="F19" s="715"/>
      <c r="G19" s="712" t="s">
        <v>1383</v>
      </c>
      <c r="H19" s="346">
        <f>IF(E19="","",VLOOKUP(C19,Data!$B$5:$L$508,11,FALSE))</f>
        <v>2.82</v>
      </c>
      <c r="I19" s="616">
        <f t="shared" si="0"/>
        <v>28.2</v>
      </c>
      <c r="J19" s="471" t="str">
        <f>IF(E19="","",VLOOKUP(C19,Data!$B$5:$D$508,3,FALSE))</f>
        <v>C/T</v>
      </c>
      <c r="K19" s="347" t="str">
        <f>IF(E19="","",VLOOKUP(C19,Data!$B$5:$M$508,12,FALSE))</f>
        <v>Indonesia</v>
      </c>
      <c r="L19" s="348"/>
      <c r="M19" s="349">
        <f>IF(E19="","",VLOOKUP(C19,Data!$B$5:$E$508,4,FALSE)*E19)</f>
        <v>2</v>
      </c>
      <c r="N19" s="349">
        <f>IF(E19="","",VLOOKUP(C19,Data!$B$5:$F$508,5,FALSE)*E19)</f>
        <v>0.5</v>
      </c>
      <c r="O19" s="612" t="e">
        <f>IF(C19=Data!#REF!,Data!#REF!,(IF(C19=Data!#REF!,Data!#REF!,(IF(C19=Data!#REF!,Data!#REF!,(IF(C19=Data!B144,Data!G144,(IF(C19=Data!B147,Data!G147,(IF(C19=Data!#REF!,Data!#REF!,(IF(C19=Data!#REF!,Data!#REF!,(IF(C19=Data!#REF!,Data!#REF!,Data!#REF!)))))))))))))))&amp;IF(C19=Data!#REF!,Data!#REF!,(IF(C19=Data!#REF!,Data!#REF!,(IF(C19=Data!#REF!,Data!#REF!,(IF(C19=Data!#REF!,Data!#REF!,(IF(C19=Data!#REF!,Data!#REF!,(IF(C19=Data!#REF!,Data!G839,(IF(C19=Data!#REF!,Data!#REF!,(IF(C19=Data!#REF!,Data!#REF!,Data!#REF!)))))))))))))))&amp;IF(C19=Data!B175,Data!G175,(IF(C19=Data!#REF!,Data!#REF!,(IF(C19=Data!#REF!,Data!#REF!,(IF(C19=Data!#REF!,Data!#REF!,(IF(C19=Data!#REF!,Data!#REF!,Data!#REF!)))))))))</f>
        <v>#REF!</v>
      </c>
      <c r="P19" s="1006"/>
      <c r="Q19" s="1007"/>
      <c r="R19" s="630" t="s">
        <v>525</v>
      </c>
      <c r="S19" s="1007"/>
      <c r="T19" s="1007"/>
      <c r="U19" s="630"/>
      <c r="V19" s="634"/>
      <c r="W19" s="630"/>
      <c r="X19" s="350">
        <f>IF(E19="","",VLOOKUP(C19,Data!$B$5:$J$508,9,FALSE)*E19)</f>
        <v>0.09</v>
      </c>
      <c r="Y19" s="704"/>
      <c r="Z19" s="704"/>
      <c r="AA19" s="704"/>
      <c r="AB19" s="704"/>
      <c r="AC19" s="704"/>
      <c r="AD19" s="704"/>
      <c r="AE19" s="704"/>
    </row>
    <row r="20" spans="2:31" s="710" customFormat="1" ht="20" customHeight="1">
      <c r="B20" s="957" t="s">
        <v>947</v>
      </c>
      <c r="C20" s="357" t="s">
        <v>592</v>
      </c>
      <c r="D20" s="346" t="str">
        <f>IF(E20="","",VLOOKUP(C20,Data!$B$5:$L$508,2,FALSE))</f>
        <v>WW08930</v>
      </c>
      <c r="E20" s="715">
        <v>200</v>
      </c>
      <c r="F20" s="715"/>
      <c r="G20" s="363"/>
      <c r="H20" s="346">
        <f>IF(E20="","",VLOOKUP(C20,Data!$B$5:$L$508,11,FALSE))</f>
        <v>24.7</v>
      </c>
      <c r="I20" s="616">
        <f t="shared" si="0"/>
        <v>4940</v>
      </c>
      <c r="J20" s="471" t="str">
        <f>IF(E20="","",VLOOKUP(C20,Data!$B$5:$D$508,3,FALSE))</f>
        <v>C/T</v>
      </c>
      <c r="K20" s="347" t="str">
        <f>IF(E20="","",VLOOKUP(C20,Data!$B$5:$M$508,12,FALSE))</f>
        <v>Indonesia</v>
      </c>
      <c r="L20" s="348"/>
      <c r="M20" s="349">
        <f>IF(E20="","",VLOOKUP(C20,Data!$B$5:$E$508,4,FALSE)*E20)</f>
        <v>440.00000000000006</v>
      </c>
      <c r="N20" s="349">
        <f>IF(E20="","",VLOOKUP(C20,Data!$B$5:$F$508,5,FALSE)*E20)</f>
        <v>200</v>
      </c>
      <c r="O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P20" s="1006"/>
      <c r="Q20" s="1007"/>
      <c r="R20" s="630" t="s">
        <v>525</v>
      </c>
      <c r="S20" s="1007"/>
      <c r="T20" s="1007"/>
      <c r="U20" s="630"/>
      <c r="V20" s="634"/>
      <c r="W20" s="630"/>
      <c r="X20" s="350">
        <f>IF(E20="","",VLOOKUP(C20,Data!$B$5:$J$508,9,FALSE)*E20)</f>
        <v>0.68</v>
      </c>
      <c r="Y20" s="704"/>
      <c r="Z20" s="704"/>
      <c r="AA20" s="704"/>
      <c r="AB20" s="704"/>
      <c r="AC20" s="704"/>
      <c r="AD20" s="704"/>
      <c r="AE20" s="704"/>
    </row>
    <row r="21" spans="2:31" s="710" customFormat="1" ht="20" customHeight="1">
      <c r="B21" s="957"/>
      <c r="C21" s="357" t="s">
        <v>593</v>
      </c>
      <c r="D21" s="346" t="str">
        <f>IF(E21="","",VLOOKUP(C21,Data!$B$5:$L$508,2,FALSE))</f>
        <v>WW08960</v>
      </c>
      <c r="E21" s="715">
        <v>200</v>
      </c>
      <c r="F21" s="715"/>
      <c r="G21" s="712" t="s">
        <v>1384</v>
      </c>
      <c r="H21" s="346">
        <f>IF(E21="","",VLOOKUP(C21,Data!$B$5:$L$508,11,FALSE))</f>
        <v>24.7</v>
      </c>
      <c r="I21" s="616">
        <f t="shared" si="0"/>
        <v>4940</v>
      </c>
      <c r="J21" s="471" t="str">
        <f>IF(E21="","",VLOOKUP(C21,Data!$B$5:$D$508,3,FALSE))</f>
        <v>C/T</v>
      </c>
      <c r="K21" s="347" t="str">
        <f>IF(E21="","",VLOOKUP(C21,Data!$B$5:$M$508,12,FALSE))</f>
        <v>Indonesia</v>
      </c>
      <c r="L21" s="348"/>
      <c r="M21" s="349">
        <f>IF(E21="","",VLOOKUP(C21,Data!$B$5:$E$508,4,FALSE)*E21)</f>
        <v>0</v>
      </c>
      <c r="N21" s="349">
        <f>IF(E21="","",VLOOKUP(C21,Data!$B$5:$F$508,5,FALSE)*E21)</f>
        <v>200</v>
      </c>
      <c r="O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P21" s="1006"/>
      <c r="Q21" s="1007"/>
      <c r="R21" s="630" t="s">
        <v>525</v>
      </c>
      <c r="S21" s="1007"/>
      <c r="T21" s="1007"/>
      <c r="U21" s="630"/>
      <c r="V21" s="634"/>
      <c r="W21" s="630"/>
      <c r="X21" s="350">
        <f>IF(E21="","",VLOOKUP(C21,Data!$B$5:$J$508,9,FALSE)*E21)</f>
        <v>0.68</v>
      </c>
      <c r="Y21" s="704"/>
      <c r="Z21" s="704"/>
      <c r="AA21" s="704"/>
      <c r="AB21" s="704"/>
      <c r="AC21" s="704"/>
      <c r="AD21" s="704"/>
      <c r="AE21" s="704"/>
    </row>
    <row r="22" spans="2:31" s="710" customFormat="1" ht="20" customHeight="1">
      <c r="B22" s="957" t="s">
        <v>887</v>
      </c>
      <c r="C22" s="357" t="s">
        <v>594</v>
      </c>
      <c r="D22" s="346" t="str">
        <f>IF(E22="","",VLOOKUP(C22,Data!$B$5:$L$508,2,FALSE))</f>
        <v>WW08970</v>
      </c>
      <c r="E22" s="715">
        <v>100</v>
      </c>
      <c r="F22" s="715"/>
      <c r="G22" s="712"/>
      <c r="H22" s="346">
        <f>IF(E22="","",VLOOKUP(C22,Data!$B$5:$L$508,11,FALSE))</f>
        <v>24.65</v>
      </c>
      <c r="I22" s="616">
        <f t="shared" si="0"/>
        <v>2465</v>
      </c>
      <c r="J22" s="471" t="str">
        <f>IF(E22="","",VLOOKUP(C22,Data!$B$5:$D$508,3,FALSE))</f>
        <v>C/T</v>
      </c>
      <c r="K22" s="347" t="str">
        <f>IF(E22="","",VLOOKUP(C22,Data!$B$5:$M$508,12,FALSE))</f>
        <v>Indonesia</v>
      </c>
      <c r="L22" s="348"/>
      <c r="M22" s="349">
        <f>IF(E22="","",VLOOKUP(C22,Data!$B$5:$E$508,4,FALSE)*E22)</f>
        <v>0</v>
      </c>
      <c r="N22" s="349">
        <f>IF(E22="","",VLOOKUP(C22,Data!$B$5:$F$508,5,FALSE)*E22)</f>
        <v>100</v>
      </c>
      <c r="O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P22" s="1006"/>
      <c r="Q22" s="1007"/>
      <c r="R22" s="630" t="s">
        <v>525</v>
      </c>
      <c r="S22" s="1007"/>
      <c r="T22" s="1007"/>
      <c r="U22" s="630"/>
      <c r="V22" s="634"/>
      <c r="W22" s="630"/>
      <c r="X22" s="350">
        <f>IF(E22="","",VLOOKUP(C22,Data!$B$5:$J$508,9,FALSE)*E22)</f>
        <v>0.34</v>
      </c>
      <c r="Y22" s="704"/>
      <c r="Z22" s="704"/>
      <c r="AA22" s="704"/>
      <c r="AB22" s="704"/>
      <c r="AC22" s="704"/>
      <c r="AD22" s="704"/>
      <c r="AE22" s="704"/>
    </row>
    <row r="23" spans="2:31" s="710" customFormat="1" ht="20" customHeight="1">
      <c r="B23" s="957"/>
      <c r="C23" s="357" t="s">
        <v>595</v>
      </c>
      <c r="D23" s="346" t="str">
        <f>IF(E23="","",VLOOKUP(C23,Data!$B$5:$L$508,2,FALSE))</f>
        <v>WW08990</v>
      </c>
      <c r="E23" s="715">
        <v>100</v>
      </c>
      <c r="F23" s="715"/>
      <c r="G23" s="378" t="s">
        <v>1386</v>
      </c>
      <c r="H23" s="346">
        <f>IF(E23="","",VLOOKUP(C23,Data!$B$5:$L$508,11,FALSE))</f>
        <v>24.65</v>
      </c>
      <c r="I23" s="616">
        <f t="shared" si="0"/>
        <v>2465</v>
      </c>
      <c r="J23" s="471" t="str">
        <f>IF(E23="","",VLOOKUP(C23,Data!$B$5:$D$508,3,FALSE))</f>
        <v>C/T</v>
      </c>
      <c r="K23" s="347" t="str">
        <f>IF(E23="","",VLOOKUP(C23,Data!$B$5:$M$508,12,FALSE))</f>
        <v>Indonesia</v>
      </c>
      <c r="L23" s="348"/>
      <c r="M23" s="349">
        <f>IF(E23="","",VLOOKUP(C23,Data!$B$5:$E$508,4,FALSE)*E23)</f>
        <v>220.00000000000003</v>
      </c>
      <c r="N23" s="349">
        <f>IF(E23="","",VLOOKUP(C23,Data!$B$5:$F$508,5,FALSE)*E23)</f>
        <v>100</v>
      </c>
      <c r="O23" s="612" t="e">
        <f>IF(C23=Data!#REF!,Data!#REF!,(IF(C23=Data!#REF!,Data!#REF!,(IF(C23=Data!#REF!,Data!#REF!,(IF(C23=Data!B138,Data!G138,(IF(C23=Data!B141,Data!G141,(IF(C23=Data!#REF!,Data!#REF!,(IF(C23=Data!#REF!,Data!#REF!,(IF(C23=Data!#REF!,Data!#REF!,Data!#REF!)))))))))))))))&amp;IF(C23=Data!#REF!,Data!#REF!,(IF(C23=Data!#REF!,Data!#REF!,(IF(C23=Data!#REF!,Data!#REF!,(IF(C23=Data!#REF!,Data!#REF!,(IF(C23=Data!#REF!,Data!#REF!,(IF(C23=Data!#REF!,Data!G833,(IF(C23=Data!#REF!,Data!#REF!,(IF(C23=Data!#REF!,Data!#REF!,Data!#REF!)))))))))))))))&amp;IF(C23=Data!B169,Data!G169,(IF(C23=Data!#REF!,Data!#REF!,(IF(C23=Data!#REF!,Data!#REF!,(IF(C23=Data!#REF!,Data!#REF!,(IF(C23=Data!#REF!,Data!#REF!,Data!#REF!)))))))))</f>
        <v>#REF!</v>
      </c>
      <c r="P23" s="1006"/>
      <c r="Q23" s="1007"/>
      <c r="R23" s="630" t="s">
        <v>525</v>
      </c>
      <c r="S23" s="1007"/>
      <c r="T23" s="1007"/>
      <c r="U23" s="630"/>
      <c r="V23" s="634"/>
      <c r="W23" s="630"/>
      <c r="X23" s="350">
        <f>IF(E23="","",VLOOKUP(C23,Data!$B$5:$J$508,9,FALSE)*E23)</f>
        <v>0.34</v>
      </c>
      <c r="Y23" s="704"/>
      <c r="Z23" s="704"/>
      <c r="AA23" s="704"/>
      <c r="AB23" s="704"/>
      <c r="AC23" s="704"/>
      <c r="AD23" s="704"/>
      <c r="AE23" s="704"/>
    </row>
    <row r="24" spans="2:31" s="710" customFormat="1" ht="20" customHeight="1">
      <c r="B24" s="957" t="s">
        <v>1007</v>
      </c>
      <c r="C24" s="357" t="s">
        <v>596</v>
      </c>
      <c r="D24" s="346" t="str">
        <f>IF(E24="","",VLOOKUP(C24,Data!$B$5:$L$508,2,FALSE))</f>
        <v>WW09120</v>
      </c>
      <c r="E24" s="715">
        <v>150</v>
      </c>
      <c r="F24" s="715"/>
      <c r="G24" s="712"/>
      <c r="H24" s="346">
        <f>IF(E24="","",VLOOKUP(C24,Data!$B$5:$L$508,11,FALSE))</f>
        <v>25.11</v>
      </c>
      <c r="I24" s="616">
        <f t="shared" si="0"/>
        <v>3766.5</v>
      </c>
      <c r="J24" s="471" t="str">
        <f>IF(E24="","",VLOOKUP(C24,Data!$B$5:$D$508,3,FALSE))</f>
        <v>C/T</v>
      </c>
      <c r="K24" s="347" t="str">
        <f>IF(E24="","",VLOOKUP(C24,Data!$B$5:$M$508,12,FALSE))</f>
        <v>Indonesia</v>
      </c>
      <c r="L24" s="348"/>
      <c r="M24" s="349">
        <f>IF(E24="","",VLOOKUP(C24,Data!$B$5:$E$508,4,FALSE)*E24)</f>
        <v>225</v>
      </c>
      <c r="N24" s="349">
        <f>IF(E24="","",VLOOKUP(C24,Data!$B$5:$F$508,5,FALSE)*E24)</f>
        <v>97.5</v>
      </c>
      <c r="O24" s="612" t="e">
        <f>IF(C24=Data!#REF!,Data!#REF!,(IF(C24=Data!#REF!,Data!#REF!,(IF(C24=Data!#REF!,Data!#REF!,(IF(C24=Data!B139,Data!G139,(IF(C24=Data!B142,Data!G142,(IF(C24=Data!#REF!,Data!#REF!,(IF(C24=Data!#REF!,Data!#REF!,(IF(C24=Data!#REF!,Data!#REF!,Data!#REF!)))))))))))))))&amp;IF(C24=Data!#REF!,Data!#REF!,(IF(C24=Data!#REF!,Data!#REF!,(IF(C24=Data!#REF!,Data!#REF!,(IF(C24=Data!#REF!,Data!#REF!,(IF(C24=Data!#REF!,Data!#REF!,(IF(C24=Data!#REF!,Data!G834,(IF(C24=Data!#REF!,Data!#REF!,(IF(C24=Data!#REF!,Data!#REF!,Data!#REF!)))))))))))))))&amp;IF(C24=Data!B170,Data!G170,(IF(C24=Data!#REF!,Data!#REF!,(IF(C24=Data!#REF!,Data!#REF!,(IF(C24=Data!#REF!,Data!#REF!,(IF(C24=Data!#REF!,Data!#REF!,Data!#REF!)))))))))</f>
        <v>#REF!</v>
      </c>
      <c r="P24" s="1006"/>
      <c r="Q24" s="1007"/>
      <c r="R24" s="630" t="s">
        <v>525</v>
      </c>
      <c r="S24" s="1007"/>
      <c r="T24" s="1007"/>
      <c r="U24" s="630"/>
      <c r="V24" s="634"/>
      <c r="W24" s="630"/>
      <c r="X24" s="350">
        <f>IF(E24="","",VLOOKUP(C24,Data!$B$5:$J$508,9,FALSE)*E24)</f>
        <v>0.59099999999999997</v>
      </c>
      <c r="Y24" s="704"/>
      <c r="Z24" s="704"/>
      <c r="AA24" s="704"/>
      <c r="AB24" s="704"/>
      <c r="AC24" s="704"/>
      <c r="AD24" s="704"/>
      <c r="AE24" s="704"/>
    </row>
    <row r="25" spans="2:31" s="710" customFormat="1" ht="20" customHeight="1">
      <c r="B25" s="957"/>
      <c r="C25" s="357" t="s">
        <v>597</v>
      </c>
      <c r="D25" s="346" t="str">
        <f>IF(E25="","",VLOOKUP(C25,Data!$B$5:$L$508,2,FALSE))</f>
        <v>WW09130</v>
      </c>
      <c r="E25" s="715">
        <v>150</v>
      </c>
      <c r="F25" s="715"/>
      <c r="G25" s="712"/>
      <c r="H25" s="346">
        <f>IF(E25="","",VLOOKUP(C25,Data!$B$5:$L$508,11,FALSE))</f>
        <v>25.11</v>
      </c>
      <c r="I25" s="616">
        <f t="shared" si="0"/>
        <v>3766.5</v>
      </c>
      <c r="J25" s="471" t="str">
        <f>IF(E25="","",VLOOKUP(C25,Data!$B$5:$D$508,3,FALSE))</f>
        <v>C/T</v>
      </c>
      <c r="K25" s="347" t="str">
        <f>IF(E25="","",VLOOKUP(C25,Data!$B$5:$M$508,12,FALSE))</f>
        <v>Indonesia</v>
      </c>
      <c r="L25" s="348"/>
      <c r="M25" s="349">
        <f>IF(E25="","",VLOOKUP(C25,Data!$B$5:$E$508,4,FALSE)*E25)</f>
        <v>0</v>
      </c>
      <c r="N25" s="349">
        <f>IF(E25="","",VLOOKUP(C25,Data!$B$5:$F$508,5,FALSE)*E25)</f>
        <v>97.5</v>
      </c>
      <c r="O25" s="612" t="e">
        <f>IF(C25=Data!#REF!,Data!#REF!,(IF(C25=Data!#REF!,Data!#REF!,(IF(C25=Data!#REF!,Data!#REF!,(IF(C25=Data!B132,Data!G132,(IF(C25=Data!B135,Data!G135,(IF(C25=Data!#REF!,Data!#REF!,(IF(C25=Data!#REF!,Data!#REF!,(IF(C25=Data!#REF!,Data!#REF!,Data!#REF!)))))))))))))))&amp;IF(C25=Data!#REF!,Data!#REF!,(IF(C25=Data!#REF!,Data!#REF!,(IF(C25=Data!#REF!,Data!#REF!,(IF(C25=Data!#REF!,Data!#REF!,(IF(C25=Data!#REF!,Data!#REF!,(IF(C25=Data!#REF!,Data!G827,(IF(C25=Data!#REF!,Data!#REF!,(IF(C25=Data!#REF!,Data!#REF!,Data!#REF!)))))))))))))))&amp;IF(C25=Data!B163,Data!G163,(IF(C25=Data!#REF!,Data!#REF!,(IF(C25=Data!#REF!,Data!#REF!,(IF(C25=Data!#REF!,Data!#REF!,(IF(C25=Data!#REF!,Data!#REF!,Data!#REF!)))))))))</f>
        <v>#REF!</v>
      </c>
      <c r="P25" s="1006"/>
      <c r="Q25" s="1007"/>
      <c r="R25" s="630" t="s">
        <v>525</v>
      </c>
      <c r="S25" s="1007"/>
      <c r="T25" s="1007"/>
      <c r="U25" s="630"/>
      <c r="V25" s="634"/>
      <c r="W25" s="630"/>
      <c r="X25" s="350">
        <f>IF(E25="","",VLOOKUP(C25,Data!$B$5:$J$508,9,FALSE)*E25)</f>
        <v>0.59099999999999997</v>
      </c>
      <c r="Y25" s="704"/>
      <c r="Z25" s="704"/>
      <c r="AA25" s="704"/>
      <c r="AB25" s="704"/>
      <c r="AC25" s="704"/>
      <c r="AD25" s="704"/>
      <c r="AE25" s="704"/>
    </row>
    <row r="26" spans="2:31" s="710" customFormat="1" ht="20" customHeight="1">
      <c r="B26" s="957" t="s">
        <v>1498</v>
      </c>
      <c r="C26" s="357" t="s">
        <v>336</v>
      </c>
      <c r="D26" s="346" t="str">
        <f>IF(E26="","",VLOOKUP(C26,Data!$B$5:$L$508,2,FALSE))</f>
        <v>WY71980</v>
      </c>
      <c r="E26" s="715">
        <v>160</v>
      </c>
      <c r="F26" s="715">
        <v>8</v>
      </c>
      <c r="G26" s="712"/>
      <c r="H26" s="346">
        <f>IF(E26="","",VLOOKUP(C26,Data!$B$5:$L$508,11,FALSE))</f>
        <v>128.6</v>
      </c>
      <c r="I26" s="616">
        <f t="shared" si="0"/>
        <v>20576</v>
      </c>
      <c r="J26" s="471" t="str">
        <f>IF(E26="","",VLOOKUP(C26,Data!$B$5:$D$508,3,FALSE))</f>
        <v>C/T</v>
      </c>
      <c r="K26" s="347" t="str">
        <f>IF(E26="","",VLOOKUP(C26,Data!$B$5:$M$508,12,FALSE))</f>
        <v>Indonesia</v>
      </c>
      <c r="L26" s="348"/>
      <c r="M26" s="349">
        <f>IF(E26="","",VLOOKUP(C26,Data!$B$5:$E$508,4,FALSE)*E26)</f>
        <v>1056</v>
      </c>
      <c r="N26" s="349">
        <f>IF(E26="","",VLOOKUP(C26,Data!$B$5:$F$508,5,FALSE)*E26)</f>
        <v>1040</v>
      </c>
      <c r="O26" s="612" t="e">
        <f>IF(C26=Data!#REF!,Data!#REF!,(IF(C26=Data!#REF!,Data!#REF!,(IF(C26=Data!#REF!,Data!#REF!,(IF(C26=Data!B133,Data!G133,(IF(C26=Data!B136,Data!G136,(IF(C26=Data!#REF!,Data!#REF!,(IF(C26=Data!#REF!,Data!#REF!,(IF(C26=Data!#REF!,Data!#REF!,Data!#REF!)))))))))))))))&amp;IF(C26=Data!#REF!,Data!#REF!,(IF(C26=Data!#REF!,Data!#REF!,(IF(C26=Data!#REF!,Data!#REF!,(IF(C26=Data!#REF!,Data!#REF!,(IF(C26=Data!#REF!,Data!#REF!,(IF(C26=Data!#REF!,Data!G828,(IF(C26=Data!#REF!,Data!#REF!,(IF(C26=Data!#REF!,Data!#REF!,Data!#REF!)))))))))))))))&amp;IF(C26=Data!B164,Data!G164,(IF(C26=Data!#REF!,Data!#REF!,(IF(C26=Data!#REF!,Data!#REF!,(IF(C26=Data!#REF!,Data!#REF!,(IF(C26=Data!#REF!,Data!#REF!,Data!#REF!)))))))))</f>
        <v>#REF!</v>
      </c>
      <c r="P26" s="1006"/>
      <c r="Q26" s="1007"/>
      <c r="R26" s="630" t="s">
        <v>525</v>
      </c>
      <c r="S26" s="1007"/>
      <c r="T26" s="1007"/>
      <c r="U26" s="630"/>
      <c r="V26" s="634"/>
      <c r="W26" s="630"/>
      <c r="X26" s="350">
        <f>IF(E26="","",VLOOKUP(C26,Data!$B$5:$J$508,9,FALSE)*E26)</f>
        <v>2.1470400000000001</v>
      </c>
      <c r="Y26" s="704"/>
      <c r="Z26" s="704"/>
      <c r="AA26" s="704"/>
      <c r="AB26" s="704"/>
      <c r="AC26" s="704"/>
      <c r="AD26" s="704"/>
      <c r="AE26" s="704"/>
    </row>
    <row r="27" spans="2:31" s="710" customFormat="1" ht="20" customHeight="1">
      <c r="B27" s="957">
        <v>19</v>
      </c>
      <c r="C27" s="357" t="s">
        <v>348</v>
      </c>
      <c r="D27" s="346" t="str">
        <f>IF(E27="","",VLOOKUP(C27,Data!$B$5:$L$508,2,FALSE))</f>
        <v>WY72000</v>
      </c>
      <c r="E27" s="715">
        <v>20</v>
      </c>
      <c r="F27" s="715">
        <v>1</v>
      </c>
      <c r="G27" s="712"/>
      <c r="H27" s="346">
        <f>IF(E27="","",VLOOKUP(C27,Data!$B$5:$L$508,11,FALSE))</f>
        <v>128.13999999999999</v>
      </c>
      <c r="I27" s="616">
        <f t="shared" si="0"/>
        <v>2562.7999999999997</v>
      </c>
      <c r="J27" s="471" t="str">
        <f>IF(E27="","",VLOOKUP(C27,Data!$B$5:$D$508,3,FALSE))</f>
        <v>C/T</v>
      </c>
      <c r="K27" s="347" t="str">
        <f>IF(E27="","",VLOOKUP(C27,Data!$B$5:$M$508,12,FALSE))</f>
        <v>Indonesia</v>
      </c>
      <c r="L27" s="348"/>
      <c r="M27" s="349">
        <f>IF(E27="","",VLOOKUP(C27,Data!$B$5:$E$508,4,FALSE)*E27)</f>
        <v>132</v>
      </c>
      <c r="N27" s="349">
        <f>IF(E27="","",VLOOKUP(C27,Data!$B$5:$F$508,5,FALSE)*E27)</f>
        <v>130</v>
      </c>
      <c r="O27" s="612" t="e">
        <f>IF(C27=Data!#REF!,Data!#REF!,(IF(C27=Data!#REF!,Data!#REF!,(IF(C27=Data!#REF!,Data!#REF!,(IF(C27=Data!B134,Data!G134,(IF(C27=Data!B137,Data!G137,(IF(C27=Data!#REF!,Data!#REF!,(IF(C27=Data!#REF!,Data!#REF!,(IF(C27=Data!#REF!,Data!#REF!,Data!#REF!)))))))))))))))&amp;IF(C27=Data!#REF!,Data!#REF!,(IF(C27=Data!#REF!,Data!#REF!,(IF(C27=Data!#REF!,Data!#REF!,(IF(C27=Data!#REF!,Data!#REF!,(IF(C27=Data!#REF!,Data!#REF!,(IF(C27=Data!#REF!,Data!G829,(IF(C27=Data!#REF!,Data!#REF!,(IF(C27=Data!#REF!,Data!#REF!,Data!#REF!)))))))))))))))&amp;IF(C27=Data!B165,Data!G165,(IF(C27=Data!#REF!,Data!#REF!,(IF(C27=Data!#REF!,Data!#REF!,(IF(C27=Data!#REF!,Data!#REF!,(IF(C27=Data!#REF!,Data!#REF!,Data!#REF!)))))))))</f>
        <v>#REF!</v>
      </c>
      <c r="P27" s="1006"/>
      <c r="Q27" s="1007"/>
      <c r="R27" s="630" t="s">
        <v>525</v>
      </c>
      <c r="S27" s="1007"/>
      <c r="T27" s="1007"/>
      <c r="U27" s="630"/>
      <c r="V27" s="634"/>
      <c r="W27" s="630"/>
      <c r="X27" s="350">
        <f>IF(E27="","",VLOOKUP(C27,Data!$B$5:$J$508,9,FALSE)*E27)</f>
        <v>0.26838000000000001</v>
      </c>
      <c r="Y27" s="704"/>
      <c r="Z27" s="704"/>
      <c r="AA27" s="704"/>
      <c r="AB27" s="704"/>
      <c r="AC27" s="704"/>
      <c r="AD27" s="704"/>
      <c r="AE27" s="704"/>
    </row>
    <row r="28" spans="2:31" s="710" customFormat="1" ht="20" customHeight="1">
      <c r="B28" s="957" t="s">
        <v>1201</v>
      </c>
      <c r="C28" s="357" t="s">
        <v>14</v>
      </c>
      <c r="D28" s="346" t="str">
        <f>IF(E28="","",VLOOKUP(C28,Data!$B$5:$L$508,2,FALSE))</f>
        <v>ZA34830</v>
      </c>
      <c r="E28" s="715">
        <v>30</v>
      </c>
      <c r="F28" s="715"/>
      <c r="G28" s="712"/>
      <c r="H28" s="346">
        <f>IF(E28="","",VLOOKUP(C28,Data!$B$5:$L$508,11,FALSE))</f>
        <v>117.38</v>
      </c>
      <c r="I28" s="616">
        <f t="shared" si="0"/>
        <v>3521.3999999999996</v>
      </c>
      <c r="J28" s="471" t="str">
        <f>IF(E28="","",VLOOKUP(C28,Data!$B$5:$D$508,3,FALSE))</f>
        <v>C/T</v>
      </c>
      <c r="K28" s="347" t="str">
        <f>IF(E28="","",VLOOKUP(C28,Data!$B$5:$M$508,12,FALSE))</f>
        <v>Indonesia</v>
      </c>
      <c r="L28" s="348"/>
      <c r="M28" s="349">
        <f>IF(E28="","",VLOOKUP(C28,Data!$B$5:$E$508,4,FALSE)*E28)</f>
        <v>153</v>
      </c>
      <c r="N28" s="349">
        <f>IF(E28="","",VLOOKUP(C28,Data!$B$5:$F$508,5,FALSE)*E28)</f>
        <v>135</v>
      </c>
      <c r="O28" s="612" t="e">
        <f>IF(C28=Data!#REF!,Data!#REF!,(IF(C28=Data!#REF!,Data!#REF!,(IF(C28=Data!#REF!,Data!#REF!,(IF(C28=Data!B135,Data!G135,(IF(C28=Data!B138,Data!G138,(IF(C28=Data!#REF!,Data!#REF!,(IF(C28=Data!#REF!,Data!#REF!,(IF(C28=Data!#REF!,Data!#REF!,Data!#REF!)))))))))))))))&amp;IF(C28=Data!#REF!,Data!#REF!,(IF(C28=Data!#REF!,Data!#REF!,(IF(C28=Data!#REF!,Data!#REF!,(IF(C28=Data!#REF!,Data!#REF!,(IF(C28=Data!#REF!,Data!#REF!,(IF(C28=Data!#REF!,Data!G830,(IF(C28=Data!#REF!,Data!#REF!,(IF(C28=Data!#REF!,Data!#REF!,Data!#REF!)))))))))))))))&amp;IF(C28=Data!B166,Data!G166,(IF(C28=Data!#REF!,Data!#REF!,(IF(C28=Data!#REF!,Data!#REF!,(IF(C28=Data!#REF!,Data!#REF!,(IF(C28=Data!#REF!,Data!#REF!,Data!#REF!)))))))))</f>
        <v>#REF!</v>
      </c>
      <c r="P28" s="1006"/>
      <c r="Q28" s="1007"/>
      <c r="R28" s="630" t="s">
        <v>525</v>
      </c>
      <c r="S28" s="1007"/>
      <c r="T28" s="1007"/>
      <c r="U28" s="630"/>
      <c r="V28" s="634"/>
      <c r="W28" s="630"/>
      <c r="X28" s="350">
        <f>IF(E28="","",VLOOKUP(C28,Data!$B$5:$J$508,9,FALSE)*E28)</f>
        <v>1.7429999999999999</v>
      </c>
      <c r="Y28" s="704"/>
      <c r="Z28" s="704"/>
      <c r="AA28" s="704"/>
      <c r="AB28" s="704"/>
      <c r="AC28" s="704"/>
      <c r="AD28" s="704"/>
      <c r="AE28" s="704"/>
    </row>
    <row r="29" spans="2:31" s="710" customFormat="1" ht="20" customHeight="1">
      <c r="B29" s="957">
        <v>23</v>
      </c>
      <c r="C29" s="357" t="s">
        <v>602</v>
      </c>
      <c r="D29" s="346" t="str">
        <f>IF(E29="","",VLOOKUP(C29,Data!$B$5:$L$508,2,FALSE))</f>
        <v>ZA34840</v>
      </c>
      <c r="E29" s="715">
        <v>50</v>
      </c>
      <c r="F29" s="715"/>
      <c r="G29" s="712"/>
      <c r="H29" s="346">
        <f>IF(E29="","",VLOOKUP(C29,Data!$B$5:$L$508,11,FALSE))</f>
        <v>35.08</v>
      </c>
      <c r="I29" s="616">
        <f t="shared" si="0"/>
        <v>1754</v>
      </c>
      <c r="J29" s="471" t="str">
        <f>IF(E29="","",VLOOKUP(C29,Data!$B$5:$D$508,3,FALSE))</f>
        <v>C/T</v>
      </c>
      <c r="K29" s="347" t="str">
        <f>IF(E29="","",VLOOKUP(C29,Data!$B$5:$M$508,12,FALSE))</f>
        <v>Indonesia</v>
      </c>
      <c r="L29" s="348"/>
      <c r="M29" s="349">
        <f>IF(E29="","",VLOOKUP(C29,Data!$B$5:$E$508,4,FALSE)*E29)</f>
        <v>56.000000000000007</v>
      </c>
      <c r="N29" s="349">
        <f>IF(E29="","",VLOOKUP(C29,Data!$B$5:$F$508,5,FALSE)*E29)</f>
        <v>55.000000000000007</v>
      </c>
      <c r="O29" s="612" t="e">
        <f>IF(C29=Data!#REF!,Data!#REF!,(IF(C29=Data!#REF!,Data!#REF!,(IF(C29=Data!#REF!,Data!#REF!,(IF(C29=Data!B136,Data!G136,(IF(C29=Data!B139,Data!G139,(IF(C29=Data!#REF!,Data!#REF!,(IF(C29=Data!#REF!,Data!#REF!,(IF(C29=Data!#REF!,Data!#REF!,Data!#REF!)))))))))))))))&amp;IF(C29=Data!#REF!,Data!#REF!,(IF(C29=Data!#REF!,Data!#REF!,(IF(C29=Data!#REF!,Data!#REF!,(IF(C29=Data!#REF!,Data!#REF!,(IF(C29=Data!#REF!,Data!#REF!,(IF(C29=Data!#REF!,Data!G831,(IF(C29=Data!#REF!,Data!#REF!,(IF(C29=Data!#REF!,Data!#REF!,Data!#REF!)))))))))))))))&amp;IF(C29=Data!B167,Data!G167,(IF(C29=Data!#REF!,Data!#REF!,(IF(C29=Data!#REF!,Data!#REF!,(IF(C29=Data!#REF!,Data!#REF!,(IF(C29=Data!#REF!,Data!#REF!,Data!#REF!)))))))))</f>
        <v>#REF!</v>
      </c>
      <c r="P29" s="1006"/>
      <c r="Q29" s="1007"/>
      <c r="R29" s="630" t="s">
        <v>525</v>
      </c>
      <c r="S29" s="1007"/>
      <c r="T29" s="1007"/>
      <c r="U29" s="630"/>
      <c r="V29" s="634"/>
      <c r="W29" s="630"/>
      <c r="X29" s="350">
        <f>IF(E29="","",VLOOKUP(C29,Data!$B$5:$J$508,9,FALSE)*E29)</f>
        <v>0.182</v>
      </c>
      <c r="Y29" s="704"/>
      <c r="Z29" s="704"/>
      <c r="AA29" s="704"/>
      <c r="AB29" s="704"/>
      <c r="AC29" s="704"/>
      <c r="AD29" s="704"/>
      <c r="AE29" s="704"/>
    </row>
    <row r="30" spans="2:31" s="710" customFormat="1" ht="20" customHeight="1">
      <c r="B30" s="957">
        <v>24</v>
      </c>
      <c r="C30" s="357" t="s">
        <v>11</v>
      </c>
      <c r="D30" s="346" t="str">
        <f>IF(E30="","",VLOOKUP(C30,Data!$B$5:$L$508,2,FALSE))</f>
        <v>ZG74800</v>
      </c>
      <c r="E30" s="715">
        <v>150</v>
      </c>
      <c r="F30" s="715">
        <v>1</v>
      </c>
      <c r="G30" s="712"/>
      <c r="H30" s="346">
        <f>IF(E30="","",VLOOKUP(C30,Data!$B$5:$L$508,11,FALSE))</f>
        <v>13.71</v>
      </c>
      <c r="I30" s="616">
        <f t="shared" si="0"/>
        <v>2056.5</v>
      </c>
      <c r="J30" s="471" t="str">
        <f>IF(E30="","",VLOOKUP(C30,Data!$B$5:$D$508,3,FALSE))</f>
        <v>C/T</v>
      </c>
      <c r="K30" s="347" t="str">
        <f>IF(E30="","",VLOOKUP(C30,Data!$B$5:$M$508,12,FALSE))</f>
        <v>Indonesia</v>
      </c>
      <c r="L30" s="348"/>
      <c r="M30" s="349">
        <f>IF(E30="","",VLOOKUP(C30,Data!$B$5:$E$508,4,FALSE)*E30)</f>
        <v>325</v>
      </c>
      <c r="N30" s="349">
        <f>IF(E30="","",VLOOKUP(C30,Data!$B$5:$F$508,5,FALSE)*E30)</f>
        <v>300</v>
      </c>
      <c r="O30" s="612" t="e">
        <f>IF(C30=Data!#REF!,Data!#REF!,(IF(C30=Data!#REF!,Data!#REF!,(IF(C30=Data!#REF!,Data!#REF!,(IF(C30=Data!B137,Data!G137,(IF(C30=Data!B140,Data!G140,(IF(C30=Data!#REF!,Data!#REF!,(IF(C30=Data!#REF!,Data!#REF!,(IF(C30=Data!#REF!,Data!#REF!,Data!#REF!)))))))))))))))&amp;IF(C30=Data!#REF!,Data!#REF!,(IF(C30=Data!#REF!,Data!#REF!,(IF(C30=Data!#REF!,Data!#REF!,(IF(C30=Data!#REF!,Data!#REF!,(IF(C30=Data!#REF!,Data!#REF!,(IF(C30=Data!#REF!,Data!G832,(IF(C30=Data!#REF!,Data!#REF!,(IF(C30=Data!#REF!,Data!#REF!,Data!#REF!)))))))))))))))&amp;IF(C30=Data!B168,Data!G168,(IF(C30=Data!#REF!,Data!#REF!,(IF(C30=Data!#REF!,Data!#REF!,(IF(C30=Data!#REF!,Data!#REF!,(IF(C30=Data!#REF!,Data!#REF!,Data!#REF!)))))))))</f>
        <v>#REF!</v>
      </c>
      <c r="P30" s="1006"/>
      <c r="Q30" s="1007"/>
      <c r="R30" s="630" t="s">
        <v>525</v>
      </c>
      <c r="S30" s="1007"/>
      <c r="T30" s="1007"/>
      <c r="U30" s="630"/>
      <c r="V30" s="634"/>
      <c r="W30" s="630"/>
      <c r="X30" s="350">
        <f>IF(E30="","",VLOOKUP(C30,Data!$B$5:$J$508,9,FALSE)*E30)</f>
        <v>1.2</v>
      </c>
      <c r="Y30" s="704"/>
      <c r="Z30" s="704"/>
      <c r="AA30" s="704"/>
      <c r="AB30" s="704"/>
      <c r="AC30" s="704"/>
      <c r="AD30" s="704"/>
      <c r="AE30" s="704"/>
    </row>
    <row r="31" spans="2:31" s="710" customFormat="1" ht="20" customHeight="1">
      <c r="B31" s="957" t="s">
        <v>954</v>
      </c>
      <c r="C31" s="357" t="s">
        <v>550</v>
      </c>
      <c r="D31" s="346" t="str">
        <f>IF(E31="","",VLOOKUP(C31,Data!$B$5:$L$508,2,FALSE))</f>
        <v>ZG74810</v>
      </c>
      <c r="E31" s="715">
        <v>300</v>
      </c>
      <c r="F31" s="715">
        <v>2</v>
      </c>
      <c r="G31" s="712"/>
      <c r="H31" s="346">
        <f>IF(E31="","",VLOOKUP(C31,Data!$B$5:$L$508,11,FALSE))</f>
        <v>13.22</v>
      </c>
      <c r="I31" s="616">
        <f t="shared" si="0"/>
        <v>3966</v>
      </c>
      <c r="J31" s="471" t="str">
        <f>IF(E31="","",VLOOKUP(C31,Data!$B$5:$D$508,3,FALSE))</f>
        <v>C/T</v>
      </c>
      <c r="K31" s="347" t="str">
        <f>IF(E31="","",VLOOKUP(C31,Data!$B$5:$M$508,12,FALSE))</f>
        <v>Indonesia</v>
      </c>
      <c r="L31" s="348"/>
      <c r="M31" s="349">
        <f>IF(E31="","",VLOOKUP(C31,Data!$B$5:$E$508,4,FALSE)*E31)</f>
        <v>650</v>
      </c>
      <c r="N31" s="349">
        <f>IF(E31="","",VLOOKUP(C31,Data!$B$5:$F$508,5,FALSE)*E31)</f>
        <v>600</v>
      </c>
      <c r="O31" s="612" t="e">
        <f>IF(C31=Data!#REF!,Data!#REF!,(IF(C31=Data!#REF!,Data!#REF!,(IF(C31=Data!#REF!,Data!#REF!,(IF(C31=Data!B138,Data!G138,(IF(C31=Data!B141,Data!G141,(IF(C31=Data!#REF!,Data!#REF!,(IF(C31=Data!#REF!,Data!#REF!,(IF(C31=Data!#REF!,Data!#REF!,Data!#REF!)))))))))))))))&amp;IF(C31=Data!#REF!,Data!#REF!,(IF(C31=Data!#REF!,Data!#REF!,(IF(C31=Data!#REF!,Data!#REF!,(IF(C31=Data!#REF!,Data!#REF!,(IF(C31=Data!#REF!,Data!#REF!,(IF(C31=Data!#REF!,Data!G833,(IF(C31=Data!#REF!,Data!#REF!,(IF(C31=Data!#REF!,Data!#REF!,Data!#REF!)))))))))))))))&amp;IF(C31=Data!B169,Data!G169,(IF(C31=Data!#REF!,Data!#REF!,(IF(C31=Data!#REF!,Data!#REF!,(IF(C31=Data!#REF!,Data!#REF!,(IF(C31=Data!#REF!,Data!#REF!,Data!#REF!)))))))))</f>
        <v>#REF!</v>
      </c>
      <c r="P31" s="1006"/>
      <c r="Q31" s="1007"/>
      <c r="R31" s="630" t="s">
        <v>525</v>
      </c>
      <c r="S31" s="1007"/>
      <c r="T31" s="1007"/>
      <c r="U31" s="630"/>
      <c r="V31" s="634"/>
      <c r="W31" s="630"/>
      <c r="X31" s="350">
        <f>IF(E31="","",VLOOKUP(C31,Data!$B$5:$J$508,9,FALSE)*E31)</f>
        <v>2.4</v>
      </c>
      <c r="Y31" s="704"/>
      <c r="Z31" s="704"/>
      <c r="AA31" s="704"/>
      <c r="AB31" s="704"/>
      <c r="AC31" s="704"/>
      <c r="AD31" s="704"/>
      <c r="AE31" s="704"/>
    </row>
    <row r="32" spans="2:31" s="710" customFormat="1" ht="20" customHeight="1">
      <c r="B32" s="957" t="s">
        <v>1413</v>
      </c>
      <c r="C32" s="357" t="s">
        <v>542</v>
      </c>
      <c r="D32" s="346" t="str">
        <f>IF(E32="","",VLOOKUP(C32,Data!$B$5:$L$508,2,FALSE))</f>
        <v>ZJ41300</v>
      </c>
      <c r="E32" s="715">
        <v>300</v>
      </c>
      <c r="F32" s="715"/>
      <c r="G32" s="712"/>
      <c r="H32" s="346">
        <f>IF(E32="","",VLOOKUP(C32,Data!$B$5:$L$508,11,FALSE))</f>
        <v>10.1</v>
      </c>
      <c r="I32" s="616">
        <f t="shared" si="0"/>
        <v>3030</v>
      </c>
      <c r="J32" s="471" t="str">
        <f>IF(E32="","",VLOOKUP(C32,Data!$B$5:$D$508,3,FALSE))</f>
        <v>C/T</v>
      </c>
      <c r="K32" s="347" t="str">
        <f>IF(E32="","",VLOOKUP(C32,Data!$B$5:$M$508,12,FALSE))</f>
        <v>Indonesia</v>
      </c>
      <c r="L32" s="348"/>
      <c r="M32" s="349">
        <f>IF(E32="","",VLOOKUP(C32,Data!$B$5:$E$508,4,FALSE)*E32)</f>
        <v>225</v>
      </c>
      <c r="N32" s="349">
        <f>IF(E32="","",VLOOKUP(C32,Data!$B$5:$F$508,5,FALSE)*E32)</f>
        <v>210</v>
      </c>
      <c r="O32" s="612" t="e">
        <f>IF(C32=Data!#REF!,Data!#REF!,(IF(C32=Data!#REF!,Data!#REF!,(IF(C32=Data!#REF!,Data!#REF!,(IF(C32=Data!B141,Data!G141,(IF(C32=Data!B144,Data!G144,(IF(C32=Data!#REF!,Data!#REF!,(IF(C32=Data!#REF!,Data!#REF!,(IF(C32=Data!#REF!,Data!#REF!,Data!#REF!)))))))))))))))&amp;IF(C32=Data!#REF!,Data!#REF!,(IF(C32=Data!#REF!,Data!#REF!,(IF(C32=Data!#REF!,Data!#REF!,(IF(C32=Data!#REF!,Data!#REF!,(IF(C32=Data!#REF!,Data!#REF!,(IF(C32=Data!#REF!,Data!G836,(IF(C32=Data!#REF!,Data!#REF!,(IF(C32=Data!#REF!,Data!#REF!,Data!#REF!)))))))))))))))&amp;IF(C32=Data!B172,Data!G172,(IF(C32=Data!#REF!,Data!#REF!,(IF(C32=Data!#REF!,Data!#REF!,(IF(C32=Data!#REF!,Data!#REF!,(IF(C32=Data!#REF!,Data!#REF!,Data!#REF!)))))))))</f>
        <v>#REF!</v>
      </c>
      <c r="P32" s="1006"/>
      <c r="Q32" s="1007"/>
      <c r="R32" s="630" t="s">
        <v>525</v>
      </c>
      <c r="S32" s="1007"/>
      <c r="T32" s="1007"/>
      <c r="U32" s="630"/>
      <c r="V32" s="634"/>
      <c r="W32" s="630"/>
      <c r="X32" s="350">
        <f>IF(E32="","",VLOOKUP(C32,Data!$B$5:$J$508,9,FALSE)*E32)</f>
        <v>2.1</v>
      </c>
      <c r="Y32" s="704"/>
      <c r="Z32" s="704"/>
      <c r="AA32" s="704"/>
      <c r="AB32" s="704"/>
      <c r="AC32" s="704"/>
      <c r="AD32" s="704"/>
      <c r="AE32" s="704"/>
    </row>
    <row r="33" spans="2:31" s="710" customFormat="1" ht="20" customHeight="1">
      <c r="B33" s="957">
        <v>30</v>
      </c>
      <c r="C33" s="357" t="s">
        <v>622</v>
      </c>
      <c r="D33" s="346" t="str">
        <f>IF(E33="","",VLOOKUP(C33,Data!$B$5:$L$508,2,FALSE))</f>
        <v>ZV87980</v>
      </c>
      <c r="E33" s="715">
        <v>8</v>
      </c>
      <c r="F33" s="715"/>
      <c r="G33" s="709"/>
      <c r="H33" s="346">
        <f>IF(E33="","",VLOOKUP(C33,Data!$B$5:$L$508,11,FALSE))</f>
        <v>21.12</v>
      </c>
      <c r="I33" s="616">
        <f t="shared" si="0"/>
        <v>168.96</v>
      </c>
      <c r="J33" s="471" t="str">
        <f>IF(E33="","",VLOOKUP(C33,Data!$B$5:$D$508,3,FALSE))</f>
        <v>C/T</v>
      </c>
      <c r="K33" s="347" t="str">
        <f>IF(E33="","",VLOOKUP(C33,Data!$B$5:$M$508,12,FALSE))</f>
        <v>Indonesia</v>
      </c>
      <c r="L33" s="348"/>
      <c r="M33" s="349">
        <f>IF(E33="","",VLOOKUP(C33,Data!$B$5:$E$508,4,FALSE)*E33)</f>
        <v>82.8</v>
      </c>
      <c r="N33" s="349">
        <f>IF(E33="","",VLOOKUP(C33,Data!$B$5:$F$508,5,FALSE)*E33)</f>
        <v>65.599999999999994</v>
      </c>
      <c r="O33" s="612" t="e">
        <f>IF(C33=Data!#REF!,Data!#REF!,(IF(C33=Data!#REF!,Data!#REF!,(IF(C33=Data!#REF!,Data!#REF!,(IF(C33=Data!B149,Data!G149,(IF(C33=Data!B152,Data!G152,(IF(C33=Data!#REF!,Data!#REF!,(IF(C33=Data!#REF!,Data!#REF!,(IF(C33=Data!#REF!,Data!#REF!,Data!#REF!)))))))))))))))&amp;IF(C33=Data!#REF!,Data!#REF!,(IF(C33=Data!#REF!,Data!#REF!,(IF(C33=Data!#REF!,Data!#REF!,(IF(C33=Data!#REF!,Data!#REF!,(IF(C33=Data!#REF!,Data!#REF!,(IF(C33=Data!#REF!,Data!G844,(IF(C33=Data!#REF!,Data!#REF!,(IF(C33=Data!#REF!,Data!#REF!,Data!#REF!)))))))))))))))&amp;IF(C33=Data!B180,Data!G180,(IF(C33=Data!#REF!,Data!#REF!,(IF(C33=Data!#REF!,Data!#REF!,(IF(C33=Data!#REF!,Data!#REF!,(IF(C33=Data!#REF!,Data!#REF!,Data!#REF!)))))))))</f>
        <v>#REF!</v>
      </c>
      <c r="P33" s="1006"/>
      <c r="Q33" s="1007"/>
      <c r="R33" s="630" t="s">
        <v>525</v>
      </c>
      <c r="S33" s="1007"/>
      <c r="T33" s="1007"/>
      <c r="U33" s="630"/>
      <c r="V33" s="634"/>
      <c r="W33" s="630"/>
      <c r="X33" s="350">
        <f>IF(E33="","",VLOOKUP(C33,Data!$B$5:$J$508,9,FALSE)*E33)</f>
        <v>0.21544177777777779</v>
      </c>
      <c r="Y33" s="704"/>
      <c r="Z33" s="704"/>
      <c r="AA33" s="704"/>
      <c r="AB33" s="704"/>
      <c r="AC33" s="704"/>
      <c r="AD33" s="704"/>
      <c r="AE33" s="704"/>
    </row>
    <row r="34" spans="2:31" s="710" customFormat="1" ht="20" customHeight="1">
      <c r="B34" s="957">
        <v>31</v>
      </c>
      <c r="C34" s="357" t="s">
        <v>618</v>
      </c>
      <c r="D34" s="346" t="str">
        <f>IF(E34="","",VLOOKUP(C34,Data!$B$5:$L$508,2,FALSE))</f>
        <v>ZV88010</v>
      </c>
      <c r="E34" s="715">
        <v>8</v>
      </c>
      <c r="F34" s="715"/>
      <c r="G34" s="709"/>
      <c r="H34" s="346">
        <f>IF(E34="","",VLOOKUP(C34,Data!$B$5:$L$508,11,FALSE))</f>
        <v>23.65</v>
      </c>
      <c r="I34" s="616">
        <f t="shared" si="0"/>
        <v>189.2</v>
      </c>
      <c r="J34" s="471" t="str">
        <f>IF(E34="","",VLOOKUP(C34,Data!$B$5:$D$508,3,FALSE))</f>
        <v>C/T</v>
      </c>
      <c r="K34" s="347" t="str">
        <f>IF(E34="","",VLOOKUP(C34,Data!$B$5:$M$508,12,FALSE))</f>
        <v>Indonesia</v>
      </c>
      <c r="L34" s="348"/>
      <c r="M34" s="349">
        <f>IF(E34="","",VLOOKUP(C34,Data!$B$5:$E$508,4,FALSE)*E34)</f>
        <v>60.08</v>
      </c>
      <c r="N34" s="349">
        <f>IF(E34="","",VLOOKUP(C34,Data!$B$5:$F$508,5,FALSE)*E34)</f>
        <v>51.2</v>
      </c>
      <c r="O34" s="612" t="e">
        <f>IF(C34=Data!#REF!,Data!#REF!,(IF(C34=Data!#REF!,Data!#REF!,(IF(C34=Data!#REF!,Data!#REF!,(IF(C34=Data!B147,Data!G147,(IF(C34=Data!B150,Data!G150,(IF(C34=Data!#REF!,Data!#REF!,(IF(C34=Data!#REF!,Data!#REF!,(IF(C34=Data!#REF!,Data!#REF!,Data!#REF!)))))))))))))))&amp;IF(C34=Data!#REF!,Data!#REF!,(IF(C34=Data!#REF!,Data!#REF!,(IF(C34=Data!#REF!,Data!#REF!,(IF(C34=Data!#REF!,Data!#REF!,(IF(C34=Data!#REF!,Data!#REF!,(IF(C34=Data!#REF!,Data!G842,(IF(C34=Data!#REF!,Data!#REF!,(IF(C34=Data!#REF!,Data!#REF!,Data!#REF!)))))))))))))))&amp;IF(C34=Data!B178,Data!G178,(IF(C34=Data!#REF!,Data!#REF!,(IF(C34=Data!#REF!,Data!#REF!,(IF(C34=Data!#REF!,Data!#REF!,(IF(C34=Data!#REF!,Data!#REF!,Data!#REF!)))))))))</f>
        <v>#REF!</v>
      </c>
      <c r="P34" s="1006"/>
      <c r="Q34" s="1007"/>
      <c r="R34" s="630" t="s">
        <v>525</v>
      </c>
      <c r="S34" s="1007"/>
      <c r="T34" s="1007"/>
      <c r="U34" s="630"/>
      <c r="V34" s="634"/>
      <c r="W34" s="630"/>
      <c r="X34" s="350">
        <f>IF(E34="","",VLOOKUP(C34,Data!$B$5:$J$508,9,FALSE)*E34)</f>
        <v>0.242372</v>
      </c>
      <c r="Y34" s="704"/>
      <c r="Z34" s="704"/>
      <c r="AA34" s="704"/>
      <c r="AB34" s="704"/>
      <c r="AC34" s="704"/>
      <c r="AD34" s="704"/>
      <c r="AE34" s="704"/>
    </row>
    <row r="35" spans="2:31" s="710" customFormat="1" ht="20" customHeight="1">
      <c r="B35" s="957">
        <v>32</v>
      </c>
      <c r="C35" s="357" t="s">
        <v>156</v>
      </c>
      <c r="D35" s="346" t="str">
        <f>IF(E35="","",VLOOKUP(C35,Data!$B$5:$L$508,2,FALSE))</f>
        <v>ZV88060</v>
      </c>
      <c r="E35" s="715">
        <v>5</v>
      </c>
      <c r="F35" s="715"/>
      <c r="G35" s="709"/>
      <c r="H35" s="346">
        <f>IF(E35="","",VLOOKUP(C35,Data!$B$5:$L$508,11,FALSE))</f>
        <v>16.07</v>
      </c>
      <c r="I35" s="616">
        <f t="shared" si="0"/>
        <v>80.349999999999994</v>
      </c>
      <c r="J35" s="471" t="str">
        <f>IF(E35="","",VLOOKUP(C35,Data!$B$5:$D$508,3,FALSE))</f>
        <v>C/T</v>
      </c>
      <c r="K35" s="347" t="str">
        <f>IF(E35="","",VLOOKUP(C35,Data!$B$5:$M$508,12,FALSE))</f>
        <v>Indonesia</v>
      </c>
      <c r="L35" s="348"/>
      <c r="M35" s="349">
        <f>IF(E35="","",VLOOKUP(C35,Data!$B$5:$E$508,4,FALSE)*E35)</f>
        <v>27.25</v>
      </c>
      <c r="N35" s="349">
        <f>IF(E35="","",VLOOKUP(C35,Data!$B$5:$F$508,5,FALSE)*E35)</f>
        <v>21.25</v>
      </c>
      <c r="O35" s="612" t="e">
        <f>IF(C35=Data!#REF!,Data!#REF!,(IF(C35=Data!#REF!,Data!#REF!,(IF(C35=Data!#REF!,Data!#REF!,(IF(C35=Data!B147,Data!G147,(IF(C35=Data!B150,Data!G150,(IF(C35=Data!#REF!,Data!#REF!,(IF(C35=Data!#REF!,Data!#REF!,(IF(C35=Data!#REF!,Data!#REF!,Data!#REF!)))))))))))))))&amp;IF(C35=Data!#REF!,Data!#REF!,(IF(C35=Data!#REF!,Data!#REF!,(IF(C35=Data!#REF!,Data!#REF!,(IF(C35=Data!#REF!,Data!#REF!,(IF(C35=Data!#REF!,Data!#REF!,(IF(C35=Data!#REF!,Data!G842,(IF(C35=Data!#REF!,Data!#REF!,(IF(C35=Data!#REF!,Data!#REF!,Data!#REF!)))))))))))))))&amp;IF(C35=Data!B178,Data!G178,(IF(C35=Data!#REF!,Data!#REF!,(IF(C35=Data!#REF!,Data!#REF!,(IF(C35=Data!#REF!,Data!#REF!,(IF(C35=Data!#REF!,Data!#REF!,Data!#REF!)))))))))</f>
        <v>#REF!</v>
      </c>
      <c r="P35" s="1006"/>
      <c r="Q35" s="1007"/>
      <c r="R35" s="630" t="s">
        <v>525</v>
      </c>
      <c r="S35" s="1007"/>
      <c r="T35" s="1007"/>
      <c r="U35" s="630"/>
      <c r="V35" s="634"/>
      <c r="W35" s="630"/>
      <c r="X35" s="350">
        <f>IF(E35="","",VLOOKUP(C35,Data!$B$5:$J$508,9,FALSE)*E35)</f>
        <v>5.0875999999999991E-2</v>
      </c>
      <c r="Y35" s="704"/>
      <c r="Z35" s="704"/>
      <c r="AA35" s="704"/>
      <c r="AB35" s="704"/>
      <c r="AC35" s="704"/>
      <c r="AD35" s="704"/>
      <c r="AE35" s="704"/>
    </row>
    <row r="36" spans="2:31" s="710" customFormat="1" ht="20" customHeight="1">
      <c r="B36" s="957">
        <v>33</v>
      </c>
      <c r="C36" s="357" t="s">
        <v>157</v>
      </c>
      <c r="D36" s="346" t="str">
        <f>IF(E36="","",VLOOKUP(C36,Data!$B$5:$L$508,2,FALSE))</f>
        <v>ZV88070</v>
      </c>
      <c r="E36" s="715">
        <v>5</v>
      </c>
      <c r="F36" s="715"/>
      <c r="G36" s="709"/>
      <c r="H36" s="346">
        <f>IF(E36="","",VLOOKUP(C36,Data!$B$5:$L$508,11,FALSE))</f>
        <v>16.02</v>
      </c>
      <c r="I36" s="616">
        <f t="shared" si="0"/>
        <v>80.099999999999994</v>
      </c>
      <c r="J36" s="471" t="str">
        <f>IF(E36="","",VLOOKUP(C36,Data!$B$5:$D$508,3,FALSE))</f>
        <v>C/T</v>
      </c>
      <c r="K36" s="347" t="str">
        <f>IF(E36="","",VLOOKUP(C36,Data!$B$5:$M$508,12,FALSE))</f>
        <v>Indonesia</v>
      </c>
      <c r="L36" s="348"/>
      <c r="M36" s="349">
        <f>IF(E36="","",VLOOKUP(C36,Data!$B$5:$E$508,4,FALSE)*E36)</f>
        <v>28.25</v>
      </c>
      <c r="N36" s="349">
        <f>IF(E36="","",VLOOKUP(C36,Data!$B$5:$F$508,5,FALSE)*E36)</f>
        <v>22</v>
      </c>
      <c r="O36" s="612" t="e">
        <f>IF(C36=Data!#REF!,Data!#REF!,(IF(C36=Data!#REF!,Data!#REF!,(IF(C36=Data!#REF!,Data!#REF!,(IF(C36=Data!B148,Data!G148,(IF(C36=Data!B151,Data!G151,(IF(C36=Data!#REF!,Data!#REF!,(IF(C36=Data!#REF!,Data!#REF!,(IF(C36=Data!#REF!,Data!#REF!,Data!#REF!)))))))))))))))&amp;IF(C36=Data!#REF!,Data!#REF!,(IF(C36=Data!#REF!,Data!#REF!,(IF(C36=Data!#REF!,Data!#REF!,(IF(C36=Data!#REF!,Data!#REF!,(IF(C36=Data!#REF!,Data!#REF!,(IF(C36=Data!#REF!,Data!G843,(IF(C36=Data!#REF!,Data!#REF!,(IF(C36=Data!#REF!,Data!#REF!,Data!#REF!)))))))))))))))&amp;IF(C36=Data!B179,Data!G179,(IF(C36=Data!#REF!,Data!#REF!,(IF(C36=Data!#REF!,Data!#REF!,(IF(C36=Data!#REF!,Data!#REF!,(IF(C36=Data!#REF!,Data!#REF!,Data!#REF!)))))))))</f>
        <v>#REF!</v>
      </c>
      <c r="P36" s="1006"/>
      <c r="Q36" s="1007"/>
      <c r="R36" s="630" t="s">
        <v>525</v>
      </c>
      <c r="S36" s="1007"/>
      <c r="T36" s="1007"/>
      <c r="U36" s="630"/>
      <c r="V36" s="634"/>
      <c r="W36" s="630"/>
      <c r="X36" s="350">
        <f>IF(E36="","",VLOOKUP(C36,Data!$B$5:$J$508,9,FALSE)*E36)</f>
        <v>5.0875999999999991E-2</v>
      </c>
      <c r="Y36" s="704"/>
      <c r="Z36" s="704"/>
      <c r="AA36" s="704"/>
      <c r="AB36" s="704"/>
      <c r="AC36" s="704"/>
      <c r="AD36" s="704"/>
      <c r="AE36" s="704"/>
    </row>
    <row r="37" spans="2:31" s="710" customFormat="1" ht="20" customHeight="1">
      <c r="B37" s="957" t="s">
        <v>1499</v>
      </c>
      <c r="C37" s="357" t="s">
        <v>158</v>
      </c>
      <c r="D37" s="346" t="str">
        <f>IF(E37="","",VLOOKUP(C37,Data!$B$5:$L$508,2,FALSE))</f>
        <v>ZV88080</v>
      </c>
      <c r="E37" s="715">
        <v>8</v>
      </c>
      <c r="F37" s="715"/>
      <c r="G37" s="709"/>
      <c r="H37" s="346">
        <f>IF(E37="","",VLOOKUP(C37,Data!$B$5:$L$508,11,FALSE))</f>
        <v>39.72</v>
      </c>
      <c r="I37" s="616">
        <f t="shared" si="0"/>
        <v>317.76</v>
      </c>
      <c r="J37" s="471" t="str">
        <f>IF(E37="","",VLOOKUP(C37,Data!$B$5:$D$508,3,FALSE))</f>
        <v>C/T</v>
      </c>
      <c r="K37" s="347" t="str">
        <f>IF(E37="","",VLOOKUP(C37,Data!$B$5:$M$508,12,FALSE))</f>
        <v>Indonesia</v>
      </c>
      <c r="L37" s="348"/>
      <c r="M37" s="349">
        <f>IF(E37="","",VLOOKUP(C37,Data!$B$5:$E$508,4,FALSE)*E37)</f>
        <v>40.4</v>
      </c>
      <c r="N37" s="349">
        <f>IF(E37="","",VLOOKUP(C37,Data!$B$5:$F$508,5,FALSE)*E37)</f>
        <v>30.4</v>
      </c>
      <c r="O37" s="612" t="e">
        <f>IF(C37=Data!#REF!,Data!#REF!,(IF(C37=Data!#REF!,Data!#REF!,(IF(C37=Data!#REF!,Data!#REF!,(IF(C37=Data!B134,Data!G134,(IF(C37=Data!B137,Data!G137,(IF(C37=Data!#REF!,Data!#REF!,(IF(C37=Data!#REF!,Data!#REF!,(IF(C37=Data!#REF!,Data!#REF!,Data!#REF!)))))))))))))))&amp;IF(C37=Data!#REF!,Data!#REF!,(IF(C37=Data!#REF!,Data!#REF!,(IF(C37=Data!#REF!,Data!#REF!,(IF(C37=Data!#REF!,Data!#REF!,(IF(C37=Data!#REF!,Data!#REF!,(IF(C37=Data!#REF!,Data!G829,(IF(C37=Data!#REF!,Data!#REF!,(IF(C37=Data!#REF!,Data!#REF!,Data!#REF!)))))))))))))))&amp;IF(C37=Data!B165,Data!G165,(IF(C37=Data!#REF!,Data!#REF!,(IF(C37=Data!#REF!,Data!#REF!,(IF(C37=Data!#REF!,Data!#REF!,(IF(C37=Data!#REF!,Data!#REF!,Data!#REF!)))))))))</f>
        <v>#REF!</v>
      </c>
      <c r="P37" s="1006"/>
      <c r="Q37" s="1007"/>
      <c r="R37" s="630" t="s">
        <v>525</v>
      </c>
      <c r="S37" s="1007"/>
      <c r="T37" s="1007"/>
      <c r="U37" s="630"/>
      <c r="V37" s="634"/>
      <c r="W37" s="630"/>
      <c r="X37" s="350">
        <f>IF(E37="","",VLOOKUP(C37,Data!$B$5:$J$508,9,FALSE)*E37)</f>
        <v>0.20350399999999999</v>
      </c>
      <c r="Y37" s="704"/>
      <c r="Z37" s="704"/>
      <c r="AA37" s="704"/>
      <c r="AB37" s="704"/>
      <c r="AC37" s="704"/>
      <c r="AD37" s="704"/>
      <c r="AE37" s="704"/>
    </row>
    <row r="38" spans="2:31" s="710" customFormat="1" ht="20" customHeight="1">
      <c r="B38" s="635" t="s">
        <v>1359</v>
      </c>
      <c r="C38" s="357" t="s">
        <v>162</v>
      </c>
      <c r="D38" s="346" t="str">
        <f>IF(E38="","",VLOOKUP(C38,Data!$B$5:$L$508,2,FALSE))</f>
        <v>ZV88120</v>
      </c>
      <c r="E38" s="715">
        <v>5</v>
      </c>
      <c r="F38" s="715"/>
      <c r="G38" s="709"/>
      <c r="H38" s="346">
        <f>IF(E38="","",VLOOKUP(C38,Data!$B$5:$L$508,11,FALSE))</f>
        <v>38.46</v>
      </c>
      <c r="I38" s="616">
        <f t="shared" si="0"/>
        <v>192.3</v>
      </c>
      <c r="J38" s="471" t="str">
        <f>IF(E38="","",VLOOKUP(C38,Data!$B$5:$D$508,3,FALSE))</f>
        <v>C/T</v>
      </c>
      <c r="K38" s="347" t="str">
        <f>IF(E38="","",VLOOKUP(C38,Data!$B$5:$M$508,12,FALSE))</f>
        <v>Indonesia</v>
      </c>
      <c r="L38" s="348"/>
      <c r="M38" s="349">
        <f>IF(E38="","",VLOOKUP(C38,Data!$B$5:$E$508,4,FALSE)*E38)</f>
        <v>25.25</v>
      </c>
      <c r="N38" s="349">
        <f>IF(E38="","",VLOOKUP(C38,Data!$B$5:$F$508,5,FALSE)*E38)</f>
        <v>19</v>
      </c>
      <c r="O38" s="612" t="e">
        <f>IF(C38=Data!#REF!,Data!#REF!,(IF(C38=Data!#REF!,Data!#REF!,(IF(C38=Data!#REF!,Data!#REF!,(IF(C38=Data!B123,Data!G123,(IF(C38=Data!B126,Data!G126,(IF(C38=Data!#REF!,Data!#REF!,(IF(C38=Data!#REF!,Data!#REF!,(IF(C38=Data!#REF!,Data!#REF!,Data!#REF!)))))))))))))))&amp;IF(C38=Data!#REF!,Data!#REF!,(IF(C38=Data!#REF!,Data!#REF!,(IF(C38=Data!#REF!,Data!#REF!,(IF(C38=Data!#REF!,Data!#REF!,(IF(C38=Data!#REF!,Data!#REF!,(IF(C38=Data!#REF!,Data!G818,(IF(C38=Data!#REF!,Data!#REF!,(IF(C38=Data!#REF!,Data!#REF!,Data!#REF!)))))))))))))))&amp;IF(C38=Data!B154,Data!G154,(IF(C38=Data!#REF!,Data!#REF!,(IF(C38=Data!#REF!,Data!#REF!,(IF(C38=Data!#REF!,Data!#REF!,(IF(C38=Data!#REF!,Data!#REF!,Data!#REF!)))))))))</f>
        <v>#REF!</v>
      </c>
      <c r="P38" s="1006"/>
      <c r="Q38" s="1007"/>
      <c r="R38" s="630" t="s">
        <v>525</v>
      </c>
      <c r="S38" s="1007"/>
      <c r="T38" s="1007"/>
      <c r="U38" s="630"/>
      <c r="V38" s="634"/>
      <c r="W38" s="630"/>
      <c r="X38" s="350">
        <f>IF(E38="","",VLOOKUP(C38,Data!$B$5:$J$508,9,FALSE)*E38)</f>
        <v>0.12719</v>
      </c>
      <c r="Y38" s="704"/>
      <c r="Z38" s="704"/>
      <c r="AA38" s="704"/>
      <c r="AB38" s="704"/>
      <c r="AC38" s="704"/>
      <c r="AD38" s="704"/>
      <c r="AE38" s="704"/>
    </row>
    <row r="39" spans="2:31" s="710" customFormat="1" ht="20" customHeight="1">
      <c r="B39" s="957" t="s">
        <v>1500</v>
      </c>
      <c r="C39" s="357" t="s">
        <v>127</v>
      </c>
      <c r="D39" s="346" t="str">
        <f>IF(E39="","",VLOOKUP(C39,Data!$B$5:$L$508,2,FALSE))</f>
        <v>ZV88180</v>
      </c>
      <c r="E39" s="715">
        <v>320</v>
      </c>
      <c r="F39" s="715">
        <v>8</v>
      </c>
      <c r="G39" s="709"/>
      <c r="H39" s="346">
        <f>IF(E39="","",VLOOKUP(C39,Data!$B$5:$L$508,11,FALSE))</f>
        <v>44.63</v>
      </c>
      <c r="I39" s="616">
        <f t="shared" si="0"/>
        <v>14281.6</v>
      </c>
      <c r="J39" s="471" t="str">
        <f>IF(E39="","",VLOOKUP(C39,Data!$B$5:$D$508,3,FALSE))</f>
        <v>C/T</v>
      </c>
      <c r="K39" s="347" t="str">
        <f>IF(E39="","",VLOOKUP(C39,Data!$B$5:$M$508,12,FALSE))</f>
        <v>Indonesia</v>
      </c>
      <c r="L39" s="348"/>
      <c r="M39" s="349">
        <f>IF(E39="","",VLOOKUP(C39,Data!$B$5:$E$508,4,FALSE)*E39)</f>
        <v>2924.8</v>
      </c>
      <c r="N39" s="349">
        <f>IF(E39="","",VLOOKUP(C39,Data!$B$5:$F$508,5,FALSE)*E39)</f>
        <v>2816</v>
      </c>
      <c r="O39" s="612" t="e">
        <f>IF(C39=Data!#REF!,Data!#REF!,(IF(C39=Data!#REF!,Data!#REF!,(IF(C39=Data!#REF!,Data!#REF!,(IF(C39=Data!B124,Data!G124,(IF(C39=Data!B127,Data!G127,(IF(C39=Data!#REF!,Data!#REF!,(IF(C39=Data!#REF!,Data!#REF!,(IF(C39=Data!#REF!,Data!#REF!,Data!#REF!)))))))))))))))&amp;IF(C39=Data!#REF!,Data!#REF!,(IF(C39=Data!#REF!,Data!#REF!,(IF(C39=Data!#REF!,Data!#REF!,(IF(C39=Data!#REF!,Data!#REF!,(IF(C39=Data!#REF!,Data!#REF!,(IF(C39=Data!#REF!,Data!G819,(IF(C39=Data!#REF!,Data!#REF!,(IF(C39=Data!#REF!,Data!#REF!,Data!#REF!)))))))))))))))&amp;IF(C39=Data!B155,Data!G155,(IF(C39=Data!#REF!,Data!#REF!,(IF(C39=Data!#REF!,Data!#REF!,(IF(C39=Data!#REF!,Data!#REF!,(IF(C39=Data!#REF!,Data!#REF!,Data!#REF!)))))))))</f>
        <v>#REF!</v>
      </c>
      <c r="P39" s="1006"/>
      <c r="Q39" s="1007"/>
      <c r="R39" s="630" t="s">
        <v>525</v>
      </c>
      <c r="S39" s="1007"/>
      <c r="T39" s="1007"/>
      <c r="U39" s="630"/>
      <c r="V39" s="634"/>
      <c r="W39" s="630"/>
      <c r="X39" s="350">
        <f>IF(E39="","",VLOOKUP(C39,Data!$B$5:$J$508,9,FALSE)*E39)</f>
        <v>6.9120000000000008</v>
      </c>
      <c r="Y39" s="704"/>
      <c r="Z39" s="704"/>
      <c r="AA39" s="704"/>
      <c r="AB39" s="704"/>
      <c r="AC39" s="704"/>
      <c r="AD39" s="704"/>
      <c r="AE39" s="704"/>
    </row>
    <row r="40" spans="2:31" s="710" customFormat="1" ht="20" customHeight="1">
      <c r="B40" s="957" t="s">
        <v>1501</v>
      </c>
      <c r="C40" s="357" t="s">
        <v>128</v>
      </c>
      <c r="D40" s="346" t="str">
        <f>IF(E40="","",VLOOKUP(C40,Data!$B$5:$L$508,2,FALSE))</f>
        <v>ZV88190</v>
      </c>
      <c r="E40" s="715">
        <v>120</v>
      </c>
      <c r="F40" s="715">
        <v>3</v>
      </c>
      <c r="G40" s="709"/>
      <c r="H40" s="346">
        <f>IF(E40="","",VLOOKUP(C40,Data!$B$5:$L$508,11,FALSE))</f>
        <v>42.63</v>
      </c>
      <c r="I40" s="616">
        <f t="shared" si="0"/>
        <v>5115.6000000000004</v>
      </c>
      <c r="J40" s="471" t="str">
        <f>IF(E40="","",VLOOKUP(C40,Data!$B$5:$D$508,3,FALSE))</f>
        <v>C/T</v>
      </c>
      <c r="K40" s="347" t="str">
        <f>IF(E40="","",VLOOKUP(C40,Data!$B$5:$M$508,12,FALSE))</f>
        <v>Indonesia</v>
      </c>
      <c r="L40" s="348"/>
      <c r="M40" s="349">
        <f>IF(E40="","",VLOOKUP(C40,Data!$B$5:$E$508,4,FALSE)*E40)</f>
        <v>1096.8000000000002</v>
      </c>
      <c r="N40" s="349">
        <f>IF(E40="","",VLOOKUP(C40,Data!$B$5:$F$508,5,FALSE)*E40)</f>
        <v>1032</v>
      </c>
      <c r="O40" s="612" t="e">
        <f>IF(C40=Data!#REF!,Data!#REF!,(IF(C40=Data!#REF!,Data!#REF!,(IF(C40=Data!#REF!,Data!#REF!,(IF(C40=Data!B125,Data!G125,(IF(C40=Data!B128,Data!G128,(IF(C40=Data!#REF!,Data!#REF!,(IF(C40=Data!#REF!,Data!#REF!,(IF(C40=Data!#REF!,Data!#REF!,Data!#REF!)))))))))))))))&amp;IF(C40=Data!#REF!,Data!#REF!,(IF(C40=Data!#REF!,Data!#REF!,(IF(C40=Data!#REF!,Data!#REF!,(IF(C40=Data!#REF!,Data!#REF!,(IF(C40=Data!#REF!,Data!#REF!,(IF(C40=Data!#REF!,Data!G820,(IF(C40=Data!#REF!,Data!#REF!,(IF(C40=Data!#REF!,Data!#REF!,Data!#REF!)))))))))))))))&amp;IF(C40=Data!B156,Data!G156,(IF(C40=Data!#REF!,Data!#REF!,(IF(C40=Data!#REF!,Data!#REF!,(IF(C40=Data!#REF!,Data!#REF!,(IF(C40=Data!#REF!,Data!#REF!,Data!#REF!)))))))))</f>
        <v>#REF!</v>
      </c>
      <c r="P40" s="1006"/>
      <c r="Q40" s="1007"/>
      <c r="R40" s="630" t="s">
        <v>525</v>
      </c>
      <c r="S40" s="1007"/>
      <c r="T40" s="1007"/>
      <c r="U40" s="630"/>
      <c r="V40" s="634"/>
      <c r="W40" s="630"/>
      <c r="X40" s="350">
        <f>IF(E40="","",VLOOKUP(C40,Data!$B$5:$J$508,9,FALSE)*E40)</f>
        <v>2.5920000000000001</v>
      </c>
      <c r="Y40" s="704"/>
      <c r="Z40" s="704"/>
      <c r="AA40" s="704"/>
      <c r="AB40" s="704"/>
      <c r="AC40" s="704"/>
      <c r="AD40" s="704"/>
      <c r="AE40" s="704"/>
    </row>
    <row r="41" spans="2:31" s="710" customFormat="1" ht="20" customHeight="1">
      <c r="B41" s="635"/>
      <c r="C41" s="364"/>
      <c r="D41" s="346" t="str">
        <f>IF(E41="","",VLOOKUP(C41,Data!$B$5:$L$508,2,FALSE))</f>
        <v/>
      </c>
      <c r="E41" s="715"/>
      <c r="F41" s="715"/>
      <c r="G41" s="709"/>
      <c r="H41" s="346" t="str">
        <f>IF(E41="","",VLOOKUP(C41,Data!$B$5:$L$508,11,FALSE))</f>
        <v/>
      </c>
      <c r="I41" s="616" t="str">
        <f t="shared" si="0"/>
        <v>-</v>
      </c>
      <c r="J41" s="471" t="str">
        <f>IF(E41="","",VLOOKUP(C41,Data!$B$5:$D$508,3,FALSE))</f>
        <v/>
      </c>
      <c r="K41" s="347" t="str">
        <f>IF(E41="","",VLOOKUP(C41,Data!$B$5:$M$508,12,FALSE))</f>
        <v/>
      </c>
      <c r="L41" s="348"/>
      <c r="M41" s="349" t="str">
        <f>IF(E41="","",VLOOKUP(C41,Data!$B$5:$E$508,4,FALSE)*E41)</f>
        <v/>
      </c>
      <c r="N41" s="349" t="str">
        <f>IF(E41="","",VLOOKUP(C41,Data!$B$5:$F$508,5,FALSE)*E41)</f>
        <v/>
      </c>
      <c r="O41" s="612" t="e">
        <f>IF(C41=Data!#REF!,Data!#REF!,(IF(C41=Data!#REF!,Data!#REF!,(IF(C41=Data!#REF!,Data!#REF!,(IF(C41=Data!B224,Data!G224,(IF(C41=Data!B227,Data!G227,(IF(C41=Data!#REF!,Data!#REF!,(IF(C41=Data!#REF!,Data!#REF!,(IF(C41=Data!#REF!,Data!#REF!,Data!#REF!)))))))))))))))&amp;IF(C41=Data!#REF!,Data!#REF!,(IF(C41=Data!#REF!,Data!#REF!,(IF(C41=Data!#REF!,Data!#REF!,(IF(C41=Data!#REF!,Data!#REF!,(IF(C41=Data!#REF!,Data!#REF!,(IF(C41=Data!#REF!,Data!G919,(IF(C41=Data!#REF!,Data!#REF!,(IF(C41=Data!#REF!,Data!#REF!,Data!#REF!)))))))))))))))&amp;IF(C41=Data!B255,Data!G255,(IF(C41=Data!#REF!,Data!#REF!,(IF(C41=Data!#REF!,Data!#REF!,(IF(C41=Data!#REF!,Data!#REF!,(IF(C41=Data!#REF!,Data!#REF!,Data!#REF!)))))))))</f>
        <v>#REF!</v>
      </c>
      <c r="P41" s="1006"/>
      <c r="Q41" s="1007"/>
      <c r="R41" s="630" t="s">
        <v>525</v>
      </c>
      <c r="S41" s="1007"/>
      <c r="T41" s="1007"/>
      <c r="U41" s="630"/>
      <c r="V41" s="634"/>
      <c r="W41" s="630"/>
      <c r="X41" s="350" t="str">
        <f>IF(E41="","",VLOOKUP(C41,Data!$B$5:$J$508,9,FALSE)*E41)</f>
        <v/>
      </c>
      <c r="Y41" s="704"/>
      <c r="Z41" s="704"/>
      <c r="AA41" s="704"/>
      <c r="AB41" s="704"/>
      <c r="AC41" s="704"/>
      <c r="AD41" s="704"/>
      <c r="AE41" s="704"/>
    </row>
    <row r="42" spans="2:31" s="710" customFormat="1" ht="20" customHeight="1">
      <c r="B42" s="957"/>
      <c r="C42" s="357"/>
      <c r="D42" s="346" t="str">
        <f>IF(E42="","",VLOOKUP(C42,Data!$B$5:$L$508,2,FALSE))</f>
        <v/>
      </c>
      <c r="E42" s="715"/>
      <c r="F42" s="715"/>
      <c r="G42" s="709"/>
      <c r="H42" s="346" t="str">
        <f>IF(E42="","",VLOOKUP(C42,Data!$B$5:$L$508,11,FALSE))</f>
        <v/>
      </c>
      <c r="I42" s="616" t="str">
        <f t="shared" si="0"/>
        <v>-</v>
      </c>
      <c r="J42" s="471" t="str">
        <f>IF(E42="","",VLOOKUP(C42,Data!$B$5:$D$508,3,FALSE))</f>
        <v/>
      </c>
      <c r="K42" s="347" t="str">
        <f>IF(E42="","",VLOOKUP(C42,Data!$B$5:$M$508,12,FALSE))</f>
        <v/>
      </c>
      <c r="L42" s="348"/>
      <c r="M42" s="349" t="str">
        <f>IF(E42="","",VLOOKUP(C42,Data!$B$5:$E$508,4,FALSE)*E42)</f>
        <v/>
      </c>
      <c r="N42" s="349" t="str">
        <f>IF(E42="","",VLOOKUP(C42,Data!$B$5:$F$508,5,FALSE)*E42)</f>
        <v/>
      </c>
      <c r="O42" s="612" t="e">
        <f>IF(C42=Data!#REF!,Data!#REF!,(IF(C42=Data!#REF!,Data!#REF!,(IF(C42=Data!#REF!,Data!#REF!,(IF(C42=Data!B131,Data!G131,(IF(C42=Data!B134,Data!G134,(IF(C42=Data!#REF!,Data!#REF!,(IF(C42=Data!#REF!,Data!#REF!,(IF(C42=Data!#REF!,Data!#REF!,Data!#REF!)))))))))))))))&amp;IF(C42=Data!#REF!,Data!#REF!,(IF(C42=Data!#REF!,Data!#REF!,(IF(C42=Data!#REF!,Data!#REF!,(IF(C42=Data!#REF!,Data!#REF!,(IF(C42=Data!#REF!,Data!#REF!,(IF(C42=Data!#REF!,Data!G826,(IF(C42=Data!#REF!,Data!#REF!,(IF(C42=Data!#REF!,Data!#REF!,Data!#REF!)))))))))))))))&amp;IF(C42=Data!B162,Data!G162,(IF(C42=Data!#REF!,Data!#REF!,(IF(C42=Data!#REF!,Data!#REF!,(IF(C42=Data!#REF!,Data!#REF!,(IF(C42=Data!#REF!,Data!#REF!,Data!#REF!)))))))))</f>
        <v>#REF!</v>
      </c>
      <c r="P42" s="1006"/>
      <c r="Q42" s="1007"/>
      <c r="R42" s="630" t="s">
        <v>525</v>
      </c>
      <c r="S42" s="1007"/>
      <c r="T42" s="1007"/>
      <c r="U42" s="630"/>
      <c r="V42" s="634"/>
      <c r="W42" s="630"/>
      <c r="X42" s="350" t="str">
        <f>IF(E42="","",VLOOKUP(C42,Data!$B$5:$J$508,9,FALSE)*E42)</f>
        <v/>
      </c>
      <c r="Y42" s="704"/>
      <c r="Z42" s="704"/>
      <c r="AA42" s="704"/>
      <c r="AB42" s="704"/>
      <c r="AC42" s="704"/>
      <c r="AD42" s="704"/>
      <c r="AE42" s="704"/>
    </row>
    <row r="43" spans="2:31" s="710" customFormat="1" ht="19" customHeight="1">
      <c r="B43" s="637"/>
      <c r="C43" s="653"/>
      <c r="D43" s="346" t="str">
        <f>IF(E43="","",VLOOKUP(C43,Data!$B$5:$L$508,2,FALSE))</f>
        <v/>
      </c>
      <c r="E43" s="715"/>
      <c r="F43" s="715"/>
      <c r="G43" s="709"/>
      <c r="H43" s="346" t="str">
        <f>IF(E43="","",VLOOKUP(C43,Data!$B$5:$L$508,11,FALSE))</f>
        <v/>
      </c>
      <c r="I43" s="616" t="str">
        <f t="shared" si="0"/>
        <v>-</v>
      </c>
      <c r="J43" s="471" t="str">
        <f>IF(E43="","",VLOOKUP(C43,Data!$B$5:$D$508,3,FALSE))</f>
        <v/>
      </c>
      <c r="K43" s="347" t="str">
        <f>IF(E43="","",VLOOKUP(C43,Data!$B$5:$M$508,12,FALSE))</f>
        <v/>
      </c>
      <c r="L43" s="348"/>
      <c r="M43" s="349" t="str">
        <f>IF(E43="","",VLOOKUP(C43,Data!$B$5:$E$508,4,FALSE)*E43)</f>
        <v/>
      </c>
      <c r="N43" s="349" t="str">
        <f>IF(E43="","",VLOOKUP(C43,Data!$B$5:$F$508,5,FALSE)*E43)</f>
        <v/>
      </c>
      <c r="O43" s="612" t="e">
        <f>IF(C43=Data!#REF!,Data!#REF!,(IF(C43=Data!#REF!,Data!#REF!,(IF(C43=Data!#REF!,Data!#REF!,(IF(C43=Data!B148,Data!G148,(IF(C43=Data!B151,Data!G151,(IF(C43=Data!#REF!,Data!#REF!,(IF(C43=Data!#REF!,Data!#REF!,(IF(C43=Data!#REF!,Data!#REF!,Data!#REF!)))))))))))))))&amp;IF(C43=Data!#REF!,Data!#REF!,(IF(C43=Data!#REF!,Data!#REF!,(IF(C43=Data!#REF!,Data!#REF!,(IF(C43=Data!#REF!,Data!#REF!,(IF(C43=Data!#REF!,Data!#REF!,(IF(C43=Data!#REF!,Data!G843,(IF(C43=Data!#REF!,Data!#REF!,(IF(C43=Data!#REF!,Data!#REF!,Data!#REF!)))))))))))))))&amp;IF(C43=Data!B179,Data!G179,(IF(C43=Data!#REF!,Data!#REF!,(IF(C43=Data!#REF!,Data!#REF!,(IF(C43=Data!#REF!,Data!#REF!,(IF(C43=Data!#REF!,Data!#REF!,Data!#REF!)))))))))</f>
        <v>#REF!</v>
      </c>
      <c r="P43" s="1006"/>
      <c r="Q43" s="1007"/>
      <c r="R43" s="630" t="s">
        <v>525</v>
      </c>
      <c r="S43" s="1007"/>
      <c r="T43" s="1007"/>
      <c r="U43" s="630"/>
      <c r="V43" s="634"/>
      <c r="W43" s="630"/>
      <c r="X43" s="350" t="str">
        <f>IF(E43="","",VLOOKUP(C43,Data!$B$5:$J$508,9,FALSE)*E43)</f>
        <v/>
      </c>
      <c r="Y43" s="704"/>
      <c r="Z43" s="704"/>
      <c r="AA43" s="704"/>
      <c r="AB43" s="704"/>
      <c r="AC43" s="704"/>
      <c r="AD43" s="704"/>
      <c r="AE43" s="704"/>
    </row>
    <row r="44" spans="2:31" ht="18">
      <c r="B44" s="637"/>
      <c r="C44" s="653"/>
      <c r="D44" s="654"/>
      <c r="E44" s="359">
        <f>SUM(E18:E43)</f>
        <v>2399</v>
      </c>
      <c r="F44" s="359">
        <f>SUM(F18:F43)</f>
        <v>23</v>
      </c>
      <c r="G44" s="359"/>
      <c r="H44" s="361"/>
      <c r="I44" s="493">
        <f>SUM(I18:I43)</f>
        <v>80263.77</v>
      </c>
      <c r="J44" s="361"/>
      <c r="K44" s="361"/>
      <c r="L44" s="361"/>
      <c r="M44" s="655">
        <f>SUM(M18:M43)</f>
        <v>7769.63</v>
      </c>
      <c r="N44" s="655">
        <f>SUM(N18:N43)</f>
        <v>7322.95</v>
      </c>
      <c r="O44" s="351" t="e">
        <f>SUM(O16:O43)</f>
        <v>#REF!</v>
      </c>
      <c r="P44" s="351"/>
      <c r="Q44" s="351">
        <f>SUM(Q16:Q43)</f>
        <v>0</v>
      </c>
      <c r="R44" s="351">
        <f>SUM(R16:R43)</f>
        <v>0</v>
      </c>
      <c r="S44" s="351"/>
      <c r="T44" s="351">
        <f>SUM(T16:T43)</f>
        <v>0</v>
      </c>
      <c r="U44" s="351">
        <f>SUM(U16:U43)</f>
        <v>0</v>
      </c>
      <c r="V44" s="351" t="e">
        <f>SUM(#REF!)</f>
        <v>#REF!</v>
      </c>
      <c r="W44" s="351">
        <f>SUM(W16:W43)</f>
        <v>0</v>
      </c>
      <c r="X44" s="354">
        <f>SUM(X18:X43)</f>
        <v>23.746679777777778</v>
      </c>
      <c r="AA44" s="704"/>
      <c r="AB44" s="704"/>
    </row>
    <row r="45" spans="2:31" ht="32.5">
      <c r="B45" s="656"/>
      <c r="C45" s="904" t="s">
        <v>1517</v>
      </c>
      <c r="D45" s="641"/>
      <c r="E45" s="441"/>
      <c r="F45" s="658"/>
      <c r="G45" s="658"/>
      <c r="H45" s="177" t="s">
        <v>527</v>
      </c>
      <c r="I45" s="174"/>
      <c r="J45" s="439"/>
      <c r="K45" s="439"/>
      <c r="L45" s="439"/>
      <c r="M45" s="178"/>
      <c r="N45" s="174"/>
      <c r="O45" s="408"/>
      <c r="P45" s="407"/>
      <c r="Q45" s="407"/>
      <c r="R45" s="407"/>
      <c r="S45" s="407"/>
      <c r="T45" s="407"/>
      <c r="U45" s="407"/>
      <c r="V45" s="408"/>
      <c r="W45" s="408"/>
      <c r="X45" s="176"/>
      <c r="AA45" s="704"/>
      <c r="AB45" s="704"/>
    </row>
    <row r="46" spans="2:31" ht="13">
      <c r="B46" s="387" t="s">
        <v>523</v>
      </c>
      <c r="C46" s="639"/>
      <c r="D46" s="659"/>
      <c r="E46" s="444" t="s">
        <v>528</v>
      </c>
      <c r="F46" s="444"/>
      <c r="G46" s="444"/>
      <c r="H46" s="80" t="s">
        <v>82</v>
      </c>
      <c r="I46" s="84"/>
      <c r="J46" s="417" t="s">
        <v>83</v>
      </c>
      <c r="K46" s="445"/>
      <c r="L46" s="169" t="s">
        <v>84</v>
      </c>
      <c r="M46" s="169"/>
      <c r="N46" s="1070" t="s">
        <v>85</v>
      </c>
      <c r="O46" s="1071"/>
      <c r="P46" s="1071"/>
      <c r="Q46" s="1071"/>
      <c r="R46" s="1071"/>
      <c r="S46" s="1071"/>
      <c r="T46" s="1071"/>
      <c r="U46" s="1071"/>
      <c r="V46" s="1071"/>
      <c r="W46" s="1071"/>
      <c r="X46" s="1072"/>
      <c r="AA46" s="704"/>
      <c r="AB46" s="704"/>
    </row>
    <row r="47" spans="2:31" ht="13">
      <c r="B47" s="394" t="s">
        <v>547</v>
      </c>
      <c r="D47" s="660"/>
      <c r="E47" s="381" t="s">
        <v>87</v>
      </c>
      <c r="H47" s="179" t="s">
        <v>1135</v>
      </c>
      <c r="I47" s="180" t="s">
        <v>12</v>
      </c>
      <c r="J47" s="394" t="s">
        <v>88</v>
      </c>
      <c r="K47" s="446"/>
      <c r="L47" s="171" t="s">
        <v>89</v>
      </c>
      <c r="M47" s="171"/>
      <c r="N47" s="167"/>
      <c r="X47" s="172"/>
      <c r="AA47" s="704"/>
      <c r="AB47" s="704"/>
    </row>
    <row r="48" spans="2:31" ht="12.5">
      <c r="B48" s="394" t="s">
        <v>561</v>
      </c>
      <c r="D48" s="641"/>
      <c r="H48" s="1073"/>
      <c r="I48" s="1074"/>
      <c r="J48" s="394"/>
      <c r="K48" s="446"/>
      <c r="L48" s="171" t="s">
        <v>93</v>
      </c>
      <c r="M48" s="171"/>
      <c r="N48" s="167"/>
      <c r="X48" s="172"/>
      <c r="AA48" s="704"/>
      <c r="AB48" s="704"/>
    </row>
    <row r="49" spans="2:29" ht="12.5">
      <c r="B49" s="406"/>
      <c r="C49" s="448"/>
      <c r="D49" s="661"/>
      <c r="E49" s="381" t="s">
        <v>94</v>
      </c>
      <c r="H49" s="179"/>
      <c r="I49" s="180"/>
      <c r="J49" s="394" t="s">
        <v>95</v>
      </c>
      <c r="K49" s="446"/>
      <c r="L49" s="171"/>
      <c r="M49" s="171"/>
      <c r="N49" s="167"/>
      <c r="X49" s="172"/>
      <c r="AA49" s="704"/>
      <c r="AB49" s="704"/>
    </row>
    <row r="50" spans="2:29" ht="13">
      <c r="B50" s="387" t="s">
        <v>96</v>
      </c>
      <c r="C50" s="444"/>
      <c r="D50" s="640"/>
      <c r="E50" s="381" t="s">
        <v>97</v>
      </c>
      <c r="H50" s="88" t="s">
        <v>98</v>
      </c>
      <c r="I50" s="85"/>
      <c r="J50" s="394" t="s">
        <v>88</v>
      </c>
      <c r="K50" s="446"/>
      <c r="L50" s="171" t="s">
        <v>99</v>
      </c>
      <c r="M50" s="171"/>
      <c r="N50" s="167"/>
      <c r="X50" s="172"/>
      <c r="AA50" s="704"/>
      <c r="AB50" s="704"/>
    </row>
    <row r="51" spans="2:29" ht="15.5">
      <c r="B51" s="729" t="s">
        <v>537</v>
      </c>
      <c r="D51" s="641"/>
      <c r="E51" s="381" t="s">
        <v>100</v>
      </c>
      <c r="H51" s="89"/>
      <c r="I51" s="181"/>
      <c r="J51" s="394" t="s">
        <v>101</v>
      </c>
      <c r="K51" s="446"/>
      <c r="L51" s="171" t="s">
        <v>524</v>
      </c>
      <c r="M51" s="171"/>
      <c r="N51" s="1075" t="s">
        <v>103</v>
      </c>
      <c r="O51" s="1076"/>
      <c r="P51" s="1076"/>
      <c r="Q51" s="1076"/>
      <c r="R51" s="1076"/>
      <c r="S51" s="1076"/>
      <c r="T51" s="1076"/>
      <c r="U51" s="1076"/>
      <c r="V51" s="1076"/>
      <c r="W51" s="1076"/>
      <c r="X51" s="1077"/>
      <c r="AA51" s="704"/>
      <c r="AB51" s="704"/>
    </row>
    <row r="52" spans="2:29" ht="12.5">
      <c r="B52" s="406"/>
      <c r="C52" s="448"/>
      <c r="D52" s="644"/>
      <c r="E52" s="448"/>
      <c r="F52" s="448"/>
      <c r="G52" s="448"/>
      <c r="H52" s="1061" t="s">
        <v>1503</v>
      </c>
      <c r="I52" s="1078"/>
      <c r="J52" s="1061" t="s">
        <v>1502</v>
      </c>
      <c r="K52" s="1078"/>
      <c r="L52" s="448"/>
      <c r="M52" s="175"/>
      <c r="N52" s="1079" t="s">
        <v>105</v>
      </c>
      <c r="O52" s="1080"/>
      <c r="P52" s="1080"/>
      <c r="Q52" s="1080"/>
      <c r="R52" s="1080"/>
      <c r="S52" s="1080"/>
      <c r="T52" s="1080"/>
      <c r="U52" s="1080"/>
      <c r="V52" s="1080"/>
      <c r="W52" s="1080"/>
      <c r="X52" s="1081"/>
      <c r="AA52" s="704"/>
      <c r="AB52" s="704"/>
    </row>
    <row r="53" spans="2:29" ht="12.5">
      <c r="B53" s="996"/>
      <c r="C53" s="997"/>
      <c r="D53" s="997"/>
      <c r="E53" s="997"/>
      <c r="F53" s="997"/>
      <c r="G53" s="997"/>
      <c r="H53" s="998"/>
      <c r="I53" s="999"/>
      <c r="J53" s="998"/>
      <c r="K53" s="999"/>
      <c r="L53" s="997"/>
      <c r="M53" s="171"/>
      <c r="N53" s="1000"/>
      <c r="O53" s="1000"/>
      <c r="P53" s="1000"/>
      <c r="Q53" s="1000"/>
      <c r="R53" s="1000"/>
      <c r="S53" s="1000"/>
      <c r="T53" s="1000"/>
      <c r="U53" s="1000"/>
      <c r="V53" s="1000"/>
      <c r="W53" s="1000"/>
      <c r="X53" s="1001"/>
      <c r="AA53" s="704"/>
      <c r="AB53" s="704"/>
    </row>
    <row r="54" spans="2:29" ht="12.5">
      <c r="AA54" s="704"/>
      <c r="AB54" s="704"/>
    </row>
    <row r="55" spans="2:29" ht="12.5">
      <c r="AA55" s="704"/>
      <c r="AB55" s="704"/>
    </row>
    <row r="56" spans="2:29" ht="12.5">
      <c r="AA56" s="704"/>
      <c r="AB56" s="704"/>
    </row>
    <row r="57" spans="2:29" ht="12.5">
      <c r="AA57" s="704"/>
      <c r="AB57" s="704"/>
    </row>
    <row r="58" spans="2:29" ht="22.5" customHeight="1">
      <c r="B58" s="456" t="s">
        <v>922</v>
      </c>
      <c r="C58" s="497"/>
      <c r="D58" s="456" t="s">
        <v>580</v>
      </c>
      <c r="E58" s="663"/>
      <c r="F58" s="663"/>
      <c r="G58" s="663"/>
      <c r="H58" s="456" t="s">
        <v>916</v>
      </c>
      <c r="J58" s="456" t="s">
        <v>927</v>
      </c>
      <c r="AA58" s="704"/>
      <c r="AB58" s="704"/>
    </row>
    <row r="59" spans="2:29" s="163" customFormat="1" ht="22.5" customHeight="1">
      <c r="B59" s="456" t="s">
        <v>923</v>
      </c>
      <c r="C59" s="497"/>
      <c r="D59" s="456" t="s">
        <v>927</v>
      </c>
      <c r="E59" s="663"/>
      <c r="F59" s="663"/>
      <c r="G59" s="663"/>
      <c r="H59" s="664" t="s">
        <v>917</v>
      </c>
      <c r="I59" s="497"/>
      <c r="J59" s="575" t="s">
        <v>927</v>
      </c>
      <c r="K59" s="704"/>
      <c r="L59" s="704"/>
      <c r="O59" s="704"/>
      <c r="P59" s="704"/>
      <c r="Q59" s="704"/>
      <c r="R59" s="704"/>
      <c r="S59" s="704"/>
      <c r="T59" s="704"/>
      <c r="U59" s="704"/>
      <c r="V59" s="704"/>
      <c r="W59" s="704"/>
      <c r="X59" s="164"/>
      <c r="Y59" s="704"/>
      <c r="Z59" s="704"/>
      <c r="AA59" s="704"/>
      <c r="AB59" s="704"/>
      <c r="AC59" s="704"/>
    </row>
    <row r="60" spans="2:29" s="163" customFormat="1" ht="22.5" customHeight="1">
      <c r="B60" s="456" t="s">
        <v>924</v>
      </c>
      <c r="C60" s="497"/>
      <c r="D60" s="664" t="s">
        <v>927</v>
      </c>
      <c r="E60" s="663"/>
      <c r="F60" s="663"/>
      <c r="G60" s="663"/>
      <c r="H60" s="456" t="s">
        <v>918</v>
      </c>
      <c r="J60" s="456" t="s">
        <v>580</v>
      </c>
      <c r="K60" s="704"/>
      <c r="L60" s="704"/>
      <c r="O60" s="704"/>
      <c r="P60" s="704"/>
      <c r="Q60" s="704"/>
      <c r="R60" s="704"/>
      <c r="S60" s="704"/>
      <c r="T60" s="704"/>
      <c r="U60" s="704"/>
      <c r="V60" s="704"/>
      <c r="W60" s="704"/>
      <c r="X60" s="164"/>
      <c r="Y60" s="704"/>
      <c r="Z60" s="704"/>
      <c r="AA60" s="704"/>
      <c r="AB60" s="704"/>
      <c r="AC60" s="704"/>
    </row>
    <row r="61" spans="2:29" s="163" customFormat="1" ht="22.5" customHeight="1">
      <c r="B61" s="456" t="s">
        <v>925</v>
      </c>
      <c r="C61" s="497"/>
      <c r="D61" s="456" t="s">
        <v>580</v>
      </c>
      <c r="E61" s="663"/>
      <c r="F61" s="663"/>
      <c r="G61" s="663"/>
      <c r="H61" s="456" t="s">
        <v>919</v>
      </c>
      <c r="J61" s="456" t="s">
        <v>580</v>
      </c>
      <c r="K61" s="704"/>
      <c r="L61" s="704"/>
      <c r="O61" s="704"/>
      <c r="P61" s="704"/>
      <c r="Q61" s="704"/>
      <c r="R61" s="704"/>
      <c r="S61" s="704"/>
      <c r="T61" s="704"/>
      <c r="U61" s="704"/>
      <c r="V61" s="704"/>
      <c r="W61" s="704"/>
      <c r="X61" s="164"/>
      <c r="Y61" s="704"/>
      <c r="Z61" s="704"/>
      <c r="AA61" s="704"/>
      <c r="AB61" s="704"/>
      <c r="AC61" s="704"/>
    </row>
    <row r="62" spans="2:29" s="163" customFormat="1" ht="22.5" customHeight="1">
      <c r="B62" s="456" t="s">
        <v>926</v>
      </c>
      <c r="C62" s="497"/>
      <c r="D62" s="456" t="s">
        <v>580</v>
      </c>
      <c r="E62" s="663"/>
      <c r="F62" s="663"/>
      <c r="G62" s="663"/>
      <c r="H62" s="456" t="s">
        <v>921</v>
      </c>
      <c r="J62" s="456" t="s">
        <v>580</v>
      </c>
      <c r="K62" s="704"/>
      <c r="L62" s="704"/>
      <c r="O62" s="704"/>
      <c r="P62" s="704"/>
      <c r="Q62" s="704"/>
      <c r="R62" s="704"/>
      <c r="S62" s="704"/>
      <c r="T62" s="704"/>
      <c r="U62" s="704"/>
      <c r="V62" s="704"/>
      <c r="W62" s="704"/>
      <c r="X62" s="164"/>
      <c r="Y62" s="704"/>
      <c r="Z62" s="704"/>
      <c r="AA62" s="704"/>
      <c r="AB62" s="704"/>
      <c r="AC62" s="704"/>
    </row>
    <row r="63" spans="2:29" ht="20">
      <c r="B63" s="665"/>
      <c r="D63" s="665"/>
      <c r="E63" s="665"/>
      <c r="F63" s="665"/>
      <c r="G63" s="665"/>
      <c r="H63" s="456" t="s">
        <v>920</v>
      </c>
      <c r="J63" s="456" t="s">
        <v>580</v>
      </c>
      <c r="AA63" s="704"/>
      <c r="AB63" s="704"/>
    </row>
    <row r="64" spans="2:29" s="163" customFormat="1" ht="12.5">
      <c r="B64" s="704"/>
      <c r="C64" s="704"/>
      <c r="D64" s="704"/>
      <c r="E64" s="704"/>
      <c r="F64" s="704"/>
      <c r="G64" s="704"/>
      <c r="H64" s="704"/>
      <c r="I64" s="704"/>
      <c r="J64" s="704"/>
      <c r="K64" s="704"/>
      <c r="L64" s="704"/>
      <c r="O64" s="704"/>
      <c r="P64" s="704"/>
      <c r="Q64" s="704"/>
      <c r="R64" s="704"/>
      <c r="S64" s="704"/>
      <c r="T64" s="704"/>
      <c r="U64" s="704"/>
      <c r="V64" s="704"/>
      <c r="W64" s="704"/>
      <c r="X64" s="164"/>
      <c r="Y64" s="704"/>
      <c r="Z64" s="704"/>
      <c r="AA64" s="704"/>
      <c r="AB64" s="704"/>
      <c r="AC64" s="704"/>
    </row>
    <row r="65" spans="2:29" s="163" customFormat="1" ht="12.5">
      <c r="B65" s="704"/>
      <c r="C65" s="704"/>
      <c r="D65" s="704"/>
      <c r="E65" s="704"/>
      <c r="F65" s="704"/>
      <c r="G65" s="704"/>
      <c r="H65" s="704"/>
      <c r="I65" s="704"/>
      <c r="J65" s="704"/>
      <c r="K65" s="704"/>
      <c r="L65" s="704"/>
      <c r="O65" s="704"/>
      <c r="P65" s="704"/>
      <c r="Q65" s="704"/>
      <c r="R65" s="704"/>
      <c r="S65" s="704"/>
      <c r="T65" s="704"/>
      <c r="U65" s="704"/>
      <c r="V65" s="704"/>
      <c r="W65" s="704"/>
      <c r="X65" s="164"/>
      <c r="Y65" s="704"/>
      <c r="Z65" s="704"/>
      <c r="AA65" s="704"/>
      <c r="AB65" s="704"/>
      <c r="AC65" s="704"/>
    </row>
    <row r="66" spans="2:29" s="163" customFormat="1" ht="12.5">
      <c r="B66" s="704"/>
      <c r="C66" s="704"/>
      <c r="D66" s="704"/>
      <c r="E66" s="704"/>
      <c r="F66" s="704"/>
      <c r="G66" s="704"/>
      <c r="H66" s="704"/>
      <c r="I66" s="704"/>
      <c r="J66" s="704"/>
      <c r="K66" s="704"/>
      <c r="L66" s="704"/>
      <c r="O66" s="704"/>
      <c r="P66" s="704"/>
      <c r="Q66" s="704"/>
      <c r="R66" s="704"/>
      <c r="S66" s="704"/>
      <c r="T66" s="704"/>
      <c r="U66" s="704"/>
      <c r="V66" s="704"/>
      <c r="W66" s="704"/>
      <c r="X66" s="164"/>
      <c r="Y66" s="704"/>
      <c r="Z66" s="704"/>
      <c r="AA66" s="704"/>
      <c r="AB66" s="704"/>
      <c r="AC66" s="704"/>
    </row>
    <row r="67" spans="2:29" s="163" customFormat="1" ht="12.5">
      <c r="B67" s="704"/>
      <c r="C67" s="704"/>
      <c r="D67" s="704"/>
      <c r="E67" s="704"/>
      <c r="F67" s="704"/>
      <c r="G67" s="704"/>
      <c r="H67" s="704"/>
      <c r="I67" s="704"/>
      <c r="J67" s="704"/>
      <c r="K67" s="704"/>
      <c r="L67" s="704"/>
      <c r="O67" s="704"/>
      <c r="P67" s="704"/>
      <c r="Q67" s="704"/>
      <c r="R67" s="704"/>
      <c r="S67" s="704"/>
      <c r="T67" s="704"/>
      <c r="U67" s="704"/>
      <c r="V67" s="704"/>
      <c r="W67" s="704"/>
      <c r="X67" s="164"/>
      <c r="Y67" s="704"/>
      <c r="Z67" s="704"/>
      <c r="AA67" s="704"/>
      <c r="AB67" s="704"/>
      <c r="AC67" s="704"/>
    </row>
    <row r="68" spans="2:29" s="163" customFormat="1" ht="12.5">
      <c r="B68" s="704"/>
      <c r="C68" s="704"/>
      <c r="D68" s="704"/>
      <c r="E68" s="704"/>
      <c r="F68" s="704"/>
      <c r="G68" s="704"/>
      <c r="H68" s="704"/>
      <c r="I68" s="704"/>
      <c r="J68" s="704"/>
      <c r="K68" s="704"/>
      <c r="L68" s="704"/>
      <c r="O68" s="704"/>
      <c r="P68" s="704"/>
      <c r="Q68" s="704"/>
      <c r="R68" s="704"/>
      <c r="S68" s="704"/>
      <c r="T68" s="704"/>
      <c r="U68" s="704"/>
      <c r="V68" s="704"/>
      <c r="W68" s="704"/>
      <c r="X68" s="164"/>
      <c r="Y68" s="704"/>
      <c r="Z68" s="704"/>
      <c r="AA68" s="704"/>
      <c r="AB68" s="704"/>
      <c r="AC68" s="704"/>
    </row>
    <row r="69" spans="2:29" s="163" customFormat="1" ht="12.5">
      <c r="B69" s="704"/>
      <c r="C69" s="704"/>
      <c r="D69" s="704"/>
      <c r="E69" s="704"/>
      <c r="F69" s="704"/>
      <c r="G69" s="704"/>
      <c r="H69" s="704"/>
      <c r="I69" s="704"/>
      <c r="J69" s="704"/>
      <c r="K69" s="704"/>
      <c r="L69" s="704"/>
      <c r="O69" s="704"/>
      <c r="P69" s="704"/>
      <c r="Q69" s="704"/>
      <c r="R69" s="704"/>
      <c r="S69" s="704"/>
      <c r="T69" s="704"/>
      <c r="U69" s="704"/>
      <c r="V69" s="704"/>
      <c r="W69" s="704"/>
      <c r="X69" s="164"/>
      <c r="Y69" s="704"/>
      <c r="Z69" s="704"/>
      <c r="AA69" s="704"/>
      <c r="AB69" s="704"/>
      <c r="AC69" s="704"/>
    </row>
    <row r="70" spans="2:29" s="163" customFormat="1" ht="12.5">
      <c r="B70" s="704"/>
      <c r="C70" s="704"/>
      <c r="D70" s="704"/>
      <c r="E70" s="704"/>
      <c r="F70" s="704"/>
      <c r="G70" s="704"/>
      <c r="H70" s="704"/>
      <c r="I70" s="704"/>
      <c r="J70" s="704"/>
      <c r="K70" s="704"/>
      <c r="L70" s="704"/>
      <c r="O70" s="704"/>
      <c r="P70" s="704"/>
      <c r="Q70" s="704"/>
      <c r="R70" s="704"/>
      <c r="S70" s="704"/>
      <c r="T70" s="704"/>
      <c r="U70" s="704"/>
      <c r="V70" s="704"/>
      <c r="W70" s="704"/>
      <c r="X70" s="164"/>
      <c r="Y70" s="704"/>
      <c r="Z70" s="704"/>
      <c r="AA70" s="704"/>
      <c r="AB70" s="704"/>
      <c r="AC70" s="704"/>
    </row>
    <row r="71" spans="2:29" s="163" customFormat="1" ht="12.5">
      <c r="B71" s="704"/>
      <c r="C71" s="704"/>
      <c r="D71" s="704"/>
      <c r="E71" s="704"/>
      <c r="F71" s="704"/>
      <c r="G71" s="704"/>
      <c r="H71" s="704"/>
      <c r="I71" s="704"/>
      <c r="J71" s="704"/>
      <c r="K71" s="704"/>
      <c r="L71" s="704"/>
      <c r="O71" s="704"/>
      <c r="P71" s="704"/>
      <c r="Q71" s="704"/>
      <c r="R71" s="704"/>
      <c r="S71" s="704"/>
      <c r="T71" s="704"/>
      <c r="U71" s="704"/>
      <c r="V71" s="704"/>
      <c r="W71" s="704"/>
      <c r="X71" s="164"/>
      <c r="Y71" s="704"/>
      <c r="Z71" s="704"/>
      <c r="AA71" s="704"/>
      <c r="AB71" s="704"/>
      <c r="AC71" s="704"/>
    </row>
    <row r="72" spans="2:29" s="163" customFormat="1" ht="12.5">
      <c r="B72" s="704"/>
      <c r="C72" s="704"/>
      <c r="D72" s="704"/>
      <c r="E72" s="704"/>
      <c r="F72" s="704"/>
      <c r="G72" s="704"/>
      <c r="H72" s="704"/>
      <c r="I72" s="704"/>
      <c r="J72" s="704"/>
      <c r="K72" s="704"/>
      <c r="L72" s="704"/>
      <c r="O72" s="704"/>
      <c r="P72" s="704"/>
      <c r="Q72" s="704"/>
      <c r="R72" s="704"/>
      <c r="S72" s="704"/>
      <c r="T72" s="704"/>
      <c r="U72" s="704"/>
      <c r="V72" s="704"/>
      <c r="W72" s="704"/>
      <c r="X72" s="164"/>
      <c r="Y72" s="704"/>
      <c r="Z72" s="704"/>
      <c r="AA72" s="704"/>
      <c r="AB72" s="704"/>
      <c r="AC72" s="704"/>
    </row>
    <row r="73" spans="2:29" s="163" customFormat="1" ht="12.5">
      <c r="B73" s="704"/>
      <c r="C73" s="704"/>
      <c r="D73" s="704"/>
      <c r="E73" s="704"/>
      <c r="F73" s="704"/>
      <c r="G73" s="704"/>
      <c r="H73" s="704"/>
      <c r="I73" s="704"/>
      <c r="J73" s="704"/>
      <c r="K73" s="704"/>
      <c r="L73" s="704"/>
      <c r="O73" s="704"/>
      <c r="P73" s="704"/>
      <c r="Q73" s="704"/>
      <c r="R73" s="704"/>
      <c r="S73" s="704"/>
      <c r="T73" s="704"/>
      <c r="U73" s="704"/>
      <c r="V73" s="704"/>
      <c r="W73" s="704"/>
      <c r="X73" s="164"/>
      <c r="Y73" s="704"/>
      <c r="Z73" s="704"/>
      <c r="AA73" s="704"/>
      <c r="AB73" s="704"/>
      <c r="AC73" s="704"/>
    </row>
    <row r="74" spans="2:29" s="163" customFormat="1" ht="12.5">
      <c r="B74" s="704"/>
      <c r="C74" s="704"/>
      <c r="D74" s="704"/>
      <c r="E74" s="704"/>
      <c r="F74" s="704"/>
      <c r="G74" s="704"/>
      <c r="H74" s="704"/>
      <c r="I74" s="704"/>
      <c r="J74" s="704"/>
      <c r="K74" s="704"/>
      <c r="L74" s="704"/>
      <c r="O74" s="704"/>
      <c r="P74" s="704"/>
      <c r="Q74" s="704"/>
      <c r="R74" s="704"/>
      <c r="S74" s="704"/>
      <c r="T74" s="704"/>
      <c r="U74" s="704"/>
      <c r="V74" s="704"/>
      <c r="W74" s="704"/>
      <c r="X74" s="164"/>
      <c r="Y74" s="704"/>
      <c r="Z74" s="704"/>
      <c r="AA74" s="704"/>
      <c r="AB74" s="704"/>
      <c r="AC74" s="704"/>
    </row>
    <row r="75" spans="2:29" ht="12.5">
      <c r="C75" s="704"/>
      <c r="D75" s="704"/>
      <c r="E75" s="704"/>
      <c r="F75" s="704"/>
      <c r="G75" s="704"/>
      <c r="H75" s="704"/>
      <c r="I75" s="704"/>
      <c r="AA75" s="704"/>
      <c r="AB75" s="704"/>
    </row>
    <row r="76" spans="2:29" s="665" customFormat="1" ht="12.5">
      <c r="B76" s="704"/>
      <c r="C76" s="704"/>
      <c r="D76" s="704"/>
      <c r="E76" s="704"/>
      <c r="F76" s="704"/>
      <c r="G76" s="704"/>
      <c r="H76" s="704"/>
      <c r="I76" s="704"/>
      <c r="J76" s="704"/>
      <c r="K76" s="704"/>
      <c r="L76" s="704"/>
      <c r="M76" s="163"/>
      <c r="N76" s="163"/>
      <c r="O76" s="704"/>
      <c r="P76" s="704"/>
      <c r="Q76" s="704"/>
      <c r="R76" s="704"/>
      <c r="S76" s="704"/>
      <c r="T76" s="704"/>
      <c r="U76" s="704"/>
      <c r="V76" s="704"/>
      <c r="W76" s="704"/>
      <c r="X76" s="164"/>
      <c r="Y76" s="704"/>
      <c r="Z76" s="704"/>
      <c r="AA76" s="704"/>
      <c r="AB76" s="704"/>
      <c r="AC76" s="704"/>
    </row>
    <row r="77" spans="2:29" s="665" customFormat="1" ht="12.5">
      <c r="B77" s="704"/>
      <c r="C77" s="704"/>
      <c r="D77" s="704"/>
      <c r="E77" s="704"/>
      <c r="F77" s="704"/>
      <c r="G77" s="704"/>
      <c r="H77" s="704"/>
      <c r="I77" s="704"/>
      <c r="J77" s="704"/>
      <c r="K77" s="704"/>
      <c r="L77" s="704"/>
      <c r="M77" s="163"/>
      <c r="N77" s="163"/>
      <c r="O77" s="704"/>
      <c r="P77" s="704"/>
      <c r="Q77" s="704"/>
      <c r="R77" s="704"/>
      <c r="S77" s="704"/>
      <c r="T77" s="704"/>
      <c r="U77" s="704"/>
      <c r="V77" s="704"/>
      <c r="W77" s="704"/>
      <c r="X77" s="164"/>
      <c r="Y77" s="704"/>
      <c r="Z77" s="704"/>
      <c r="AA77" s="704"/>
      <c r="AB77" s="704"/>
      <c r="AC77" s="704"/>
    </row>
    <row r="78" spans="2:29" s="665" customFormat="1" ht="12.5">
      <c r="B78" s="704"/>
      <c r="C78" s="704"/>
      <c r="D78" s="704"/>
      <c r="E78" s="704"/>
      <c r="F78" s="704"/>
      <c r="G78" s="704"/>
      <c r="H78" s="704"/>
      <c r="I78" s="704"/>
      <c r="J78" s="704"/>
      <c r="K78" s="704"/>
      <c r="L78" s="704"/>
      <c r="M78" s="163"/>
      <c r="N78" s="163"/>
      <c r="O78" s="704"/>
      <c r="P78" s="704"/>
      <c r="Q78" s="704"/>
      <c r="R78" s="704"/>
      <c r="S78" s="704"/>
      <c r="T78" s="704"/>
      <c r="U78" s="704"/>
      <c r="V78" s="704"/>
      <c r="W78" s="704"/>
      <c r="X78" s="164"/>
      <c r="Y78" s="704"/>
      <c r="Z78" s="704"/>
      <c r="AA78" s="704"/>
      <c r="AB78" s="704"/>
      <c r="AC78" s="704"/>
    </row>
    <row r="79" spans="2:29" s="665" customFormat="1" ht="12.5">
      <c r="B79" s="704"/>
      <c r="C79" s="704"/>
      <c r="D79" s="704"/>
      <c r="E79" s="704"/>
      <c r="F79" s="704"/>
      <c r="G79" s="704"/>
      <c r="H79" s="704"/>
      <c r="I79" s="704"/>
      <c r="J79" s="704"/>
      <c r="K79" s="704"/>
      <c r="L79" s="704"/>
      <c r="M79" s="163"/>
      <c r="N79" s="163"/>
      <c r="O79" s="704"/>
      <c r="P79" s="704"/>
      <c r="Q79" s="704"/>
      <c r="R79" s="704"/>
      <c r="S79" s="704"/>
      <c r="T79" s="704"/>
      <c r="U79" s="704"/>
      <c r="V79" s="704"/>
      <c r="W79" s="704"/>
      <c r="X79" s="164"/>
      <c r="Y79" s="704"/>
      <c r="Z79" s="704"/>
      <c r="AA79" s="704"/>
      <c r="AB79" s="704"/>
      <c r="AC79" s="704"/>
    </row>
    <row r="80" spans="2:29" s="665" customFormat="1" ht="12.5">
      <c r="B80" s="704"/>
      <c r="C80" s="704"/>
      <c r="D80" s="704"/>
      <c r="E80" s="704"/>
      <c r="F80" s="704"/>
      <c r="G80" s="704"/>
      <c r="H80" s="704"/>
      <c r="I80" s="704"/>
      <c r="J80" s="704"/>
      <c r="K80" s="704"/>
      <c r="L80" s="704"/>
      <c r="M80" s="163"/>
      <c r="N80" s="163"/>
      <c r="O80" s="704"/>
      <c r="P80" s="704"/>
      <c r="Q80" s="704"/>
      <c r="R80" s="704"/>
      <c r="S80" s="704"/>
      <c r="T80" s="704"/>
      <c r="U80" s="704"/>
      <c r="V80" s="704"/>
      <c r="W80" s="704"/>
      <c r="X80" s="164"/>
      <c r="Y80" s="704"/>
      <c r="Z80" s="704"/>
      <c r="AA80" s="704"/>
      <c r="AB80" s="704"/>
      <c r="AC80" s="704"/>
    </row>
    <row r="81" spans="2:29" s="665" customFormat="1" ht="12.5">
      <c r="B81" s="704"/>
      <c r="C81" s="704"/>
      <c r="D81" s="704"/>
      <c r="E81" s="704"/>
      <c r="F81" s="704"/>
      <c r="G81" s="704"/>
      <c r="H81" s="704"/>
      <c r="I81" s="704"/>
      <c r="J81" s="704"/>
      <c r="K81" s="704"/>
      <c r="L81" s="704"/>
      <c r="M81" s="163"/>
      <c r="N81" s="163"/>
      <c r="O81" s="704"/>
      <c r="P81" s="704"/>
      <c r="Q81" s="704"/>
      <c r="R81" s="704"/>
      <c r="S81" s="704"/>
      <c r="T81" s="704"/>
      <c r="U81" s="704"/>
      <c r="V81" s="704"/>
      <c r="W81" s="704"/>
      <c r="X81" s="164"/>
      <c r="Y81" s="704"/>
      <c r="Z81" s="704"/>
      <c r="AA81" s="704"/>
      <c r="AB81" s="704"/>
      <c r="AC81" s="704"/>
    </row>
    <row r="82" spans="2:29" s="665" customFormat="1" ht="12.5">
      <c r="B82" s="704"/>
      <c r="C82" s="704"/>
      <c r="D82" s="704"/>
      <c r="E82" s="704"/>
      <c r="F82" s="704"/>
      <c r="G82" s="704"/>
      <c r="H82" s="704"/>
      <c r="I82" s="704"/>
      <c r="J82" s="704"/>
      <c r="K82" s="704"/>
      <c r="L82" s="704"/>
      <c r="M82" s="163"/>
      <c r="N82" s="163"/>
      <c r="O82" s="704"/>
      <c r="P82" s="704"/>
      <c r="Q82" s="704"/>
      <c r="R82" s="704"/>
      <c r="S82" s="704"/>
      <c r="T82" s="704"/>
      <c r="U82" s="704"/>
      <c r="V82" s="704"/>
      <c r="W82" s="704"/>
      <c r="X82" s="164"/>
      <c r="Y82" s="704"/>
      <c r="Z82" s="704"/>
      <c r="AA82" s="704"/>
      <c r="AB82" s="704"/>
      <c r="AC82" s="704"/>
    </row>
    <row r="83" spans="2:29" s="665" customFormat="1" ht="12.5">
      <c r="B83" s="704"/>
      <c r="C83" s="704"/>
      <c r="D83" s="704"/>
      <c r="E83" s="704"/>
      <c r="F83" s="704"/>
      <c r="G83" s="704"/>
      <c r="H83" s="704"/>
      <c r="I83" s="704"/>
      <c r="J83" s="704"/>
      <c r="K83" s="704"/>
      <c r="L83" s="704"/>
      <c r="M83" s="163"/>
      <c r="N83" s="163"/>
      <c r="O83" s="704"/>
      <c r="P83" s="704"/>
      <c r="Q83" s="704"/>
      <c r="R83" s="704"/>
      <c r="S83" s="704"/>
      <c r="T83" s="704"/>
      <c r="U83" s="704"/>
      <c r="V83" s="704"/>
      <c r="W83" s="704"/>
      <c r="X83" s="164"/>
      <c r="Y83" s="704"/>
      <c r="Z83" s="704"/>
      <c r="AA83" s="704"/>
      <c r="AB83" s="704"/>
      <c r="AC83" s="704"/>
    </row>
    <row r="84" spans="2:29" s="665" customFormat="1" ht="12.5">
      <c r="B84" s="704"/>
      <c r="C84" s="704"/>
      <c r="D84" s="704"/>
      <c r="E84" s="704"/>
      <c r="F84" s="704"/>
      <c r="G84" s="704"/>
      <c r="H84" s="704"/>
      <c r="I84" s="704"/>
      <c r="J84" s="704"/>
      <c r="K84" s="704"/>
      <c r="L84" s="704"/>
      <c r="M84" s="163"/>
      <c r="N84" s="163"/>
      <c r="O84" s="704"/>
      <c r="P84" s="704"/>
      <c r="Q84" s="704"/>
      <c r="R84" s="704"/>
      <c r="S84" s="704"/>
      <c r="T84" s="704"/>
      <c r="U84" s="704"/>
      <c r="V84" s="704"/>
      <c r="W84" s="704"/>
      <c r="X84" s="164"/>
      <c r="Y84" s="704"/>
      <c r="Z84" s="704"/>
      <c r="AA84" s="704"/>
      <c r="AB84" s="704"/>
      <c r="AC84" s="704"/>
    </row>
    <row r="85" spans="2:29" s="665" customFormat="1" ht="12.5">
      <c r="B85" s="704"/>
      <c r="C85" s="704"/>
      <c r="D85" s="704"/>
      <c r="E85" s="704"/>
      <c r="F85" s="704"/>
      <c r="G85" s="704"/>
      <c r="H85" s="704"/>
      <c r="I85" s="704"/>
      <c r="J85" s="704"/>
      <c r="K85" s="704"/>
      <c r="L85" s="704"/>
      <c r="M85" s="163"/>
      <c r="N85" s="163"/>
      <c r="O85" s="704"/>
      <c r="P85" s="704"/>
      <c r="Q85" s="704"/>
      <c r="R85" s="704"/>
      <c r="S85" s="704"/>
      <c r="T85" s="704"/>
      <c r="U85" s="704"/>
      <c r="V85" s="704"/>
      <c r="W85" s="704"/>
      <c r="X85" s="164"/>
      <c r="Y85" s="704"/>
      <c r="Z85" s="704"/>
      <c r="AA85" s="704"/>
      <c r="AB85" s="704"/>
      <c r="AC85" s="704"/>
    </row>
    <row r="86" spans="2:29" s="665" customFormat="1" ht="12.5">
      <c r="B86" s="704"/>
      <c r="C86" s="704"/>
      <c r="D86" s="704"/>
      <c r="E86" s="704"/>
      <c r="F86" s="704"/>
      <c r="G86" s="704"/>
      <c r="H86" s="704"/>
      <c r="I86" s="704"/>
      <c r="J86" s="704"/>
      <c r="K86" s="704"/>
      <c r="L86" s="704"/>
      <c r="M86" s="163"/>
      <c r="N86" s="163"/>
      <c r="O86" s="704"/>
      <c r="P86" s="704"/>
      <c r="Q86" s="704"/>
      <c r="R86" s="704"/>
      <c r="S86" s="704"/>
      <c r="T86" s="704"/>
      <c r="U86" s="704"/>
      <c r="V86" s="704"/>
      <c r="W86" s="704"/>
      <c r="X86" s="164"/>
      <c r="Y86" s="704"/>
      <c r="Z86" s="704"/>
      <c r="AA86" s="704"/>
      <c r="AB86" s="704"/>
      <c r="AC86" s="704"/>
    </row>
    <row r="87" spans="2:29" s="665" customFormat="1" ht="12.5">
      <c r="B87" s="704"/>
      <c r="C87" s="704"/>
      <c r="D87" s="704"/>
      <c r="E87" s="704"/>
      <c r="F87" s="704"/>
      <c r="G87" s="704"/>
      <c r="H87" s="704"/>
      <c r="I87" s="704"/>
      <c r="J87" s="704"/>
      <c r="K87" s="704"/>
      <c r="L87" s="704"/>
      <c r="M87" s="163"/>
      <c r="N87" s="163"/>
      <c r="O87" s="704"/>
      <c r="P87" s="704"/>
      <c r="Q87" s="704"/>
      <c r="R87" s="704"/>
      <c r="S87" s="704"/>
      <c r="T87" s="704"/>
      <c r="U87" s="704"/>
      <c r="V87" s="704"/>
      <c r="W87" s="704"/>
      <c r="X87" s="164"/>
      <c r="Y87" s="704"/>
      <c r="Z87" s="704"/>
      <c r="AA87" s="704"/>
      <c r="AB87" s="704"/>
      <c r="AC87" s="704"/>
    </row>
    <row r="88" spans="2:29" s="665" customFormat="1" ht="12.5">
      <c r="B88" s="704"/>
      <c r="C88" s="704"/>
      <c r="D88" s="704"/>
      <c r="E88" s="704"/>
      <c r="F88" s="704"/>
      <c r="G88" s="704"/>
      <c r="H88" s="704"/>
      <c r="I88" s="704"/>
      <c r="J88" s="704"/>
      <c r="K88" s="704"/>
      <c r="L88" s="704"/>
      <c r="M88" s="163"/>
      <c r="N88" s="163"/>
      <c r="O88" s="704"/>
      <c r="P88" s="704"/>
      <c r="Q88" s="704"/>
      <c r="R88" s="704"/>
      <c r="S88" s="704"/>
      <c r="T88" s="704"/>
      <c r="U88" s="704"/>
      <c r="V88" s="704"/>
      <c r="W88" s="704"/>
      <c r="X88" s="164"/>
      <c r="Y88" s="704"/>
      <c r="Z88" s="704"/>
      <c r="AA88" s="704"/>
      <c r="AB88" s="704"/>
      <c r="AC88" s="704"/>
    </row>
    <row r="89" spans="2:29" s="665" customFormat="1" ht="12.5">
      <c r="B89" s="704"/>
      <c r="C89" s="704"/>
      <c r="D89" s="704"/>
      <c r="E89" s="704"/>
      <c r="F89" s="704"/>
      <c r="G89" s="704"/>
      <c r="H89" s="704"/>
      <c r="I89" s="704"/>
      <c r="J89" s="704"/>
      <c r="K89" s="704"/>
      <c r="L89" s="704"/>
      <c r="M89" s="163"/>
      <c r="N89" s="163"/>
      <c r="O89" s="704"/>
      <c r="P89" s="704"/>
      <c r="Q89" s="704"/>
      <c r="R89" s="704"/>
      <c r="S89" s="704"/>
      <c r="T89" s="704"/>
      <c r="U89" s="704"/>
      <c r="V89" s="704"/>
      <c r="W89" s="704"/>
      <c r="X89" s="164"/>
      <c r="Y89" s="704"/>
      <c r="Z89" s="704"/>
      <c r="AA89" s="704"/>
      <c r="AB89" s="704"/>
      <c r="AC89" s="704"/>
    </row>
    <row r="90" spans="2:29" s="665" customFormat="1" ht="12.5">
      <c r="B90" s="704"/>
      <c r="C90" s="704"/>
      <c r="D90" s="704"/>
      <c r="E90" s="704"/>
      <c r="F90" s="704"/>
      <c r="G90" s="704"/>
      <c r="H90" s="704"/>
      <c r="I90" s="704"/>
      <c r="J90" s="704"/>
      <c r="K90" s="704"/>
      <c r="L90" s="704"/>
      <c r="M90" s="163"/>
      <c r="N90" s="163"/>
      <c r="O90" s="704"/>
      <c r="P90" s="704"/>
      <c r="Q90" s="704"/>
      <c r="R90" s="704"/>
      <c r="S90" s="704"/>
      <c r="T90" s="704"/>
      <c r="U90" s="704"/>
      <c r="V90" s="704"/>
      <c r="W90" s="704"/>
      <c r="X90" s="164"/>
      <c r="Y90" s="704"/>
      <c r="Z90" s="704"/>
      <c r="AA90" s="704"/>
      <c r="AB90" s="704"/>
      <c r="AC90" s="704"/>
    </row>
    <row r="91" spans="2:29" s="665" customFormat="1" ht="12.5">
      <c r="B91" s="704"/>
      <c r="C91" s="704"/>
      <c r="D91" s="704"/>
      <c r="E91" s="704"/>
      <c r="F91" s="704"/>
      <c r="G91" s="704"/>
      <c r="H91" s="704"/>
      <c r="I91" s="704"/>
      <c r="J91" s="704"/>
      <c r="K91" s="704"/>
      <c r="L91" s="704"/>
      <c r="M91" s="163"/>
      <c r="N91" s="163"/>
      <c r="O91" s="704"/>
      <c r="P91" s="704"/>
      <c r="Q91" s="704"/>
      <c r="R91" s="704"/>
      <c r="S91" s="704"/>
      <c r="T91" s="704"/>
      <c r="U91" s="704"/>
      <c r="V91" s="704"/>
      <c r="W91" s="704"/>
      <c r="X91" s="164"/>
      <c r="Y91" s="704"/>
      <c r="Z91" s="704"/>
      <c r="AA91" s="704"/>
      <c r="AB91" s="704"/>
      <c r="AC91" s="704"/>
    </row>
    <row r="92" spans="2:29" s="665" customFormat="1" ht="12.5">
      <c r="B92" s="704"/>
      <c r="C92" s="704"/>
      <c r="D92" s="704"/>
      <c r="E92" s="704"/>
      <c r="F92" s="704"/>
      <c r="G92" s="704"/>
      <c r="H92" s="704"/>
      <c r="I92" s="704"/>
      <c r="J92" s="704"/>
      <c r="K92" s="704"/>
      <c r="L92" s="704"/>
      <c r="M92" s="163"/>
      <c r="N92" s="163"/>
      <c r="O92" s="704"/>
      <c r="P92" s="704"/>
      <c r="Q92" s="704"/>
      <c r="R92" s="704"/>
      <c r="S92" s="704"/>
      <c r="T92" s="704"/>
      <c r="U92" s="704"/>
      <c r="V92" s="704"/>
      <c r="W92" s="704"/>
      <c r="X92" s="164"/>
      <c r="Y92" s="704"/>
      <c r="Z92" s="704"/>
      <c r="AA92" s="704"/>
      <c r="AB92" s="704"/>
      <c r="AC92" s="704"/>
    </row>
    <row r="93" spans="2:29" s="665" customFormat="1" ht="12.5">
      <c r="B93" s="704"/>
      <c r="C93" s="704"/>
      <c r="D93" s="704"/>
      <c r="E93" s="704"/>
      <c r="F93" s="704"/>
      <c r="G93" s="704"/>
      <c r="H93" s="704"/>
      <c r="I93" s="704"/>
      <c r="J93" s="704"/>
      <c r="K93" s="704"/>
      <c r="L93" s="704"/>
      <c r="M93" s="163"/>
      <c r="N93" s="163"/>
      <c r="O93" s="704"/>
      <c r="P93" s="704"/>
      <c r="Q93" s="704"/>
      <c r="R93" s="704"/>
      <c r="S93" s="704"/>
      <c r="T93" s="704"/>
      <c r="U93" s="704"/>
      <c r="V93" s="704"/>
      <c r="W93" s="704"/>
      <c r="X93" s="164"/>
      <c r="Y93" s="704"/>
      <c r="Z93" s="704"/>
      <c r="AA93" s="704"/>
      <c r="AB93" s="704"/>
      <c r="AC93" s="704"/>
    </row>
    <row r="94" spans="2:29" s="665" customFormat="1" ht="12.5">
      <c r="B94" s="704"/>
      <c r="C94" s="704"/>
      <c r="D94" s="704"/>
      <c r="E94" s="704"/>
      <c r="F94" s="704"/>
      <c r="G94" s="704"/>
      <c r="H94" s="704"/>
      <c r="I94" s="704"/>
      <c r="J94" s="704"/>
      <c r="K94" s="704"/>
      <c r="L94" s="704"/>
      <c r="M94" s="163"/>
      <c r="N94" s="163"/>
      <c r="O94" s="704"/>
      <c r="P94" s="704"/>
      <c r="Q94" s="704"/>
      <c r="R94" s="704"/>
      <c r="S94" s="704"/>
      <c r="T94" s="704"/>
      <c r="U94" s="704"/>
      <c r="V94" s="704"/>
      <c r="W94" s="704"/>
      <c r="X94" s="164"/>
      <c r="Y94" s="704"/>
      <c r="Z94" s="704"/>
      <c r="AA94" s="704"/>
      <c r="AB94" s="704"/>
      <c r="AC94" s="704"/>
    </row>
    <row r="95" spans="2:29" s="665" customFormat="1" ht="12.5">
      <c r="B95" s="704"/>
      <c r="C95" s="704"/>
      <c r="D95" s="704"/>
      <c r="E95" s="704"/>
      <c r="F95" s="704"/>
      <c r="G95" s="704"/>
      <c r="H95" s="704"/>
      <c r="I95" s="704"/>
      <c r="J95" s="704"/>
      <c r="K95" s="704"/>
      <c r="L95" s="704"/>
      <c r="M95" s="163"/>
      <c r="N95" s="163"/>
      <c r="O95" s="704"/>
      <c r="P95" s="704"/>
      <c r="Q95" s="704"/>
      <c r="R95" s="704"/>
      <c r="S95" s="704"/>
      <c r="T95" s="704"/>
      <c r="U95" s="704"/>
      <c r="V95" s="704"/>
      <c r="W95" s="704"/>
      <c r="X95" s="164"/>
      <c r="Y95" s="704"/>
      <c r="Z95" s="704"/>
      <c r="AA95" s="704"/>
      <c r="AB95" s="704"/>
      <c r="AC95" s="704"/>
    </row>
    <row r="96" spans="2:29" s="665" customFormat="1" ht="12.5">
      <c r="B96" s="704"/>
      <c r="C96" s="704"/>
      <c r="D96" s="704"/>
      <c r="E96" s="704"/>
      <c r="F96" s="704"/>
      <c r="G96" s="704"/>
      <c r="H96" s="704"/>
      <c r="I96" s="704"/>
      <c r="J96" s="704"/>
      <c r="K96" s="704"/>
      <c r="L96" s="704"/>
      <c r="M96" s="163"/>
      <c r="N96" s="163"/>
      <c r="O96" s="704"/>
      <c r="P96" s="704"/>
      <c r="Q96" s="704"/>
      <c r="R96" s="704"/>
      <c r="S96" s="704"/>
      <c r="T96" s="704"/>
      <c r="U96" s="704"/>
      <c r="V96" s="704"/>
      <c r="W96" s="704"/>
      <c r="X96" s="164"/>
      <c r="Y96" s="704"/>
      <c r="Z96" s="704"/>
      <c r="AA96" s="704"/>
      <c r="AB96" s="704"/>
      <c r="AC96" s="704"/>
    </row>
    <row r="97" spans="2:29" s="665" customFormat="1" ht="12.5">
      <c r="B97" s="704"/>
      <c r="C97" s="704"/>
      <c r="D97" s="704"/>
      <c r="E97" s="704"/>
      <c r="F97" s="704"/>
      <c r="G97" s="704"/>
      <c r="H97" s="704"/>
      <c r="I97" s="704"/>
      <c r="J97" s="704"/>
      <c r="K97" s="704"/>
      <c r="L97" s="704"/>
      <c r="M97" s="163"/>
      <c r="N97" s="163"/>
      <c r="O97" s="704"/>
      <c r="P97" s="704"/>
      <c r="Q97" s="704"/>
      <c r="R97" s="704"/>
      <c r="S97" s="704"/>
      <c r="T97" s="704"/>
      <c r="U97" s="704"/>
      <c r="V97" s="704"/>
      <c r="W97" s="704"/>
      <c r="X97" s="164"/>
      <c r="Y97" s="704"/>
      <c r="Z97" s="704"/>
      <c r="AA97" s="704"/>
      <c r="AB97" s="704"/>
      <c r="AC97" s="704"/>
    </row>
    <row r="98" spans="2:29" s="665" customFormat="1" ht="12.5">
      <c r="B98" s="704"/>
      <c r="C98" s="704"/>
      <c r="D98" s="704"/>
      <c r="E98" s="704"/>
      <c r="F98" s="704"/>
      <c r="G98" s="704"/>
      <c r="H98" s="704"/>
      <c r="I98" s="704"/>
      <c r="J98" s="704"/>
      <c r="K98" s="704"/>
      <c r="L98" s="704"/>
      <c r="M98" s="163"/>
      <c r="N98" s="163"/>
      <c r="O98" s="704"/>
      <c r="P98" s="704"/>
      <c r="Q98" s="704"/>
      <c r="R98" s="704"/>
      <c r="S98" s="704"/>
      <c r="T98" s="704"/>
      <c r="U98" s="704"/>
      <c r="V98" s="704"/>
      <c r="W98" s="704"/>
      <c r="X98" s="164"/>
      <c r="Y98" s="704"/>
      <c r="Z98" s="704"/>
      <c r="AA98" s="704"/>
      <c r="AB98" s="704"/>
      <c r="AC98" s="704"/>
    </row>
    <row r="99" spans="2:29" s="665" customFormat="1" ht="12.5">
      <c r="B99" s="704"/>
      <c r="C99" s="704"/>
      <c r="D99" s="704"/>
      <c r="E99" s="704"/>
      <c r="F99" s="704"/>
      <c r="G99" s="704"/>
      <c r="H99" s="704"/>
      <c r="I99" s="704"/>
      <c r="J99" s="704"/>
      <c r="K99" s="704"/>
      <c r="L99" s="704"/>
      <c r="M99" s="163"/>
      <c r="N99" s="163"/>
      <c r="O99" s="704"/>
      <c r="P99" s="704"/>
      <c r="Q99" s="704"/>
      <c r="R99" s="704"/>
      <c r="S99" s="704"/>
      <c r="T99" s="704"/>
      <c r="U99" s="704"/>
      <c r="V99" s="704"/>
      <c r="W99" s="704"/>
      <c r="X99" s="164"/>
      <c r="Y99" s="704"/>
      <c r="Z99" s="704"/>
      <c r="AA99" s="704"/>
      <c r="AB99" s="704"/>
      <c r="AC99" s="704"/>
    </row>
    <row r="100" spans="2:29" s="665" customFormat="1" ht="12.5">
      <c r="B100" s="704"/>
      <c r="C100" s="704"/>
      <c r="D100" s="704"/>
      <c r="E100" s="704"/>
      <c r="F100" s="704"/>
      <c r="G100" s="704"/>
      <c r="H100" s="704"/>
      <c r="I100" s="704"/>
      <c r="J100" s="704"/>
      <c r="K100" s="704"/>
      <c r="L100" s="704"/>
      <c r="M100" s="163"/>
      <c r="N100" s="163"/>
      <c r="O100" s="704"/>
      <c r="P100" s="704"/>
      <c r="Q100" s="704"/>
      <c r="R100" s="704"/>
      <c r="S100" s="704"/>
      <c r="T100" s="704"/>
      <c r="U100" s="704"/>
      <c r="V100" s="704"/>
      <c r="W100" s="704"/>
      <c r="X100" s="164"/>
      <c r="Y100" s="704"/>
      <c r="Z100" s="704"/>
      <c r="AA100" s="704"/>
      <c r="AB100" s="704"/>
      <c r="AC100" s="704"/>
    </row>
    <row r="101" spans="2:29" s="665" customFormat="1" ht="12.5">
      <c r="B101" s="704"/>
      <c r="C101" s="704"/>
      <c r="D101" s="704"/>
      <c r="E101" s="704"/>
      <c r="F101" s="704"/>
      <c r="G101" s="704"/>
      <c r="H101" s="704"/>
      <c r="I101" s="704"/>
      <c r="J101" s="704"/>
      <c r="K101" s="704"/>
      <c r="L101" s="704"/>
      <c r="M101" s="163"/>
      <c r="N101" s="163"/>
      <c r="O101" s="704"/>
      <c r="P101" s="704"/>
      <c r="Q101" s="704"/>
      <c r="R101" s="704"/>
      <c r="S101" s="704"/>
      <c r="T101" s="704"/>
      <c r="U101" s="704"/>
      <c r="V101" s="704"/>
      <c r="W101" s="704"/>
      <c r="X101" s="164"/>
      <c r="Y101" s="704"/>
      <c r="Z101" s="704"/>
      <c r="AA101" s="704"/>
      <c r="AB101" s="704"/>
      <c r="AC101" s="704"/>
    </row>
    <row r="102" spans="2:29" s="665" customFormat="1" ht="12.5">
      <c r="B102" s="704"/>
      <c r="C102" s="704"/>
      <c r="D102" s="704"/>
      <c r="E102" s="704"/>
      <c r="F102" s="704"/>
      <c r="G102" s="704"/>
      <c r="H102" s="704"/>
      <c r="I102" s="704"/>
      <c r="J102" s="704"/>
      <c r="K102" s="704"/>
      <c r="L102" s="704"/>
      <c r="M102" s="163"/>
      <c r="N102" s="163"/>
      <c r="O102" s="704"/>
      <c r="P102" s="704"/>
      <c r="Q102" s="704"/>
      <c r="R102" s="704"/>
      <c r="S102" s="704"/>
      <c r="T102" s="704"/>
      <c r="U102" s="704"/>
      <c r="V102" s="704"/>
      <c r="W102" s="704"/>
      <c r="X102" s="164"/>
      <c r="Y102" s="704"/>
      <c r="Z102" s="704"/>
      <c r="AA102" s="704"/>
      <c r="AB102" s="704"/>
      <c r="AC102" s="704"/>
    </row>
    <row r="103" spans="2:29" s="665" customFormat="1">
      <c r="B103" s="704"/>
      <c r="C103" s="704"/>
      <c r="D103" s="704"/>
      <c r="E103" s="704"/>
      <c r="F103" s="704"/>
      <c r="G103" s="704"/>
      <c r="H103" s="704"/>
      <c r="I103" s="704"/>
      <c r="J103" s="704"/>
      <c r="K103" s="704"/>
      <c r="L103" s="704"/>
      <c r="M103" s="163"/>
      <c r="N103" s="163"/>
      <c r="O103" s="704"/>
      <c r="P103" s="704"/>
      <c r="Q103" s="704"/>
      <c r="R103" s="704"/>
      <c r="S103" s="704"/>
      <c r="T103" s="704"/>
      <c r="U103" s="704"/>
      <c r="V103" s="704"/>
      <c r="W103" s="704"/>
      <c r="X103" s="164"/>
      <c r="Y103" s="704"/>
      <c r="Z103" s="704"/>
      <c r="AA103" s="705"/>
      <c r="AB103" s="680"/>
    </row>
    <row r="104" spans="2:29" s="665" customFormat="1">
      <c r="B104" s="704"/>
      <c r="C104" s="704"/>
      <c r="D104" s="704"/>
      <c r="E104" s="704"/>
      <c r="F104" s="704"/>
      <c r="G104" s="704"/>
      <c r="H104" s="704"/>
      <c r="I104" s="704"/>
      <c r="J104" s="704"/>
      <c r="K104" s="704"/>
      <c r="L104" s="704"/>
      <c r="M104" s="163"/>
      <c r="N104" s="163"/>
      <c r="O104" s="704"/>
      <c r="P104" s="704"/>
      <c r="Q104" s="704"/>
      <c r="R104" s="704"/>
      <c r="S104" s="704"/>
      <c r="T104" s="704"/>
      <c r="U104" s="704"/>
      <c r="V104" s="704"/>
      <c r="W104" s="704"/>
      <c r="X104" s="164"/>
      <c r="Y104" s="704"/>
      <c r="Z104" s="704"/>
      <c r="AA104" s="705"/>
      <c r="AB104" s="680"/>
    </row>
    <row r="105" spans="2:29" s="665" customFormat="1">
      <c r="B105" s="704"/>
      <c r="C105" s="704"/>
      <c r="D105" s="704"/>
      <c r="E105" s="704"/>
      <c r="F105" s="704"/>
      <c r="G105" s="704"/>
      <c r="H105" s="704"/>
      <c r="I105" s="704"/>
      <c r="J105" s="704"/>
      <c r="K105" s="704"/>
      <c r="L105" s="704"/>
      <c r="M105" s="163"/>
      <c r="N105" s="163"/>
      <c r="O105" s="704"/>
      <c r="P105" s="704"/>
      <c r="Q105" s="704"/>
      <c r="R105" s="704"/>
      <c r="S105" s="704"/>
      <c r="T105" s="704"/>
      <c r="U105" s="704"/>
      <c r="V105" s="704"/>
      <c r="W105" s="704"/>
      <c r="X105" s="164"/>
      <c r="Y105" s="704"/>
      <c r="Z105" s="704"/>
      <c r="AA105" s="705"/>
      <c r="AB105" s="680"/>
    </row>
    <row r="106" spans="2:29" s="665" customFormat="1">
      <c r="B106" s="704"/>
      <c r="C106" s="704"/>
      <c r="D106" s="704"/>
      <c r="E106" s="704"/>
      <c r="F106" s="704"/>
      <c r="G106" s="704"/>
      <c r="H106" s="704"/>
      <c r="I106" s="704"/>
      <c r="J106" s="704"/>
      <c r="K106" s="704"/>
      <c r="L106" s="704"/>
      <c r="M106" s="163"/>
      <c r="N106" s="163"/>
      <c r="O106" s="704"/>
      <c r="P106" s="704"/>
      <c r="Q106" s="704"/>
      <c r="R106" s="704"/>
      <c r="S106" s="704"/>
      <c r="T106" s="704"/>
      <c r="U106" s="704"/>
      <c r="V106" s="704"/>
      <c r="W106" s="704"/>
      <c r="X106" s="164"/>
      <c r="Y106" s="704"/>
      <c r="Z106" s="704"/>
      <c r="AA106" s="705"/>
      <c r="AB106" s="680"/>
    </row>
    <row r="107" spans="2:29" s="665" customFormat="1">
      <c r="B107" s="704"/>
      <c r="C107" s="704"/>
      <c r="D107" s="704"/>
      <c r="E107" s="704"/>
      <c r="F107" s="704"/>
      <c r="G107" s="704"/>
      <c r="H107" s="704"/>
      <c r="I107" s="704"/>
      <c r="J107" s="704"/>
      <c r="K107" s="704"/>
      <c r="L107" s="704"/>
      <c r="M107" s="163"/>
      <c r="N107" s="163"/>
      <c r="O107" s="704"/>
      <c r="P107" s="704"/>
      <c r="Q107" s="704"/>
      <c r="R107" s="704"/>
      <c r="S107" s="704"/>
      <c r="T107" s="704"/>
      <c r="U107" s="704"/>
      <c r="V107" s="704"/>
      <c r="W107" s="704"/>
      <c r="X107" s="164"/>
      <c r="Y107" s="704"/>
      <c r="Z107" s="704"/>
      <c r="AA107" s="705"/>
      <c r="AB107" s="680"/>
    </row>
    <row r="108" spans="2:29" s="665" customFormat="1">
      <c r="B108" s="704"/>
      <c r="C108" s="704"/>
      <c r="D108" s="704"/>
      <c r="E108" s="704"/>
      <c r="F108" s="704"/>
      <c r="G108" s="704"/>
      <c r="H108" s="704"/>
      <c r="I108" s="704"/>
      <c r="J108" s="704"/>
      <c r="K108" s="704"/>
      <c r="L108" s="704"/>
      <c r="M108" s="163"/>
      <c r="N108" s="163"/>
      <c r="O108" s="704"/>
      <c r="P108" s="704"/>
      <c r="Q108" s="704"/>
      <c r="R108" s="704"/>
      <c r="S108" s="704"/>
      <c r="T108" s="704"/>
      <c r="U108" s="704"/>
      <c r="V108" s="704"/>
      <c r="W108" s="704"/>
      <c r="X108" s="164"/>
      <c r="Y108" s="704"/>
      <c r="Z108" s="704"/>
      <c r="AA108" s="705"/>
      <c r="AB108" s="680"/>
    </row>
    <row r="109" spans="2:29" s="665" customFormat="1">
      <c r="B109" s="704"/>
      <c r="C109" s="704"/>
      <c r="D109" s="704"/>
      <c r="E109" s="704"/>
      <c r="F109" s="704"/>
      <c r="G109" s="704"/>
      <c r="H109" s="704"/>
      <c r="I109" s="704"/>
      <c r="J109" s="704"/>
      <c r="K109" s="704"/>
      <c r="L109" s="704"/>
      <c r="M109" s="163"/>
      <c r="N109" s="163"/>
      <c r="O109" s="704"/>
      <c r="P109" s="704"/>
      <c r="Q109" s="704"/>
      <c r="R109" s="704"/>
      <c r="S109" s="704"/>
      <c r="T109" s="704"/>
      <c r="U109" s="704"/>
      <c r="V109" s="704"/>
      <c r="W109" s="704"/>
      <c r="X109" s="164"/>
      <c r="Y109" s="704"/>
      <c r="Z109" s="704"/>
      <c r="AA109" s="705"/>
      <c r="AB109" s="680"/>
    </row>
    <row r="110" spans="2:29" s="665" customFormat="1">
      <c r="B110" s="704"/>
      <c r="C110" s="704"/>
      <c r="D110" s="704"/>
      <c r="E110" s="704"/>
      <c r="F110" s="704"/>
      <c r="G110" s="704"/>
      <c r="H110" s="704"/>
      <c r="I110" s="704"/>
      <c r="J110" s="704"/>
      <c r="K110" s="704"/>
      <c r="L110" s="704"/>
      <c r="M110" s="163"/>
      <c r="N110" s="163"/>
      <c r="O110" s="704"/>
      <c r="P110" s="704"/>
      <c r="Q110" s="704"/>
      <c r="R110" s="704"/>
      <c r="S110" s="704"/>
      <c r="T110" s="704"/>
      <c r="U110" s="704"/>
      <c r="V110" s="704"/>
      <c r="W110" s="704"/>
      <c r="X110" s="164"/>
      <c r="Y110" s="704"/>
      <c r="Z110" s="704"/>
      <c r="AA110" s="705"/>
      <c r="AB110" s="680"/>
    </row>
    <row r="111" spans="2:29" s="665" customFormat="1">
      <c r="B111" s="704"/>
      <c r="C111" s="704"/>
      <c r="D111" s="704"/>
      <c r="E111" s="704"/>
      <c r="F111" s="704"/>
      <c r="G111" s="704"/>
      <c r="H111" s="704"/>
      <c r="I111" s="704"/>
      <c r="J111" s="704"/>
      <c r="K111" s="704"/>
      <c r="L111" s="704"/>
      <c r="M111" s="163"/>
      <c r="N111" s="163"/>
      <c r="O111" s="704"/>
      <c r="P111" s="704"/>
      <c r="Q111" s="704"/>
      <c r="R111" s="704"/>
      <c r="S111" s="704"/>
      <c r="T111" s="704"/>
      <c r="U111" s="704"/>
      <c r="V111" s="704"/>
      <c r="W111" s="704"/>
      <c r="X111" s="164"/>
      <c r="Y111" s="704"/>
      <c r="Z111" s="704"/>
      <c r="AA111" s="705"/>
      <c r="AB111" s="680"/>
    </row>
    <row r="112" spans="2:29" s="665" customFormat="1">
      <c r="B112" s="704"/>
      <c r="C112" s="704"/>
      <c r="D112" s="704"/>
      <c r="E112" s="704"/>
      <c r="F112" s="704"/>
      <c r="G112" s="704"/>
      <c r="H112" s="704"/>
      <c r="I112" s="704"/>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704"/>
      <c r="D113" s="704"/>
      <c r="E113" s="704"/>
      <c r="F113" s="704"/>
      <c r="G113" s="704"/>
      <c r="H113" s="704"/>
      <c r="I113" s="704"/>
      <c r="J113" s="704"/>
      <c r="K113" s="704"/>
      <c r="L113" s="704"/>
      <c r="M113" s="163"/>
      <c r="N113" s="163"/>
      <c r="O113" s="704"/>
      <c r="P113" s="704"/>
      <c r="Q113" s="704"/>
      <c r="R113" s="704"/>
      <c r="S113" s="704"/>
      <c r="T113" s="704"/>
      <c r="U113" s="704"/>
      <c r="V113" s="704"/>
      <c r="W113" s="704"/>
      <c r="X113" s="164"/>
      <c r="Y113" s="704"/>
      <c r="Z113" s="704"/>
      <c r="AA113" s="705"/>
      <c r="AB113" s="680"/>
    </row>
    <row r="114" spans="2:37" s="665" customFormat="1">
      <c r="B114" s="704"/>
      <c r="C114" s="704"/>
      <c r="D114" s="704"/>
      <c r="E114" s="704"/>
      <c r="F114" s="704"/>
      <c r="G114" s="704"/>
      <c r="H114" s="704"/>
      <c r="I114" s="704"/>
      <c r="J114" s="704"/>
      <c r="K114" s="704"/>
      <c r="L114" s="704"/>
      <c r="M114" s="163"/>
      <c r="N114" s="163"/>
      <c r="O114" s="704"/>
      <c r="P114" s="704"/>
      <c r="Q114" s="704"/>
      <c r="R114" s="704"/>
      <c r="S114" s="704"/>
      <c r="T114" s="704"/>
      <c r="U114" s="704"/>
      <c r="V114" s="704"/>
      <c r="W114" s="704"/>
      <c r="X114" s="164"/>
      <c r="Y114" s="704"/>
      <c r="Z114" s="704"/>
      <c r="AA114" s="705"/>
      <c r="AB114" s="680"/>
    </row>
    <row r="115" spans="2:37" s="665" customFormat="1">
      <c r="B115" s="704"/>
      <c r="C115" s="704"/>
      <c r="D115" s="704"/>
      <c r="E115" s="704"/>
      <c r="F115" s="704"/>
      <c r="G115" s="704"/>
      <c r="H115" s="704"/>
      <c r="I115" s="704"/>
      <c r="J115" s="704"/>
      <c r="K115" s="704"/>
      <c r="L115" s="704"/>
      <c r="M115" s="163"/>
      <c r="N115" s="163"/>
      <c r="O115" s="704"/>
      <c r="P115" s="704"/>
      <c r="Q115" s="704"/>
      <c r="R115" s="704"/>
      <c r="S115" s="704"/>
      <c r="T115" s="704"/>
      <c r="U115" s="704"/>
      <c r="V115" s="704"/>
      <c r="W115" s="704"/>
      <c r="X115" s="164"/>
      <c r="Y115" s="704"/>
      <c r="Z115" s="704"/>
      <c r="AA115" s="705"/>
      <c r="AB115" s="680"/>
    </row>
    <row r="116" spans="2:37">
      <c r="C116" s="704"/>
      <c r="D116" s="704"/>
      <c r="E116" s="704"/>
      <c r="F116" s="704"/>
      <c r="G116" s="704"/>
      <c r="H116" s="704"/>
      <c r="I116" s="704"/>
    </row>
    <row r="117" spans="2:37" s="381" customFormat="1">
      <c r="B117" s="704"/>
      <c r="C117" s="704"/>
      <c r="D117" s="704"/>
      <c r="E117" s="704"/>
      <c r="F117" s="704"/>
      <c r="G117" s="704"/>
      <c r="H117" s="704"/>
      <c r="I117" s="704"/>
      <c r="J117" s="704"/>
      <c r="K117" s="704"/>
      <c r="L117" s="704"/>
      <c r="M117" s="163"/>
      <c r="N117" s="163"/>
      <c r="O117" s="704"/>
      <c r="P117" s="704"/>
      <c r="Q117" s="704"/>
      <c r="R117" s="704"/>
      <c r="S117" s="704"/>
      <c r="T117" s="704"/>
      <c r="U117" s="704"/>
      <c r="V117" s="704"/>
      <c r="W117" s="704"/>
      <c r="X117" s="164"/>
      <c r="Y117" s="704"/>
      <c r="Z117" s="704"/>
      <c r="AA117" s="705"/>
      <c r="AB117" s="705"/>
    </row>
    <row r="118" spans="2:37" s="381" customFormat="1">
      <c r="B118" s="704"/>
      <c r="C118" s="704"/>
      <c r="D118" s="704"/>
      <c r="E118" s="704"/>
      <c r="F118" s="704"/>
      <c r="G118" s="704"/>
      <c r="H118" s="704"/>
      <c r="I118" s="704"/>
      <c r="J118" s="704"/>
      <c r="K118" s="704"/>
      <c r="L118" s="704"/>
      <c r="M118" s="163"/>
      <c r="N118" s="163"/>
      <c r="O118" s="704"/>
      <c r="P118" s="704"/>
      <c r="Q118" s="704"/>
      <c r="R118" s="704"/>
      <c r="S118" s="704"/>
      <c r="T118" s="704"/>
      <c r="U118" s="704"/>
      <c r="V118" s="704"/>
      <c r="W118" s="704"/>
      <c r="X118" s="164"/>
      <c r="Y118" s="704"/>
      <c r="Z118" s="704"/>
      <c r="AA118" s="705"/>
      <c r="AB118" s="705"/>
    </row>
    <row r="119" spans="2:37" s="381" customFormat="1">
      <c r="B119" s="704"/>
      <c r="C119" s="704"/>
      <c r="D119" s="704"/>
      <c r="E119" s="704"/>
      <c r="F119" s="704"/>
      <c r="G119" s="704"/>
      <c r="H119" s="704"/>
      <c r="I119" s="704"/>
      <c r="J119" s="704"/>
      <c r="K119" s="704"/>
      <c r="L119" s="704"/>
      <c r="M119" s="163"/>
      <c r="N119" s="163"/>
      <c r="O119" s="704"/>
      <c r="P119" s="704"/>
      <c r="Q119" s="704"/>
      <c r="R119" s="704"/>
      <c r="S119" s="704"/>
      <c r="T119" s="704"/>
      <c r="U119" s="704"/>
      <c r="V119" s="704"/>
      <c r="W119" s="704"/>
      <c r="X119" s="164"/>
      <c r="Y119" s="704"/>
      <c r="Z119" s="704"/>
      <c r="AA119" s="705"/>
      <c r="AB119" s="705"/>
      <c r="AC119" s="704"/>
      <c r="AD119" s="704"/>
      <c r="AE119" s="704"/>
      <c r="AF119" s="704"/>
      <c r="AG119" s="704"/>
      <c r="AH119" s="704"/>
      <c r="AI119" s="704"/>
      <c r="AJ119" s="704"/>
      <c r="AK119" s="704"/>
    </row>
    <row r="120" spans="2:37" s="381" customFormat="1">
      <c r="B120" s="704"/>
      <c r="C120" s="704"/>
      <c r="D120" s="704"/>
      <c r="E120" s="704"/>
      <c r="F120" s="704"/>
      <c r="G120" s="704"/>
      <c r="H120" s="704"/>
      <c r="I120" s="704"/>
      <c r="J120" s="704"/>
      <c r="K120" s="704"/>
      <c r="L120" s="704"/>
      <c r="M120" s="163"/>
      <c r="N120" s="163"/>
      <c r="O120" s="704"/>
      <c r="P120" s="704"/>
      <c r="Q120" s="704"/>
      <c r="R120" s="704"/>
      <c r="S120" s="704"/>
      <c r="T120" s="704"/>
      <c r="U120" s="704"/>
      <c r="V120" s="704"/>
      <c r="W120" s="704"/>
      <c r="X120" s="164"/>
      <c r="Y120" s="704"/>
      <c r="Z120" s="704"/>
      <c r="AA120" s="705"/>
      <c r="AB120" s="705"/>
      <c r="AC120" s="704"/>
      <c r="AD120" s="704"/>
      <c r="AE120" s="704"/>
      <c r="AF120" s="704"/>
      <c r="AG120" s="704"/>
      <c r="AH120" s="704"/>
      <c r="AI120" s="704"/>
      <c r="AJ120" s="704"/>
      <c r="AK120" s="704"/>
    </row>
    <row r="121" spans="2:37" s="381" customFormat="1">
      <c r="B121" s="704"/>
      <c r="C121" s="704"/>
      <c r="D121" s="704"/>
      <c r="E121" s="704"/>
      <c r="F121" s="704"/>
      <c r="G121" s="704"/>
      <c r="H121" s="704"/>
      <c r="I121" s="704"/>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704"/>
      <c r="D122" s="704"/>
      <c r="E122" s="704"/>
      <c r="F122" s="704"/>
      <c r="G122" s="704"/>
      <c r="H122" s="704"/>
      <c r="I122" s="704"/>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704"/>
      <c r="D123" s="704"/>
      <c r="E123" s="704"/>
      <c r="F123" s="704"/>
      <c r="G123" s="704"/>
      <c r="H123" s="704"/>
      <c r="I123" s="704"/>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704"/>
      <c r="D124" s="704"/>
      <c r="E124" s="704"/>
      <c r="F124" s="704"/>
      <c r="G124" s="704"/>
      <c r="H124" s="704"/>
      <c r="I124" s="704"/>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704"/>
      <c r="D125" s="704"/>
      <c r="E125" s="704"/>
      <c r="F125" s="704"/>
      <c r="G125" s="704"/>
      <c r="H125" s="704"/>
      <c r="I125" s="704"/>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704"/>
      <c r="D126" s="704"/>
      <c r="E126" s="704"/>
      <c r="F126" s="704"/>
      <c r="G126" s="704"/>
      <c r="H126" s="704"/>
      <c r="I126" s="704"/>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704"/>
      <c r="D127" s="704"/>
      <c r="E127" s="704"/>
      <c r="F127" s="704"/>
      <c r="G127" s="704"/>
      <c r="H127" s="704"/>
      <c r="I127" s="704"/>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704"/>
      <c r="D128" s="704"/>
      <c r="E128" s="704"/>
      <c r="F128" s="704"/>
      <c r="G128" s="704"/>
      <c r="H128" s="704"/>
      <c r="I128" s="704"/>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704"/>
      <c r="D129" s="704"/>
      <c r="E129" s="704"/>
      <c r="F129" s="704"/>
      <c r="G129" s="704"/>
      <c r="H129" s="704"/>
      <c r="I129" s="704"/>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704"/>
      <c r="D130" s="704"/>
      <c r="E130" s="704"/>
      <c r="F130" s="704"/>
      <c r="G130" s="704"/>
      <c r="H130" s="704"/>
      <c r="I130" s="704"/>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704"/>
      <c r="D131" s="704"/>
      <c r="E131" s="704"/>
      <c r="F131" s="704"/>
      <c r="G131" s="704"/>
      <c r="H131" s="704"/>
      <c r="I131" s="704"/>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s="381" customFormat="1">
      <c r="B132" s="704"/>
      <c r="C132" s="704"/>
      <c r="D132" s="704"/>
      <c r="E132" s="704"/>
      <c r="F132" s="704"/>
      <c r="G132" s="704"/>
      <c r="H132" s="704"/>
      <c r="I132" s="704"/>
      <c r="J132" s="704"/>
      <c r="K132" s="704"/>
      <c r="L132" s="704"/>
      <c r="M132" s="163"/>
      <c r="N132" s="163"/>
      <c r="O132" s="704"/>
      <c r="P132" s="704"/>
      <c r="Q132" s="704"/>
      <c r="R132" s="704"/>
      <c r="S132" s="704"/>
      <c r="T132" s="704"/>
      <c r="U132" s="704"/>
      <c r="V132" s="704"/>
      <c r="W132" s="704"/>
      <c r="X132" s="164"/>
      <c r="Y132" s="704"/>
      <c r="Z132" s="704"/>
      <c r="AA132" s="705"/>
      <c r="AB132" s="705"/>
      <c r="AC132" s="704"/>
      <c r="AD132" s="704"/>
      <c r="AE132" s="704"/>
      <c r="AF132" s="704"/>
      <c r="AG132" s="704"/>
      <c r="AH132" s="704"/>
      <c r="AI132" s="704"/>
      <c r="AJ132" s="704"/>
      <c r="AK132" s="704"/>
    </row>
    <row r="133" spans="2:37" s="381" customFormat="1">
      <c r="B133" s="704"/>
      <c r="C133" s="704"/>
      <c r="D133" s="704"/>
      <c r="E133" s="704"/>
      <c r="F133" s="704"/>
      <c r="G133" s="704"/>
      <c r="H133" s="704"/>
      <c r="I133" s="704"/>
      <c r="J133" s="704"/>
      <c r="K133" s="704"/>
      <c r="L133" s="704"/>
      <c r="M133" s="163"/>
      <c r="N133" s="163"/>
      <c r="O133" s="704"/>
      <c r="P133" s="704"/>
      <c r="Q133" s="704"/>
      <c r="R133" s="704"/>
      <c r="S133" s="704"/>
      <c r="T133" s="704"/>
      <c r="U133" s="704"/>
      <c r="V133" s="704"/>
      <c r="W133" s="704"/>
      <c r="X133" s="164"/>
      <c r="Y133" s="704"/>
      <c r="Z133" s="704"/>
      <c r="AA133" s="705"/>
      <c r="AB133" s="705"/>
      <c r="AC133" s="704"/>
      <c r="AD133" s="704"/>
      <c r="AE133" s="704"/>
      <c r="AF133" s="704"/>
      <c r="AG133" s="704"/>
      <c r="AH133" s="704"/>
      <c r="AI133" s="704"/>
      <c r="AJ133" s="704"/>
      <c r="AK133" s="704"/>
    </row>
    <row r="134" spans="2:37">
      <c r="C134" s="704"/>
      <c r="D134" s="704"/>
      <c r="E134" s="704"/>
      <c r="F134" s="704"/>
      <c r="G134" s="704"/>
      <c r="H134" s="704"/>
      <c r="I134" s="704"/>
    </row>
    <row r="135" spans="2:37">
      <c r="C135" s="704"/>
      <c r="D135" s="704"/>
      <c r="E135" s="704"/>
      <c r="F135" s="704"/>
      <c r="G135" s="704"/>
      <c r="H135" s="704"/>
      <c r="I135" s="704"/>
    </row>
    <row r="136" spans="2:37">
      <c r="C136" s="704"/>
      <c r="D136" s="704"/>
      <c r="E136" s="704"/>
      <c r="F136" s="704"/>
      <c r="G136" s="704"/>
      <c r="H136" s="704"/>
      <c r="I136" s="704"/>
    </row>
  </sheetData>
  <autoFilter ref="B18:AK55" xr:uid="{2257D41E-9A11-49BE-BD7C-DAB38D287D3E}"/>
  <mergeCells count="6">
    <mergeCell ref="N46:X46"/>
    <mergeCell ref="H48:I48"/>
    <mergeCell ref="N51:X51"/>
    <mergeCell ref="H52:I52"/>
    <mergeCell ref="J52:K52"/>
    <mergeCell ref="N52:X52"/>
  </mergeCells>
  <printOptions horizontalCentered="1"/>
  <pageMargins left="0.19685039370078741" right="0" top="0.15748031496062992" bottom="0.23622047244094491" header="0.15748031496062992" footer="0.15748031496062992"/>
  <pageSetup paperSize="9" scale="57" firstPageNumber="4294963191" fitToHeight="2" orientation="landscape" r:id="rId1"/>
  <headerFooter alignWithMargins="0">
    <oddHeader>&amp;R&amp;"Calibri"&amp;10&amp;K000000 Confidential&amp;1#_x000D_</oddHead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9F6A-C172-4246-9D93-8E5E7CD2972F}">
  <dimension ref="B1:AK129"/>
  <sheetViews>
    <sheetView showGridLines="0" topLeftCell="A7" zoomScale="70" zoomScaleNormal="70" zoomScaleSheetLayoutView="70" workbookViewId="0">
      <selection activeCell="B52" sqref="B52:D53"/>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0.81640625" style="381" hidden="1" customWidth="1"/>
    <col min="7" max="7" width="12.08984375" style="381" customWidth="1"/>
    <col min="8" max="8" width="12.1796875" style="163" customWidth="1"/>
    <col min="9" max="9" width="16.1796875" style="163" customWidth="1"/>
    <col min="10" max="10" width="5.81640625" style="704" customWidth="1"/>
    <col min="11" max="11" width="15" style="704"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7.36328125" style="704" customWidth="1"/>
    <col min="26" max="26" width="9.36328125" style="704" customWidth="1"/>
    <col min="27" max="27" width="12.26953125" style="705" bestFit="1" customWidth="1"/>
    <col min="28" max="28" width="38.08984375" style="705" bestFit="1" customWidth="1"/>
    <col min="29" max="29" width="9.08984375" style="704" bestFit="1" customWidth="1"/>
    <col min="30"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4"/>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639"/>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642"/>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F8" s="997"/>
      <c r="H8" s="167"/>
      <c r="I8" s="168"/>
      <c r="J8" s="394"/>
      <c r="L8" s="389"/>
      <c r="M8" s="167"/>
      <c r="N8" s="169"/>
      <c r="P8" s="389"/>
      <c r="V8" s="401"/>
      <c r="W8" s="401"/>
      <c r="X8" s="170"/>
      <c r="AA8" s="704"/>
      <c r="AB8" s="704"/>
    </row>
    <row r="9" spans="2:28" ht="12.5">
      <c r="B9" s="394">
        <v>4380192</v>
      </c>
      <c r="D9" s="641"/>
      <c r="E9" s="400" t="s">
        <v>349</v>
      </c>
      <c r="F9" s="997"/>
      <c r="H9" s="167" t="s">
        <v>54</v>
      </c>
      <c r="I9" s="168"/>
      <c r="J9" s="394" t="s">
        <v>55</v>
      </c>
      <c r="L9" s="395"/>
      <c r="M9" s="167" t="s">
        <v>56</v>
      </c>
      <c r="N9" s="171"/>
      <c r="P9" s="395"/>
      <c r="Q9" s="704" t="s">
        <v>57</v>
      </c>
      <c r="X9" s="172"/>
      <c r="AA9" s="704"/>
      <c r="AB9" s="704"/>
    </row>
    <row r="10" spans="2:28" ht="13">
      <c r="B10" s="394" t="s">
        <v>534</v>
      </c>
      <c r="D10" s="643" t="s">
        <v>555</v>
      </c>
      <c r="E10" s="400" t="s">
        <v>58</v>
      </c>
      <c r="F10" s="997"/>
      <c r="H10" s="167"/>
      <c r="I10" s="168"/>
      <c r="J10" s="1017"/>
      <c r="K10" s="1018"/>
      <c r="L10" s="402"/>
      <c r="M10" s="167"/>
      <c r="N10" s="171"/>
      <c r="P10" s="395"/>
      <c r="X10" s="172"/>
      <c r="AA10" s="704"/>
      <c r="AB10" s="704"/>
    </row>
    <row r="11" spans="2:28" ht="13">
      <c r="B11" s="394"/>
      <c r="D11" s="641"/>
      <c r="E11" s="404"/>
      <c r="F11" s="444"/>
      <c r="G11" s="444"/>
      <c r="H11" s="167" t="s">
        <v>59</v>
      </c>
      <c r="I11" s="168"/>
      <c r="J11" s="394" t="s">
        <v>60</v>
      </c>
      <c r="L11" s="395"/>
      <c r="M11" s="167" t="s">
        <v>501</v>
      </c>
      <c r="N11" s="171"/>
      <c r="P11" s="395"/>
      <c r="Q11" s="704" t="s">
        <v>62</v>
      </c>
      <c r="X11" s="172"/>
      <c r="AA11" s="704"/>
      <c r="AB11" s="704"/>
    </row>
    <row r="12" spans="2:28" ht="12.5">
      <c r="B12" s="406" t="s">
        <v>63</v>
      </c>
      <c r="D12" s="641"/>
      <c r="E12" s="400" t="s">
        <v>64</v>
      </c>
      <c r="F12" s="997"/>
      <c r="H12" s="167"/>
      <c r="I12" s="168"/>
      <c r="J12" s="394"/>
      <c r="L12" s="395"/>
      <c r="M12" s="167"/>
      <c r="N12" s="171"/>
      <c r="P12" s="395"/>
      <c r="X12" s="172"/>
      <c r="AA12" s="704"/>
      <c r="AB12" s="704"/>
    </row>
    <row r="13" spans="2:28" ht="12.5">
      <c r="B13" s="406"/>
      <c r="C13" s="448"/>
      <c r="D13" s="644"/>
      <c r="E13" s="400" t="s">
        <v>65</v>
      </c>
      <c r="F13" s="997"/>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8"/>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646"/>
      <c r="H15" s="71" t="s">
        <v>518</v>
      </c>
      <c r="I15" s="71" t="s">
        <v>518</v>
      </c>
      <c r="J15" s="412"/>
      <c r="K15" s="412"/>
      <c r="L15" s="424"/>
      <c r="M15" s="71" t="s">
        <v>519</v>
      </c>
      <c r="N15" s="78" t="s">
        <v>519</v>
      </c>
      <c r="O15" s="420"/>
      <c r="P15" s="421" t="s">
        <v>520</v>
      </c>
      <c r="Q15" s="422"/>
      <c r="R15" s="422"/>
      <c r="S15" s="422"/>
      <c r="T15" s="422"/>
      <c r="U15" s="422"/>
      <c r="V15" s="423"/>
      <c r="W15" s="423"/>
      <c r="X15" s="51" t="s">
        <v>75</v>
      </c>
      <c r="AA15" s="704"/>
      <c r="AB15" s="704"/>
    </row>
    <row r="16" spans="2:28" ht="13.5" customHeight="1">
      <c r="B16" s="424"/>
      <c r="C16" s="647" t="s">
        <v>588</v>
      </c>
      <c r="D16" s="648"/>
      <c r="E16" s="427"/>
      <c r="F16" s="427"/>
      <c r="G16" s="427"/>
      <c r="H16" s="160"/>
      <c r="I16" s="160"/>
      <c r="J16" s="424"/>
      <c r="K16" s="424"/>
      <c r="M16" s="160"/>
      <c r="N16" s="161"/>
      <c r="O16" s="428"/>
      <c r="P16" s="429"/>
      <c r="Q16" s="429"/>
      <c r="R16" s="429"/>
      <c r="S16" s="429"/>
      <c r="T16" s="429"/>
      <c r="U16" s="429"/>
      <c r="V16" s="428"/>
      <c r="W16" s="428"/>
      <c r="X16" s="162"/>
      <c r="AA16" s="704"/>
      <c r="AB16" s="704"/>
    </row>
    <row r="17" spans="2:31" ht="1" customHeight="1">
      <c r="B17" s="424"/>
      <c r="C17" s="647"/>
      <c r="D17" s="648"/>
      <c r="E17" s="427"/>
      <c r="F17" s="427"/>
      <c r="G17" s="427"/>
      <c r="H17" s="160"/>
      <c r="I17" s="160"/>
      <c r="J17" s="424"/>
      <c r="K17" s="424"/>
      <c r="L17" s="424"/>
      <c r="M17" s="160"/>
      <c r="N17" s="161"/>
      <c r="O17" s="428"/>
      <c r="P17" s="429"/>
      <c r="Q17" s="429"/>
      <c r="R17" s="429"/>
      <c r="S17" s="429"/>
      <c r="T17" s="429"/>
      <c r="U17" s="429"/>
      <c r="V17" s="428"/>
      <c r="W17" s="428"/>
      <c r="X17" s="162"/>
      <c r="AA17" s="704"/>
      <c r="AB17" s="704"/>
    </row>
    <row r="18" spans="2:31" s="710" customFormat="1" ht="20" customHeight="1">
      <c r="B18" s="635"/>
      <c r="C18" s="364" t="s">
        <v>1497</v>
      </c>
      <c r="D18" s="346" t="str">
        <f>IF(E18="","",VLOOKUP(C18,Data!$B$5:$L$508,2,FALSE))</f>
        <v/>
      </c>
      <c r="E18" s="715"/>
      <c r="F18" s="715"/>
      <c r="G18" s="709"/>
      <c r="H18" s="346" t="str">
        <f>IF(E18="","",VLOOKUP(C18,Data!$B$5:$L$508,11,FALSE))</f>
        <v/>
      </c>
      <c r="I18" s="616" t="str">
        <f t="shared" ref="I18:I36"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192,Data!G192,(IF(C18=Data!B195,Data!G195,(IF(C18=Data!#REF!,Data!#REF!,(IF(C18=Data!#REF!,Data!#REF!,(IF(C18=Data!#REF!,Data!#REF!,Data!#REF!)))))))))))))))&amp;IF(C18=Data!#REF!,Data!#REF!,(IF(C18=Data!#REF!,Data!#REF!,(IF(C18=Data!#REF!,Data!#REF!,(IF(C18=Data!#REF!,Data!#REF!,(IF(C18=Data!#REF!,Data!#REF!,(IF(C18=Data!#REF!,Data!G887,(IF(C18=Data!#REF!,Data!#REF!,(IF(C18=Data!#REF!,Data!#REF!,Data!#REF!)))))))))))))))&amp;IF(C18=Data!B223,Data!G223,(IF(C18=Data!#REF!,Data!#REF!,(IF(C18=Data!#REF!,Data!#REF!,(IF(C18=Data!#REF!,Data!#REF!,(IF(C18=Data!#REF!,Data!#REF!,Data!#REF!)))))))))</f>
        <v>#REF!</v>
      </c>
      <c r="P18" s="1015"/>
      <c r="Q18" s="1016"/>
      <c r="R18" s="630" t="s">
        <v>525</v>
      </c>
      <c r="S18" s="1016"/>
      <c r="T18" s="1016"/>
      <c r="U18" s="630"/>
      <c r="V18" s="634"/>
      <c r="W18" s="630"/>
      <c r="X18" s="350" t="str">
        <f>IF(E18="","",VLOOKUP(C18,Data!$B$5:$J$508,9,FALSE)*E18)</f>
        <v/>
      </c>
      <c r="Y18" s="704"/>
      <c r="Z18" s="704"/>
      <c r="AA18" s="704"/>
      <c r="AB18" s="704"/>
      <c r="AC18" s="704"/>
      <c r="AD18" s="704"/>
      <c r="AE18" s="704"/>
    </row>
    <row r="19" spans="2:31" s="710" customFormat="1" ht="20" customHeight="1">
      <c r="B19" s="635" t="s">
        <v>1513</v>
      </c>
      <c r="C19" s="357" t="s">
        <v>131</v>
      </c>
      <c r="D19" s="346" t="str">
        <f>IF(E19="","",VLOOKUP(C19,Data!$B$5:$L$508,2,FALSE))</f>
        <v>ZV88230</v>
      </c>
      <c r="E19" s="715">
        <v>126</v>
      </c>
      <c r="F19" s="1014"/>
      <c r="G19" s="712" t="s">
        <v>1383</v>
      </c>
      <c r="H19" s="346">
        <f>IF(E19="","",VLOOKUP(C19,Data!$B$5:$L$508,11,FALSE))</f>
        <v>38.19</v>
      </c>
      <c r="I19" s="616">
        <f t="shared" si="0"/>
        <v>4811.9399999999996</v>
      </c>
      <c r="J19" s="471" t="str">
        <f>IF(E19="","",VLOOKUP(C19,Data!$B$5:$D$508,3,FALSE))</f>
        <v>C/T</v>
      </c>
      <c r="K19" s="347" t="str">
        <f>IF(E19="","",VLOOKUP(C19,Data!$B$5:$M$508,12,FALSE))</f>
        <v>Indonesia</v>
      </c>
      <c r="L19" s="348"/>
      <c r="M19" s="349">
        <f>IF(E19="","",VLOOKUP(C19,Data!$B$5:$E$508,4,FALSE)*E19)</f>
        <v>606.05999999999995</v>
      </c>
      <c r="N19" s="349">
        <f>IF(E19="","",VLOOKUP(C19,Data!$B$5:$F$508,5,FALSE)*E19)</f>
        <v>554.40000000000009</v>
      </c>
      <c r="O19" s="612" t="e">
        <f>IF(C19=Data!#REF!,Data!#REF!,(IF(C19=Data!#REF!,Data!#REF!,(IF(C19=Data!#REF!,Data!#REF!,(IF(C19=Data!B126,Data!G126,(IF(C19=Data!B129,Data!G129,(IF(C19=Data!#REF!,Data!#REF!,(IF(C19=Data!#REF!,Data!#REF!,(IF(C19=Data!#REF!,Data!#REF!,Data!#REF!)))))))))))))))&amp;IF(C19=Data!#REF!,Data!#REF!,(IF(C19=Data!#REF!,Data!#REF!,(IF(C19=Data!#REF!,Data!#REF!,(IF(C19=Data!#REF!,Data!#REF!,(IF(C19=Data!#REF!,Data!#REF!,(IF(C19=Data!#REF!,Data!G821,(IF(C19=Data!#REF!,Data!#REF!,(IF(C19=Data!#REF!,Data!#REF!,Data!#REF!)))))))))))))))&amp;IF(C19=Data!B157,Data!G157,(IF(C19=Data!#REF!,Data!#REF!,(IF(C19=Data!#REF!,Data!#REF!,(IF(C19=Data!#REF!,Data!#REF!,(IF(C19=Data!#REF!,Data!#REF!,Data!#REF!)))))))))</f>
        <v>#REF!</v>
      </c>
      <c r="P19" s="1015"/>
      <c r="Q19" s="1016"/>
      <c r="R19" s="630" t="s">
        <v>525</v>
      </c>
      <c r="S19" s="1016"/>
      <c r="T19" s="1016"/>
      <c r="U19" s="630"/>
      <c r="V19" s="634"/>
      <c r="W19" s="630"/>
      <c r="X19" s="350">
        <f>IF(E19="","",VLOOKUP(C19,Data!$B$5:$J$508,9,FALSE)*E19)</f>
        <v>1.4742</v>
      </c>
      <c r="Y19" s="704"/>
      <c r="Z19" s="704"/>
      <c r="AA19" s="704"/>
      <c r="AB19" s="704"/>
      <c r="AC19" s="704"/>
      <c r="AD19" s="704"/>
      <c r="AE19" s="704"/>
    </row>
    <row r="20" spans="2:31" s="710" customFormat="1" ht="20" customHeight="1">
      <c r="B20" s="635" t="s">
        <v>1514</v>
      </c>
      <c r="C20" s="357" t="s">
        <v>132</v>
      </c>
      <c r="D20" s="346" t="str">
        <f>IF(E20="","",VLOOKUP(C20,Data!$B$5:$L$508,2,FALSE))</f>
        <v>ZV88240</v>
      </c>
      <c r="E20" s="715">
        <v>126</v>
      </c>
      <c r="F20" s="1014"/>
      <c r="G20" s="363"/>
      <c r="H20" s="346">
        <f>IF(E20="","",VLOOKUP(C20,Data!$B$5:$L$508,11,FALSE))</f>
        <v>31.06</v>
      </c>
      <c r="I20" s="616">
        <f t="shared" si="0"/>
        <v>3913.56</v>
      </c>
      <c r="J20" s="471" t="str">
        <f>IF(E20="","",VLOOKUP(C20,Data!$B$5:$D$508,3,FALSE))</f>
        <v>C/T</v>
      </c>
      <c r="K20" s="347" t="str">
        <f>IF(E20="","",VLOOKUP(C20,Data!$B$5:$M$508,12,FALSE))</f>
        <v>Indonesia</v>
      </c>
      <c r="L20" s="348"/>
      <c r="M20" s="349">
        <f>IF(E20="","",VLOOKUP(C20,Data!$B$5:$E$508,4,FALSE)*E20)</f>
        <v>630</v>
      </c>
      <c r="N20" s="349">
        <f>IF(E20="","",VLOOKUP(C20,Data!$B$5:$F$508,5,FALSE)*E20)</f>
        <v>579.59999999999991</v>
      </c>
      <c r="O20" s="612" t="e">
        <f>IF(C20=Data!#REF!,Data!#REF!,(IF(C20=Data!#REF!,Data!#REF!,(IF(C20=Data!#REF!,Data!#REF!,(IF(C20=Data!B127,Data!G127,(IF(C20=Data!B130,Data!G130,(IF(C20=Data!#REF!,Data!#REF!,(IF(C20=Data!#REF!,Data!#REF!,(IF(C20=Data!#REF!,Data!#REF!,Data!#REF!)))))))))))))))&amp;IF(C20=Data!#REF!,Data!#REF!,(IF(C20=Data!#REF!,Data!#REF!,(IF(C20=Data!#REF!,Data!#REF!,(IF(C20=Data!#REF!,Data!#REF!,(IF(C20=Data!#REF!,Data!#REF!,(IF(C20=Data!#REF!,Data!G822,(IF(C20=Data!#REF!,Data!#REF!,(IF(C20=Data!#REF!,Data!#REF!,Data!#REF!)))))))))))))))&amp;IF(C20=Data!B158,Data!G158,(IF(C20=Data!#REF!,Data!#REF!,(IF(C20=Data!#REF!,Data!#REF!,(IF(C20=Data!#REF!,Data!#REF!,(IF(C20=Data!#REF!,Data!#REF!,Data!#REF!)))))))))</f>
        <v>#REF!</v>
      </c>
      <c r="P20" s="1015"/>
      <c r="Q20" s="1016"/>
      <c r="R20" s="630" t="s">
        <v>525</v>
      </c>
      <c r="S20" s="1016"/>
      <c r="T20" s="1016"/>
      <c r="U20" s="630"/>
      <c r="V20" s="634"/>
      <c r="W20" s="630"/>
      <c r="X20" s="350">
        <f>IF(E20="","",VLOOKUP(C20,Data!$B$5:$J$508,9,FALSE)*E20)</f>
        <v>1.4490000000000001</v>
      </c>
      <c r="Y20" s="704"/>
      <c r="Z20" s="704"/>
      <c r="AA20" s="704"/>
      <c r="AB20" s="704"/>
      <c r="AC20" s="704"/>
      <c r="AD20" s="704"/>
      <c r="AE20" s="704"/>
    </row>
    <row r="21" spans="2:31" s="710" customFormat="1" ht="20" customHeight="1">
      <c r="B21" s="635" t="s">
        <v>1020</v>
      </c>
      <c r="C21" s="357" t="s">
        <v>133</v>
      </c>
      <c r="D21" s="346" t="str">
        <f>IF(E21="","",VLOOKUP(C21,Data!$B$5:$L$508,2,FALSE))</f>
        <v>ZV88250</v>
      </c>
      <c r="E21" s="715">
        <v>128</v>
      </c>
      <c r="F21" s="1014">
        <v>2</v>
      </c>
      <c r="G21" s="712" t="s">
        <v>1384</v>
      </c>
      <c r="H21" s="346">
        <f>IF(E21="","",VLOOKUP(C21,Data!$B$5:$L$508,11,FALSE))</f>
        <v>96.46</v>
      </c>
      <c r="I21" s="616">
        <f t="shared" si="0"/>
        <v>12346.88</v>
      </c>
      <c r="J21" s="471" t="str">
        <f>IF(E21="","",VLOOKUP(C21,Data!$B$5:$D$508,3,FALSE))</f>
        <v>C/T</v>
      </c>
      <c r="K21" s="347" t="str">
        <f>IF(E21="","",VLOOKUP(C21,Data!$B$5:$M$508,12,FALSE))</f>
        <v>Indonesia</v>
      </c>
      <c r="L21" s="348"/>
      <c r="M21" s="349">
        <f>IF(E21="","",VLOOKUP(C21,Data!$B$5:$E$508,4,FALSE)*E21)</f>
        <v>581.12</v>
      </c>
      <c r="N21" s="349">
        <f>IF(E21="","",VLOOKUP(C21,Data!$B$5:$F$508,5,FALSE)*E21)</f>
        <v>537.6</v>
      </c>
      <c r="O21" s="612" t="e">
        <f>IF(C21=Data!#REF!,Data!#REF!,(IF(C21=Data!#REF!,Data!#REF!,(IF(C21=Data!#REF!,Data!#REF!,(IF(C21=Data!B128,Data!G128,(IF(C21=Data!B131,Data!G131,(IF(C21=Data!#REF!,Data!#REF!,(IF(C21=Data!#REF!,Data!#REF!,(IF(C21=Data!#REF!,Data!#REF!,Data!#REF!)))))))))))))))&amp;IF(C21=Data!#REF!,Data!#REF!,(IF(C21=Data!#REF!,Data!#REF!,(IF(C21=Data!#REF!,Data!#REF!,(IF(C21=Data!#REF!,Data!#REF!,(IF(C21=Data!#REF!,Data!#REF!,(IF(C21=Data!#REF!,Data!G823,(IF(C21=Data!#REF!,Data!#REF!,(IF(C21=Data!#REF!,Data!#REF!,Data!#REF!)))))))))))))))&amp;IF(C21=Data!B159,Data!G159,(IF(C21=Data!#REF!,Data!#REF!,(IF(C21=Data!#REF!,Data!#REF!,(IF(C21=Data!#REF!,Data!#REF!,(IF(C21=Data!#REF!,Data!#REF!,Data!#REF!)))))))))</f>
        <v>#REF!</v>
      </c>
      <c r="P21" s="1015"/>
      <c r="Q21" s="1016"/>
      <c r="R21" s="630" t="s">
        <v>525</v>
      </c>
      <c r="S21" s="1016"/>
      <c r="T21" s="1016"/>
      <c r="U21" s="630"/>
      <c r="V21" s="634"/>
      <c r="W21" s="630"/>
      <c r="X21" s="350">
        <f>IF(E21="","",VLOOKUP(C21,Data!$B$5:$J$508,9,FALSE)*E21)</f>
        <v>1.6639999999999999</v>
      </c>
      <c r="Y21" s="704"/>
      <c r="Z21" s="704"/>
      <c r="AA21" s="704"/>
      <c r="AB21" s="704"/>
      <c r="AC21" s="704"/>
      <c r="AD21" s="704"/>
      <c r="AE21" s="704"/>
    </row>
    <row r="22" spans="2:31" s="710" customFormat="1" ht="20" customHeight="1">
      <c r="B22" s="635">
        <v>15</v>
      </c>
      <c r="C22" s="357" t="s">
        <v>134</v>
      </c>
      <c r="D22" s="346" t="str">
        <f>IF(E22="","",VLOOKUP(C22,Data!$B$5:$L$508,2,FALSE))</f>
        <v>ZV88260</v>
      </c>
      <c r="E22" s="715">
        <v>64</v>
      </c>
      <c r="F22" s="1014">
        <v>1</v>
      </c>
      <c r="G22" s="712"/>
      <c r="H22" s="346">
        <f>IF(E22="","",VLOOKUP(C22,Data!$B$5:$L$508,11,FALSE))</f>
        <v>94.14</v>
      </c>
      <c r="I22" s="616">
        <f t="shared" si="0"/>
        <v>6024.96</v>
      </c>
      <c r="J22" s="471" t="str">
        <f>IF(E22="","",VLOOKUP(C22,Data!$B$5:$D$508,3,FALSE))</f>
        <v>C/T</v>
      </c>
      <c r="K22" s="347" t="str">
        <f>IF(E22="","",VLOOKUP(C22,Data!$B$5:$M$508,12,FALSE))</f>
        <v>Indonesia</v>
      </c>
      <c r="L22" s="348"/>
      <c r="M22" s="349">
        <f>IF(E22="","",VLOOKUP(C22,Data!$B$5:$E$508,4,FALSE)*E22)</f>
        <v>290.56</v>
      </c>
      <c r="N22" s="349">
        <f>IF(E22="","",VLOOKUP(C22,Data!$B$5:$F$508,5,FALSE)*E22)</f>
        <v>268.8</v>
      </c>
      <c r="O22" s="612" t="e">
        <f>IF(C22=Data!#REF!,Data!#REF!,(IF(C22=Data!#REF!,Data!#REF!,(IF(C22=Data!#REF!,Data!#REF!,(IF(C22=Data!B129,Data!G129,(IF(C22=Data!B132,Data!G132,(IF(C22=Data!#REF!,Data!#REF!,(IF(C22=Data!#REF!,Data!#REF!,(IF(C22=Data!#REF!,Data!#REF!,Data!#REF!)))))))))))))))&amp;IF(C22=Data!#REF!,Data!#REF!,(IF(C22=Data!#REF!,Data!#REF!,(IF(C22=Data!#REF!,Data!#REF!,(IF(C22=Data!#REF!,Data!#REF!,(IF(C22=Data!#REF!,Data!#REF!,(IF(C22=Data!#REF!,Data!G824,(IF(C22=Data!#REF!,Data!#REF!,(IF(C22=Data!#REF!,Data!#REF!,Data!#REF!)))))))))))))))&amp;IF(C22=Data!B160,Data!G160,(IF(C22=Data!#REF!,Data!#REF!,(IF(C22=Data!#REF!,Data!#REF!,(IF(C22=Data!#REF!,Data!#REF!,(IF(C22=Data!#REF!,Data!#REF!,Data!#REF!)))))))))</f>
        <v>#REF!</v>
      </c>
      <c r="P22" s="1015"/>
      <c r="Q22" s="1016"/>
      <c r="R22" s="630" t="s">
        <v>525</v>
      </c>
      <c r="S22" s="1016"/>
      <c r="T22" s="1016"/>
      <c r="U22" s="630"/>
      <c r="V22" s="634"/>
      <c r="W22" s="630"/>
      <c r="X22" s="350">
        <f>IF(E22="","",VLOOKUP(C22,Data!$B$5:$J$508,9,FALSE)*E22)</f>
        <v>0.83199999999999996</v>
      </c>
      <c r="Y22" s="704"/>
      <c r="Z22" s="704"/>
      <c r="AA22" s="704"/>
      <c r="AB22" s="704"/>
      <c r="AC22" s="704"/>
      <c r="AD22" s="704"/>
      <c r="AE22" s="704"/>
    </row>
    <row r="23" spans="2:31" s="710" customFormat="1" ht="20" customHeight="1">
      <c r="B23" s="635">
        <v>16</v>
      </c>
      <c r="C23" s="357" t="s">
        <v>135</v>
      </c>
      <c r="D23" s="346" t="str">
        <f>IF(E23="","",VLOOKUP(C23,Data!$B$5:$L$508,2,FALSE))</f>
        <v>ZV88270</v>
      </c>
      <c r="E23" s="715">
        <v>64</v>
      </c>
      <c r="F23" s="1014">
        <v>1</v>
      </c>
      <c r="G23" s="378" t="s">
        <v>1386</v>
      </c>
      <c r="H23" s="346">
        <f>IF(E23="","",VLOOKUP(C23,Data!$B$5:$L$508,11,FALSE))</f>
        <v>97.38</v>
      </c>
      <c r="I23" s="616">
        <f t="shared" si="0"/>
        <v>6232.32</v>
      </c>
      <c r="J23" s="471" t="str">
        <f>IF(E23="","",VLOOKUP(C23,Data!$B$5:$D$508,3,FALSE))</f>
        <v>C/T</v>
      </c>
      <c r="K23" s="347" t="str">
        <f>IF(E23="","",VLOOKUP(C23,Data!$B$5:$M$508,12,FALSE))</f>
        <v>Indonesia</v>
      </c>
      <c r="L23" s="348"/>
      <c r="M23" s="349">
        <f>IF(E23="","",VLOOKUP(C23,Data!$B$5:$E$508,4,FALSE)*E23)</f>
        <v>290.56</v>
      </c>
      <c r="N23" s="349">
        <f>IF(E23="","",VLOOKUP(C23,Data!$B$5:$F$508,5,FALSE)*E23)</f>
        <v>268.8</v>
      </c>
      <c r="O23" s="612" t="e">
        <f>IF(C23=Data!#REF!,Data!#REF!,(IF(C23=Data!#REF!,Data!#REF!,(IF(C23=Data!#REF!,Data!#REF!,(IF(C23=Data!B130,Data!G130,(IF(C23=Data!B133,Data!G133,(IF(C23=Data!#REF!,Data!#REF!,(IF(C23=Data!#REF!,Data!#REF!,(IF(C23=Data!#REF!,Data!#REF!,Data!#REF!)))))))))))))))&amp;IF(C23=Data!#REF!,Data!#REF!,(IF(C23=Data!#REF!,Data!#REF!,(IF(C23=Data!#REF!,Data!#REF!,(IF(C23=Data!#REF!,Data!#REF!,(IF(C23=Data!#REF!,Data!#REF!,(IF(C23=Data!#REF!,Data!G825,(IF(C23=Data!#REF!,Data!#REF!,(IF(C23=Data!#REF!,Data!#REF!,Data!#REF!)))))))))))))))&amp;IF(C23=Data!B161,Data!G161,(IF(C23=Data!#REF!,Data!#REF!,(IF(C23=Data!#REF!,Data!#REF!,(IF(C23=Data!#REF!,Data!#REF!,(IF(C23=Data!#REF!,Data!#REF!,Data!#REF!)))))))))</f>
        <v>#REF!</v>
      </c>
      <c r="P23" s="1015"/>
      <c r="Q23" s="1016"/>
      <c r="R23" s="630" t="s">
        <v>525</v>
      </c>
      <c r="S23" s="1016"/>
      <c r="T23" s="1016"/>
      <c r="U23" s="630"/>
      <c r="V23" s="634"/>
      <c r="W23" s="630"/>
      <c r="X23" s="350">
        <f>IF(E23="","",VLOOKUP(C23,Data!$B$5:$J$508,9,FALSE)*E23)</f>
        <v>0.83199999999999996</v>
      </c>
      <c r="Y23" s="704"/>
      <c r="Z23" s="704"/>
      <c r="AA23" s="704"/>
      <c r="AB23" s="704"/>
      <c r="AC23" s="704"/>
      <c r="AD23" s="704"/>
      <c r="AE23" s="704"/>
    </row>
    <row r="24" spans="2:31" s="710" customFormat="1" ht="20" customHeight="1">
      <c r="B24" s="635">
        <v>17</v>
      </c>
      <c r="C24" s="357" t="s">
        <v>137</v>
      </c>
      <c r="D24" s="346" t="str">
        <f>IF(E24="","",VLOOKUP(C24,Data!$B$5:$L$508,2,FALSE))</f>
        <v>ZV88290</v>
      </c>
      <c r="E24" s="715">
        <v>64</v>
      </c>
      <c r="F24" s="1014">
        <v>1</v>
      </c>
      <c r="G24" s="709"/>
      <c r="H24" s="346">
        <f>IF(E24="","",VLOOKUP(C24,Data!$B$5:$L$508,11,FALSE))</f>
        <v>96.87</v>
      </c>
      <c r="I24" s="616">
        <f t="shared" si="0"/>
        <v>6199.68</v>
      </c>
      <c r="J24" s="471" t="str">
        <f>IF(E24="","",VLOOKUP(C24,Data!$B$5:$D$508,3,FALSE))</f>
        <v>C/T</v>
      </c>
      <c r="K24" s="347" t="str">
        <f>IF(E24="","",VLOOKUP(C24,Data!$B$5:$M$508,12,FALSE))</f>
        <v>Indonesia</v>
      </c>
      <c r="L24" s="348"/>
      <c r="M24" s="349">
        <f>IF(E24="","",VLOOKUP(C24,Data!$B$5:$E$508,4,FALSE)*E24)</f>
        <v>290.56</v>
      </c>
      <c r="N24" s="349">
        <f>IF(E24="","",VLOOKUP(C24,Data!$B$5:$F$508,5,FALSE)*E24)</f>
        <v>268.8</v>
      </c>
      <c r="O24" s="612" t="e">
        <f>IF(C24=Data!#REF!,Data!#REF!,(IF(C24=Data!#REF!,Data!#REF!,(IF(C24=Data!#REF!,Data!#REF!,(IF(C24=Data!B131,Data!G131,(IF(C24=Data!B134,Data!G134,(IF(C24=Data!#REF!,Data!#REF!,(IF(C24=Data!#REF!,Data!#REF!,(IF(C24=Data!#REF!,Data!#REF!,Data!#REF!)))))))))))))))&amp;IF(C24=Data!#REF!,Data!#REF!,(IF(C24=Data!#REF!,Data!#REF!,(IF(C24=Data!#REF!,Data!#REF!,(IF(C24=Data!#REF!,Data!#REF!,(IF(C24=Data!#REF!,Data!#REF!,(IF(C24=Data!#REF!,Data!G826,(IF(C24=Data!#REF!,Data!#REF!,(IF(C24=Data!#REF!,Data!#REF!,Data!#REF!)))))))))))))))&amp;IF(C24=Data!B162,Data!G162,(IF(C24=Data!#REF!,Data!#REF!,(IF(C24=Data!#REF!,Data!#REF!,(IF(C24=Data!#REF!,Data!#REF!,(IF(C24=Data!#REF!,Data!#REF!,Data!#REF!)))))))))</f>
        <v>#REF!</v>
      </c>
      <c r="P24" s="1015"/>
      <c r="Q24" s="1016"/>
      <c r="R24" s="630" t="s">
        <v>525</v>
      </c>
      <c r="S24" s="1016"/>
      <c r="T24" s="1016"/>
      <c r="U24" s="630"/>
      <c r="V24" s="634"/>
      <c r="W24" s="630"/>
      <c r="X24" s="350">
        <f>IF(E24="","",VLOOKUP(C24,Data!$B$5:$J$508,9,FALSE)*E24)</f>
        <v>0.83199999999999996</v>
      </c>
      <c r="Y24" s="704"/>
      <c r="Z24" s="704"/>
      <c r="AA24" s="704"/>
      <c r="AB24" s="704"/>
      <c r="AC24" s="704"/>
      <c r="AD24" s="704"/>
      <c r="AE24" s="704"/>
    </row>
    <row r="25" spans="2:31" s="710" customFormat="1" ht="20" customHeight="1">
      <c r="B25" s="635">
        <v>18</v>
      </c>
      <c r="C25" s="357" t="s">
        <v>139</v>
      </c>
      <c r="D25" s="346" t="str">
        <f>IF(E25="","",VLOOKUP(C25,Data!$B$5:$L$508,2,FALSE))</f>
        <v>ZV88310</v>
      </c>
      <c r="E25" s="715">
        <v>2</v>
      </c>
      <c r="F25" s="1014"/>
      <c r="G25" s="709"/>
      <c r="H25" s="346">
        <f>IF(E25="","",VLOOKUP(C25,Data!$B$5:$L$508,11,FALSE))</f>
        <v>98.33</v>
      </c>
      <c r="I25" s="616">
        <f t="shared" si="0"/>
        <v>196.66</v>
      </c>
      <c r="J25" s="471" t="str">
        <f>IF(E25="","",VLOOKUP(C25,Data!$B$5:$D$508,3,FALSE))</f>
        <v>C/T</v>
      </c>
      <c r="K25" s="347" t="str">
        <f>IF(E25="","",VLOOKUP(C25,Data!$B$5:$M$508,12,FALSE))</f>
        <v>Indonesia</v>
      </c>
      <c r="L25" s="348"/>
      <c r="M25" s="349">
        <f>IF(E25="","",VLOOKUP(C25,Data!$B$5:$E$508,4,FALSE)*E25)</f>
        <v>9.08</v>
      </c>
      <c r="N25" s="349">
        <f>IF(E25="","",VLOOKUP(C25,Data!$B$5:$F$508,5,FALSE)*E25)</f>
        <v>8.4</v>
      </c>
      <c r="O25" s="612" t="e">
        <f>IF(C25=Data!#REF!,Data!#REF!,(IF(C25=Data!#REF!,Data!#REF!,(IF(C25=Data!#REF!,Data!#REF!,(IF(C25=Data!B132,Data!G132,(IF(C25=Data!B135,Data!G135,(IF(C25=Data!#REF!,Data!#REF!,(IF(C25=Data!#REF!,Data!#REF!,(IF(C25=Data!#REF!,Data!#REF!,Data!#REF!)))))))))))))))&amp;IF(C25=Data!#REF!,Data!#REF!,(IF(C25=Data!#REF!,Data!#REF!,(IF(C25=Data!#REF!,Data!#REF!,(IF(C25=Data!#REF!,Data!#REF!,(IF(C25=Data!#REF!,Data!#REF!,(IF(C25=Data!#REF!,Data!G827,(IF(C25=Data!#REF!,Data!#REF!,(IF(C25=Data!#REF!,Data!#REF!,Data!#REF!)))))))))))))))&amp;IF(C25=Data!B163,Data!G163,(IF(C25=Data!#REF!,Data!#REF!,(IF(C25=Data!#REF!,Data!#REF!,(IF(C25=Data!#REF!,Data!#REF!,(IF(C25=Data!#REF!,Data!#REF!,Data!#REF!)))))))))</f>
        <v>#REF!</v>
      </c>
      <c r="P25" s="1015"/>
      <c r="Q25" s="1016"/>
      <c r="R25" s="630" t="s">
        <v>525</v>
      </c>
      <c r="S25" s="1016"/>
      <c r="T25" s="1016"/>
      <c r="U25" s="630"/>
      <c r="V25" s="634"/>
      <c r="W25" s="630"/>
      <c r="X25" s="350">
        <f>IF(E25="","",VLOOKUP(C25,Data!$B$5:$J$508,9,FALSE)*E25)</f>
        <v>2.5999999999999999E-2</v>
      </c>
      <c r="Y25" s="704"/>
      <c r="Z25" s="704"/>
      <c r="AA25" s="704"/>
      <c r="AB25" s="704"/>
      <c r="AC25" s="704"/>
      <c r="AD25" s="704"/>
      <c r="AE25" s="704"/>
    </row>
    <row r="26" spans="2:31" s="710" customFormat="1" ht="20" customHeight="1">
      <c r="B26" s="635" t="s">
        <v>1175</v>
      </c>
      <c r="C26" s="357" t="s">
        <v>626</v>
      </c>
      <c r="D26" s="346" t="str">
        <f>IF(E26="","",VLOOKUP(C26,Data!$B$5:$L$508,2,FALSE))</f>
        <v>ZX16710</v>
      </c>
      <c r="E26" s="715">
        <v>10</v>
      </c>
      <c r="F26" s="1014"/>
      <c r="G26" s="709"/>
      <c r="H26" s="346">
        <f>IF(E26="","",VLOOKUP(C26,Data!$B$5:$L$508,11,FALSE))</f>
        <v>128.37</v>
      </c>
      <c r="I26" s="616">
        <f t="shared" si="0"/>
        <v>1283.7</v>
      </c>
      <c r="J26" s="471" t="str">
        <f>IF(E26="","",VLOOKUP(C26,Data!$B$5:$D$508,3,FALSE))</f>
        <v>C/T</v>
      </c>
      <c r="K26" s="347" t="str">
        <f>IF(E26="","",VLOOKUP(C26,Data!$B$5:$M$508,12,FALSE))</f>
        <v>Indonesia</v>
      </c>
      <c r="L26" s="348"/>
      <c r="M26" s="349">
        <f>IF(E26="","",VLOOKUP(C26,Data!$B$5:$E$508,4,FALSE)*E26)</f>
        <v>30</v>
      </c>
      <c r="N26" s="349">
        <f>IF(E26="","",VLOOKUP(C26,Data!$B$5:$F$508,5,FALSE)*E26)</f>
        <v>20</v>
      </c>
      <c r="O26" s="612" t="e">
        <f>IF(C26=Data!#REF!,Data!#REF!,(IF(C26=Data!#REF!,Data!#REF!,(IF(C26=Data!#REF!,Data!#REF!,(IF(C26=Data!B133,Data!G133,(IF(C26=Data!B136,Data!G136,(IF(C26=Data!#REF!,Data!#REF!,(IF(C26=Data!#REF!,Data!#REF!,(IF(C26=Data!#REF!,Data!#REF!,Data!#REF!)))))))))))))))&amp;IF(C26=Data!#REF!,Data!#REF!,(IF(C26=Data!#REF!,Data!#REF!,(IF(C26=Data!#REF!,Data!#REF!,(IF(C26=Data!#REF!,Data!#REF!,(IF(C26=Data!#REF!,Data!#REF!,(IF(C26=Data!#REF!,Data!G828,(IF(C26=Data!#REF!,Data!#REF!,(IF(C26=Data!#REF!,Data!#REF!,Data!#REF!)))))))))))))))&amp;IF(C26=Data!B164,Data!G164,(IF(C26=Data!#REF!,Data!#REF!,(IF(C26=Data!#REF!,Data!#REF!,(IF(C26=Data!#REF!,Data!#REF!,(IF(C26=Data!#REF!,Data!#REF!,Data!#REF!)))))))))</f>
        <v>#REF!</v>
      </c>
      <c r="P26" s="1015"/>
      <c r="Q26" s="1016"/>
      <c r="R26" s="630" t="s">
        <v>525</v>
      </c>
      <c r="S26" s="1016"/>
      <c r="T26" s="1016"/>
      <c r="U26" s="630"/>
      <c r="V26" s="634"/>
      <c r="W26" s="630"/>
      <c r="X26" s="350">
        <f>IF(E26="","",VLOOKUP(C26,Data!$B$5:$J$508,9,FALSE)*E26)</f>
        <v>0.31</v>
      </c>
      <c r="Y26" s="704"/>
      <c r="Z26" s="704"/>
      <c r="AA26" s="704"/>
      <c r="AB26" s="704"/>
      <c r="AC26" s="704"/>
      <c r="AD26" s="704"/>
      <c r="AE26" s="704"/>
    </row>
    <row r="27" spans="2:31" s="710" customFormat="1" ht="20" customHeight="1">
      <c r="B27" s="635">
        <v>21</v>
      </c>
      <c r="C27" s="357" t="s">
        <v>628</v>
      </c>
      <c r="D27" s="346" t="str">
        <f>IF(E27="","",VLOOKUP(C27,Data!$B$5:$L$508,2,FALSE))</f>
        <v>ZX39170</v>
      </c>
      <c r="E27" s="715">
        <v>5</v>
      </c>
      <c r="F27" s="1014"/>
      <c r="G27" s="709"/>
      <c r="H27" s="346">
        <f>IF(E27="","",VLOOKUP(C27,Data!$B$5:$L$508,11,FALSE))</f>
        <v>128.04</v>
      </c>
      <c r="I27" s="616">
        <f t="shared" si="0"/>
        <v>640.19999999999993</v>
      </c>
      <c r="J27" s="471" t="str">
        <f>IF(E27="","",VLOOKUP(C27,Data!$B$5:$D$508,3,FALSE))</f>
        <v>C/T</v>
      </c>
      <c r="K27" s="347" t="str">
        <f>IF(E27="","",VLOOKUP(C27,Data!$B$5:$M$508,12,FALSE))</f>
        <v>Indonesia</v>
      </c>
      <c r="L27" s="348"/>
      <c r="M27" s="349">
        <f>IF(E27="","",VLOOKUP(C27,Data!$B$5:$E$508,4,FALSE)*E27)</f>
        <v>15</v>
      </c>
      <c r="N27" s="349">
        <f>IF(E27="","",VLOOKUP(C27,Data!$B$5:$F$508,5,FALSE)*E27)</f>
        <v>10</v>
      </c>
      <c r="O27" s="612" t="e">
        <f>IF(C27=Data!#REF!,Data!#REF!,(IF(C27=Data!#REF!,Data!#REF!,(IF(C27=Data!#REF!,Data!#REF!,(IF(C27=Data!B134,Data!G134,(IF(C27=Data!B137,Data!G137,(IF(C27=Data!#REF!,Data!#REF!,(IF(C27=Data!#REF!,Data!#REF!,(IF(C27=Data!#REF!,Data!#REF!,Data!#REF!)))))))))))))))&amp;IF(C27=Data!#REF!,Data!#REF!,(IF(C27=Data!#REF!,Data!#REF!,(IF(C27=Data!#REF!,Data!#REF!,(IF(C27=Data!#REF!,Data!#REF!,(IF(C27=Data!#REF!,Data!#REF!,(IF(C27=Data!#REF!,Data!G829,(IF(C27=Data!#REF!,Data!#REF!,(IF(C27=Data!#REF!,Data!#REF!,Data!#REF!)))))))))))))))&amp;IF(C27=Data!B165,Data!G165,(IF(C27=Data!#REF!,Data!#REF!,(IF(C27=Data!#REF!,Data!#REF!,(IF(C27=Data!#REF!,Data!#REF!,(IF(C27=Data!#REF!,Data!#REF!,Data!#REF!)))))))))</f>
        <v>#REF!</v>
      </c>
      <c r="P27" s="1015"/>
      <c r="Q27" s="1016"/>
      <c r="R27" s="630" t="s">
        <v>525</v>
      </c>
      <c r="S27" s="1016"/>
      <c r="T27" s="1016"/>
      <c r="U27" s="630"/>
      <c r="V27" s="634"/>
      <c r="W27" s="630"/>
      <c r="X27" s="350">
        <f>IF(E27="","",VLOOKUP(C27,Data!$B$5:$J$508,9,FALSE)*E27)</f>
        <v>0.155</v>
      </c>
      <c r="Y27" s="704"/>
      <c r="Z27" s="704"/>
      <c r="AA27" s="704"/>
      <c r="AB27" s="704"/>
      <c r="AC27" s="704"/>
      <c r="AD27" s="704"/>
      <c r="AE27" s="704"/>
    </row>
    <row r="28" spans="2:31" s="710" customFormat="1" ht="20" customHeight="1">
      <c r="B28" s="635"/>
      <c r="C28" s="364" t="s">
        <v>1515</v>
      </c>
      <c r="D28" s="346" t="str">
        <f>IF(E28="","",VLOOKUP(C28,Data!$B$5:$L$508,2,FALSE))</f>
        <v/>
      </c>
      <c r="E28" s="715"/>
      <c r="F28" s="715"/>
      <c r="G28" s="709"/>
      <c r="H28" s="346" t="str">
        <f>IF(E28="","",VLOOKUP(C28,Data!$B$5:$L$508,11,FALSE))</f>
        <v/>
      </c>
      <c r="I28" s="616" t="str">
        <f t="shared" si="0"/>
        <v>-</v>
      </c>
      <c r="J28" s="471" t="str">
        <f>IF(E28="","",VLOOKUP(C28,Data!$B$5:$D$508,3,FALSE))</f>
        <v/>
      </c>
      <c r="K28" s="347" t="str">
        <f>IF(E28="","",VLOOKUP(C28,Data!$B$5:$M$508,12,FALSE))</f>
        <v/>
      </c>
      <c r="L28" s="348"/>
      <c r="M28" s="349" t="str">
        <f>IF(E28="","",VLOOKUP(C28,Data!$B$5:$E$508,4,FALSE)*E28)</f>
        <v/>
      </c>
      <c r="N28" s="349" t="str">
        <f>IF(E28="","",VLOOKUP(C28,Data!$B$5:$F$508,5,FALSE)*E28)</f>
        <v/>
      </c>
      <c r="O28" s="612" t="e">
        <f>IF(C28=Data!#REF!,Data!#REF!,(IF(C28=Data!#REF!,Data!#REF!,(IF(C28=Data!#REF!,Data!#REF!,(IF(C28=Data!B202,Data!G202,(IF(C28=Data!B205,Data!G205,(IF(C28=Data!#REF!,Data!#REF!,(IF(C28=Data!#REF!,Data!#REF!,(IF(C28=Data!#REF!,Data!#REF!,Data!#REF!)))))))))))))))&amp;IF(C28=Data!#REF!,Data!#REF!,(IF(C28=Data!#REF!,Data!#REF!,(IF(C28=Data!#REF!,Data!#REF!,(IF(C28=Data!#REF!,Data!#REF!,(IF(C28=Data!#REF!,Data!#REF!,(IF(C28=Data!#REF!,Data!G897,(IF(C28=Data!#REF!,Data!#REF!,(IF(C28=Data!#REF!,Data!#REF!,Data!#REF!)))))))))))))))&amp;IF(C28=Data!B233,Data!G233,(IF(C28=Data!#REF!,Data!#REF!,(IF(C28=Data!#REF!,Data!#REF!,(IF(C28=Data!#REF!,Data!#REF!,(IF(C28=Data!#REF!,Data!#REF!,Data!#REF!)))))))))</f>
        <v>#REF!</v>
      </c>
      <c r="P28" s="1015"/>
      <c r="Q28" s="1016"/>
      <c r="R28" s="630" t="s">
        <v>525</v>
      </c>
      <c r="S28" s="1016"/>
      <c r="T28" s="1016"/>
      <c r="U28" s="630"/>
      <c r="V28" s="634"/>
      <c r="W28" s="630"/>
      <c r="X28" s="350" t="str">
        <f>IF(E28="","",VLOOKUP(C28,Data!$B$5:$J$508,9,FALSE)*E28)</f>
        <v/>
      </c>
      <c r="Y28" s="704"/>
      <c r="Z28" s="704"/>
      <c r="AA28" s="704"/>
      <c r="AB28" s="704"/>
      <c r="AC28" s="704"/>
      <c r="AD28" s="704"/>
      <c r="AE28" s="704"/>
    </row>
    <row r="29" spans="2:31" s="710" customFormat="1" ht="20" customHeight="1">
      <c r="B29" s="635" t="s">
        <v>1516</v>
      </c>
      <c r="C29" s="357" t="s">
        <v>127</v>
      </c>
      <c r="D29" s="346" t="str">
        <f>IF(E29="","",VLOOKUP(C29,Data!$B$5:$L$508,2,FALSE))</f>
        <v>ZV88180</v>
      </c>
      <c r="E29" s="715">
        <v>320</v>
      </c>
      <c r="F29" s="1014">
        <v>8</v>
      </c>
      <c r="G29" s="709"/>
      <c r="H29" s="346">
        <f>IF(E29="","",VLOOKUP(C29,Data!$B$5:$L$508,11,FALSE))</f>
        <v>44.63</v>
      </c>
      <c r="I29" s="616">
        <f t="shared" si="0"/>
        <v>14281.6</v>
      </c>
      <c r="J29" s="471" t="str">
        <f>IF(E29="","",VLOOKUP(C29,Data!$B$5:$D$508,3,FALSE))</f>
        <v>C/T</v>
      </c>
      <c r="K29" s="347" t="str">
        <f>IF(E29="","",VLOOKUP(C29,Data!$B$5:$M$508,12,FALSE))</f>
        <v>Indonesia</v>
      </c>
      <c r="L29" s="348"/>
      <c r="M29" s="349">
        <f>IF(E29="","",VLOOKUP(C29,Data!$B$5:$E$508,4,FALSE)*E29)</f>
        <v>2924.8</v>
      </c>
      <c r="N29" s="349">
        <f>IF(E29="","",VLOOKUP(C29,Data!$B$5:$F$508,5,FALSE)*E29)</f>
        <v>2816</v>
      </c>
      <c r="O29" s="612" t="e">
        <f>IF(C29=Data!#REF!,Data!#REF!,(IF(C29=Data!#REF!,Data!#REF!,(IF(C29=Data!#REF!,Data!#REF!,(IF(C29=Data!B157,Data!G157,(IF(C29=Data!B160,Data!G160,(IF(C29=Data!#REF!,Data!#REF!,(IF(C29=Data!#REF!,Data!#REF!,(IF(C29=Data!#REF!,Data!#REF!,Data!#REF!)))))))))))))))&amp;IF(C29=Data!#REF!,Data!#REF!,(IF(C29=Data!#REF!,Data!#REF!,(IF(C29=Data!#REF!,Data!#REF!,(IF(C29=Data!#REF!,Data!#REF!,(IF(C29=Data!#REF!,Data!#REF!,(IF(C29=Data!#REF!,Data!G852,(IF(C29=Data!#REF!,Data!#REF!,(IF(C29=Data!#REF!,Data!#REF!,Data!#REF!)))))))))))))))&amp;IF(C29=Data!B188,Data!G188,(IF(C29=Data!#REF!,Data!#REF!,(IF(C29=Data!#REF!,Data!#REF!,(IF(C29=Data!#REF!,Data!#REF!,(IF(C29=Data!#REF!,Data!#REF!,Data!#REF!)))))))))</f>
        <v>#REF!</v>
      </c>
      <c r="P29" s="1015"/>
      <c r="Q29" s="1016"/>
      <c r="R29" s="630" t="s">
        <v>525</v>
      </c>
      <c r="S29" s="1016"/>
      <c r="T29" s="1016"/>
      <c r="U29" s="630"/>
      <c r="V29" s="634"/>
      <c r="W29" s="630"/>
      <c r="X29" s="350">
        <f>IF(E29="","",VLOOKUP(C29,Data!$B$5:$J$508,9,FALSE)*E29)</f>
        <v>6.9120000000000008</v>
      </c>
      <c r="Y29" s="704"/>
      <c r="Z29" s="704"/>
      <c r="AA29" s="704"/>
      <c r="AB29" s="704"/>
      <c r="AC29" s="704"/>
      <c r="AD29" s="704"/>
      <c r="AE29" s="704"/>
    </row>
    <row r="30" spans="2:31" s="710" customFormat="1" ht="20" customHeight="1">
      <c r="B30" s="635" t="s">
        <v>1229</v>
      </c>
      <c r="C30" s="357" t="s">
        <v>128</v>
      </c>
      <c r="D30" s="346" t="str">
        <f>IF(E30="","",VLOOKUP(C30,Data!$B$5:$L$508,2,FALSE))</f>
        <v>ZV88190</v>
      </c>
      <c r="E30" s="715">
        <v>80</v>
      </c>
      <c r="F30" s="1014">
        <v>2</v>
      </c>
      <c r="G30" s="709"/>
      <c r="H30" s="346">
        <f>IF(E30="","",VLOOKUP(C30,Data!$B$5:$L$508,11,FALSE))</f>
        <v>42.63</v>
      </c>
      <c r="I30" s="616">
        <f t="shared" si="0"/>
        <v>3410.4</v>
      </c>
      <c r="J30" s="471" t="str">
        <f>IF(E30="","",VLOOKUP(C30,Data!$B$5:$D$508,3,FALSE))</f>
        <v>C/T</v>
      </c>
      <c r="K30" s="347" t="str">
        <f>IF(E30="","",VLOOKUP(C30,Data!$B$5:$M$508,12,FALSE))</f>
        <v>Indonesia</v>
      </c>
      <c r="L30" s="348"/>
      <c r="M30" s="349">
        <f>IF(E30="","",VLOOKUP(C30,Data!$B$5:$E$508,4,FALSE)*E30)</f>
        <v>731.2</v>
      </c>
      <c r="N30" s="349">
        <f>IF(E30="","",VLOOKUP(C30,Data!$B$5:$F$508,5,FALSE)*E30)</f>
        <v>688</v>
      </c>
      <c r="O30" s="612" t="e">
        <f>IF(C30=Data!#REF!,Data!#REF!,(IF(C30=Data!#REF!,Data!#REF!,(IF(C30=Data!#REF!,Data!#REF!,(IF(C30=Data!B157,Data!G157,(IF(C30=Data!B160,Data!G160,(IF(C30=Data!#REF!,Data!#REF!,(IF(C30=Data!#REF!,Data!#REF!,(IF(C30=Data!#REF!,Data!#REF!,Data!#REF!)))))))))))))))&amp;IF(C30=Data!#REF!,Data!#REF!,(IF(C30=Data!#REF!,Data!#REF!,(IF(C30=Data!#REF!,Data!#REF!,(IF(C30=Data!#REF!,Data!#REF!,(IF(C30=Data!#REF!,Data!#REF!,(IF(C30=Data!#REF!,Data!G852,(IF(C30=Data!#REF!,Data!#REF!,(IF(C30=Data!#REF!,Data!#REF!,Data!#REF!)))))))))))))))&amp;IF(C30=Data!B188,Data!G188,(IF(C30=Data!#REF!,Data!#REF!,(IF(C30=Data!#REF!,Data!#REF!,(IF(C30=Data!#REF!,Data!#REF!,(IF(C30=Data!#REF!,Data!#REF!,Data!#REF!)))))))))</f>
        <v>#REF!</v>
      </c>
      <c r="P30" s="1015"/>
      <c r="Q30" s="1016"/>
      <c r="R30" s="630" t="s">
        <v>525</v>
      </c>
      <c r="S30" s="1016"/>
      <c r="T30" s="1016"/>
      <c r="U30" s="630"/>
      <c r="V30" s="634"/>
      <c r="W30" s="630"/>
      <c r="X30" s="350">
        <f>IF(E30="","",VLOOKUP(C30,Data!$B$5:$J$508,9,FALSE)*E30)</f>
        <v>1.7280000000000002</v>
      </c>
      <c r="Y30" s="704"/>
      <c r="Z30" s="704"/>
      <c r="AA30" s="704"/>
      <c r="AB30" s="704"/>
      <c r="AC30" s="704"/>
      <c r="AD30" s="704"/>
      <c r="AE30" s="704"/>
    </row>
    <row r="31" spans="2:31" s="710" customFormat="1" ht="20" customHeight="1">
      <c r="B31" s="635" t="s">
        <v>991</v>
      </c>
      <c r="C31" s="357" t="s">
        <v>130</v>
      </c>
      <c r="D31" s="346" t="str">
        <f>IF(E31="","",VLOOKUP(C31,Data!$B$5:$L$508,2,FALSE))</f>
        <v>ZV88210</v>
      </c>
      <c r="E31" s="715">
        <v>120</v>
      </c>
      <c r="F31" s="1014">
        <v>2</v>
      </c>
      <c r="G31" s="709"/>
      <c r="H31" s="346">
        <f>IF(E31="","",VLOOKUP(C31,Data!$B$5:$L$508,11,FALSE))</f>
        <v>44.02</v>
      </c>
      <c r="I31" s="616">
        <f t="shared" si="0"/>
        <v>5282.4000000000005</v>
      </c>
      <c r="J31" s="471" t="str">
        <f>IF(E31="","",VLOOKUP(C31,Data!$B$5:$D$508,3,FALSE))</f>
        <v>C/T</v>
      </c>
      <c r="K31" s="347" t="str">
        <f>IF(E31="","",VLOOKUP(C31,Data!$B$5:$M$508,12,FALSE))</f>
        <v>Indonesia</v>
      </c>
      <c r="L31" s="348"/>
      <c r="M31" s="349">
        <f>IF(E31="","",VLOOKUP(C31,Data!$B$5:$E$508,4,FALSE)*E31)</f>
        <v>858</v>
      </c>
      <c r="N31" s="349">
        <f>IF(E31="","",VLOOKUP(C31,Data!$B$5:$F$508,5,FALSE)*E31)</f>
        <v>816</v>
      </c>
      <c r="O31" s="612" t="e">
        <f>IF(C31=Data!#REF!,Data!#REF!,(IF(C31=Data!#REF!,Data!#REF!,(IF(C31=Data!#REF!,Data!#REF!,(IF(C31=Data!B158,Data!G158,(IF(C31=Data!B161,Data!G161,(IF(C31=Data!#REF!,Data!#REF!,(IF(C31=Data!#REF!,Data!#REF!,(IF(C31=Data!#REF!,Data!#REF!,Data!#REF!)))))))))))))))&amp;IF(C31=Data!#REF!,Data!#REF!,(IF(C31=Data!#REF!,Data!#REF!,(IF(C31=Data!#REF!,Data!#REF!,(IF(C31=Data!#REF!,Data!#REF!,(IF(C31=Data!#REF!,Data!#REF!,(IF(C31=Data!#REF!,Data!G853,(IF(C31=Data!#REF!,Data!#REF!,(IF(C31=Data!#REF!,Data!#REF!,Data!#REF!)))))))))))))))&amp;IF(C31=Data!B189,Data!G189,(IF(C31=Data!#REF!,Data!#REF!,(IF(C31=Data!#REF!,Data!#REF!,(IF(C31=Data!#REF!,Data!#REF!,(IF(C31=Data!#REF!,Data!#REF!,Data!#REF!)))))))))</f>
        <v>#REF!</v>
      </c>
      <c r="P31" s="1015"/>
      <c r="Q31" s="1016"/>
      <c r="R31" s="630" t="s">
        <v>525</v>
      </c>
      <c r="S31" s="1016"/>
      <c r="T31" s="1016"/>
      <c r="U31" s="630"/>
      <c r="V31" s="634"/>
      <c r="W31" s="630"/>
      <c r="X31" s="350">
        <f>IF(E31="","",VLOOKUP(C31,Data!$B$5:$J$508,9,FALSE)*E31)</f>
        <v>2.5920000000000001</v>
      </c>
      <c r="Y31" s="704"/>
      <c r="Z31" s="704"/>
      <c r="AA31" s="704"/>
      <c r="AB31" s="704"/>
      <c r="AC31" s="704"/>
      <c r="AD31" s="704"/>
      <c r="AE31" s="704"/>
    </row>
    <row r="32" spans="2:31" s="710" customFormat="1" ht="20" customHeight="1">
      <c r="B32" s="635" t="s">
        <v>1120</v>
      </c>
      <c r="C32" s="357" t="s">
        <v>131</v>
      </c>
      <c r="D32" s="346" t="str">
        <f>IF(E32="","",VLOOKUP(C32,Data!$B$5:$L$508,2,FALSE))</f>
        <v>ZV88230</v>
      </c>
      <c r="E32" s="715">
        <v>147</v>
      </c>
      <c r="F32" s="1014"/>
      <c r="G32" s="709"/>
      <c r="H32" s="346">
        <f>IF(E32="","",VLOOKUP(C32,Data!$B$5:$L$508,11,FALSE))</f>
        <v>38.19</v>
      </c>
      <c r="I32" s="616">
        <f t="shared" si="0"/>
        <v>5613.9299999999994</v>
      </c>
      <c r="J32" s="471" t="str">
        <f>IF(E32="","",VLOOKUP(C32,Data!$B$5:$D$508,3,FALSE))</f>
        <v>C/T</v>
      </c>
      <c r="K32" s="347" t="str">
        <f>IF(E32="","",VLOOKUP(C32,Data!$B$5:$M$508,12,FALSE))</f>
        <v>Indonesia</v>
      </c>
      <c r="L32" s="348"/>
      <c r="M32" s="349">
        <f>IF(E32="","",VLOOKUP(C32,Data!$B$5:$E$508,4,FALSE)*E32)</f>
        <v>707.06999999999994</v>
      </c>
      <c r="N32" s="349">
        <f>IF(E32="","",VLOOKUP(C32,Data!$B$5:$F$508,5,FALSE)*E32)</f>
        <v>646.80000000000007</v>
      </c>
      <c r="O32" s="612" t="e">
        <f>IF(C32=Data!#REF!,Data!#REF!,(IF(C32=Data!#REF!,Data!#REF!,(IF(C32=Data!#REF!,Data!#REF!,(IF(C32=Data!B144,Data!G144,(IF(C32=Data!B147,Data!G147,(IF(C32=Data!#REF!,Data!#REF!,(IF(C32=Data!#REF!,Data!#REF!,(IF(C32=Data!#REF!,Data!#REF!,Data!#REF!)))))))))))))))&amp;IF(C32=Data!#REF!,Data!#REF!,(IF(C32=Data!#REF!,Data!#REF!,(IF(C32=Data!#REF!,Data!#REF!,(IF(C32=Data!#REF!,Data!#REF!,(IF(C32=Data!#REF!,Data!#REF!,(IF(C32=Data!#REF!,Data!G839,(IF(C32=Data!#REF!,Data!#REF!,(IF(C32=Data!#REF!,Data!#REF!,Data!#REF!)))))))))))))))&amp;IF(C32=Data!B175,Data!G175,(IF(C32=Data!#REF!,Data!#REF!,(IF(C32=Data!#REF!,Data!#REF!,(IF(C32=Data!#REF!,Data!#REF!,(IF(C32=Data!#REF!,Data!#REF!,Data!#REF!)))))))))</f>
        <v>#REF!</v>
      </c>
      <c r="P32" s="1015"/>
      <c r="Q32" s="1016"/>
      <c r="R32" s="630" t="s">
        <v>525</v>
      </c>
      <c r="S32" s="1016"/>
      <c r="T32" s="1016"/>
      <c r="U32" s="630"/>
      <c r="V32" s="634"/>
      <c r="W32" s="630"/>
      <c r="X32" s="350">
        <f>IF(E32="","",VLOOKUP(C32,Data!$B$5:$J$508,9,FALSE)*E32)</f>
        <v>1.7199</v>
      </c>
      <c r="Y32" s="704"/>
      <c r="Z32" s="704"/>
      <c r="AA32" s="704"/>
      <c r="AB32" s="704"/>
      <c r="AC32" s="704"/>
      <c r="AD32" s="704"/>
      <c r="AE32" s="704"/>
    </row>
    <row r="33" spans="2:31" s="710" customFormat="1" ht="20" customHeight="1">
      <c r="B33" s="635" t="s">
        <v>1360</v>
      </c>
      <c r="C33" s="357" t="s">
        <v>132</v>
      </c>
      <c r="D33" s="346" t="str">
        <f>IF(E33="","",VLOOKUP(C33,Data!$B$5:$L$508,2,FALSE))</f>
        <v>ZV88240</v>
      </c>
      <c r="E33" s="715">
        <v>147</v>
      </c>
      <c r="F33" s="1014"/>
      <c r="G33" s="709"/>
      <c r="H33" s="346">
        <f>IF(E33="","",VLOOKUP(C33,Data!$B$5:$L$508,11,FALSE))</f>
        <v>31.06</v>
      </c>
      <c r="I33" s="616">
        <f t="shared" si="0"/>
        <v>4565.82</v>
      </c>
      <c r="J33" s="471" t="str">
        <f>IF(E33="","",VLOOKUP(C33,Data!$B$5:$D$508,3,FALSE))</f>
        <v>C/T</v>
      </c>
      <c r="K33" s="347" t="str">
        <f>IF(E33="","",VLOOKUP(C33,Data!$B$5:$M$508,12,FALSE))</f>
        <v>Indonesia</v>
      </c>
      <c r="L33" s="348"/>
      <c r="M33" s="349">
        <f>IF(E33="","",VLOOKUP(C33,Data!$B$5:$E$508,4,FALSE)*E33)</f>
        <v>735</v>
      </c>
      <c r="N33" s="349">
        <f>IF(E33="","",VLOOKUP(C33,Data!$B$5:$F$508,5,FALSE)*E33)</f>
        <v>676.19999999999993</v>
      </c>
      <c r="O33" s="612" t="e">
        <f>IF(C33=Data!#REF!,Data!#REF!,(IF(C33=Data!#REF!,Data!#REF!,(IF(C33=Data!#REF!,Data!#REF!,(IF(C33=Data!B133,Data!G133,(IF(C33=Data!B136,Data!G136,(IF(C33=Data!#REF!,Data!#REF!,(IF(C33=Data!#REF!,Data!#REF!,(IF(C33=Data!#REF!,Data!#REF!,Data!#REF!)))))))))))))))&amp;IF(C33=Data!#REF!,Data!#REF!,(IF(C33=Data!#REF!,Data!#REF!,(IF(C33=Data!#REF!,Data!#REF!,(IF(C33=Data!#REF!,Data!#REF!,(IF(C33=Data!#REF!,Data!#REF!,(IF(C33=Data!#REF!,Data!G828,(IF(C33=Data!#REF!,Data!#REF!,(IF(C33=Data!#REF!,Data!#REF!,Data!#REF!)))))))))))))))&amp;IF(C33=Data!B164,Data!G164,(IF(C33=Data!#REF!,Data!#REF!,(IF(C33=Data!#REF!,Data!#REF!,(IF(C33=Data!#REF!,Data!#REF!,(IF(C33=Data!#REF!,Data!#REF!,Data!#REF!)))))))))</f>
        <v>#REF!</v>
      </c>
      <c r="P33" s="1015"/>
      <c r="Q33" s="1016"/>
      <c r="R33" s="630" t="s">
        <v>525</v>
      </c>
      <c r="S33" s="1016"/>
      <c r="T33" s="1016"/>
      <c r="U33" s="630"/>
      <c r="V33" s="634"/>
      <c r="W33" s="630"/>
      <c r="X33" s="350">
        <f>IF(E33="","",VLOOKUP(C33,Data!$B$5:$J$508,9,FALSE)*E33)</f>
        <v>1.6904999999999999</v>
      </c>
      <c r="Y33" s="704"/>
      <c r="Z33" s="704"/>
      <c r="AA33" s="704"/>
      <c r="AB33" s="704"/>
      <c r="AC33" s="704"/>
      <c r="AD33" s="704"/>
      <c r="AE33" s="704"/>
    </row>
    <row r="34" spans="2:31" s="710" customFormat="1" ht="20" customHeight="1">
      <c r="B34" s="635"/>
      <c r="C34" s="364"/>
      <c r="D34" s="346" t="str">
        <f>IF(E34="","",VLOOKUP(C34,Data!$B$5:$L$508,2,FALSE))</f>
        <v/>
      </c>
      <c r="E34" s="715"/>
      <c r="F34" s="715"/>
      <c r="G34" s="709"/>
      <c r="H34" s="346" t="str">
        <f>IF(E34="","",VLOOKUP(C34,Data!$B$5:$L$508,11,FALSE))</f>
        <v/>
      </c>
      <c r="I34" s="616" t="str">
        <f t="shared" ref="I34" si="1">IF(E34&gt;0,E34*H34,"-")</f>
        <v>-</v>
      </c>
      <c r="J34" s="471" t="str">
        <f>IF(E34="","",VLOOKUP(C34,Data!$B$5:$D$508,3,FALSE))</f>
        <v/>
      </c>
      <c r="K34" s="347" t="str">
        <f>IF(E34="","",VLOOKUP(C34,Data!$B$5:$M$508,12,FALSE))</f>
        <v/>
      </c>
      <c r="L34" s="348"/>
      <c r="M34" s="349" t="str">
        <f>IF(E34="","",VLOOKUP(C34,Data!$B$5:$E$508,4,FALSE)*E34)</f>
        <v/>
      </c>
      <c r="N34" s="349" t="str">
        <f>IF(E34="","",VLOOKUP(C34,Data!$B$5:$F$508,5,FALSE)*E34)</f>
        <v/>
      </c>
      <c r="O34" s="612" t="e">
        <f>IF(C34=Data!#REF!,Data!#REF!,(IF(C34=Data!#REF!,Data!#REF!,(IF(C34=Data!#REF!,Data!#REF!,(IF(C34=Data!B223,Data!G223,(IF(C34=Data!B226,Data!G226,(IF(C34=Data!#REF!,Data!#REF!,(IF(C34=Data!#REF!,Data!#REF!,(IF(C34=Data!#REF!,Data!#REF!,Data!#REF!)))))))))))))))&amp;IF(C34=Data!#REF!,Data!#REF!,(IF(C34=Data!#REF!,Data!#REF!,(IF(C34=Data!#REF!,Data!#REF!,(IF(C34=Data!#REF!,Data!#REF!,(IF(C34=Data!#REF!,Data!#REF!,(IF(C34=Data!#REF!,Data!G918,(IF(C34=Data!#REF!,Data!#REF!,(IF(C34=Data!#REF!,Data!#REF!,Data!#REF!)))))))))))))))&amp;IF(C34=Data!B254,Data!G254,(IF(C34=Data!#REF!,Data!#REF!,(IF(C34=Data!#REF!,Data!#REF!,(IF(C34=Data!#REF!,Data!#REF!,(IF(C34=Data!#REF!,Data!#REF!,Data!#REF!)))))))))</f>
        <v>#REF!</v>
      </c>
      <c r="P34" s="1015"/>
      <c r="Q34" s="1016"/>
      <c r="R34" s="630" t="s">
        <v>525</v>
      </c>
      <c r="S34" s="1016"/>
      <c r="T34" s="1016"/>
      <c r="U34" s="630"/>
      <c r="V34" s="634"/>
      <c r="W34" s="630"/>
      <c r="X34" s="350" t="str">
        <f>IF(E34="","",VLOOKUP(C34,Data!$B$5:$J$508,9,FALSE)*E34)</f>
        <v/>
      </c>
      <c r="Y34" s="704"/>
      <c r="Z34" s="704"/>
      <c r="AA34" s="704"/>
      <c r="AB34" s="704"/>
      <c r="AC34" s="704"/>
      <c r="AD34" s="704"/>
      <c r="AE34" s="704"/>
    </row>
    <row r="35" spans="2:31" s="710" customFormat="1" ht="20" customHeight="1">
      <c r="B35" s="957"/>
      <c r="C35" s="357"/>
      <c r="D35" s="346" t="str">
        <f>IF(E35="","",VLOOKUP(C35,Data!$B$5:$L$508,2,FALSE))</f>
        <v/>
      </c>
      <c r="E35" s="715"/>
      <c r="F35" s="715"/>
      <c r="G35" s="709"/>
      <c r="H35" s="346" t="str">
        <f>IF(E35="","",VLOOKUP(C35,Data!$B$5:$L$508,11,FALSE))</f>
        <v/>
      </c>
      <c r="I35" s="616" t="str">
        <f t="shared" si="0"/>
        <v>-</v>
      </c>
      <c r="J35" s="471" t="str">
        <f>IF(E35="","",VLOOKUP(C35,Data!$B$5:$D$508,3,FALSE))</f>
        <v/>
      </c>
      <c r="K35" s="347" t="str">
        <f>IF(E35="","",VLOOKUP(C35,Data!$B$5:$M$508,12,FALSE))</f>
        <v/>
      </c>
      <c r="L35" s="348"/>
      <c r="M35" s="349" t="str">
        <f>IF(E35="","",VLOOKUP(C35,Data!$B$5:$E$508,4,FALSE)*E35)</f>
        <v/>
      </c>
      <c r="N35" s="349" t="str">
        <f>IF(E35="","",VLOOKUP(C35,Data!$B$5:$F$508,5,FALSE)*E35)</f>
        <v/>
      </c>
      <c r="O35" s="612" t="e">
        <f>IF(C35=Data!#REF!,Data!#REF!,(IF(C35=Data!#REF!,Data!#REF!,(IF(C35=Data!#REF!,Data!#REF!,(IF(C35=Data!B131,Data!G131,(IF(C35=Data!B134,Data!G134,(IF(C35=Data!#REF!,Data!#REF!,(IF(C35=Data!#REF!,Data!#REF!,(IF(C35=Data!#REF!,Data!#REF!,Data!#REF!)))))))))))))))&amp;IF(C35=Data!#REF!,Data!#REF!,(IF(C35=Data!#REF!,Data!#REF!,(IF(C35=Data!#REF!,Data!#REF!,(IF(C35=Data!#REF!,Data!#REF!,(IF(C35=Data!#REF!,Data!#REF!,(IF(C35=Data!#REF!,Data!G826,(IF(C35=Data!#REF!,Data!#REF!,(IF(C35=Data!#REF!,Data!#REF!,Data!#REF!)))))))))))))))&amp;IF(C35=Data!B162,Data!G162,(IF(C35=Data!#REF!,Data!#REF!,(IF(C35=Data!#REF!,Data!#REF!,(IF(C35=Data!#REF!,Data!#REF!,(IF(C35=Data!#REF!,Data!#REF!,Data!#REF!)))))))))</f>
        <v>#REF!</v>
      </c>
      <c r="P35" s="1015"/>
      <c r="Q35" s="1016"/>
      <c r="R35" s="630" t="s">
        <v>525</v>
      </c>
      <c r="S35" s="1016"/>
      <c r="T35" s="1016"/>
      <c r="U35" s="630"/>
      <c r="V35" s="634"/>
      <c r="W35" s="630"/>
      <c r="X35" s="350" t="str">
        <f>IF(E35="","",VLOOKUP(C35,Data!$B$5:$J$508,9,FALSE)*E35)</f>
        <v/>
      </c>
      <c r="Y35" s="704"/>
      <c r="Z35" s="704"/>
      <c r="AA35" s="704"/>
      <c r="AB35" s="704"/>
      <c r="AC35" s="704"/>
      <c r="AD35" s="704"/>
      <c r="AE35" s="704"/>
    </row>
    <row r="36" spans="2:31" s="710" customFormat="1" ht="19" customHeight="1">
      <c r="B36" s="637"/>
      <c r="C36" s="653"/>
      <c r="D36" s="346" t="str">
        <f>IF(E36="","",VLOOKUP(C36,Data!$B$5:$L$508,2,FALSE))</f>
        <v/>
      </c>
      <c r="E36" s="715"/>
      <c r="F36" s="715"/>
      <c r="G36" s="709"/>
      <c r="H36" s="346" t="str">
        <f>IF(E36="","",VLOOKUP(C36,Data!$B$5:$L$508,11,FALSE))</f>
        <v/>
      </c>
      <c r="I36" s="616" t="str">
        <f t="shared" si="0"/>
        <v>-</v>
      </c>
      <c r="J36" s="471" t="str">
        <f>IF(E36="","",VLOOKUP(C36,Data!$B$5:$D$508,3,FALSE))</f>
        <v/>
      </c>
      <c r="K36" s="347" t="str">
        <f>IF(E36="","",VLOOKUP(C36,Data!$B$5:$M$508,12,FALSE))</f>
        <v/>
      </c>
      <c r="L36" s="348"/>
      <c r="M36" s="349" t="str">
        <f>IF(E36="","",VLOOKUP(C36,Data!$B$5:$E$508,4,FALSE)*E36)</f>
        <v/>
      </c>
      <c r="N36" s="349" t="str">
        <f>IF(E36="","",VLOOKUP(C36,Data!$B$5:$F$508,5,FALSE)*E36)</f>
        <v/>
      </c>
      <c r="O36" s="612" t="e">
        <f>IF(C36=Data!#REF!,Data!#REF!,(IF(C36=Data!#REF!,Data!#REF!,(IF(C36=Data!#REF!,Data!#REF!,(IF(C36=Data!B148,Data!G148,(IF(C36=Data!B151,Data!G151,(IF(C36=Data!#REF!,Data!#REF!,(IF(C36=Data!#REF!,Data!#REF!,(IF(C36=Data!#REF!,Data!#REF!,Data!#REF!)))))))))))))))&amp;IF(C36=Data!#REF!,Data!#REF!,(IF(C36=Data!#REF!,Data!#REF!,(IF(C36=Data!#REF!,Data!#REF!,(IF(C36=Data!#REF!,Data!#REF!,(IF(C36=Data!#REF!,Data!#REF!,(IF(C36=Data!#REF!,Data!G843,(IF(C36=Data!#REF!,Data!#REF!,(IF(C36=Data!#REF!,Data!#REF!,Data!#REF!)))))))))))))))&amp;IF(C36=Data!B179,Data!G179,(IF(C36=Data!#REF!,Data!#REF!,(IF(C36=Data!#REF!,Data!#REF!,(IF(C36=Data!#REF!,Data!#REF!,(IF(C36=Data!#REF!,Data!#REF!,Data!#REF!)))))))))</f>
        <v>#REF!</v>
      </c>
      <c r="P36" s="1015"/>
      <c r="Q36" s="1016"/>
      <c r="R36" s="630" t="s">
        <v>525</v>
      </c>
      <c r="S36" s="1016"/>
      <c r="T36" s="1016"/>
      <c r="U36" s="630"/>
      <c r="V36" s="634"/>
      <c r="W36" s="630"/>
      <c r="X36" s="350" t="str">
        <f>IF(E36="","",VLOOKUP(C36,Data!$B$5:$J$508,9,FALSE)*E36)</f>
        <v/>
      </c>
      <c r="Y36" s="704"/>
      <c r="Z36" s="704"/>
      <c r="AA36" s="704"/>
      <c r="AB36" s="704"/>
      <c r="AC36" s="704"/>
      <c r="AD36" s="704"/>
      <c r="AE36" s="704"/>
    </row>
    <row r="37" spans="2:31" ht="18">
      <c r="B37" s="637"/>
      <c r="C37" s="653"/>
      <c r="D37" s="654"/>
      <c r="E37" s="359">
        <f>SUM(E18:E36)</f>
        <v>1403</v>
      </c>
      <c r="F37" s="359">
        <f>SUM(F18:F36)</f>
        <v>17</v>
      </c>
      <c r="G37" s="359"/>
      <c r="H37" s="361"/>
      <c r="I37" s="493">
        <f>SUM(I18:I36)</f>
        <v>74804.049999999988</v>
      </c>
      <c r="J37" s="361"/>
      <c r="K37" s="361"/>
      <c r="L37" s="361"/>
      <c r="M37" s="655">
        <f>SUM(M18:M36)</f>
        <v>8699.0099999999984</v>
      </c>
      <c r="N37" s="655">
        <f>SUM(N18:N36)</f>
        <v>8159.4</v>
      </c>
      <c r="O37" s="351" t="e">
        <f>SUM(O16:O36)</f>
        <v>#REF!</v>
      </c>
      <c r="P37" s="351"/>
      <c r="Q37" s="351">
        <f>SUM(Q16:Q36)</f>
        <v>0</v>
      </c>
      <c r="R37" s="351">
        <f>SUM(R16:R36)</f>
        <v>0</v>
      </c>
      <c r="S37" s="351"/>
      <c r="T37" s="351">
        <f>SUM(T16:T36)</f>
        <v>0</v>
      </c>
      <c r="U37" s="351">
        <f>SUM(U16:U36)</f>
        <v>0</v>
      </c>
      <c r="V37" s="351" t="e">
        <f>SUM(#REF!)</f>
        <v>#REF!</v>
      </c>
      <c r="W37" s="351">
        <f>SUM(W16:W36)</f>
        <v>0</v>
      </c>
      <c r="X37" s="354">
        <f>SUM(X18:X36)</f>
        <v>22.2166</v>
      </c>
      <c r="AA37" s="704"/>
      <c r="AB37" s="704"/>
    </row>
    <row r="38" spans="2:31" ht="32.5">
      <c r="B38" s="656"/>
      <c r="C38" s="904" t="s">
        <v>1518</v>
      </c>
      <c r="D38" s="641"/>
      <c r="E38" s="441"/>
      <c r="F38" s="658"/>
      <c r="G38" s="658"/>
      <c r="H38" s="177" t="s">
        <v>527</v>
      </c>
      <c r="I38" s="174"/>
      <c r="J38" s="439"/>
      <c r="K38" s="439"/>
      <c r="L38" s="439"/>
      <c r="M38" s="178"/>
      <c r="N38" s="174"/>
      <c r="O38" s="408"/>
      <c r="P38" s="407"/>
      <c r="Q38" s="407"/>
      <c r="R38" s="407"/>
      <c r="S38" s="407"/>
      <c r="T38" s="407"/>
      <c r="U38" s="407"/>
      <c r="V38" s="408"/>
      <c r="W38" s="408"/>
      <c r="X38" s="176"/>
      <c r="AA38" s="704"/>
      <c r="AB38" s="704"/>
    </row>
    <row r="39" spans="2:31" ht="13">
      <c r="B39" s="387" t="s">
        <v>523</v>
      </c>
      <c r="C39" s="639"/>
      <c r="D39" s="659"/>
      <c r="E39" s="444" t="s">
        <v>528</v>
      </c>
      <c r="F39" s="444"/>
      <c r="G39" s="444"/>
      <c r="H39" s="80" t="s">
        <v>82</v>
      </c>
      <c r="I39" s="84"/>
      <c r="J39" s="417" t="s">
        <v>83</v>
      </c>
      <c r="K39" s="445"/>
      <c r="L39" s="169" t="s">
        <v>84</v>
      </c>
      <c r="M39" s="169"/>
      <c r="N39" s="1070" t="s">
        <v>85</v>
      </c>
      <c r="O39" s="1071"/>
      <c r="P39" s="1071"/>
      <c r="Q39" s="1071"/>
      <c r="R39" s="1071"/>
      <c r="S39" s="1071"/>
      <c r="T39" s="1071"/>
      <c r="U39" s="1071"/>
      <c r="V39" s="1071"/>
      <c r="W39" s="1071"/>
      <c r="X39" s="1072"/>
      <c r="AA39" s="704"/>
      <c r="AB39" s="704"/>
    </row>
    <row r="40" spans="2:31" ht="13">
      <c r="B40" s="394" t="s">
        <v>547</v>
      </c>
      <c r="D40" s="660"/>
      <c r="E40" s="381" t="s">
        <v>87</v>
      </c>
      <c r="H40" s="179" t="s">
        <v>1135</v>
      </c>
      <c r="I40" s="180" t="s">
        <v>12</v>
      </c>
      <c r="J40" s="394" t="s">
        <v>88</v>
      </c>
      <c r="K40" s="446"/>
      <c r="L40" s="171" t="s">
        <v>89</v>
      </c>
      <c r="M40" s="171"/>
      <c r="N40" s="167"/>
      <c r="X40" s="172"/>
      <c r="AA40" s="704"/>
      <c r="AB40" s="704"/>
    </row>
    <row r="41" spans="2:31" ht="12.5">
      <c r="B41" s="394" t="s">
        <v>561</v>
      </c>
      <c r="D41" s="641"/>
      <c r="H41" s="1073"/>
      <c r="I41" s="1074"/>
      <c r="J41" s="394"/>
      <c r="K41" s="446"/>
      <c r="L41" s="171" t="s">
        <v>93</v>
      </c>
      <c r="M41" s="171"/>
      <c r="N41" s="167"/>
      <c r="X41" s="172"/>
      <c r="AA41" s="704"/>
      <c r="AB41" s="704"/>
    </row>
    <row r="42" spans="2:31" ht="12.5">
      <c r="B42" s="406"/>
      <c r="C42" s="448"/>
      <c r="D42" s="661"/>
      <c r="E42" s="381" t="s">
        <v>94</v>
      </c>
      <c r="H42" s="179"/>
      <c r="I42" s="180"/>
      <c r="J42" s="394" t="s">
        <v>95</v>
      </c>
      <c r="K42" s="446"/>
      <c r="L42" s="171"/>
      <c r="M42" s="171"/>
      <c r="N42" s="167"/>
      <c r="X42" s="172"/>
      <c r="AA42" s="704"/>
      <c r="AB42" s="704"/>
    </row>
    <row r="43" spans="2:31" ht="13">
      <c r="B43" s="387" t="s">
        <v>96</v>
      </c>
      <c r="C43" s="444"/>
      <c r="D43" s="640"/>
      <c r="E43" s="381" t="s">
        <v>97</v>
      </c>
      <c r="H43" s="88" t="s">
        <v>98</v>
      </c>
      <c r="I43" s="85"/>
      <c r="J43" s="394" t="s">
        <v>88</v>
      </c>
      <c r="K43" s="446"/>
      <c r="L43" s="171" t="s">
        <v>99</v>
      </c>
      <c r="M43" s="171"/>
      <c r="N43" s="167"/>
      <c r="X43" s="172"/>
      <c r="AA43" s="704"/>
      <c r="AB43" s="704"/>
    </row>
    <row r="44" spans="2:31" ht="15.5">
      <c r="B44" s="729" t="s">
        <v>537</v>
      </c>
      <c r="D44" s="641"/>
      <c r="E44" s="381" t="s">
        <v>100</v>
      </c>
      <c r="H44" s="89"/>
      <c r="I44" s="181"/>
      <c r="J44" s="394" t="s">
        <v>101</v>
      </c>
      <c r="K44" s="446"/>
      <c r="L44" s="171" t="s">
        <v>524</v>
      </c>
      <c r="M44" s="171"/>
      <c r="N44" s="1075" t="s">
        <v>103</v>
      </c>
      <c r="O44" s="1076"/>
      <c r="P44" s="1076"/>
      <c r="Q44" s="1076"/>
      <c r="R44" s="1076"/>
      <c r="S44" s="1076"/>
      <c r="T44" s="1076"/>
      <c r="U44" s="1076"/>
      <c r="V44" s="1076"/>
      <c r="W44" s="1076"/>
      <c r="X44" s="1077"/>
      <c r="AA44" s="704"/>
      <c r="AB44" s="704"/>
    </row>
    <row r="45" spans="2:31" ht="12.5">
      <c r="B45" s="406"/>
      <c r="C45" s="448"/>
      <c r="D45" s="644"/>
      <c r="E45" s="448"/>
      <c r="F45" s="448"/>
      <c r="G45" s="448"/>
      <c r="H45" s="1061" t="s">
        <v>1503</v>
      </c>
      <c r="I45" s="1078"/>
      <c r="J45" s="1061" t="s">
        <v>1502</v>
      </c>
      <c r="K45" s="1078"/>
      <c r="L45" s="448"/>
      <c r="M45" s="175"/>
      <c r="N45" s="1079" t="s">
        <v>105</v>
      </c>
      <c r="O45" s="1080"/>
      <c r="P45" s="1080"/>
      <c r="Q45" s="1080"/>
      <c r="R45" s="1080"/>
      <c r="S45" s="1080"/>
      <c r="T45" s="1080"/>
      <c r="U45" s="1080"/>
      <c r="V45" s="1080"/>
      <c r="W45" s="1080"/>
      <c r="X45" s="1081"/>
      <c r="AA45" s="704"/>
      <c r="AB45" s="704"/>
    </row>
    <row r="46" spans="2:31" ht="12.5">
      <c r="B46" s="996"/>
      <c r="C46" s="997"/>
      <c r="D46" s="997"/>
      <c r="E46" s="997"/>
      <c r="F46" s="997"/>
      <c r="G46" s="997"/>
      <c r="H46" s="998"/>
      <c r="I46" s="999"/>
      <c r="J46" s="998"/>
      <c r="K46" s="999"/>
      <c r="L46" s="997"/>
      <c r="M46" s="171"/>
      <c r="N46" s="1000"/>
      <c r="O46" s="1000"/>
      <c r="P46" s="1000"/>
      <c r="Q46" s="1000"/>
      <c r="R46" s="1000"/>
      <c r="S46" s="1000"/>
      <c r="T46" s="1000"/>
      <c r="U46" s="1000"/>
      <c r="V46" s="1000"/>
      <c r="W46" s="1000"/>
      <c r="X46" s="1001"/>
      <c r="AA46" s="704"/>
      <c r="AB46" s="704"/>
    </row>
    <row r="47" spans="2:31" ht="12.5">
      <c r="AA47" s="704"/>
      <c r="AB47" s="704"/>
    </row>
    <row r="48" spans="2:31" ht="12.5">
      <c r="AA48" s="704"/>
      <c r="AB48" s="704"/>
    </row>
    <row r="49" spans="2:29" ht="12.5">
      <c r="AA49" s="704"/>
      <c r="AB49" s="704"/>
    </row>
    <row r="50" spans="2:29" ht="12.5">
      <c r="AA50" s="704"/>
      <c r="AB50" s="704"/>
    </row>
    <row r="51" spans="2:29" ht="22.5" customHeight="1">
      <c r="B51" s="456" t="s">
        <v>922</v>
      </c>
      <c r="C51" s="497"/>
      <c r="D51" s="456" t="s">
        <v>580</v>
      </c>
      <c r="E51" s="663"/>
      <c r="F51" s="663"/>
      <c r="G51" s="663"/>
      <c r="H51" s="456" t="s">
        <v>916</v>
      </c>
      <c r="J51" s="456" t="s">
        <v>927</v>
      </c>
      <c r="AA51" s="704"/>
      <c r="AB51" s="704"/>
    </row>
    <row r="52" spans="2:29" s="163" customFormat="1" ht="22.5" customHeight="1">
      <c r="B52" s="456" t="s">
        <v>923</v>
      </c>
      <c r="C52" s="497"/>
      <c r="D52" s="456" t="s">
        <v>1520</v>
      </c>
      <c r="E52" s="663"/>
      <c r="F52" s="663"/>
      <c r="G52" s="663"/>
      <c r="H52" s="664" t="s">
        <v>917</v>
      </c>
      <c r="I52" s="497"/>
      <c r="J52" s="575" t="s">
        <v>927</v>
      </c>
      <c r="K52" s="704"/>
      <c r="L52" s="704"/>
      <c r="O52" s="704"/>
      <c r="P52" s="704"/>
      <c r="Q52" s="704"/>
      <c r="R52" s="704"/>
      <c r="S52" s="704"/>
      <c r="T52" s="704"/>
      <c r="U52" s="704"/>
      <c r="V52" s="704"/>
      <c r="W52" s="704"/>
      <c r="X52" s="164"/>
      <c r="Y52" s="704"/>
      <c r="Z52" s="704"/>
      <c r="AA52" s="704"/>
      <c r="AB52" s="704"/>
      <c r="AC52" s="704"/>
    </row>
    <row r="53" spans="2:29" s="163" customFormat="1" ht="22.5" customHeight="1">
      <c r="B53" s="456" t="s">
        <v>924</v>
      </c>
      <c r="C53" s="497"/>
      <c r="D53" s="664" t="s">
        <v>1519</v>
      </c>
      <c r="E53" s="663"/>
      <c r="F53" s="663"/>
      <c r="G53" s="663"/>
      <c r="H53" s="456" t="s">
        <v>918</v>
      </c>
      <c r="J53" s="456" t="s">
        <v>580</v>
      </c>
      <c r="K53" s="704"/>
      <c r="L53" s="704"/>
      <c r="O53" s="704"/>
      <c r="P53" s="704"/>
      <c r="Q53" s="704"/>
      <c r="R53" s="704"/>
      <c r="S53" s="704"/>
      <c r="T53" s="704"/>
      <c r="U53" s="704"/>
      <c r="V53" s="704"/>
      <c r="W53" s="704"/>
      <c r="X53" s="164"/>
      <c r="Y53" s="704"/>
      <c r="Z53" s="704"/>
      <c r="AA53" s="704"/>
      <c r="AB53" s="704"/>
      <c r="AC53" s="704"/>
    </row>
    <row r="54" spans="2:29" s="163" customFormat="1" ht="22.5" customHeight="1">
      <c r="B54" s="456" t="s">
        <v>925</v>
      </c>
      <c r="C54" s="497"/>
      <c r="D54" s="456" t="s">
        <v>580</v>
      </c>
      <c r="E54" s="663"/>
      <c r="F54" s="663"/>
      <c r="G54" s="663"/>
      <c r="H54" s="456" t="s">
        <v>919</v>
      </c>
      <c r="J54" s="456" t="s">
        <v>580</v>
      </c>
      <c r="K54" s="704"/>
      <c r="L54" s="704"/>
      <c r="O54" s="704"/>
      <c r="P54" s="704"/>
      <c r="Q54" s="704"/>
      <c r="R54" s="704"/>
      <c r="S54" s="704"/>
      <c r="T54" s="704"/>
      <c r="U54" s="704"/>
      <c r="V54" s="704"/>
      <c r="W54" s="704"/>
      <c r="X54" s="164"/>
      <c r="Y54" s="704"/>
      <c r="Z54" s="704"/>
      <c r="AA54" s="704"/>
      <c r="AB54" s="704"/>
      <c r="AC54" s="704"/>
    </row>
    <row r="55" spans="2:29" s="163" customFormat="1" ht="22.5" customHeight="1">
      <c r="B55" s="456" t="s">
        <v>926</v>
      </c>
      <c r="C55" s="497"/>
      <c r="D55" s="456" t="s">
        <v>580</v>
      </c>
      <c r="E55" s="663"/>
      <c r="F55" s="663"/>
      <c r="G55" s="663"/>
      <c r="H55" s="456" t="s">
        <v>921</v>
      </c>
      <c r="J55" s="456" t="s">
        <v>580</v>
      </c>
      <c r="K55" s="704"/>
      <c r="L55" s="704"/>
      <c r="O55" s="704"/>
      <c r="P55" s="704"/>
      <c r="Q55" s="704"/>
      <c r="R55" s="704"/>
      <c r="S55" s="704"/>
      <c r="T55" s="704"/>
      <c r="U55" s="704"/>
      <c r="V55" s="704"/>
      <c r="W55" s="704"/>
      <c r="X55" s="164"/>
      <c r="Y55" s="704"/>
      <c r="Z55" s="704"/>
      <c r="AA55" s="704"/>
      <c r="AB55" s="704"/>
      <c r="AC55" s="704"/>
    </row>
    <row r="56" spans="2:29" ht="20">
      <c r="B56" s="665"/>
      <c r="D56" s="665"/>
      <c r="E56" s="665"/>
      <c r="F56" s="665"/>
      <c r="G56" s="665"/>
      <c r="H56" s="456" t="s">
        <v>920</v>
      </c>
      <c r="J56" s="456" t="s">
        <v>580</v>
      </c>
      <c r="AA56" s="704"/>
      <c r="AB56" s="704"/>
    </row>
    <row r="57" spans="2:29" s="163" customFormat="1" ht="12.5">
      <c r="B57" s="704"/>
      <c r="C57" s="704"/>
      <c r="D57" s="704"/>
      <c r="E57" s="704"/>
      <c r="F57" s="704"/>
      <c r="G57" s="704"/>
      <c r="H57" s="704"/>
      <c r="I57" s="704"/>
      <c r="J57" s="704"/>
      <c r="K57" s="704"/>
      <c r="L57" s="704"/>
      <c r="O57" s="704"/>
      <c r="P57" s="704"/>
      <c r="Q57" s="704"/>
      <c r="R57" s="704"/>
      <c r="S57" s="704"/>
      <c r="T57" s="704"/>
      <c r="U57" s="704"/>
      <c r="V57" s="704"/>
      <c r="W57" s="704"/>
      <c r="X57" s="164"/>
      <c r="Y57" s="704"/>
      <c r="Z57" s="704"/>
      <c r="AA57" s="704"/>
      <c r="AB57" s="704"/>
      <c r="AC57" s="704"/>
    </row>
    <row r="58" spans="2:29" s="163" customFormat="1" ht="12.5">
      <c r="B58" s="704"/>
      <c r="C58" s="704"/>
      <c r="D58" s="704"/>
      <c r="E58" s="704"/>
      <c r="F58" s="704"/>
      <c r="G58" s="704"/>
      <c r="H58" s="704"/>
      <c r="I58" s="704"/>
      <c r="J58" s="704"/>
      <c r="K58" s="704"/>
      <c r="L58" s="704"/>
      <c r="O58" s="704"/>
      <c r="P58" s="704"/>
      <c r="Q58" s="704"/>
      <c r="R58" s="704"/>
      <c r="S58" s="704"/>
      <c r="T58" s="704"/>
      <c r="U58" s="704"/>
      <c r="V58" s="704"/>
      <c r="W58" s="704"/>
      <c r="X58" s="164"/>
      <c r="Y58" s="704"/>
      <c r="Z58" s="704"/>
      <c r="AA58" s="704"/>
      <c r="AB58" s="704"/>
      <c r="AC58" s="704"/>
    </row>
    <row r="59" spans="2:29" s="163" customFormat="1" ht="12.5">
      <c r="B59" s="704"/>
      <c r="C59" s="704"/>
      <c r="D59" s="704"/>
      <c r="E59" s="704"/>
      <c r="F59" s="704"/>
      <c r="G59" s="704"/>
      <c r="H59" s="704"/>
      <c r="I59" s="704"/>
      <c r="J59" s="704"/>
      <c r="K59" s="704"/>
      <c r="L59" s="704"/>
      <c r="O59" s="704"/>
      <c r="P59" s="704"/>
      <c r="Q59" s="704"/>
      <c r="R59" s="704"/>
      <c r="S59" s="704"/>
      <c r="T59" s="704"/>
      <c r="U59" s="704"/>
      <c r="V59" s="704"/>
      <c r="W59" s="704"/>
      <c r="X59" s="164"/>
      <c r="Y59" s="704"/>
      <c r="Z59" s="704"/>
      <c r="AA59" s="704"/>
      <c r="AB59" s="704"/>
      <c r="AC59" s="704"/>
    </row>
    <row r="60" spans="2:29" s="163" customFormat="1" ht="12.5">
      <c r="B60" s="704"/>
      <c r="C60" s="704"/>
      <c r="D60" s="704"/>
      <c r="E60" s="704"/>
      <c r="F60" s="704"/>
      <c r="G60" s="704"/>
      <c r="H60" s="704"/>
      <c r="I60" s="704"/>
      <c r="J60" s="704"/>
      <c r="K60" s="704"/>
      <c r="L60" s="704"/>
      <c r="O60" s="704"/>
      <c r="P60" s="704"/>
      <c r="Q60" s="704"/>
      <c r="R60" s="704"/>
      <c r="S60" s="704"/>
      <c r="T60" s="704"/>
      <c r="U60" s="704"/>
      <c r="V60" s="704"/>
      <c r="W60" s="704"/>
      <c r="X60" s="164"/>
      <c r="Y60" s="704"/>
      <c r="Z60" s="704"/>
      <c r="AA60" s="704"/>
      <c r="AB60" s="704"/>
      <c r="AC60" s="704"/>
    </row>
    <row r="61" spans="2:29" s="163" customFormat="1" ht="12.5">
      <c r="B61" s="704"/>
      <c r="C61" s="704"/>
      <c r="D61" s="704"/>
      <c r="E61" s="704"/>
      <c r="F61" s="704"/>
      <c r="G61" s="704"/>
      <c r="H61" s="704"/>
      <c r="I61" s="704"/>
      <c r="J61" s="704"/>
      <c r="K61" s="704"/>
      <c r="L61" s="704"/>
      <c r="O61" s="704"/>
      <c r="P61" s="704"/>
      <c r="Q61" s="704"/>
      <c r="R61" s="704"/>
      <c r="S61" s="704"/>
      <c r="T61" s="704"/>
      <c r="U61" s="704"/>
      <c r="V61" s="704"/>
      <c r="W61" s="704"/>
      <c r="X61" s="164"/>
      <c r="Y61" s="704"/>
      <c r="Z61" s="704"/>
      <c r="AA61" s="704"/>
      <c r="AB61" s="704"/>
      <c r="AC61" s="704"/>
    </row>
    <row r="62" spans="2:29" s="163" customFormat="1" ht="12.5">
      <c r="B62" s="704"/>
      <c r="C62" s="704"/>
      <c r="D62" s="704"/>
      <c r="E62" s="704"/>
      <c r="F62" s="704"/>
      <c r="G62" s="704"/>
      <c r="H62" s="704"/>
      <c r="I62" s="704"/>
      <c r="J62" s="704"/>
      <c r="K62" s="704"/>
      <c r="L62" s="704"/>
      <c r="O62" s="704"/>
      <c r="P62" s="704"/>
      <c r="Q62" s="704"/>
      <c r="R62" s="704"/>
      <c r="S62" s="704"/>
      <c r="T62" s="704"/>
      <c r="U62" s="704"/>
      <c r="V62" s="704"/>
      <c r="W62" s="704"/>
      <c r="X62" s="164"/>
      <c r="Y62" s="704"/>
      <c r="Z62" s="704"/>
      <c r="AA62" s="704"/>
      <c r="AB62" s="704"/>
      <c r="AC62" s="704"/>
    </row>
    <row r="63" spans="2:29" s="163" customFormat="1" ht="12.5">
      <c r="B63" s="704"/>
      <c r="C63" s="704"/>
      <c r="D63" s="704"/>
      <c r="E63" s="704"/>
      <c r="F63" s="704"/>
      <c r="G63" s="704"/>
      <c r="H63" s="704"/>
      <c r="I63" s="704"/>
      <c r="J63" s="704"/>
      <c r="K63" s="704"/>
      <c r="L63" s="704"/>
      <c r="O63" s="704"/>
      <c r="P63" s="704"/>
      <c r="Q63" s="704"/>
      <c r="R63" s="704"/>
      <c r="S63" s="704"/>
      <c r="T63" s="704"/>
      <c r="U63" s="704"/>
      <c r="V63" s="704"/>
      <c r="W63" s="704"/>
      <c r="X63" s="164"/>
      <c r="Y63" s="704"/>
      <c r="Z63" s="704"/>
      <c r="AA63" s="704"/>
      <c r="AB63" s="704"/>
      <c r="AC63" s="704"/>
    </row>
    <row r="64" spans="2:29" s="163" customFormat="1" ht="12.5">
      <c r="B64" s="704"/>
      <c r="C64" s="704"/>
      <c r="D64" s="704"/>
      <c r="E64" s="704"/>
      <c r="F64" s="704"/>
      <c r="G64" s="704"/>
      <c r="H64" s="704"/>
      <c r="I64" s="704"/>
      <c r="J64" s="704"/>
      <c r="K64" s="704"/>
      <c r="L64" s="704"/>
      <c r="O64" s="704"/>
      <c r="P64" s="704"/>
      <c r="Q64" s="704"/>
      <c r="R64" s="704"/>
      <c r="S64" s="704"/>
      <c r="T64" s="704"/>
      <c r="U64" s="704"/>
      <c r="V64" s="704"/>
      <c r="W64" s="704"/>
      <c r="X64" s="164"/>
      <c r="Y64" s="704"/>
      <c r="Z64" s="704"/>
      <c r="AA64" s="704"/>
      <c r="AB64" s="704"/>
      <c r="AC64" s="704"/>
    </row>
    <row r="65" spans="2:29" s="163" customFormat="1" ht="12.5">
      <c r="B65" s="704"/>
      <c r="C65" s="704"/>
      <c r="D65" s="704"/>
      <c r="E65" s="704"/>
      <c r="F65" s="704"/>
      <c r="G65" s="704"/>
      <c r="H65" s="704"/>
      <c r="I65" s="704"/>
      <c r="J65" s="704"/>
      <c r="K65" s="704"/>
      <c r="L65" s="704"/>
      <c r="O65" s="704"/>
      <c r="P65" s="704"/>
      <c r="Q65" s="704"/>
      <c r="R65" s="704"/>
      <c r="S65" s="704"/>
      <c r="T65" s="704"/>
      <c r="U65" s="704"/>
      <c r="V65" s="704"/>
      <c r="W65" s="704"/>
      <c r="X65" s="164"/>
      <c r="Y65" s="704"/>
      <c r="Z65" s="704"/>
      <c r="AA65" s="704"/>
      <c r="AB65" s="704"/>
      <c r="AC65" s="704"/>
    </row>
    <row r="66" spans="2:29" s="163" customFormat="1" ht="12.5">
      <c r="B66" s="704"/>
      <c r="C66" s="704"/>
      <c r="D66" s="704"/>
      <c r="E66" s="704"/>
      <c r="F66" s="704"/>
      <c r="G66" s="704"/>
      <c r="H66" s="704"/>
      <c r="I66" s="704"/>
      <c r="J66" s="704"/>
      <c r="K66" s="704"/>
      <c r="L66" s="704"/>
      <c r="O66" s="704"/>
      <c r="P66" s="704"/>
      <c r="Q66" s="704"/>
      <c r="R66" s="704"/>
      <c r="S66" s="704"/>
      <c r="T66" s="704"/>
      <c r="U66" s="704"/>
      <c r="V66" s="704"/>
      <c r="W66" s="704"/>
      <c r="X66" s="164"/>
      <c r="Y66" s="704"/>
      <c r="Z66" s="704"/>
      <c r="AA66" s="704"/>
      <c r="AB66" s="704"/>
      <c r="AC66" s="704"/>
    </row>
    <row r="67" spans="2:29" s="163" customFormat="1" ht="12.5">
      <c r="B67" s="704"/>
      <c r="C67" s="704"/>
      <c r="D67" s="704"/>
      <c r="E67" s="704"/>
      <c r="F67" s="704"/>
      <c r="G67" s="704"/>
      <c r="H67" s="704"/>
      <c r="I67" s="704"/>
      <c r="J67" s="704"/>
      <c r="K67" s="704"/>
      <c r="L67" s="704"/>
      <c r="O67" s="704"/>
      <c r="P67" s="704"/>
      <c r="Q67" s="704"/>
      <c r="R67" s="704"/>
      <c r="S67" s="704"/>
      <c r="T67" s="704"/>
      <c r="U67" s="704"/>
      <c r="V67" s="704"/>
      <c r="W67" s="704"/>
      <c r="X67" s="164"/>
      <c r="Y67" s="704"/>
      <c r="Z67" s="704"/>
      <c r="AA67" s="704"/>
      <c r="AB67" s="704"/>
      <c r="AC67" s="704"/>
    </row>
    <row r="68" spans="2:29" ht="12.5">
      <c r="C68" s="704"/>
      <c r="D68" s="704"/>
      <c r="E68" s="704"/>
      <c r="F68" s="704"/>
      <c r="G68" s="704"/>
      <c r="H68" s="704"/>
      <c r="I68" s="704"/>
      <c r="AA68" s="704"/>
      <c r="AB68" s="704"/>
    </row>
    <row r="69" spans="2:29" s="665" customFormat="1" ht="12.5">
      <c r="B69" s="704"/>
      <c r="C69" s="704"/>
      <c r="D69" s="704"/>
      <c r="E69" s="704"/>
      <c r="F69" s="704"/>
      <c r="G69" s="704"/>
      <c r="H69" s="704"/>
      <c r="I69" s="704"/>
      <c r="J69" s="704"/>
      <c r="K69" s="704"/>
      <c r="L69" s="704"/>
      <c r="M69" s="163"/>
      <c r="N69" s="163"/>
      <c r="O69" s="704"/>
      <c r="P69" s="704"/>
      <c r="Q69" s="704"/>
      <c r="R69" s="704"/>
      <c r="S69" s="704"/>
      <c r="T69" s="704"/>
      <c r="U69" s="704"/>
      <c r="V69" s="704"/>
      <c r="W69" s="704"/>
      <c r="X69" s="164"/>
      <c r="Y69" s="704"/>
      <c r="Z69" s="704"/>
      <c r="AA69" s="704"/>
      <c r="AB69" s="704"/>
      <c r="AC69" s="704"/>
    </row>
    <row r="70" spans="2:29" s="665" customFormat="1" ht="12.5">
      <c r="B70" s="704"/>
      <c r="C70" s="704"/>
      <c r="D70" s="704"/>
      <c r="E70" s="704"/>
      <c r="F70" s="704"/>
      <c r="G70" s="704"/>
      <c r="H70" s="704"/>
      <c r="I70" s="704"/>
      <c r="J70" s="704"/>
      <c r="K70" s="704"/>
      <c r="L70" s="704"/>
      <c r="M70" s="163"/>
      <c r="N70" s="163"/>
      <c r="O70" s="704"/>
      <c r="P70" s="704"/>
      <c r="Q70" s="704"/>
      <c r="R70" s="704"/>
      <c r="S70" s="704"/>
      <c r="T70" s="704"/>
      <c r="U70" s="704"/>
      <c r="V70" s="704"/>
      <c r="W70" s="704"/>
      <c r="X70" s="164"/>
      <c r="Y70" s="704"/>
      <c r="Z70" s="704"/>
      <c r="AA70" s="704"/>
      <c r="AB70" s="704"/>
      <c r="AC70" s="704"/>
    </row>
    <row r="71" spans="2:29" s="665" customFormat="1" ht="12.5">
      <c r="B71" s="704"/>
      <c r="C71" s="704"/>
      <c r="D71" s="704"/>
      <c r="E71" s="704"/>
      <c r="F71" s="704"/>
      <c r="G71" s="704"/>
      <c r="H71" s="704"/>
      <c r="I71" s="704"/>
      <c r="J71" s="704"/>
      <c r="K71" s="704"/>
      <c r="L71" s="704"/>
      <c r="M71" s="163"/>
      <c r="N71" s="163"/>
      <c r="O71" s="704"/>
      <c r="P71" s="704"/>
      <c r="Q71" s="704"/>
      <c r="R71" s="704"/>
      <c r="S71" s="704"/>
      <c r="T71" s="704"/>
      <c r="U71" s="704"/>
      <c r="V71" s="704"/>
      <c r="W71" s="704"/>
      <c r="X71" s="164"/>
      <c r="Y71" s="704"/>
      <c r="Z71" s="704"/>
      <c r="AA71" s="704"/>
      <c r="AB71" s="704"/>
      <c r="AC71" s="704"/>
    </row>
    <row r="72" spans="2:29" s="665" customFormat="1" ht="12.5">
      <c r="B72" s="704"/>
      <c r="C72" s="704"/>
      <c r="D72" s="704"/>
      <c r="E72" s="704"/>
      <c r="F72" s="704"/>
      <c r="G72" s="704"/>
      <c r="H72" s="704"/>
      <c r="I72" s="704"/>
      <c r="J72" s="704"/>
      <c r="K72" s="704"/>
      <c r="L72" s="704"/>
      <c r="M72" s="163"/>
      <c r="N72" s="163"/>
      <c r="O72" s="704"/>
      <c r="P72" s="704"/>
      <c r="Q72" s="704"/>
      <c r="R72" s="704"/>
      <c r="S72" s="704"/>
      <c r="T72" s="704"/>
      <c r="U72" s="704"/>
      <c r="V72" s="704"/>
      <c r="W72" s="704"/>
      <c r="X72" s="164"/>
      <c r="Y72" s="704"/>
      <c r="Z72" s="704"/>
      <c r="AA72" s="704"/>
      <c r="AB72" s="704"/>
      <c r="AC72" s="704"/>
    </row>
    <row r="73" spans="2:29" s="665" customFormat="1" ht="12.5">
      <c r="B73" s="704"/>
      <c r="C73" s="704"/>
      <c r="D73" s="704"/>
      <c r="E73" s="704"/>
      <c r="F73" s="704"/>
      <c r="G73" s="704"/>
      <c r="H73" s="704"/>
      <c r="I73" s="704"/>
      <c r="J73" s="704"/>
      <c r="K73" s="704"/>
      <c r="L73" s="704"/>
      <c r="M73" s="163"/>
      <c r="N73" s="163"/>
      <c r="O73" s="704"/>
      <c r="P73" s="704"/>
      <c r="Q73" s="704"/>
      <c r="R73" s="704"/>
      <c r="S73" s="704"/>
      <c r="T73" s="704"/>
      <c r="U73" s="704"/>
      <c r="V73" s="704"/>
      <c r="W73" s="704"/>
      <c r="X73" s="164"/>
      <c r="Y73" s="704"/>
      <c r="Z73" s="704"/>
      <c r="AA73" s="704"/>
      <c r="AB73" s="704"/>
      <c r="AC73" s="704"/>
    </row>
    <row r="74" spans="2:29" s="665" customFormat="1" ht="12.5">
      <c r="B74" s="704"/>
      <c r="C74" s="704"/>
      <c r="D74" s="704"/>
      <c r="E74" s="704"/>
      <c r="F74" s="704"/>
      <c r="G74" s="704"/>
      <c r="H74" s="704"/>
      <c r="I74" s="704"/>
      <c r="J74" s="704"/>
      <c r="K74" s="704"/>
      <c r="L74" s="704"/>
      <c r="M74" s="163"/>
      <c r="N74" s="163"/>
      <c r="O74" s="704"/>
      <c r="P74" s="704"/>
      <c r="Q74" s="704"/>
      <c r="R74" s="704"/>
      <c r="S74" s="704"/>
      <c r="T74" s="704"/>
      <c r="U74" s="704"/>
      <c r="V74" s="704"/>
      <c r="W74" s="704"/>
      <c r="X74" s="164"/>
      <c r="Y74" s="704"/>
      <c r="Z74" s="704"/>
      <c r="AA74" s="704"/>
      <c r="AB74" s="704"/>
      <c r="AC74" s="704"/>
    </row>
    <row r="75" spans="2:29" s="665" customFormat="1" ht="12.5">
      <c r="B75" s="704"/>
      <c r="C75" s="704"/>
      <c r="D75" s="704"/>
      <c r="E75" s="704"/>
      <c r="F75" s="704"/>
      <c r="G75" s="704"/>
      <c r="H75" s="704"/>
      <c r="I75" s="704"/>
      <c r="J75" s="704"/>
      <c r="K75" s="704"/>
      <c r="L75" s="704"/>
      <c r="M75" s="163"/>
      <c r="N75" s="163"/>
      <c r="O75" s="704"/>
      <c r="P75" s="704"/>
      <c r="Q75" s="704"/>
      <c r="R75" s="704"/>
      <c r="S75" s="704"/>
      <c r="T75" s="704"/>
      <c r="U75" s="704"/>
      <c r="V75" s="704"/>
      <c r="W75" s="704"/>
      <c r="X75" s="164"/>
      <c r="Y75" s="704"/>
      <c r="Z75" s="704"/>
      <c r="AA75" s="704"/>
      <c r="AB75" s="704"/>
      <c r="AC75" s="704"/>
    </row>
    <row r="76" spans="2:29" s="665" customFormat="1" ht="12.5">
      <c r="B76" s="704"/>
      <c r="C76" s="704"/>
      <c r="D76" s="704"/>
      <c r="E76" s="704"/>
      <c r="F76" s="704"/>
      <c r="G76" s="704"/>
      <c r="H76" s="704"/>
      <c r="I76" s="704"/>
      <c r="J76" s="704"/>
      <c r="K76" s="704"/>
      <c r="L76" s="704"/>
      <c r="M76" s="163"/>
      <c r="N76" s="163"/>
      <c r="O76" s="704"/>
      <c r="P76" s="704"/>
      <c r="Q76" s="704"/>
      <c r="R76" s="704"/>
      <c r="S76" s="704"/>
      <c r="T76" s="704"/>
      <c r="U76" s="704"/>
      <c r="V76" s="704"/>
      <c r="W76" s="704"/>
      <c r="X76" s="164"/>
      <c r="Y76" s="704"/>
      <c r="Z76" s="704"/>
      <c r="AA76" s="704"/>
      <c r="AB76" s="704"/>
      <c r="AC76" s="704"/>
    </row>
    <row r="77" spans="2:29" s="665" customFormat="1" ht="12.5">
      <c r="B77" s="704"/>
      <c r="C77" s="704"/>
      <c r="D77" s="704"/>
      <c r="E77" s="704"/>
      <c r="F77" s="704"/>
      <c r="G77" s="704"/>
      <c r="H77" s="704"/>
      <c r="I77" s="704"/>
      <c r="J77" s="704"/>
      <c r="K77" s="704"/>
      <c r="L77" s="704"/>
      <c r="M77" s="163"/>
      <c r="N77" s="163"/>
      <c r="O77" s="704"/>
      <c r="P77" s="704"/>
      <c r="Q77" s="704"/>
      <c r="R77" s="704"/>
      <c r="S77" s="704"/>
      <c r="T77" s="704"/>
      <c r="U77" s="704"/>
      <c r="V77" s="704"/>
      <c r="W77" s="704"/>
      <c r="X77" s="164"/>
      <c r="Y77" s="704"/>
      <c r="Z77" s="704"/>
      <c r="AA77" s="704"/>
      <c r="AB77" s="704"/>
      <c r="AC77" s="704"/>
    </row>
    <row r="78" spans="2:29" s="665" customFormat="1" ht="12.5">
      <c r="B78" s="704"/>
      <c r="C78" s="704"/>
      <c r="D78" s="704"/>
      <c r="E78" s="704"/>
      <c r="F78" s="704"/>
      <c r="G78" s="704"/>
      <c r="H78" s="704"/>
      <c r="I78" s="704"/>
      <c r="J78" s="704"/>
      <c r="K78" s="704"/>
      <c r="L78" s="704"/>
      <c r="M78" s="163"/>
      <c r="N78" s="163"/>
      <c r="O78" s="704"/>
      <c r="P78" s="704"/>
      <c r="Q78" s="704"/>
      <c r="R78" s="704"/>
      <c r="S78" s="704"/>
      <c r="T78" s="704"/>
      <c r="U78" s="704"/>
      <c r="V78" s="704"/>
      <c r="W78" s="704"/>
      <c r="X78" s="164"/>
      <c r="Y78" s="704"/>
      <c r="Z78" s="704"/>
      <c r="AA78" s="704"/>
      <c r="AB78" s="704"/>
      <c r="AC78" s="704"/>
    </row>
    <row r="79" spans="2:29" s="665" customFormat="1" ht="12.5">
      <c r="B79" s="704"/>
      <c r="C79" s="704"/>
      <c r="D79" s="704"/>
      <c r="E79" s="704"/>
      <c r="F79" s="704"/>
      <c r="G79" s="704"/>
      <c r="H79" s="704"/>
      <c r="I79" s="704"/>
      <c r="J79" s="704"/>
      <c r="K79" s="704"/>
      <c r="L79" s="704"/>
      <c r="M79" s="163"/>
      <c r="N79" s="163"/>
      <c r="O79" s="704"/>
      <c r="P79" s="704"/>
      <c r="Q79" s="704"/>
      <c r="R79" s="704"/>
      <c r="S79" s="704"/>
      <c r="T79" s="704"/>
      <c r="U79" s="704"/>
      <c r="V79" s="704"/>
      <c r="W79" s="704"/>
      <c r="X79" s="164"/>
      <c r="Y79" s="704"/>
      <c r="Z79" s="704"/>
      <c r="AA79" s="704"/>
      <c r="AB79" s="704"/>
      <c r="AC79" s="704"/>
    </row>
    <row r="80" spans="2:29" s="665" customFormat="1" ht="12.5">
      <c r="B80" s="704"/>
      <c r="C80" s="704"/>
      <c r="D80" s="704"/>
      <c r="E80" s="704"/>
      <c r="F80" s="704"/>
      <c r="G80" s="704"/>
      <c r="H80" s="704"/>
      <c r="I80" s="704"/>
      <c r="J80" s="704"/>
      <c r="K80" s="704"/>
      <c r="L80" s="704"/>
      <c r="M80" s="163"/>
      <c r="N80" s="163"/>
      <c r="O80" s="704"/>
      <c r="P80" s="704"/>
      <c r="Q80" s="704"/>
      <c r="R80" s="704"/>
      <c r="S80" s="704"/>
      <c r="T80" s="704"/>
      <c r="U80" s="704"/>
      <c r="V80" s="704"/>
      <c r="W80" s="704"/>
      <c r="X80" s="164"/>
      <c r="Y80" s="704"/>
      <c r="Z80" s="704"/>
      <c r="AA80" s="704"/>
      <c r="AB80" s="704"/>
      <c r="AC80" s="704"/>
    </row>
    <row r="81" spans="2:29" s="665" customFormat="1" ht="12.5">
      <c r="B81" s="704"/>
      <c r="C81" s="704"/>
      <c r="D81" s="704"/>
      <c r="E81" s="704"/>
      <c r="F81" s="704"/>
      <c r="G81" s="704"/>
      <c r="H81" s="704"/>
      <c r="I81" s="704"/>
      <c r="J81" s="704"/>
      <c r="K81" s="704"/>
      <c r="L81" s="704"/>
      <c r="M81" s="163"/>
      <c r="N81" s="163"/>
      <c r="O81" s="704"/>
      <c r="P81" s="704"/>
      <c r="Q81" s="704"/>
      <c r="R81" s="704"/>
      <c r="S81" s="704"/>
      <c r="T81" s="704"/>
      <c r="U81" s="704"/>
      <c r="V81" s="704"/>
      <c r="W81" s="704"/>
      <c r="X81" s="164"/>
      <c r="Y81" s="704"/>
      <c r="Z81" s="704"/>
      <c r="AA81" s="704"/>
      <c r="AB81" s="704"/>
      <c r="AC81" s="704"/>
    </row>
    <row r="82" spans="2:29" s="665" customFormat="1" ht="12.5">
      <c r="B82" s="704"/>
      <c r="C82" s="704"/>
      <c r="D82" s="704"/>
      <c r="E82" s="704"/>
      <c r="F82" s="704"/>
      <c r="G82" s="704"/>
      <c r="H82" s="704"/>
      <c r="I82" s="704"/>
      <c r="J82" s="704"/>
      <c r="K82" s="704"/>
      <c r="L82" s="704"/>
      <c r="M82" s="163"/>
      <c r="N82" s="163"/>
      <c r="O82" s="704"/>
      <c r="P82" s="704"/>
      <c r="Q82" s="704"/>
      <c r="R82" s="704"/>
      <c r="S82" s="704"/>
      <c r="T82" s="704"/>
      <c r="U82" s="704"/>
      <c r="V82" s="704"/>
      <c r="W82" s="704"/>
      <c r="X82" s="164"/>
      <c r="Y82" s="704"/>
      <c r="Z82" s="704"/>
      <c r="AA82" s="704"/>
      <c r="AB82" s="704"/>
      <c r="AC82" s="704"/>
    </row>
    <row r="83" spans="2:29" s="665" customFormat="1" ht="12.5">
      <c r="B83" s="704"/>
      <c r="C83" s="704"/>
      <c r="D83" s="704"/>
      <c r="E83" s="704"/>
      <c r="F83" s="704"/>
      <c r="G83" s="704"/>
      <c r="H83" s="704"/>
      <c r="I83" s="704"/>
      <c r="J83" s="704"/>
      <c r="K83" s="704"/>
      <c r="L83" s="704"/>
      <c r="M83" s="163"/>
      <c r="N83" s="163"/>
      <c r="O83" s="704"/>
      <c r="P83" s="704"/>
      <c r="Q83" s="704"/>
      <c r="R83" s="704"/>
      <c r="S83" s="704"/>
      <c r="T83" s="704"/>
      <c r="U83" s="704"/>
      <c r="V83" s="704"/>
      <c r="W83" s="704"/>
      <c r="X83" s="164"/>
      <c r="Y83" s="704"/>
      <c r="Z83" s="704"/>
      <c r="AA83" s="704"/>
      <c r="AB83" s="704"/>
      <c r="AC83" s="704"/>
    </row>
    <row r="84" spans="2:29" s="665" customFormat="1" ht="12.5">
      <c r="B84" s="704"/>
      <c r="C84" s="704"/>
      <c r="D84" s="704"/>
      <c r="E84" s="704"/>
      <c r="F84" s="704"/>
      <c r="G84" s="704"/>
      <c r="H84" s="704"/>
      <c r="I84" s="704"/>
      <c r="J84" s="704"/>
      <c r="K84" s="704"/>
      <c r="L84" s="704"/>
      <c r="M84" s="163"/>
      <c r="N84" s="163"/>
      <c r="O84" s="704"/>
      <c r="P84" s="704"/>
      <c r="Q84" s="704"/>
      <c r="R84" s="704"/>
      <c r="S84" s="704"/>
      <c r="T84" s="704"/>
      <c r="U84" s="704"/>
      <c r="V84" s="704"/>
      <c r="W84" s="704"/>
      <c r="X84" s="164"/>
      <c r="Y84" s="704"/>
      <c r="Z84" s="704"/>
      <c r="AA84" s="704"/>
      <c r="AB84" s="704"/>
      <c r="AC84" s="704"/>
    </row>
    <row r="85" spans="2:29" s="665" customFormat="1" ht="12.5">
      <c r="B85" s="704"/>
      <c r="C85" s="704"/>
      <c r="D85" s="704"/>
      <c r="E85" s="704"/>
      <c r="F85" s="704"/>
      <c r="G85" s="704"/>
      <c r="H85" s="704"/>
      <c r="I85" s="704"/>
      <c r="J85" s="704"/>
      <c r="K85" s="704"/>
      <c r="L85" s="704"/>
      <c r="M85" s="163"/>
      <c r="N85" s="163"/>
      <c r="O85" s="704"/>
      <c r="P85" s="704"/>
      <c r="Q85" s="704"/>
      <c r="R85" s="704"/>
      <c r="S85" s="704"/>
      <c r="T85" s="704"/>
      <c r="U85" s="704"/>
      <c r="V85" s="704"/>
      <c r="W85" s="704"/>
      <c r="X85" s="164"/>
      <c r="Y85" s="704"/>
      <c r="Z85" s="704"/>
      <c r="AA85" s="704"/>
      <c r="AB85" s="704"/>
      <c r="AC85" s="704"/>
    </row>
    <row r="86" spans="2:29" s="665" customFormat="1" ht="12.5">
      <c r="B86" s="704"/>
      <c r="C86" s="704"/>
      <c r="D86" s="704"/>
      <c r="E86" s="704"/>
      <c r="F86" s="704"/>
      <c r="G86" s="704"/>
      <c r="H86" s="704"/>
      <c r="I86" s="704"/>
      <c r="J86" s="704"/>
      <c r="K86" s="704"/>
      <c r="L86" s="704"/>
      <c r="M86" s="163"/>
      <c r="N86" s="163"/>
      <c r="O86" s="704"/>
      <c r="P86" s="704"/>
      <c r="Q86" s="704"/>
      <c r="R86" s="704"/>
      <c r="S86" s="704"/>
      <c r="T86" s="704"/>
      <c r="U86" s="704"/>
      <c r="V86" s="704"/>
      <c r="W86" s="704"/>
      <c r="X86" s="164"/>
      <c r="Y86" s="704"/>
      <c r="Z86" s="704"/>
      <c r="AA86" s="704"/>
      <c r="AB86" s="704"/>
      <c r="AC86" s="704"/>
    </row>
    <row r="87" spans="2:29" s="665" customFormat="1" ht="12.5">
      <c r="B87" s="704"/>
      <c r="C87" s="704"/>
      <c r="D87" s="704"/>
      <c r="E87" s="704"/>
      <c r="F87" s="704"/>
      <c r="G87" s="704"/>
      <c r="H87" s="704"/>
      <c r="I87" s="704"/>
      <c r="J87" s="704"/>
      <c r="K87" s="704"/>
      <c r="L87" s="704"/>
      <c r="M87" s="163"/>
      <c r="N87" s="163"/>
      <c r="O87" s="704"/>
      <c r="P87" s="704"/>
      <c r="Q87" s="704"/>
      <c r="R87" s="704"/>
      <c r="S87" s="704"/>
      <c r="T87" s="704"/>
      <c r="U87" s="704"/>
      <c r="V87" s="704"/>
      <c r="W87" s="704"/>
      <c r="X87" s="164"/>
      <c r="Y87" s="704"/>
      <c r="Z87" s="704"/>
      <c r="AA87" s="704"/>
      <c r="AB87" s="704"/>
      <c r="AC87" s="704"/>
    </row>
    <row r="88" spans="2:29" s="665" customFormat="1" ht="12.5">
      <c r="B88" s="704"/>
      <c r="C88" s="704"/>
      <c r="D88" s="704"/>
      <c r="E88" s="704"/>
      <c r="F88" s="704"/>
      <c r="G88" s="704"/>
      <c r="H88" s="704"/>
      <c r="I88" s="704"/>
      <c r="J88" s="704"/>
      <c r="K88" s="704"/>
      <c r="L88" s="704"/>
      <c r="M88" s="163"/>
      <c r="N88" s="163"/>
      <c r="O88" s="704"/>
      <c r="P88" s="704"/>
      <c r="Q88" s="704"/>
      <c r="R88" s="704"/>
      <c r="S88" s="704"/>
      <c r="T88" s="704"/>
      <c r="U88" s="704"/>
      <c r="V88" s="704"/>
      <c r="W88" s="704"/>
      <c r="X88" s="164"/>
      <c r="Y88" s="704"/>
      <c r="Z88" s="704"/>
      <c r="AA88" s="704"/>
      <c r="AB88" s="704"/>
      <c r="AC88" s="704"/>
    </row>
    <row r="89" spans="2:29" s="665" customFormat="1" ht="12.5">
      <c r="B89" s="704"/>
      <c r="C89" s="704"/>
      <c r="D89" s="704"/>
      <c r="E89" s="704"/>
      <c r="F89" s="704"/>
      <c r="G89" s="704"/>
      <c r="H89" s="704"/>
      <c r="I89" s="704"/>
      <c r="J89" s="704"/>
      <c r="K89" s="704"/>
      <c r="L89" s="704"/>
      <c r="M89" s="163"/>
      <c r="N89" s="163"/>
      <c r="O89" s="704"/>
      <c r="P89" s="704"/>
      <c r="Q89" s="704"/>
      <c r="R89" s="704"/>
      <c r="S89" s="704"/>
      <c r="T89" s="704"/>
      <c r="U89" s="704"/>
      <c r="V89" s="704"/>
      <c r="W89" s="704"/>
      <c r="X89" s="164"/>
      <c r="Y89" s="704"/>
      <c r="Z89" s="704"/>
      <c r="AA89" s="704"/>
      <c r="AB89" s="704"/>
      <c r="AC89" s="704"/>
    </row>
    <row r="90" spans="2:29" s="665" customFormat="1" ht="12.5">
      <c r="B90" s="704"/>
      <c r="C90" s="704"/>
      <c r="D90" s="704"/>
      <c r="E90" s="704"/>
      <c r="F90" s="704"/>
      <c r="G90" s="704"/>
      <c r="H90" s="704"/>
      <c r="I90" s="704"/>
      <c r="J90" s="704"/>
      <c r="K90" s="704"/>
      <c r="L90" s="704"/>
      <c r="M90" s="163"/>
      <c r="N90" s="163"/>
      <c r="O90" s="704"/>
      <c r="P90" s="704"/>
      <c r="Q90" s="704"/>
      <c r="R90" s="704"/>
      <c r="S90" s="704"/>
      <c r="T90" s="704"/>
      <c r="U90" s="704"/>
      <c r="V90" s="704"/>
      <c r="W90" s="704"/>
      <c r="X90" s="164"/>
      <c r="Y90" s="704"/>
      <c r="Z90" s="704"/>
      <c r="AA90" s="704"/>
      <c r="AB90" s="704"/>
      <c r="AC90" s="704"/>
    </row>
    <row r="91" spans="2:29" s="665" customFormat="1" ht="12.5">
      <c r="B91" s="704"/>
      <c r="C91" s="704"/>
      <c r="D91" s="704"/>
      <c r="E91" s="704"/>
      <c r="F91" s="704"/>
      <c r="G91" s="704"/>
      <c r="H91" s="704"/>
      <c r="I91" s="704"/>
      <c r="J91" s="704"/>
      <c r="K91" s="704"/>
      <c r="L91" s="704"/>
      <c r="M91" s="163"/>
      <c r="N91" s="163"/>
      <c r="O91" s="704"/>
      <c r="P91" s="704"/>
      <c r="Q91" s="704"/>
      <c r="R91" s="704"/>
      <c r="S91" s="704"/>
      <c r="T91" s="704"/>
      <c r="U91" s="704"/>
      <c r="V91" s="704"/>
      <c r="W91" s="704"/>
      <c r="X91" s="164"/>
      <c r="Y91" s="704"/>
      <c r="Z91" s="704"/>
      <c r="AA91" s="704"/>
      <c r="AB91" s="704"/>
      <c r="AC91" s="704"/>
    </row>
    <row r="92" spans="2:29" s="665" customFormat="1" ht="12.5">
      <c r="B92" s="704"/>
      <c r="C92" s="704"/>
      <c r="D92" s="704"/>
      <c r="E92" s="704"/>
      <c r="F92" s="704"/>
      <c r="G92" s="704"/>
      <c r="H92" s="704"/>
      <c r="I92" s="704"/>
      <c r="J92" s="704"/>
      <c r="K92" s="704"/>
      <c r="L92" s="704"/>
      <c r="M92" s="163"/>
      <c r="N92" s="163"/>
      <c r="O92" s="704"/>
      <c r="P92" s="704"/>
      <c r="Q92" s="704"/>
      <c r="R92" s="704"/>
      <c r="S92" s="704"/>
      <c r="T92" s="704"/>
      <c r="U92" s="704"/>
      <c r="V92" s="704"/>
      <c r="W92" s="704"/>
      <c r="X92" s="164"/>
      <c r="Y92" s="704"/>
      <c r="Z92" s="704"/>
      <c r="AA92" s="704"/>
      <c r="AB92" s="704"/>
      <c r="AC92" s="704"/>
    </row>
    <row r="93" spans="2:29" s="665" customFormat="1" ht="12.5">
      <c r="B93" s="704"/>
      <c r="C93" s="704"/>
      <c r="D93" s="704"/>
      <c r="E93" s="704"/>
      <c r="F93" s="704"/>
      <c r="G93" s="704"/>
      <c r="H93" s="704"/>
      <c r="I93" s="704"/>
      <c r="J93" s="704"/>
      <c r="K93" s="704"/>
      <c r="L93" s="704"/>
      <c r="M93" s="163"/>
      <c r="N93" s="163"/>
      <c r="O93" s="704"/>
      <c r="P93" s="704"/>
      <c r="Q93" s="704"/>
      <c r="R93" s="704"/>
      <c r="S93" s="704"/>
      <c r="T93" s="704"/>
      <c r="U93" s="704"/>
      <c r="V93" s="704"/>
      <c r="W93" s="704"/>
      <c r="X93" s="164"/>
      <c r="Y93" s="704"/>
      <c r="Z93" s="704"/>
      <c r="AA93" s="704"/>
      <c r="AB93" s="704"/>
      <c r="AC93" s="704"/>
    </row>
    <row r="94" spans="2:29" s="665" customFormat="1" ht="12.5">
      <c r="B94" s="704"/>
      <c r="C94" s="704"/>
      <c r="D94" s="704"/>
      <c r="E94" s="704"/>
      <c r="F94" s="704"/>
      <c r="G94" s="704"/>
      <c r="H94" s="704"/>
      <c r="I94" s="704"/>
      <c r="J94" s="704"/>
      <c r="K94" s="704"/>
      <c r="L94" s="704"/>
      <c r="M94" s="163"/>
      <c r="N94" s="163"/>
      <c r="O94" s="704"/>
      <c r="P94" s="704"/>
      <c r="Q94" s="704"/>
      <c r="R94" s="704"/>
      <c r="S94" s="704"/>
      <c r="T94" s="704"/>
      <c r="U94" s="704"/>
      <c r="V94" s="704"/>
      <c r="W94" s="704"/>
      <c r="X94" s="164"/>
      <c r="Y94" s="704"/>
      <c r="Z94" s="704"/>
      <c r="AA94" s="704"/>
      <c r="AB94" s="704"/>
      <c r="AC94" s="704"/>
    </row>
    <row r="95" spans="2:29" s="665" customFormat="1" ht="12.5">
      <c r="B95" s="704"/>
      <c r="C95" s="704"/>
      <c r="D95" s="704"/>
      <c r="E95" s="704"/>
      <c r="F95" s="704"/>
      <c r="G95" s="704"/>
      <c r="H95" s="704"/>
      <c r="I95" s="704"/>
      <c r="J95" s="704"/>
      <c r="K95" s="704"/>
      <c r="L95" s="704"/>
      <c r="M95" s="163"/>
      <c r="N95" s="163"/>
      <c r="O95" s="704"/>
      <c r="P95" s="704"/>
      <c r="Q95" s="704"/>
      <c r="R95" s="704"/>
      <c r="S95" s="704"/>
      <c r="T95" s="704"/>
      <c r="U95" s="704"/>
      <c r="V95" s="704"/>
      <c r="W95" s="704"/>
      <c r="X95" s="164"/>
      <c r="Y95" s="704"/>
      <c r="Z95" s="704"/>
      <c r="AA95" s="704"/>
      <c r="AB95" s="704"/>
      <c r="AC95" s="704"/>
    </row>
    <row r="96" spans="2:29" s="665" customFormat="1">
      <c r="B96" s="704"/>
      <c r="C96" s="704"/>
      <c r="D96" s="704"/>
      <c r="E96" s="704"/>
      <c r="F96" s="704"/>
      <c r="G96" s="704"/>
      <c r="H96" s="704"/>
      <c r="I96" s="704"/>
      <c r="J96" s="704"/>
      <c r="K96" s="704"/>
      <c r="L96" s="704"/>
      <c r="M96" s="163"/>
      <c r="N96" s="163"/>
      <c r="O96" s="704"/>
      <c r="P96" s="704"/>
      <c r="Q96" s="704"/>
      <c r="R96" s="704"/>
      <c r="S96" s="704"/>
      <c r="T96" s="704"/>
      <c r="U96" s="704"/>
      <c r="V96" s="704"/>
      <c r="W96" s="704"/>
      <c r="X96" s="164"/>
      <c r="Y96" s="704"/>
      <c r="Z96" s="704"/>
      <c r="AA96" s="705"/>
      <c r="AB96" s="680"/>
    </row>
    <row r="97" spans="2:37" s="665" customFormat="1">
      <c r="B97" s="704"/>
      <c r="C97" s="704"/>
      <c r="D97" s="704"/>
      <c r="E97" s="704"/>
      <c r="F97" s="704"/>
      <c r="G97" s="704"/>
      <c r="H97" s="704"/>
      <c r="I97" s="704"/>
      <c r="J97" s="704"/>
      <c r="K97" s="704"/>
      <c r="L97" s="704"/>
      <c r="M97" s="163"/>
      <c r="N97" s="163"/>
      <c r="O97" s="704"/>
      <c r="P97" s="704"/>
      <c r="Q97" s="704"/>
      <c r="R97" s="704"/>
      <c r="S97" s="704"/>
      <c r="T97" s="704"/>
      <c r="U97" s="704"/>
      <c r="V97" s="704"/>
      <c r="W97" s="704"/>
      <c r="X97" s="164"/>
      <c r="Y97" s="704"/>
      <c r="Z97" s="704"/>
      <c r="AA97" s="705"/>
      <c r="AB97" s="680"/>
    </row>
    <row r="98" spans="2:37" s="665" customFormat="1">
      <c r="B98" s="704"/>
      <c r="C98" s="704"/>
      <c r="D98" s="704"/>
      <c r="E98" s="704"/>
      <c r="F98" s="704"/>
      <c r="G98" s="704"/>
      <c r="H98" s="704"/>
      <c r="I98" s="704"/>
      <c r="J98" s="704"/>
      <c r="K98" s="704"/>
      <c r="L98" s="704"/>
      <c r="M98" s="163"/>
      <c r="N98" s="163"/>
      <c r="O98" s="704"/>
      <c r="P98" s="704"/>
      <c r="Q98" s="704"/>
      <c r="R98" s="704"/>
      <c r="S98" s="704"/>
      <c r="T98" s="704"/>
      <c r="U98" s="704"/>
      <c r="V98" s="704"/>
      <c r="W98" s="704"/>
      <c r="X98" s="164"/>
      <c r="Y98" s="704"/>
      <c r="Z98" s="704"/>
      <c r="AA98" s="705"/>
      <c r="AB98" s="680"/>
    </row>
    <row r="99" spans="2:37" s="665" customFormat="1">
      <c r="B99" s="704"/>
      <c r="C99" s="704"/>
      <c r="D99" s="704"/>
      <c r="E99" s="704"/>
      <c r="F99" s="704"/>
      <c r="G99" s="704"/>
      <c r="H99" s="704"/>
      <c r="I99" s="704"/>
      <c r="J99" s="704"/>
      <c r="K99" s="704"/>
      <c r="L99" s="704"/>
      <c r="M99" s="163"/>
      <c r="N99" s="163"/>
      <c r="O99" s="704"/>
      <c r="P99" s="704"/>
      <c r="Q99" s="704"/>
      <c r="R99" s="704"/>
      <c r="S99" s="704"/>
      <c r="T99" s="704"/>
      <c r="U99" s="704"/>
      <c r="V99" s="704"/>
      <c r="W99" s="704"/>
      <c r="X99" s="164"/>
      <c r="Y99" s="704"/>
      <c r="Z99" s="704"/>
      <c r="AA99" s="705"/>
      <c r="AB99" s="680"/>
    </row>
    <row r="100" spans="2:37" s="665" customFormat="1">
      <c r="B100" s="704"/>
      <c r="C100" s="704"/>
      <c r="D100" s="704"/>
      <c r="E100" s="704"/>
      <c r="F100" s="704"/>
      <c r="G100" s="704"/>
      <c r="H100" s="704"/>
      <c r="I100" s="704"/>
      <c r="J100" s="704"/>
      <c r="K100" s="704"/>
      <c r="L100" s="704"/>
      <c r="M100" s="163"/>
      <c r="N100" s="163"/>
      <c r="O100" s="704"/>
      <c r="P100" s="704"/>
      <c r="Q100" s="704"/>
      <c r="R100" s="704"/>
      <c r="S100" s="704"/>
      <c r="T100" s="704"/>
      <c r="U100" s="704"/>
      <c r="V100" s="704"/>
      <c r="W100" s="704"/>
      <c r="X100" s="164"/>
      <c r="Y100" s="704"/>
      <c r="Z100" s="704"/>
      <c r="AA100" s="705"/>
      <c r="AB100" s="680"/>
    </row>
    <row r="101" spans="2:37" s="665" customFormat="1">
      <c r="B101" s="704"/>
      <c r="C101" s="704"/>
      <c r="D101" s="704"/>
      <c r="E101" s="704"/>
      <c r="F101" s="704"/>
      <c r="G101" s="704"/>
      <c r="H101" s="704"/>
      <c r="I101" s="704"/>
      <c r="J101" s="704"/>
      <c r="K101" s="704"/>
      <c r="L101" s="704"/>
      <c r="M101" s="163"/>
      <c r="N101" s="163"/>
      <c r="O101" s="704"/>
      <c r="P101" s="704"/>
      <c r="Q101" s="704"/>
      <c r="R101" s="704"/>
      <c r="S101" s="704"/>
      <c r="T101" s="704"/>
      <c r="U101" s="704"/>
      <c r="V101" s="704"/>
      <c r="W101" s="704"/>
      <c r="X101" s="164"/>
      <c r="Y101" s="704"/>
      <c r="Z101" s="704"/>
      <c r="AA101" s="705"/>
      <c r="AB101" s="680"/>
    </row>
    <row r="102" spans="2:37" s="665" customFormat="1">
      <c r="B102" s="704"/>
      <c r="C102" s="704"/>
      <c r="D102" s="704"/>
      <c r="E102" s="704"/>
      <c r="F102" s="704"/>
      <c r="G102" s="704"/>
      <c r="H102" s="704"/>
      <c r="I102" s="704"/>
      <c r="J102" s="704"/>
      <c r="K102" s="704"/>
      <c r="L102" s="704"/>
      <c r="M102" s="163"/>
      <c r="N102" s="163"/>
      <c r="O102" s="704"/>
      <c r="P102" s="704"/>
      <c r="Q102" s="704"/>
      <c r="R102" s="704"/>
      <c r="S102" s="704"/>
      <c r="T102" s="704"/>
      <c r="U102" s="704"/>
      <c r="V102" s="704"/>
      <c r="W102" s="704"/>
      <c r="X102" s="164"/>
      <c r="Y102" s="704"/>
      <c r="Z102" s="704"/>
      <c r="AA102" s="705"/>
      <c r="AB102" s="680"/>
    </row>
    <row r="103" spans="2:37" s="665" customFormat="1">
      <c r="B103" s="704"/>
      <c r="C103" s="704"/>
      <c r="D103" s="704"/>
      <c r="E103" s="704"/>
      <c r="F103" s="704"/>
      <c r="G103" s="704"/>
      <c r="H103" s="704"/>
      <c r="I103" s="704"/>
      <c r="J103" s="704"/>
      <c r="K103" s="704"/>
      <c r="L103" s="704"/>
      <c r="M103" s="163"/>
      <c r="N103" s="163"/>
      <c r="O103" s="704"/>
      <c r="P103" s="704"/>
      <c r="Q103" s="704"/>
      <c r="R103" s="704"/>
      <c r="S103" s="704"/>
      <c r="T103" s="704"/>
      <c r="U103" s="704"/>
      <c r="V103" s="704"/>
      <c r="W103" s="704"/>
      <c r="X103" s="164"/>
      <c r="Y103" s="704"/>
      <c r="Z103" s="704"/>
      <c r="AA103" s="705"/>
      <c r="AB103" s="680"/>
    </row>
    <row r="104" spans="2:37" s="665" customFormat="1">
      <c r="B104" s="704"/>
      <c r="C104" s="704"/>
      <c r="D104" s="704"/>
      <c r="E104" s="704"/>
      <c r="F104" s="704"/>
      <c r="G104" s="704"/>
      <c r="H104" s="704"/>
      <c r="I104" s="704"/>
      <c r="J104" s="704"/>
      <c r="K104" s="704"/>
      <c r="L104" s="704"/>
      <c r="M104" s="163"/>
      <c r="N104" s="163"/>
      <c r="O104" s="704"/>
      <c r="P104" s="704"/>
      <c r="Q104" s="704"/>
      <c r="R104" s="704"/>
      <c r="S104" s="704"/>
      <c r="T104" s="704"/>
      <c r="U104" s="704"/>
      <c r="V104" s="704"/>
      <c r="W104" s="704"/>
      <c r="X104" s="164"/>
      <c r="Y104" s="704"/>
      <c r="Z104" s="704"/>
      <c r="AA104" s="705"/>
      <c r="AB104" s="680"/>
    </row>
    <row r="105" spans="2:37" s="665" customFormat="1">
      <c r="B105" s="704"/>
      <c r="C105" s="704"/>
      <c r="D105" s="704"/>
      <c r="E105" s="704"/>
      <c r="F105" s="704"/>
      <c r="G105" s="704"/>
      <c r="H105" s="704"/>
      <c r="I105" s="704"/>
      <c r="J105" s="704"/>
      <c r="K105" s="704"/>
      <c r="L105" s="704"/>
      <c r="M105" s="163"/>
      <c r="N105" s="163"/>
      <c r="O105" s="704"/>
      <c r="P105" s="704"/>
      <c r="Q105" s="704"/>
      <c r="R105" s="704"/>
      <c r="S105" s="704"/>
      <c r="T105" s="704"/>
      <c r="U105" s="704"/>
      <c r="V105" s="704"/>
      <c r="W105" s="704"/>
      <c r="X105" s="164"/>
      <c r="Y105" s="704"/>
      <c r="Z105" s="704"/>
      <c r="AA105" s="705"/>
      <c r="AB105" s="680"/>
    </row>
    <row r="106" spans="2:37" s="665" customFormat="1">
      <c r="B106" s="704"/>
      <c r="C106" s="704"/>
      <c r="D106" s="704"/>
      <c r="E106" s="704"/>
      <c r="F106" s="704"/>
      <c r="G106" s="704"/>
      <c r="H106" s="704"/>
      <c r="I106" s="704"/>
      <c r="J106" s="704"/>
      <c r="K106" s="704"/>
      <c r="L106" s="704"/>
      <c r="M106" s="163"/>
      <c r="N106" s="163"/>
      <c r="O106" s="704"/>
      <c r="P106" s="704"/>
      <c r="Q106" s="704"/>
      <c r="R106" s="704"/>
      <c r="S106" s="704"/>
      <c r="T106" s="704"/>
      <c r="U106" s="704"/>
      <c r="V106" s="704"/>
      <c r="W106" s="704"/>
      <c r="X106" s="164"/>
      <c r="Y106" s="704"/>
      <c r="Z106" s="704"/>
      <c r="AA106" s="705"/>
      <c r="AB106" s="680"/>
    </row>
    <row r="107" spans="2:37" s="665" customFormat="1">
      <c r="B107" s="704"/>
      <c r="C107" s="704"/>
      <c r="D107" s="704"/>
      <c r="E107" s="704"/>
      <c r="F107" s="704"/>
      <c r="G107" s="704"/>
      <c r="H107" s="704"/>
      <c r="I107" s="704"/>
      <c r="J107" s="704"/>
      <c r="K107" s="704"/>
      <c r="L107" s="704"/>
      <c r="M107" s="163"/>
      <c r="N107" s="163"/>
      <c r="O107" s="704"/>
      <c r="P107" s="704"/>
      <c r="Q107" s="704"/>
      <c r="R107" s="704"/>
      <c r="S107" s="704"/>
      <c r="T107" s="704"/>
      <c r="U107" s="704"/>
      <c r="V107" s="704"/>
      <c r="W107" s="704"/>
      <c r="X107" s="164"/>
      <c r="Y107" s="704"/>
      <c r="Z107" s="704"/>
      <c r="AA107" s="705"/>
      <c r="AB107" s="680"/>
    </row>
    <row r="108" spans="2:37" s="665" customFormat="1">
      <c r="B108" s="704"/>
      <c r="C108" s="704"/>
      <c r="D108" s="704"/>
      <c r="E108" s="704"/>
      <c r="F108" s="704"/>
      <c r="G108" s="704"/>
      <c r="H108" s="704"/>
      <c r="I108" s="704"/>
      <c r="J108" s="704"/>
      <c r="K108" s="704"/>
      <c r="L108" s="704"/>
      <c r="M108" s="163"/>
      <c r="N108" s="163"/>
      <c r="O108" s="704"/>
      <c r="P108" s="704"/>
      <c r="Q108" s="704"/>
      <c r="R108" s="704"/>
      <c r="S108" s="704"/>
      <c r="T108" s="704"/>
      <c r="U108" s="704"/>
      <c r="V108" s="704"/>
      <c r="W108" s="704"/>
      <c r="X108" s="164"/>
      <c r="Y108" s="704"/>
      <c r="Z108" s="704"/>
      <c r="AA108" s="705"/>
      <c r="AB108" s="680"/>
    </row>
    <row r="109" spans="2:37">
      <c r="C109" s="704"/>
      <c r="D109" s="704"/>
      <c r="E109" s="704"/>
      <c r="F109" s="704"/>
      <c r="G109" s="704"/>
      <c r="H109" s="704"/>
      <c r="I109" s="704"/>
    </row>
    <row r="110" spans="2:37" s="381" customFormat="1">
      <c r="B110" s="704"/>
      <c r="C110" s="704"/>
      <c r="D110" s="704"/>
      <c r="E110" s="704"/>
      <c r="F110" s="704"/>
      <c r="G110" s="704"/>
      <c r="H110" s="704"/>
      <c r="I110" s="704"/>
      <c r="J110" s="704"/>
      <c r="K110" s="704"/>
      <c r="L110" s="704"/>
      <c r="M110" s="163"/>
      <c r="N110" s="163"/>
      <c r="O110" s="704"/>
      <c r="P110" s="704"/>
      <c r="Q110" s="704"/>
      <c r="R110" s="704"/>
      <c r="S110" s="704"/>
      <c r="T110" s="704"/>
      <c r="U110" s="704"/>
      <c r="V110" s="704"/>
      <c r="W110" s="704"/>
      <c r="X110" s="164"/>
      <c r="Y110" s="704"/>
      <c r="Z110" s="704"/>
      <c r="AA110" s="705"/>
      <c r="AB110" s="705"/>
    </row>
    <row r="111" spans="2:37" s="381" customFormat="1">
      <c r="B111" s="704"/>
      <c r="C111" s="704"/>
      <c r="D111" s="704"/>
      <c r="E111" s="704"/>
      <c r="F111" s="704"/>
      <c r="G111" s="704"/>
      <c r="H111" s="704"/>
      <c r="I111" s="704"/>
      <c r="J111" s="704"/>
      <c r="K111" s="704"/>
      <c r="L111" s="704"/>
      <c r="M111" s="163"/>
      <c r="N111" s="163"/>
      <c r="O111" s="704"/>
      <c r="P111" s="704"/>
      <c r="Q111" s="704"/>
      <c r="R111" s="704"/>
      <c r="S111" s="704"/>
      <c r="T111" s="704"/>
      <c r="U111" s="704"/>
      <c r="V111" s="704"/>
      <c r="W111" s="704"/>
      <c r="X111" s="164"/>
      <c r="Y111" s="704"/>
      <c r="Z111" s="704"/>
      <c r="AA111" s="705"/>
      <c r="AB111" s="705"/>
    </row>
    <row r="112" spans="2:37" s="381" customFormat="1">
      <c r="B112" s="704"/>
      <c r="C112" s="704"/>
      <c r="D112" s="704"/>
      <c r="E112" s="704"/>
      <c r="F112" s="704"/>
      <c r="G112" s="704"/>
      <c r="H112" s="704"/>
      <c r="I112" s="704"/>
      <c r="J112" s="704"/>
      <c r="K112" s="704"/>
      <c r="L112" s="704"/>
      <c r="M112" s="163"/>
      <c r="N112" s="163"/>
      <c r="O112" s="704"/>
      <c r="P112" s="704"/>
      <c r="Q112" s="704"/>
      <c r="R112" s="704"/>
      <c r="S112" s="704"/>
      <c r="T112" s="704"/>
      <c r="U112" s="704"/>
      <c r="V112" s="704"/>
      <c r="W112" s="704"/>
      <c r="X112" s="164"/>
      <c r="Y112" s="704"/>
      <c r="Z112" s="704"/>
      <c r="AA112" s="705"/>
      <c r="AB112" s="705"/>
      <c r="AC112" s="704"/>
      <c r="AD112" s="704"/>
      <c r="AE112" s="704"/>
      <c r="AF112" s="704"/>
      <c r="AG112" s="704"/>
      <c r="AH112" s="704"/>
      <c r="AI112" s="704"/>
      <c r="AJ112" s="704"/>
      <c r="AK112" s="704"/>
    </row>
    <row r="113" spans="2:37" s="381" customFormat="1">
      <c r="B113" s="704"/>
      <c r="C113" s="704"/>
      <c r="D113" s="704"/>
      <c r="E113" s="704"/>
      <c r="F113" s="704"/>
      <c r="G113" s="704"/>
      <c r="H113" s="704"/>
      <c r="I113" s="704"/>
      <c r="J113" s="704"/>
      <c r="K113" s="704"/>
      <c r="L113" s="704"/>
      <c r="M113" s="163"/>
      <c r="N113" s="163"/>
      <c r="O113" s="704"/>
      <c r="P113" s="704"/>
      <c r="Q113" s="704"/>
      <c r="R113" s="704"/>
      <c r="S113" s="704"/>
      <c r="T113" s="704"/>
      <c r="U113" s="704"/>
      <c r="V113" s="704"/>
      <c r="W113" s="704"/>
      <c r="X113" s="164"/>
      <c r="Y113" s="704"/>
      <c r="Z113" s="704"/>
      <c r="AA113" s="705"/>
      <c r="AB113" s="705"/>
      <c r="AC113" s="704"/>
      <c r="AD113" s="704"/>
      <c r="AE113" s="704"/>
      <c r="AF113" s="704"/>
      <c r="AG113" s="704"/>
      <c r="AH113" s="704"/>
      <c r="AI113" s="704"/>
      <c r="AJ113" s="704"/>
      <c r="AK113" s="704"/>
    </row>
    <row r="114" spans="2:37" s="381" customFormat="1">
      <c r="B114" s="704"/>
      <c r="C114" s="704"/>
      <c r="D114" s="704"/>
      <c r="E114" s="704"/>
      <c r="F114" s="704"/>
      <c r="G114" s="704"/>
      <c r="H114" s="704"/>
      <c r="I114" s="704"/>
      <c r="J114" s="704"/>
      <c r="K114" s="704"/>
      <c r="L114" s="704"/>
      <c r="M114" s="163"/>
      <c r="N114" s="163"/>
      <c r="O114" s="704"/>
      <c r="P114" s="704"/>
      <c r="Q114" s="704"/>
      <c r="R114" s="704"/>
      <c r="S114" s="704"/>
      <c r="T114" s="704"/>
      <c r="U114" s="704"/>
      <c r="V114" s="704"/>
      <c r="W114" s="704"/>
      <c r="X114" s="164"/>
      <c r="Y114" s="704"/>
      <c r="Z114" s="704"/>
      <c r="AA114" s="705"/>
      <c r="AB114" s="705"/>
      <c r="AC114" s="704"/>
      <c r="AD114" s="704"/>
      <c r="AE114" s="704"/>
      <c r="AF114" s="704"/>
      <c r="AG114" s="704"/>
      <c r="AH114" s="704"/>
      <c r="AI114" s="704"/>
      <c r="AJ114" s="704"/>
      <c r="AK114" s="704"/>
    </row>
    <row r="115" spans="2:37" s="381" customFormat="1">
      <c r="B115" s="704"/>
      <c r="C115" s="704"/>
      <c r="D115" s="704"/>
      <c r="E115" s="704"/>
      <c r="F115" s="704"/>
      <c r="G115" s="704"/>
      <c r="H115" s="704"/>
      <c r="I115" s="704"/>
      <c r="J115" s="704"/>
      <c r="K115" s="704"/>
      <c r="L115" s="704"/>
      <c r="M115" s="163"/>
      <c r="N115" s="163"/>
      <c r="O115" s="704"/>
      <c r="P115" s="704"/>
      <c r="Q115" s="704"/>
      <c r="R115" s="704"/>
      <c r="S115" s="704"/>
      <c r="T115" s="704"/>
      <c r="U115" s="704"/>
      <c r="V115" s="704"/>
      <c r="W115" s="704"/>
      <c r="X115" s="164"/>
      <c r="Y115" s="704"/>
      <c r="Z115" s="704"/>
      <c r="AA115" s="705"/>
      <c r="AB115" s="705"/>
      <c r="AC115" s="704"/>
      <c r="AD115" s="704"/>
      <c r="AE115" s="704"/>
      <c r="AF115" s="704"/>
      <c r="AG115" s="704"/>
      <c r="AH115" s="704"/>
      <c r="AI115" s="704"/>
      <c r="AJ115" s="704"/>
      <c r="AK115" s="704"/>
    </row>
    <row r="116" spans="2:37" s="381" customFormat="1">
      <c r="B116" s="704"/>
      <c r="C116" s="704"/>
      <c r="D116" s="704"/>
      <c r="E116" s="704"/>
      <c r="F116" s="704"/>
      <c r="G116" s="704"/>
      <c r="H116" s="704"/>
      <c r="I116" s="704"/>
      <c r="J116" s="704"/>
      <c r="K116" s="704"/>
      <c r="L116" s="704"/>
      <c r="M116" s="163"/>
      <c r="N116" s="163"/>
      <c r="O116" s="704"/>
      <c r="P116" s="704"/>
      <c r="Q116" s="704"/>
      <c r="R116" s="704"/>
      <c r="S116" s="704"/>
      <c r="T116" s="704"/>
      <c r="U116" s="704"/>
      <c r="V116" s="704"/>
      <c r="W116" s="704"/>
      <c r="X116" s="164"/>
      <c r="Y116" s="704"/>
      <c r="Z116" s="704"/>
      <c r="AA116" s="705"/>
      <c r="AB116" s="705"/>
      <c r="AC116" s="704"/>
      <c r="AD116" s="704"/>
      <c r="AE116" s="704"/>
      <c r="AF116" s="704"/>
      <c r="AG116" s="704"/>
      <c r="AH116" s="704"/>
      <c r="AI116" s="704"/>
      <c r="AJ116" s="704"/>
      <c r="AK116" s="704"/>
    </row>
    <row r="117" spans="2:37" s="381" customFormat="1">
      <c r="B117" s="704"/>
      <c r="C117" s="704"/>
      <c r="D117" s="704"/>
      <c r="E117" s="704"/>
      <c r="F117" s="704"/>
      <c r="G117" s="704"/>
      <c r="H117" s="704"/>
      <c r="I117" s="704"/>
      <c r="J117" s="704"/>
      <c r="K117" s="704"/>
      <c r="L117" s="704"/>
      <c r="M117" s="163"/>
      <c r="N117" s="163"/>
      <c r="O117" s="704"/>
      <c r="P117" s="704"/>
      <c r="Q117" s="704"/>
      <c r="R117" s="704"/>
      <c r="S117" s="704"/>
      <c r="T117" s="704"/>
      <c r="U117" s="704"/>
      <c r="V117" s="704"/>
      <c r="W117" s="704"/>
      <c r="X117" s="164"/>
      <c r="Y117" s="704"/>
      <c r="Z117" s="704"/>
      <c r="AA117" s="705"/>
      <c r="AB117" s="705"/>
      <c r="AC117" s="704"/>
      <c r="AD117" s="704"/>
      <c r="AE117" s="704"/>
      <c r="AF117" s="704"/>
      <c r="AG117" s="704"/>
      <c r="AH117" s="704"/>
      <c r="AI117" s="704"/>
      <c r="AJ117" s="704"/>
      <c r="AK117" s="704"/>
    </row>
    <row r="118" spans="2:37" s="381" customFormat="1">
      <c r="B118" s="704"/>
      <c r="C118" s="704"/>
      <c r="D118" s="704"/>
      <c r="E118" s="704"/>
      <c r="F118" s="704"/>
      <c r="G118" s="704"/>
      <c r="H118" s="704"/>
      <c r="I118" s="704"/>
      <c r="J118" s="704"/>
      <c r="K118" s="704"/>
      <c r="L118" s="704"/>
      <c r="M118" s="163"/>
      <c r="N118" s="163"/>
      <c r="O118" s="704"/>
      <c r="P118" s="704"/>
      <c r="Q118" s="704"/>
      <c r="R118" s="704"/>
      <c r="S118" s="704"/>
      <c r="T118" s="704"/>
      <c r="U118" s="704"/>
      <c r="V118" s="704"/>
      <c r="W118" s="704"/>
      <c r="X118" s="164"/>
      <c r="Y118" s="704"/>
      <c r="Z118" s="704"/>
      <c r="AA118" s="705"/>
      <c r="AB118" s="705"/>
      <c r="AC118" s="704"/>
      <c r="AD118" s="704"/>
      <c r="AE118" s="704"/>
      <c r="AF118" s="704"/>
      <c r="AG118" s="704"/>
      <c r="AH118" s="704"/>
      <c r="AI118" s="704"/>
      <c r="AJ118" s="704"/>
      <c r="AK118" s="704"/>
    </row>
    <row r="119" spans="2:37" s="381" customFormat="1">
      <c r="B119" s="704"/>
      <c r="C119" s="704"/>
      <c r="D119" s="704"/>
      <c r="E119" s="704"/>
      <c r="F119" s="704"/>
      <c r="G119" s="704"/>
      <c r="H119" s="704"/>
      <c r="I119" s="704"/>
      <c r="J119" s="704"/>
      <c r="K119" s="704"/>
      <c r="L119" s="704"/>
      <c r="M119" s="163"/>
      <c r="N119" s="163"/>
      <c r="O119" s="704"/>
      <c r="P119" s="704"/>
      <c r="Q119" s="704"/>
      <c r="R119" s="704"/>
      <c r="S119" s="704"/>
      <c r="T119" s="704"/>
      <c r="U119" s="704"/>
      <c r="V119" s="704"/>
      <c r="W119" s="704"/>
      <c r="X119" s="164"/>
      <c r="Y119" s="704"/>
      <c r="Z119" s="704"/>
      <c r="AA119" s="705"/>
      <c r="AB119" s="705"/>
      <c r="AC119" s="704"/>
      <c r="AD119" s="704"/>
      <c r="AE119" s="704"/>
      <c r="AF119" s="704"/>
      <c r="AG119" s="704"/>
      <c r="AH119" s="704"/>
      <c r="AI119" s="704"/>
      <c r="AJ119" s="704"/>
      <c r="AK119" s="704"/>
    </row>
    <row r="120" spans="2:37" s="381" customFormat="1">
      <c r="B120" s="704"/>
      <c r="C120" s="704"/>
      <c r="D120" s="704"/>
      <c r="E120" s="704"/>
      <c r="F120" s="704"/>
      <c r="G120" s="704"/>
      <c r="H120" s="704"/>
      <c r="I120" s="704"/>
      <c r="J120" s="704"/>
      <c r="K120" s="704"/>
      <c r="L120" s="704"/>
      <c r="M120" s="163"/>
      <c r="N120" s="163"/>
      <c r="O120" s="704"/>
      <c r="P120" s="704"/>
      <c r="Q120" s="704"/>
      <c r="R120" s="704"/>
      <c r="S120" s="704"/>
      <c r="T120" s="704"/>
      <c r="U120" s="704"/>
      <c r="V120" s="704"/>
      <c r="W120" s="704"/>
      <c r="X120" s="164"/>
      <c r="Y120" s="704"/>
      <c r="Z120" s="704"/>
      <c r="AA120" s="705"/>
      <c r="AB120" s="705"/>
      <c r="AC120" s="704"/>
      <c r="AD120" s="704"/>
      <c r="AE120" s="704"/>
      <c r="AF120" s="704"/>
      <c r="AG120" s="704"/>
      <c r="AH120" s="704"/>
      <c r="AI120" s="704"/>
      <c r="AJ120" s="704"/>
      <c r="AK120" s="704"/>
    </row>
    <row r="121" spans="2:37" s="381" customFormat="1">
      <c r="B121" s="704"/>
      <c r="C121" s="704"/>
      <c r="D121" s="704"/>
      <c r="E121" s="704"/>
      <c r="F121" s="704"/>
      <c r="G121" s="704"/>
      <c r="H121" s="704"/>
      <c r="I121" s="704"/>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704"/>
      <c r="D122" s="704"/>
      <c r="E122" s="704"/>
      <c r="F122" s="704"/>
      <c r="G122" s="704"/>
      <c r="H122" s="704"/>
      <c r="I122" s="704"/>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704"/>
      <c r="D123" s="704"/>
      <c r="E123" s="704"/>
      <c r="F123" s="704"/>
      <c r="G123" s="704"/>
      <c r="H123" s="704"/>
      <c r="I123" s="704"/>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704"/>
      <c r="D124" s="704"/>
      <c r="E124" s="704"/>
      <c r="F124" s="704"/>
      <c r="G124" s="704"/>
      <c r="H124" s="704"/>
      <c r="I124" s="704"/>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704"/>
      <c r="D125" s="704"/>
      <c r="E125" s="704"/>
      <c r="F125" s="704"/>
      <c r="G125" s="704"/>
      <c r="H125" s="704"/>
      <c r="I125" s="704"/>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704"/>
      <c r="D126" s="704"/>
      <c r="E126" s="704"/>
      <c r="F126" s="704"/>
      <c r="G126" s="704"/>
      <c r="H126" s="704"/>
      <c r="I126" s="704"/>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c r="C127" s="704"/>
      <c r="D127" s="704"/>
      <c r="E127" s="704"/>
      <c r="F127" s="704"/>
      <c r="G127" s="704"/>
      <c r="H127" s="704"/>
      <c r="I127" s="704"/>
    </row>
    <row r="128" spans="2:37">
      <c r="C128" s="704"/>
      <c r="D128" s="704"/>
      <c r="E128" s="704"/>
      <c r="F128" s="704"/>
      <c r="G128" s="704"/>
      <c r="H128" s="704"/>
      <c r="I128" s="704"/>
    </row>
    <row r="129" spans="3:9">
      <c r="C129" s="704"/>
      <c r="D129" s="704"/>
      <c r="E129" s="704"/>
      <c r="F129" s="704"/>
      <c r="G129" s="704"/>
      <c r="H129" s="704"/>
      <c r="I129" s="704"/>
    </row>
  </sheetData>
  <autoFilter ref="B18:AK48" xr:uid="{2257D41E-9A11-49BE-BD7C-DAB38D287D3E}"/>
  <mergeCells count="6">
    <mergeCell ref="N39:X39"/>
    <mergeCell ref="H41:I41"/>
    <mergeCell ref="N44:X44"/>
    <mergeCell ref="H45:I45"/>
    <mergeCell ref="J45:K45"/>
    <mergeCell ref="N45:X45"/>
  </mergeCells>
  <printOptions horizontalCentered="1"/>
  <pageMargins left="0.19685039370078741" right="0" top="0.15748031496062992" bottom="0.23622047244094491" header="0.15748031496062992" footer="0.15748031496062992"/>
  <pageSetup paperSize="9" scale="57" firstPageNumber="4294963191" fitToHeight="2" orientation="landscape" r:id="rId1"/>
  <headerFooter alignWithMargins="0">
    <oddHeader>&amp;R&amp;"Calibri"&amp;10&amp;K000000 Confidential&amp;1#_x000D_</oddHead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E813D-610A-4824-96C2-6D0D48596382}">
  <dimension ref="B1:AK134"/>
  <sheetViews>
    <sheetView showGridLines="0" tabSelected="1" topLeftCell="A22" zoomScale="70" zoomScaleNormal="70" zoomScaleSheetLayoutView="70" workbookViewId="0">
      <selection activeCell="G25" sqref="G25"/>
    </sheetView>
  </sheetViews>
  <sheetFormatPr defaultColWidth="9.1796875" defaultRowHeight="22.5"/>
  <cols>
    <col min="1" max="1" width="3.6328125" style="704" customWidth="1"/>
    <col min="2" max="2" width="13.81640625" style="704" customWidth="1"/>
    <col min="3" max="3" width="58.81640625" style="381" bestFit="1" customWidth="1"/>
    <col min="4" max="4" width="15.1796875" style="381" bestFit="1" customWidth="1"/>
    <col min="5" max="5" width="10.81640625" style="381" customWidth="1"/>
    <col min="6" max="6" width="10.81640625" style="381" hidden="1" customWidth="1"/>
    <col min="7" max="7" width="12.08984375" style="381" customWidth="1"/>
    <col min="8" max="8" width="12.1796875" style="163" customWidth="1"/>
    <col min="9" max="9" width="16.1796875" style="163" customWidth="1"/>
    <col min="10" max="10" width="5.81640625" style="704" customWidth="1"/>
    <col min="11" max="11" width="15" style="704" customWidth="1"/>
    <col min="12" max="12" width="9.1796875" style="704" customWidth="1"/>
    <col min="13" max="13" width="16.1796875" style="163" customWidth="1"/>
    <col min="14" max="14" width="15.453125" style="163" customWidth="1"/>
    <col min="15" max="15" width="0.1796875" style="704" customWidth="1"/>
    <col min="16" max="16" width="4.54296875" style="704" customWidth="1"/>
    <col min="17" max="17" width="2.54296875" style="704" customWidth="1"/>
    <col min="18" max="18" width="4.81640625" style="704" customWidth="1"/>
    <col min="19" max="19" width="5.453125" style="704" customWidth="1"/>
    <col min="20" max="20" width="1.54296875" style="704" customWidth="1"/>
    <col min="21" max="21" width="4.1796875" style="704" customWidth="1"/>
    <col min="22" max="22" width="1.81640625" style="704" customWidth="1"/>
    <col min="23" max="23" width="6" style="704" customWidth="1"/>
    <col min="24" max="24" width="13.54296875" style="164" customWidth="1"/>
    <col min="25" max="25" width="7.36328125" style="704" customWidth="1"/>
    <col min="26" max="26" width="9.36328125" style="704" customWidth="1"/>
    <col min="27" max="27" width="12.26953125" style="705" bestFit="1" customWidth="1"/>
    <col min="28" max="28" width="38.08984375" style="705" bestFit="1" customWidth="1"/>
    <col min="29" max="29" width="9.08984375" style="704" bestFit="1" customWidth="1"/>
    <col min="30" max="33" width="9.1796875" style="704" customWidth="1"/>
    <col min="34" max="34" width="43.54296875" style="704" bestFit="1" customWidth="1"/>
    <col min="35" max="35" width="13.1796875" style="704" bestFit="1" customWidth="1"/>
    <col min="36" max="36" width="9.1796875" style="704" customWidth="1"/>
    <col min="37" max="16384" width="9.1796875" style="704"/>
  </cols>
  <sheetData>
    <row r="1" spans="2:28">
      <c r="B1" s="379"/>
      <c r="C1" s="638"/>
    </row>
    <row r="2" spans="2:28" ht="12.5">
      <c r="B2" s="379"/>
      <c r="C2" s="638"/>
      <c r="AA2" s="704"/>
      <c r="AB2" s="704"/>
    </row>
    <row r="3" spans="2:28" ht="20">
      <c r="B3" s="383" t="s">
        <v>41</v>
      </c>
      <c r="C3" s="384"/>
      <c r="D3" s="384"/>
      <c r="E3" s="384"/>
      <c r="F3" s="384"/>
      <c r="G3" s="384"/>
      <c r="H3" s="66"/>
      <c r="I3" s="66"/>
      <c r="J3" s="383"/>
      <c r="K3" s="383"/>
      <c r="L3" s="383"/>
      <c r="M3" s="66"/>
      <c r="N3" s="66"/>
      <c r="O3" s="383"/>
      <c r="P3" s="383"/>
      <c r="Q3" s="383"/>
      <c r="R3" s="383"/>
      <c r="S3" s="383"/>
      <c r="T3" s="383"/>
      <c r="U3" s="383"/>
      <c r="V3" s="383"/>
      <c r="W3" s="383"/>
      <c r="X3" s="7"/>
      <c r="AA3" s="704"/>
      <c r="AB3" s="704"/>
    </row>
    <row r="4" spans="2:28" ht="3.75" customHeight="1">
      <c r="AA4" s="704"/>
      <c r="AB4" s="704"/>
    </row>
    <row r="5" spans="2:28" ht="12.5">
      <c r="B5" s="704" t="s">
        <v>500</v>
      </c>
      <c r="J5" s="385" t="s">
        <v>43</v>
      </c>
      <c r="K5" s="386">
        <f ca="1">TODAY()</f>
        <v>44826</v>
      </c>
      <c r="L5" s="386"/>
      <c r="M5" s="165"/>
      <c r="N5" s="166"/>
      <c r="O5" s="385"/>
      <c r="P5" s="385"/>
      <c r="Q5" s="385"/>
      <c r="R5" s="385"/>
      <c r="S5" s="385"/>
      <c r="T5" s="385"/>
      <c r="U5" s="385"/>
      <c r="V5" s="385"/>
      <c r="W5" s="385"/>
      <c r="AA5" s="704"/>
      <c r="AB5" s="704"/>
    </row>
    <row r="6" spans="2:28" ht="13">
      <c r="B6" s="387" t="s">
        <v>44</v>
      </c>
      <c r="C6" s="639"/>
      <c r="D6" s="640"/>
      <c r="E6" s="390"/>
      <c r="F6" s="639"/>
      <c r="G6" s="639"/>
      <c r="H6" s="80" t="s">
        <v>45</v>
      </c>
      <c r="I6" s="73"/>
      <c r="J6" s="391" t="s">
        <v>46</v>
      </c>
      <c r="K6" s="392"/>
      <c r="L6" s="393"/>
      <c r="M6" s="80" t="s">
        <v>47</v>
      </c>
      <c r="N6" s="73"/>
      <c r="O6" s="393"/>
      <c r="P6" s="393"/>
      <c r="Q6" s="387"/>
      <c r="R6" s="393"/>
      <c r="S6" s="393"/>
      <c r="T6" s="393"/>
      <c r="U6" s="393"/>
      <c r="V6" s="388"/>
      <c r="W6" s="388"/>
      <c r="X6" s="159"/>
      <c r="AA6" s="704"/>
      <c r="AB6" s="704"/>
    </row>
    <row r="7" spans="2:28" ht="13">
      <c r="B7" s="394" t="s">
        <v>614</v>
      </c>
      <c r="D7" s="641"/>
      <c r="E7" s="396" t="s">
        <v>48</v>
      </c>
      <c r="F7" s="642"/>
      <c r="G7" s="642"/>
      <c r="H7" s="81" t="s">
        <v>49</v>
      </c>
      <c r="I7" s="67"/>
      <c r="J7" s="398" t="s">
        <v>50</v>
      </c>
      <c r="K7" s="399"/>
      <c r="L7" s="397"/>
      <c r="M7" s="81" t="s">
        <v>51</v>
      </c>
      <c r="N7" s="67"/>
      <c r="O7" s="397"/>
      <c r="P7" s="397"/>
      <c r="Q7" s="398" t="s">
        <v>52</v>
      </c>
      <c r="R7" s="397"/>
      <c r="S7" s="397"/>
      <c r="T7" s="397"/>
      <c r="U7" s="397"/>
      <c r="V7" s="397"/>
      <c r="W7" s="397"/>
      <c r="X7" s="25"/>
      <c r="AA7" s="704"/>
      <c r="AB7" s="704"/>
    </row>
    <row r="8" spans="2:28" ht="12.5">
      <c r="B8" s="394" t="s">
        <v>394</v>
      </c>
      <c r="D8" s="641"/>
      <c r="E8" s="400"/>
      <c r="F8" s="997"/>
      <c r="H8" s="167"/>
      <c r="I8" s="168"/>
      <c r="J8" s="394"/>
      <c r="L8" s="389"/>
      <c r="M8" s="167"/>
      <c r="N8" s="169"/>
      <c r="P8" s="389"/>
      <c r="V8" s="401"/>
      <c r="W8" s="401"/>
      <c r="X8" s="170"/>
      <c r="AA8" s="704"/>
      <c r="AB8" s="704"/>
    </row>
    <row r="9" spans="2:28" ht="12.5">
      <c r="B9" s="394">
        <v>4380192</v>
      </c>
      <c r="D9" s="641"/>
      <c r="E9" s="400" t="s">
        <v>349</v>
      </c>
      <c r="F9" s="997"/>
      <c r="H9" s="167" t="s">
        <v>54</v>
      </c>
      <c r="I9" s="168"/>
      <c r="J9" s="394" t="s">
        <v>55</v>
      </c>
      <c r="L9" s="395"/>
      <c r="M9" s="167" t="s">
        <v>56</v>
      </c>
      <c r="N9" s="171"/>
      <c r="P9" s="395"/>
      <c r="Q9" s="704" t="s">
        <v>57</v>
      </c>
      <c r="X9" s="172"/>
      <c r="AA9" s="704"/>
      <c r="AB9" s="704"/>
    </row>
    <row r="10" spans="2:28" ht="13">
      <c r="B10" s="394" t="s">
        <v>534</v>
      </c>
      <c r="D10" s="643" t="s">
        <v>555</v>
      </c>
      <c r="E10" s="400" t="s">
        <v>58</v>
      </c>
      <c r="F10" s="997"/>
      <c r="H10" s="167"/>
      <c r="I10" s="168"/>
      <c r="J10" s="1012"/>
      <c r="K10" s="1013"/>
      <c r="L10" s="402"/>
      <c r="M10" s="167"/>
      <c r="N10" s="171"/>
      <c r="P10" s="395"/>
      <c r="X10" s="172"/>
      <c r="AA10" s="704"/>
      <c r="AB10" s="704"/>
    </row>
    <row r="11" spans="2:28" ht="13">
      <c r="B11" s="394"/>
      <c r="D11" s="641"/>
      <c r="E11" s="404"/>
      <c r="F11" s="444"/>
      <c r="G11" s="444"/>
      <c r="H11" s="167" t="s">
        <v>59</v>
      </c>
      <c r="I11" s="168"/>
      <c r="J11" s="394" t="s">
        <v>60</v>
      </c>
      <c r="L11" s="395"/>
      <c r="M11" s="167" t="s">
        <v>501</v>
      </c>
      <c r="N11" s="171"/>
      <c r="P11" s="395"/>
      <c r="Q11" s="704" t="s">
        <v>62</v>
      </c>
      <c r="X11" s="172"/>
      <c r="AA11" s="704"/>
      <c r="AB11" s="704"/>
    </row>
    <row r="12" spans="2:28" ht="12.5">
      <c r="B12" s="406" t="s">
        <v>63</v>
      </c>
      <c r="D12" s="641"/>
      <c r="E12" s="400" t="s">
        <v>64</v>
      </c>
      <c r="F12" s="997"/>
      <c r="H12" s="167"/>
      <c r="I12" s="168"/>
      <c r="J12" s="394"/>
      <c r="L12" s="395"/>
      <c r="M12" s="167"/>
      <c r="N12" s="171"/>
      <c r="P12" s="395"/>
      <c r="X12" s="172"/>
      <c r="AA12" s="704"/>
      <c r="AB12" s="704"/>
    </row>
    <row r="13" spans="2:28" ht="12.5">
      <c r="B13" s="406"/>
      <c r="C13" s="448"/>
      <c r="D13" s="644"/>
      <c r="E13" s="400" t="s">
        <v>65</v>
      </c>
      <c r="F13" s="997"/>
      <c r="H13" s="173"/>
      <c r="I13" s="174"/>
      <c r="J13" s="406"/>
      <c r="K13" s="407"/>
      <c r="L13" s="408"/>
      <c r="M13" s="173"/>
      <c r="N13" s="175"/>
      <c r="O13" s="407"/>
      <c r="P13" s="408"/>
      <c r="Q13" s="407"/>
      <c r="R13" s="407"/>
      <c r="S13" s="407"/>
      <c r="T13" s="407"/>
      <c r="U13" s="407"/>
      <c r="V13" s="407"/>
      <c r="W13" s="407"/>
      <c r="X13" s="176"/>
      <c r="AA13" s="704"/>
      <c r="AB13" s="704"/>
    </row>
    <row r="14" spans="2:28" ht="12.5">
      <c r="B14" s="409" t="s">
        <v>502</v>
      </c>
      <c r="C14" s="645" t="s">
        <v>503</v>
      </c>
      <c r="D14" s="645"/>
      <c r="E14" s="411" t="s">
        <v>504</v>
      </c>
      <c r="F14" s="418"/>
      <c r="G14" s="418"/>
      <c r="H14" s="70" t="s">
        <v>506</v>
      </c>
      <c r="I14" s="70" t="s">
        <v>71</v>
      </c>
      <c r="J14" s="413" t="s">
        <v>507</v>
      </c>
      <c r="K14" s="413" t="s">
        <v>508</v>
      </c>
      <c r="L14" s="414" t="s">
        <v>509</v>
      </c>
      <c r="M14" s="77" t="s">
        <v>510</v>
      </c>
      <c r="N14" s="77" t="s">
        <v>511</v>
      </c>
      <c r="O14" s="415"/>
      <c r="P14" s="415" t="s">
        <v>512</v>
      </c>
      <c r="Q14" s="409"/>
      <c r="R14" s="409"/>
      <c r="S14" s="409"/>
      <c r="T14" s="409"/>
      <c r="U14" s="409"/>
      <c r="V14" s="409"/>
      <c r="W14" s="409"/>
      <c r="X14" s="43" t="s">
        <v>513</v>
      </c>
      <c r="AA14" s="704"/>
      <c r="AB14" s="704"/>
    </row>
    <row r="15" spans="2:28" ht="12.75" customHeight="1">
      <c r="B15" s="416"/>
      <c r="C15" s="404"/>
      <c r="D15" s="640"/>
      <c r="E15" s="418" t="s">
        <v>514</v>
      </c>
      <c r="F15" s="646"/>
      <c r="G15" s="646"/>
      <c r="H15" s="71" t="s">
        <v>518</v>
      </c>
      <c r="I15" s="71" t="s">
        <v>518</v>
      </c>
      <c r="J15" s="412"/>
      <c r="K15" s="412"/>
      <c r="L15" s="424"/>
      <c r="M15" s="71" t="s">
        <v>519</v>
      </c>
      <c r="N15" s="78" t="s">
        <v>519</v>
      </c>
      <c r="O15" s="420"/>
      <c r="P15" s="421" t="s">
        <v>520</v>
      </c>
      <c r="Q15" s="422"/>
      <c r="R15" s="422"/>
      <c r="S15" s="422"/>
      <c r="T15" s="422"/>
      <c r="U15" s="422"/>
      <c r="V15" s="423"/>
      <c r="W15" s="423"/>
      <c r="X15" s="51" t="s">
        <v>75</v>
      </c>
      <c r="AA15" s="704"/>
      <c r="AB15" s="704"/>
    </row>
    <row r="16" spans="2:28" ht="13.5" customHeight="1">
      <c r="B16" s="424"/>
      <c r="C16" s="647" t="s">
        <v>588</v>
      </c>
      <c r="D16" s="648"/>
      <c r="E16" s="427"/>
      <c r="F16" s="427"/>
      <c r="G16" s="427"/>
      <c r="H16" s="160"/>
      <c r="I16" s="160"/>
      <c r="J16" s="424"/>
      <c r="K16" s="424"/>
      <c r="M16" s="160"/>
      <c r="N16" s="161"/>
      <c r="O16" s="428"/>
      <c r="P16" s="429"/>
      <c r="Q16" s="429"/>
      <c r="R16" s="429"/>
      <c r="S16" s="429"/>
      <c r="T16" s="429"/>
      <c r="U16" s="429"/>
      <c r="V16" s="428"/>
      <c r="W16" s="428"/>
      <c r="X16" s="162"/>
      <c r="AA16" s="704"/>
      <c r="AB16" s="704"/>
    </row>
    <row r="17" spans="2:31" ht="1" customHeight="1">
      <c r="B17" s="424"/>
      <c r="C17" s="647"/>
      <c r="D17" s="648"/>
      <c r="E17" s="427"/>
      <c r="F17" s="427"/>
      <c r="G17" s="427"/>
      <c r="H17" s="160"/>
      <c r="I17" s="160"/>
      <c r="J17" s="424"/>
      <c r="K17" s="424"/>
      <c r="L17" s="424"/>
      <c r="M17" s="160"/>
      <c r="N17" s="161"/>
      <c r="O17" s="428"/>
      <c r="P17" s="429"/>
      <c r="Q17" s="429"/>
      <c r="R17" s="429"/>
      <c r="S17" s="429"/>
      <c r="T17" s="429"/>
      <c r="U17" s="429"/>
      <c r="V17" s="428"/>
      <c r="W17" s="428"/>
      <c r="X17" s="162"/>
      <c r="AA17" s="704"/>
      <c r="AB17" s="704"/>
    </row>
    <row r="18" spans="2:31" s="710" customFormat="1" ht="20" customHeight="1">
      <c r="B18" s="635"/>
      <c r="C18" s="364" t="s">
        <v>1515</v>
      </c>
      <c r="D18" s="346" t="str">
        <f>IF(E18="","",VLOOKUP(C18,Data!$B$5:$L$508,2,FALSE))</f>
        <v/>
      </c>
      <c r="E18" s="715"/>
      <c r="F18" s="715"/>
      <c r="G18" s="709"/>
      <c r="H18" s="346" t="str">
        <f>IF(E18="","",VLOOKUP(C18,Data!$B$5:$L$508,11,FALSE))</f>
        <v/>
      </c>
      <c r="I18" s="616" t="str">
        <f t="shared" ref="I18:I41" si="0">IF(E18&gt;0,E18*H18,"-")</f>
        <v>-</v>
      </c>
      <c r="J18" s="471" t="str">
        <f>IF(E18="","",VLOOKUP(C18,Data!$B$5:$D$508,3,FALSE))</f>
        <v/>
      </c>
      <c r="K18" s="347" t="str">
        <f>IF(E18="","",VLOOKUP(C18,Data!$B$5:$M$508,12,FALSE))</f>
        <v/>
      </c>
      <c r="L18" s="348"/>
      <c r="M18" s="349" t="str">
        <f>IF(E18="","",VLOOKUP(C18,Data!$B$5:$E$508,4,FALSE)*E18)</f>
        <v/>
      </c>
      <c r="N18" s="349" t="str">
        <f>IF(E18="","",VLOOKUP(C18,Data!$B$5:$F$508,5,FALSE)*E18)</f>
        <v/>
      </c>
      <c r="O18" s="612" t="e">
        <f>IF(C18=Data!#REF!,Data!#REF!,(IF(C18=Data!#REF!,Data!#REF!,(IF(C18=Data!#REF!,Data!#REF!,(IF(C18=Data!B192,Data!G192,(IF(C18=Data!B195,Data!G195,(IF(C18=Data!#REF!,Data!#REF!,(IF(C18=Data!#REF!,Data!#REF!,(IF(C18=Data!#REF!,Data!#REF!,Data!#REF!)))))))))))))))&amp;IF(C18=Data!#REF!,Data!#REF!,(IF(C18=Data!#REF!,Data!#REF!,(IF(C18=Data!#REF!,Data!#REF!,(IF(C18=Data!#REF!,Data!#REF!,(IF(C18=Data!#REF!,Data!#REF!,(IF(C18=Data!#REF!,Data!G887,(IF(C18=Data!#REF!,Data!#REF!,(IF(C18=Data!#REF!,Data!#REF!,Data!#REF!)))))))))))))))&amp;IF(C18=Data!B223,Data!G223,(IF(C18=Data!#REF!,Data!#REF!,(IF(C18=Data!#REF!,Data!#REF!,(IF(C18=Data!#REF!,Data!#REF!,(IF(C18=Data!#REF!,Data!#REF!,Data!#REF!)))))))))</f>
        <v>#REF!</v>
      </c>
      <c r="P18" s="1010"/>
      <c r="Q18" s="1011"/>
      <c r="R18" s="630" t="s">
        <v>525</v>
      </c>
      <c r="S18" s="1011"/>
      <c r="T18" s="1011"/>
      <c r="U18" s="630"/>
      <c r="V18" s="634"/>
      <c r="W18" s="630"/>
      <c r="X18" s="350" t="str">
        <f>IF(E18="","",VLOOKUP(C18,Data!$B$5:$J$508,9,FALSE)*E18)</f>
        <v/>
      </c>
      <c r="Y18" s="704"/>
      <c r="Z18" s="704"/>
      <c r="AA18" s="704"/>
      <c r="AB18" s="704"/>
      <c r="AC18" s="704"/>
      <c r="AD18" s="704"/>
      <c r="AE18" s="704"/>
    </row>
    <row r="19" spans="2:31" s="710" customFormat="1" ht="20" customHeight="1">
      <c r="B19" s="957">
        <v>1</v>
      </c>
      <c r="C19" s="357" t="s">
        <v>1343</v>
      </c>
      <c r="D19" s="346" t="str">
        <f>IF(E19="","",VLOOKUP(C19,Data!$B$5:$L$508,2,FALSE))</f>
        <v>VFK670Z</v>
      </c>
      <c r="E19" s="715">
        <v>10</v>
      </c>
      <c r="F19" s="715"/>
      <c r="G19" s="712" t="s">
        <v>1383</v>
      </c>
      <c r="H19" s="346">
        <f>IF(E19="","",VLOOKUP(C19,Data!$B$5:$L$508,11,FALSE))</f>
        <v>2.82</v>
      </c>
      <c r="I19" s="616">
        <f t="shared" si="0"/>
        <v>28.2</v>
      </c>
      <c r="J19" s="471" t="str">
        <f>IF(E19="","",VLOOKUP(C19,Data!$B$5:$D$508,3,FALSE))</f>
        <v>C/T</v>
      </c>
      <c r="K19" s="347" t="str">
        <f>IF(E19="","",VLOOKUP(C19,Data!$B$5:$M$508,12,FALSE))</f>
        <v>Indonesia</v>
      </c>
      <c r="L19" s="348"/>
      <c r="M19" s="349">
        <f>IF(E19="","",VLOOKUP(C19,Data!$B$5:$E$508,4,FALSE)*E19)</f>
        <v>2</v>
      </c>
      <c r="N19" s="349">
        <f>IF(E19="","",VLOOKUP(C19,Data!$B$5:$F$508,5,FALSE)*E19)</f>
        <v>0.5</v>
      </c>
      <c r="O19" s="612" t="e">
        <f>IF(C19=Data!#REF!,Data!#REF!,(IF(C19=Data!#REF!,Data!#REF!,(IF(C19=Data!#REF!,Data!#REF!,(IF(C19=Data!B144,Data!G144,(IF(C19=Data!B147,Data!G147,(IF(C19=Data!#REF!,Data!#REF!,(IF(C19=Data!#REF!,Data!#REF!,(IF(C19=Data!#REF!,Data!#REF!,Data!#REF!)))))))))))))))&amp;IF(C19=Data!#REF!,Data!#REF!,(IF(C19=Data!#REF!,Data!#REF!,(IF(C19=Data!#REF!,Data!#REF!,(IF(C19=Data!#REF!,Data!#REF!,(IF(C19=Data!#REF!,Data!#REF!,(IF(C19=Data!#REF!,Data!G839,(IF(C19=Data!#REF!,Data!#REF!,(IF(C19=Data!#REF!,Data!#REF!,Data!#REF!)))))))))))))))&amp;IF(C19=Data!B175,Data!G175,(IF(C19=Data!#REF!,Data!#REF!,(IF(C19=Data!#REF!,Data!#REF!,(IF(C19=Data!#REF!,Data!#REF!,(IF(C19=Data!#REF!,Data!#REF!,Data!#REF!)))))))))</f>
        <v>#REF!</v>
      </c>
      <c r="P19" s="1010"/>
      <c r="Q19" s="1011"/>
      <c r="R19" s="630" t="s">
        <v>525</v>
      </c>
      <c r="S19" s="1011"/>
      <c r="T19" s="1011"/>
      <c r="U19" s="630"/>
      <c r="V19" s="634"/>
      <c r="W19" s="630"/>
      <c r="X19" s="350">
        <f>IF(E19="","",VLOOKUP(C19,Data!$B$5:$J$508,9,FALSE)*E19)</f>
        <v>0.09</v>
      </c>
      <c r="Y19" s="704"/>
      <c r="Z19" s="704"/>
      <c r="AA19" s="704"/>
      <c r="AB19" s="704"/>
      <c r="AC19" s="704"/>
      <c r="AD19" s="704"/>
      <c r="AE19" s="704"/>
    </row>
    <row r="20" spans="2:31" s="710" customFormat="1" ht="20" customHeight="1">
      <c r="B20" s="957" t="s">
        <v>947</v>
      </c>
      <c r="C20" s="357" t="s">
        <v>592</v>
      </c>
      <c r="D20" s="346" t="str">
        <f>IF(E20="","",VLOOKUP(C20,Data!$B$5:$L$508,2,FALSE))</f>
        <v>WW08930</v>
      </c>
      <c r="E20" s="715">
        <v>200</v>
      </c>
      <c r="F20" s="715"/>
      <c r="G20" s="363"/>
      <c r="H20" s="346">
        <f>IF(E20="","",VLOOKUP(C20,Data!$B$5:$L$508,11,FALSE))</f>
        <v>24.7</v>
      </c>
      <c r="I20" s="616">
        <f t="shared" si="0"/>
        <v>4940</v>
      </c>
      <c r="J20" s="471" t="str">
        <f>IF(E20="","",VLOOKUP(C20,Data!$B$5:$D$508,3,FALSE))</f>
        <v>C/T</v>
      </c>
      <c r="K20" s="347" t="str">
        <f>IF(E20="","",VLOOKUP(C20,Data!$B$5:$M$508,12,FALSE))</f>
        <v>Indonesia</v>
      </c>
      <c r="L20" s="348"/>
      <c r="M20" s="349">
        <f>IF(E20="","",VLOOKUP(C20,Data!$B$5:$E$508,4,FALSE)*E20)</f>
        <v>440.00000000000006</v>
      </c>
      <c r="N20" s="349">
        <f>IF(E20="","",VLOOKUP(C20,Data!$B$5:$F$508,5,FALSE)*E20)</f>
        <v>200</v>
      </c>
      <c r="O20" s="612" t="e">
        <f>IF(C20=Data!#REF!,Data!#REF!,(IF(C20=Data!#REF!,Data!#REF!,(IF(C20=Data!#REF!,Data!#REF!,(IF(C20=Data!B140,Data!G140,(IF(C20=Data!B143,Data!G143,(IF(C20=Data!#REF!,Data!#REF!,(IF(C20=Data!#REF!,Data!#REF!,(IF(C20=Data!#REF!,Data!#REF!,Data!#REF!)))))))))))))))&amp;IF(C20=Data!#REF!,Data!#REF!,(IF(C20=Data!#REF!,Data!#REF!,(IF(C20=Data!#REF!,Data!#REF!,(IF(C20=Data!#REF!,Data!#REF!,(IF(C20=Data!#REF!,Data!#REF!,(IF(C20=Data!#REF!,Data!G835,(IF(C20=Data!#REF!,Data!#REF!,(IF(C20=Data!#REF!,Data!#REF!,Data!#REF!)))))))))))))))&amp;IF(C20=Data!B171,Data!G171,(IF(C20=Data!#REF!,Data!#REF!,(IF(C20=Data!#REF!,Data!#REF!,(IF(C20=Data!#REF!,Data!#REF!,(IF(C20=Data!#REF!,Data!#REF!,Data!#REF!)))))))))</f>
        <v>#REF!</v>
      </c>
      <c r="P20" s="1010"/>
      <c r="Q20" s="1011"/>
      <c r="R20" s="630" t="s">
        <v>525</v>
      </c>
      <c r="S20" s="1011"/>
      <c r="T20" s="1011"/>
      <c r="U20" s="630"/>
      <c r="V20" s="634"/>
      <c r="W20" s="630"/>
      <c r="X20" s="350">
        <f>IF(E20="","",VLOOKUP(C20,Data!$B$5:$J$508,9,FALSE)*E20)</f>
        <v>0.68</v>
      </c>
      <c r="Y20" s="704"/>
      <c r="Z20" s="704"/>
      <c r="AA20" s="704"/>
      <c r="AB20" s="704"/>
      <c r="AC20" s="704"/>
      <c r="AD20" s="704"/>
      <c r="AE20" s="704"/>
    </row>
    <row r="21" spans="2:31" s="710" customFormat="1" ht="20" customHeight="1">
      <c r="B21" s="957"/>
      <c r="C21" s="357" t="s">
        <v>593</v>
      </c>
      <c r="D21" s="346" t="str">
        <f>IF(E21="","",VLOOKUP(C21,Data!$B$5:$L$508,2,FALSE))</f>
        <v>WW08960</v>
      </c>
      <c r="E21" s="715">
        <v>200</v>
      </c>
      <c r="F21" s="715"/>
      <c r="G21" s="712" t="s">
        <v>1384</v>
      </c>
      <c r="H21" s="346">
        <f>IF(E21="","",VLOOKUP(C21,Data!$B$5:$L$508,11,FALSE))</f>
        <v>24.7</v>
      </c>
      <c r="I21" s="616">
        <f t="shared" si="0"/>
        <v>4940</v>
      </c>
      <c r="J21" s="471" t="str">
        <f>IF(E21="","",VLOOKUP(C21,Data!$B$5:$D$508,3,FALSE))</f>
        <v>C/T</v>
      </c>
      <c r="K21" s="347" t="str">
        <f>IF(E21="","",VLOOKUP(C21,Data!$B$5:$M$508,12,FALSE))</f>
        <v>Indonesia</v>
      </c>
      <c r="L21" s="348"/>
      <c r="M21" s="349">
        <f>IF(E21="","",VLOOKUP(C21,Data!$B$5:$E$508,4,FALSE)*E21)</f>
        <v>0</v>
      </c>
      <c r="N21" s="349">
        <f>IF(E21="","",VLOOKUP(C21,Data!$B$5:$F$508,5,FALSE)*E21)</f>
        <v>200</v>
      </c>
      <c r="O21" s="612" t="e">
        <f>IF(C21=Data!#REF!,Data!#REF!,(IF(C21=Data!#REF!,Data!#REF!,(IF(C21=Data!#REF!,Data!#REF!,(IF(C21=Data!B140,Data!G140,(IF(C21=Data!B143,Data!G143,(IF(C21=Data!#REF!,Data!#REF!,(IF(C21=Data!#REF!,Data!#REF!,(IF(C21=Data!#REF!,Data!#REF!,Data!#REF!)))))))))))))))&amp;IF(C21=Data!#REF!,Data!#REF!,(IF(C21=Data!#REF!,Data!#REF!,(IF(C21=Data!#REF!,Data!#REF!,(IF(C21=Data!#REF!,Data!#REF!,(IF(C21=Data!#REF!,Data!#REF!,(IF(C21=Data!#REF!,Data!G835,(IF(C21=Data!#REF!,Data!#REF!,(IF(C21=Data!#REF!,Data!#REF!,Data!#REF!)))))))))))))))&amp;IF(C21=Data!B171,Data!G171,(IF(C21=Data!#REF!,Data!#REF!,(IF(C21=Data!#REF!,Data!#REF!,(IF(C21=Data!#REF!,Data!#REF!,(IF(C21=Data!#REF!,Data!#REF!,Data!#REF!)))))))))</f>
        <v>#REF!</v>
      </c>
      <c r="P21" s="1010"/>
      <c r="Q21" s="1011"/>
      <c r="R21" s="630" t="s">
        <v>525</v>
      </c>
      <c r="S21" s="1011"/>
      <c r="T21" s="1011"/>
      <c r="U21" s="630"/>
      <c r="V21" s="634"/>
      <c r="W21" s="630"/>
      <c r="X21" s="350">
        <f>IF(E21="","",VLOOKUP(C21,Data!$B$5:$J$508,9,FALSE)*E21)</f>
        <v>0.68</v>
      </c>
      <c r="Y21" s="704"/>
      <c r="Z21" s="704"/>
      <c r="AA21" s="704"/>
      <c r="AB21" s="704"/>
      <c r="AC21" s="704"/>
      <c r="AD21" s="704"/>
      <c r="AE21" s="704"/>
    </row>
    <row r="22" spans="2:31" s="710" customFormat="1" ht="20" customHeight="1">
      <c r="B22" s="957">
        <v>6</v>
      </c>
      <c r="C22" s="357" t="s">
        <v>594</v>
      </c>
      <c r="D22" s="346" t="str">
        <f>IF(E22="","",VLOOKUP(C22,Data!$B$5:$L$508,2,FALSE))</f>
        <v>WW08970</v>
      </c>
      <c r="E22" s="715">
        <v>50</v>
      </c>
      <c r="F22" s="715"/>
      <c r="G22" s="712"/>
      <c r="H22" s="346">
        <f>IF(E22="","",VLOOKUP(C22,Data!$B$5:$L$508,11,FALSE))</f>
        <v>24.65</v>
      </c>
      <c r="I22" s="616">
        <f t="shared" si="0"/>
        <v>1232.5</v>
      </c>
      <c r="J22" s="471" t="str">
        <f>IF(E22="","",VLOOKUP(C22,Data!$B$5:$D$508,3,FALSE))</f>
        <v>C/T</v>
      </c>
      <c r="K22" s="347" t="str">
        <f>IF(E22="","",VLOOKUP(C22,Data!$B$5:$M$508,12,FALSE))</f>
        <v>Indonesia</v>
      </c>
      <c r="L22" s="348"/>
      <c r="M22" s="349">
        <f>IF(E22="","",VLOOKUP(C22,Data!$B$5:$E$508,4,FALSE)*E22)</f>
        <v>0</v>
      </c>
      <c r="N22" s="349">
        <f>IF(E22="","",VLOOKUP(C22,Data!$B$5:$F$508,5,FALSE)*E22)</f>
        <v>50</v>
      </c>
      <c r="O22" s="612" t="e">
        <f>IF(C22=Data!#REF!,Data!#REF!,(IF(C22=Data!#REF!,Data!#REF!,(IF(C22=Data!#REF!,Data!#REF!,(IF(C22=Data!B137,Data!G137,(IF(C22=Data!B140,Data!G140,(IF(C22=Data!#REF!,Data!#REF!,(IF(C22=Data!#REF!,Data!#REF!,(IF(C22=Data!#REF!,Data!#REF!,Data!#REF!)))))))))))))))&amp;IF(C22=Data!#REF!,Data!#REF!,(IF(C22=Data!#REF!,Data!#REF!,(IF(C22=Data!#REF!,Data!#REF!,(IF(C22=Data!#REF!,Data!#REF!,(IF(C22=Data!#REF!,Data!#REF!,(IF(C22=Data!#REF!,Data!G832,(IF(C22=Data!#REF!,Data!#REF!,(IF(C22=Data!#REF!,Data!#REF!,Data!#REF!)))))))))))))))&amp;IF(C22=Data!B168,Data!G168,(IF(C22=Data!#REF!,Data!#REF!,(IF(C22=Data!#REF!,Data!#REF!,(IF(C22=Data!#REF!,Data!#REF!,(IF(C22=Data!#REF!,Data!#REF!,Data!#REF!)))))))))</f>
        <v>#REF!</v>
      </c>
      <c r="P22" s="1010"/>
      <c r="Q22" s="1011"/>
      <c r="R22" s="630" t="s">
        <v>525</v>
      </c>
      <c r="S22" s="1011"/>
      <c r="T22" s="1011"/>
      <c r="U22" s="630"/>
      <c r="V22" s="634"/>
      <c r="W22" s="630"/>
      <c r="X22" s="350">
        <f>IF(E22="","",VLOOKUP(C22,Data!$B$5:$J$508,9,FALSE)*E22)</f>
        <v>0.17</v>
      </c>
      <c r="Y22" s="704"/>
      <c r="Z22" s="704"/>
      <c r="AA22" s="704"/>
      <c r="AB22" s="704"/>
      <c r="AC22" s="704"/>
      <c r="AD22" s="704"/>
      <c r="AE22" s="704"/>
    </row>
    <row r="23" spans="2:31" s="710" customFormat="1" ht="20" customHeight="1">
      <c r="B23" s="957"/>
      <c r="C23" s="357" t="s">
        <v>595</v>
      </c>
      <c r="D23" s="346" t="str">
        <f>IF(E23="","",VLOOKUP(C23,Data!$B$5:$L$508,2,FALSE))</f>
        <v>WW08990</v>
      </c>
      <c r="E23" s="715">
        <v>50</v>
      </c>
      <c r="F23" s="715"/>
      <c r="G23" s="378" t="s">
        <v>1386</v>
      </c>
      <c r="H23" s="346">
        <f>IF(E23="","",VLOOKUP(C23,Data!$B$5:$L$508,11,FALSE))</f>
        <v>24.65</v>
      </c>
      <c r="I23" s="616">
        <f t="shared" si="0"/>
        <v>1232.5</v>
      </c>
      <c r="J23" s="471" t="str">
        <f>IF(E23="","",VLOOKUP(C23,Data!$B$5:$D$508,3,FALSE))</f>
        <v>C/T</v>
      </c>
      <c r="K23" s="347" t="str">
        <f>IF(E23="","",VLOOKUP(C23,Data!$B$5:$M$508,12,FALSE))</f>
        <v>Indonesia</v>
      </c>
      <c r="L23" s="348"/>
      <c r="M23" s="349">
        <f>IF(E23="","",VLOOKUP(C23,Data!$B$5:$E$508,4,FALSE)*E23)</f>
        <v>110.00000000000001</v>
      </c>
      <c r="N23" s="349">
        <f>IF(E23="","",VLOOKUP(C23,Data!$B$5:$F$508,5,FALSE)*E23)</f>
        <v>50</v>
      </c>
      <c r="O23" s="612" t="e">
        <f>IF(C23=Data!#REF!,Data!#REF!,(IF(C23=Data!#REF!,Data!#REF!,(IF(C23=Data!#REF!,Data!#REF!,(IF(C23=Data!B138,Data!G138,(IF(C23=Data!B141,Data!G141,(IF(C23=Data!#REF!,Data!#REF!,(IF(C23=Data!#REF!,Data!#REF!,(IF(C23=Data!#REF!,Data!#REF!,Data!#REF!)))))))))))))))&amp;IF(C23=Data!#REF!,Data!#REF!,(IF(C23=Data!#REF!,Data!#REF!,(IF(C23=Data!#REF!,Data!#REF!,(IF(C23=Data!#REF!,Data!#REF!,(IF(C23=Data!#REF!,Data!#REF!,(IF(C23=Data!#REF!,Data!G833,(IF(C23=Data!#REF!,Data!#REF!,(IF(C23=Data!#REF!,Data!#REF!,Data!#REF!)))))))))))))))&amp;IF(C23=Data!B169,Data!G169,(IF(C23=Data!#REF!,Data!#REF!,(IF(C23=Data!#REF!,Data!#REF!,(IF(C23=Data!#REF!,Data!#REF!,(IF(C23=Data!#REF!,Data!#REF!,Data!#REF!)))))))))</f>
        <v>#REF!</v>
      </c>
      <c r="P23" s="1010"/>
      <c r="Q23" s="1011"/>
      <c r="R23" s="630" t="s">
        <v>525</v>
      </c>
      <c r="S23" s="1011"/>
      <c r="T23" s="1011"/>
      <c r="U23" s="630"/>
      <c r="V23" s="634"/>
      <c r="W23" s="630"/>
      <c r="X23" s="350">
        <f>IF(E23="","",VLOOKUP(C23,Data!$B$5:$J$508,9,FALSE)*E23)</f>
        <v>0.17</v>
      </c>
      <c r="Y23" s="704"/>
      <c r="Z23" s="704"/>
      <c r="AA23" s="704"/>
      <c r="AB23" s="704"/>
      <c r="AC23" s="704"/>
      <c r="AD23" s="704"/>
      <c r="AE23" s="704"/>
    </row>
    <row r="24" spans="2:31" s="710" customFormat="1" ht="20" customHeight="1">
      <c r="B24" s="957" t="s">
        <v>1019</v>
      </c>
      <c r="C24" s="357" t="s">
        <v>596</v>
      </c>
      <c r="D24" s="346" t="str">
        <f>IF(E24="","",VLOOKUP(C24,Data!$B$5:$L$508,2,FALSE))</f>
        <v>WW09120</v>
      </c>
      <c r="E24" s="715">
        <v>150</v>
      </c>
      <c r="F24" s="715"/>
      <c r="G24" s="712"/>
      <c r="H24" s="346">
        <f>IF(E24="","",VLOOKUP(C24,Data!$B$5:$L$508,11,FALSE))</f>
        <v>25.11</v>
      </c>
      <c r="I24" s="616">
        <f t="shared" si="0"/>
        <v>3766.5</v>
      </c>
      <c r="J24" s="471" t="str">
        <f>IF(E24="","",VLOOKUP(C24,Data!$B$5:$D$508,3,FALSE))</f>
        <v>C/T</v>
      </c>
      <c r="K24" s="347" t="str">
        <f>IF(E24="","",VLOOKUP(C24,Data!$B$5:$M$508,12,FALSE))</f>
        <v>Indonesia</v>
      </c>
      <c r="L24" s="348"/>
      <c r="M24" s="349">
        <f>IF(E24="","",VLOOKUP(C24,Data!$B$5:$E$508,4,FALSE)*E24)</f>
        <v>225</v>
      </c>
      <c r="N24" s="349">
        <f>IF(E24="","",VLOOKUP(C24,Data!$B$5:$F$508,5,FALSE)*E24)</f>
        <v>97.5</v>
      </c>
      <c r="O24" s="612" t="e">
        <f>IF(C24=Data!#REF!,Data!#REF!,(IF(C24=Data!#REF!,Data!#REF!,(IF(C24=Data!#REF!,Data!#REF!,(IF(C24=Data!B139,Data!G139,(IF(C24=Data!B142,Data!G142,(IF(C24=Data!#REF!,Data!#REF!,(IF(C24=Data!#REF!,Data!#REF!,(IF(C24=Data!#REF!,Data!#REF!,Data!#REF!)))))))))))))))&amp;IF(C24=Data!#REF!,Data!#REF!,(IF(C24=Data!#REF!,Data!#REF!,(IF(C24=Data!#REF!,Data!#REF!,(IF(C24=Data!#REF!,Data!#REF!,(IF(C24=Data!#REF!,Data!#REF!,(IF(C24=Data!#REF!,Data!G834,(IF(C24=Data!#REF!,Data!#REF!,(IF(C24=Data!#REF!,Data!#REF!,Data!#REF!)))))))))))))))&amp;IF(C24=Data!B170,Data!G170,(IF(C24=Data!#REF!,Data!#REF!,(IF(C24=Data!#REF!,Data!#REF!,(IF(C24=Data!#REF!,Data!#REF!,(IF(C24=Data!#REF!,Data!#REF!,Data!#REF!)))))))))</f>
        <v>#REF!</v>
      </c>
      <c r="P24" s="1010"/>
      <c r="Q24" s="1011"/>
      <c r="R24" s="630" t="s">
        <v>525</v>
      </c>
      <c r="S24" s="1011"/>
      <c r="T24" s="1011"/>
      <c r="U24" s="630"/>
      <c r="V24" s="634"/>
      <c r="W24" s="630"/>
      <c r="X24" s="350">
        <f>IF(E24="","",VLOOKUP(C24,Data!$B$5:$J$508,9,FALSE)*E24)</f>
        <v>0.59099999999999997</v>
      </c>
      <c r="Y24" s="704"/>
      <c r="Z24" s="704"/>
      <c r="AA24" s="704"/>
      <c r="AB24" s="704"/>
      <c r="AC24" s="704"/>
      <c r="AD24" s="704"/>
      <c r="AE24" s="704"/>
    </row>
    <row r="25" spans="2:31" s="710" customFormat="1" ht="20" customHeight="1">
      <c r="B25" s="957"/>
      <c r="C25" s="357" t="s">
        <v>597</v>
      </c>
      <c r="D25" s="346" t="str">
        <f>IF(E25="","",VLOOKUP(C25,Data!$B$5:$L$508,2,FALSE))</f>
        <v>WW09130</v>
      </c>
      <c r="E25" s="715">
        <v>150</v>
      </c>
      <c r="F25" s="715"/>
      <c r="G25" s="712"/>
      <c r="H25" s="346">
        <f>IF(E25="","",VLOOKUP(C25,Data!$B$5:$L$508,11,FALSE))</f>
        <v>25.11</v>
      </c>
      <c r="I25" s="616">
        <f t="shared" si="0"/>
        <v>3766.5</v>
      </c>
      <c r="J25" s="471" t="str">
        <f>IF(E25="","",VLOOKUP(C25,Data!$B$5:$D$508,3,FALSE))</f>
        <v>C/T</v>
      </c>
      <c r="K25" s="347" t="str">
        <f>IF(E25="","",VLOOKUP(C25,Data!$B$5:$M$508,12,FALSE))</f>
        <v>Indonesia</v>
      </c>
      <c r="L25" s="348"/>
      <c r="M25" s="349">
        <f>IF(E25="","",VLOOKUP(C25,Data!$B$5:$E$508,4,FALSE)*E25)</f>
        <v>0</v>
      </c>
      <c r="N25" s="349">
        <f>IF(E25="","",VLOOKUP(C25,Data!$B$5:$F$508,5,FALSE)*E25)</f>
        <v>97.5</v>
      </c>
      <c r="O25" s="612" t="e">
        <f>IF(C25=Data!#REF!,Data!#REF!,(IF(C25=Data!#REF!,Data!#REF!,(IF(C25=Data!#REF!,Data!#REF!,(IF(C25=Data!B132,Data!G132,(IF(C25=Data!B135,Data!G135,(IF(C25=Data!#REF!,Data!#REF!,(IF(C25=Data!#REF!,Data!#REF!,(IF(C25=Data!#REF!,Data!#REF!,Data!#REF!)))))))))))))))&amp;IF(C25=Data!#REF!,Data!#REF!,(IF(C25=Data!#REF!,Data!#REF!,(IF(C25=Data!#REF!,Data!#REF!,(IF(C25=Data!#REF!,Data!#REF!,(IF(C25=Data!#REF!,Data!#REF!,(IF(C25=Data!#REF!,Data!G827,(IF(C25=Data!#REF!,Data!#REF!,(IF(C25=Data!#REF!,Data!#REF!,Data!#REF!)))))))))))))))&amp;IF(C25=Data!B163,Data!G163,(IF(C25=Data!#REF!,Data!#REF!,(IF(C25=Data!#REF!,Data!#REF!,(IF(C25=Data!#REF!,Data!#REF!,(IF(C25=Data!#REF!,Data!#REF!,Data!#REF!)))))))))</f>
        <v>#REF!</v>
      </c>
      <c r="P25" s="1010"/>
      <c r="Q25" s="1011"/>
      <c r="R25" s="630" t="s">
        <v>525</v>
      </c>
      <c r="S25" s="1011"/>
      <c r="T25" s="1011"/>
      <c r="U25" s="630"/>
      <c r="V25" s="634"/>
      <c r="W25" s="630"/>
      <c r="X25" s="350">
        <f>IF(E25="","",VLOOKUP(C25,Data!$B$5:$J$508,9,FALSE)*E25)</f>
        <v>0.59099999999999997</v>
      </c>
      <c r="Y25" s="704"/>
      <c r="Z25" s="704"/>
      <c r="AA25" s="704"/>
      <c r="AB25" s="704"/>
      <c r="AC25" s="704"/>
      <c r="AD25" s="704"/>
      <c r="AE25" s="704"/>
    </row>
    <row r="26" spans="2:31" s="710" customFormat="1" ht="20" customHeight="1">
      <c r="B26" s="957" t="s">
        <v>1493</v>
      </c>
      <c r="C26" s="357" t="s">
        <v>336</v>
      </c>
      <c r="D26" s="346" t="str">
        <f>IF(E26="","",VLOOKUP(C26,Data!$B$5:$L$508,2,FALSE))</f>
        <v>WY71980</v>
      </c>
      <c r="E26" s="676">
        <v>180</v>
      </c>
      <c r="F26" s="715">
        <v>9</v>
      </c>
      <c r="G26" s="636"/>
      <c r="H26" s="346">
        <f>IF(E26="","",VLOOKUP(C26,Data!$B$5:$L$508,11,FALSE))</f>
        <v>128.6</v>
      </c>
      <c r="I26" s="616">
        <f t="shared" si="0"/>
        <v>23148</v>
      </c>
      <c r="J26" s="471" t="str">
        <f>IF(E26="","",VLOOKUP(C26,Data!$B$5:$D$508,3,FALSE))</f>
        <v>C/T</v>
      </c>
      <c r="K26" s="347" t="str">
        <f>IF(E26="","",VLOOKUP(C26,Data!$B$5:$M$508,12,FALSE))</f>
        <v>Indonesia</v>
      </c>
      <c r="L26" s="348"/>
      <c r="M26" s="349">
        <f>IF(E26="","",VLOOKUP(C26,Data!$B$5:$E$508,4,FALSE)*E26)</f>
        <v>1188</v>
      </c>
      <c r="N26" s="349">
        <f>IF(E26="","",VLOOKUP(C26,Data!$B$5:$F$508,5,FALSE)*E26)</f>
        <v>1170</v>
      </c>
      <c r="O26" s="612" t="e">
        <f>IF(C26=Data!#REF!,Data!#REF!,(IF(C26=Data!#REF!,Data!#REF!,(IF(C26=Data!#REF!,Data!#REF!,(IF(C26=Data!B133,Data!G133,(IF(C26=Data!B136,Data!G136,(IF(C26=Data!#REF!,Data!#REF!,(IF(C26=Data!#REF!,Data!#REF!,(IF(C26=Data!#REF!,Data!#REF!,Data!#REF!)))))))))))))))&amp;IF(C26=Data!#REF!,Data!#REF!,(IF(C26=Data!#REF!,Data!#REF!,(IF(C26=Data!#REF!,Data!#REF!,(IF(C26=Data!#REF!,Data!#REF!,(IF(C26=Data!#REF!,Data!#REF!,(IF(C26=Data!#REF!,Data!G828,(IF(C26=Data!#REF!,Data!#REF!,(IF(C26=Data!#REF!,Data!#REF!,Data!#REF!)))))))))))))))&amp;IF(C26=Data!B164,Data!G164,(IF(C26=Data!#REF!,Data!#REF!,(IF(C26=Data!#REF!,Data!#REF!,(IF(C26=Data!#REF!,Data!#REF!,(IF(C26=Data!#REF!,Data!#REF!,Data!#REF!)))))))))</f>
        <v>#REF!</v>
      </c>
      <c r="P26" s="1010"/>
      <c r="Q26" s="1011"/>
      <c r="R26" s="630" t="s">
        <v>525</v>
      </c>
      <c r="S26" s="1011"/>
      <c r="T26" s="1011"/>
      <c r="U26" s="630"/>
      <c r="V26" s="634"/>
      <c r="W26" s="630"/>
      <c r="X26" s="350">
        <f>IF(E26="","",VLOOKUP(C26,Data!$B$5:$J$508,9,FALSE)*E26)</f>
        <v>2.4154200000000001</v>
      </c>
      <c r="Y26" s="704"/>
      <c r="Z26" s="704"/>
      <c r="AA26" s="704"/>
      <c r="AB26" s="704"/>
      <c r="AC26" s="704"/>
      <c r="AD26" s="704"/>
      <c r="AE26" s="704"/>
    </row>
    <row r="27" spans="2:31" s="710" customFormat="1" ht="20" customHeight="1">
      <c r="B27" s="957" t="s">
        <v>1494</v>
      </c>
      <c r="C27" s="357" t="s">
        <v>14</v>
      </c>
      <c r="D27" s="346" t="str">
        <f>IF(E27="","",VLOOKUP(C27,Data!$B$5:$L$508,2,FALSE))</f>
        <v>ZA34830</v>
      </c>
      <c r="E27" s="715">
        <v>40</v>
      </c>
      <c r="F27" s="715"/>
      <c r="G27" s="712"/>
      <c r="H27" s="346">
        <f>IF(E27="","",VLOOKUP(C27,Data!$B$5:$L$508,11,FALSE))</f>
        <v>117.38</v>
      </c>
      <c r="I27" s="616">
        <f t="shared" si="0"/>
        <v>4695.2</v>
      </c>
      <c r="J27" s="471" t="str">
        <f>IF(E27="","",VLOOKUP(C27,Data!$B$5:$D$508,3,FALSE))</f>
        <v>C/T</v>
      </c>
      <c r="K27" s="347" t="str">
        <f>IF(E27="","",VLOOKUP(C27,Data!$B$5:$M$508,12,FALSE))</f>
        <v>Indonesia</v>
      </c>
      <c r="L27" s="348"/>
      <c r="M27" s="349">
        <f>IF(E27="","",VLOOKUP(C27,Data!$B$5:$E$508,4,FALSE)*E27)</f>
        <v>204</v>
      </c>
      <c r="N27" s="349">
        <f>IF(E27="","",VLOOKUP(C27,Data!$B$5:$F$508,5,FALSE)*E27)</f>
        <v>180</v>
      </c>
      <c r="O27" s="612" t="e">
        <f>IF(C27=Data!#REF!,Data!#REF!,(IF(C27=Data!#REF!,Data!#REF!,(IF(C27=Data!#REF!,Data!#REF!,(IF(C27=Data!B134,Data!G134,(IF(C27=Data!B137,Data!G137,(IF(C27=Data!#REF!,Data!#REF!,(IF(C27=Data!#REF!,Data!#REF!,(IF(C27=Data!#REF!,Data!#REF!,Data!#REF!)))))))))))))))&amp;IF(C27=Data!#REF!,Data!#REF!,(IF(C27=Data!#REF!,Data!#REF!,(IF(C27=Data!#REF!,Data!#REF!,(IF(C27=Data!#REF!,Data!#REF!,(IF(C27=Data!#REF!,Data!#REF!,(IF(C27=Data!#REF!,Data!G829,(IF(C27=Data!#REF!,Data!#REF!,(IF(C27=Data!#REF!,Data!#REF!,Data!#REF!)))))))))))))))&amp;IF(C27=Data!B165,Data!G165,(IF(C27=Data!#REF!,Data!#REF!,(IF(C27=Data!#REF!,Data!#REF!,(IF(C27=Data!#REF!,Data!#REF!,(IF(C27=Data!#REF!,Data!#REF!,Data!#REF!)))))))))</f>
        <v>#REF!</v>
      </c>
      <c r="P27" s="1010"/>
      <c r="Q27" s="1011"/>
      <c r="R27" s="630" t="s">
        <v>525</v>
      </c>
      <c r="S27" s="1011"/>
      <c r="T27" s="1011"/>
      <c r="U27" s="630"/>
      <c r="V27" s="634"/>
      <c r="W27" s="630"/>
      <c r="X27" s="350">
        <f>IF(E27="","",VLOOKUP(C27,Data!$B$5:$J$508,9,FALSE)*E27)</f>
        <v>2.3239999999999998</v>
      </c>
      <c r="Y27" s="704"/>
      <c r="Z27" s="704"/>
      <c r="AA27" s="704"/>
      <c r="AB27" s="704"/>
      <c r="AC27" s="704"/>
      <c r="AD27" s="704"/>
      <c r="AE27" s="704"/>
    </row>
    <row r="28" spans="2:31" s="710" customFormat="1" ht="20" customHeight="1">
      <c r="B28" s="957">
        <v>23</v>
      </c>
      <c r="C28" s="357" t="s">
        <v>11</v>
      </c>
      <c r="D28" s="346" t="str">
        <f>IF(E28="","",VLOOKUP(C28,Data!$B$5:$L$508,2,FALSE))</f>
        <v>ZG74800</v>
      </c>
      <c r="E28" s="715">
        <v>150</v>
      </c>
      <c r="F28" s="715">
        <v>1</v>
      </c>
      <c r="G28" s="712"/>
      <c r="H28" s="346">
        <f>IF(E28="","",VLOOKUP(C28,Data!$B$5:$L$508,11,FALSE))</f>
        <v>13.71</v>
      </c>
      <c r="I28" s="616">
        <f t="shared" si="0"/>
        <v>2056.5</v>
      </c>
      <c r="J28" s="471" t="str">
        <f>IF(E28="","",VLOOKUP(C28,Data!$B$5:$D$508,3,FALSE))</f>
        <v>C/T</v>
      </c>
      <c r="K28" s="347" t="str">
        <f>IF(E28="","",VLOOKUP(C28,Data!$B$5:$M$508,12,FALSE))</f>
        <v>Indonesia</v>
      </c>
      <c r="L28" s="348"/>
      <c r="M28" s="349">
        <f>IF(E28="","",VLOOKUP(C28,Data!$B$5:$E$508,4,FALSE)*E28)</f>
        <v>325</v>
      </c>
      <c r="N28" s="349">
        <f>IF(E28="","",VLOOKUP(C28,Data!$B$5:$F$508,5,FALSE)*E28)</f>
        <v>300</v>
      </c>
      <c r="O28" s="612" t="e">
        <f>IF(C28=Data!#REF!,Data!#REF!,(IF(C28=Data!#REF!,Data!#REF!,(IF(C28=Data!#REF!,Data!#REF!,(IF(C28=Data!B135,Data!G135,(IF(C28=Data!B138,Data!G138,(IF(C28=Data!#REF!,Data!#REF!,(IF(C28=Data!#REF!,Data!#REF!,(IF(C28=Data!#REF!,Data!#REF!,Data!#REF!)))))))))))))))&amp;IF(C28=Data!#REF!,Data!#REF!,(IF(C28=Data!#REF!,Data!#REF!,(IF(C28=Data!#REF!,Data!#REF!,(IF(C28=Data!#REF!,Data!#REF!,(IF(C28=Data!#REF!,Data!#REF!,(IF(C28=Data!#REF!,Data!G830,(IF(C28=Data!#REF!,Data!#REF!,(IF(C28=Data!#REF!,Data!#REF!,Data!#REF!)))))))))))))))&amp;IF(C28=Data!B166,Data!G166,(IF(C28=Data!#REF!,Data!#REF!,(IF(C28=Data!#REF!,Data!#REF!,(IF(C28=Data!#REF!,Data!#REF!,(IF(C28=Data!#REF!,Data!#REF!,Data!#REF!)))))))))</f>
        <v>#REF!</v>
      </c>
      <c r="P28" s="1010"/>
      <c r="Q28" s="1011"/>
      <c r="R28" s="630" t="s">
        <v>525</v>
      </c>
      <c r="S28" s="1011"/>
      <c r="T28" s="1011"/>
      <c r="U28" s="630"/>
      <c r="V28" s="634"/>
      <c r="W28" s="630"/>
      <c r="X28" s="350">
        <f>IF(E28="","",VLOOKUP(C28,Data!$B$5:$J$508,9,FALSE)*E28)</f>
        <v>1.2</v>
      </c>
      <c r="Y28" s="704"/>
      <c r="Z28" s="704"/>
      <c r="AA28" s="704"/>
      <c r="AB28" s="704"/>
      <c r="AC28" s="704"/>
      <c r="AD28" s="704"/>
      <c r="AE28" s="704"/>
    </row>
    <row r="29" spans="2:31" s="710" customFormat="1" ht="20" customHeight="1">
      <c r="B29" s="957" t="s">
        <v>1295</v>
      </c>
      <c r="C29" s="357" t="s">
        <v>550</v>
      </c>
      <c r="D29" s="346" t="str">
        <f>IF(E29="","",VLOOKUP(C29,Data!$B$5:$L$508,2,FALSE))</f>
        <v>ZG74810</v>
      </c>
      <c r="E29" s="715">
        <v>300</v>
      </c>
      <c r="F29" s="715">
        <v>2</v>
      </c>
      <c r="G29" s="712"/>
      <c r="H29" s="346">
        <f>IF(E29="","",VLOOKUP(C29,Data!$B$5:$L$508,11,FALSE))</f>
        <v>13.22</v>
      </c>
      <c r="I29" s="616">
        <f t="shared" si="0"/>
        <v>3966</v>
      </c>
      <c r="J29" s="471" t="str">
        <f>IF(E29="","",VLOOKUP(C29,Data!$B$5:$D$508,3,FALSE))</f>
        <v>C/T</v>
      </c>
      <c r="K29" s="347" t="str">
        <f>IF(E29="","",VLOOKUP(C29,Data!$B$5:$M$508,12,FALSE))</f>
        <v>Indonesia</v>
      </c>
      <c r="L29" s="348"/>
      <c r="M29" s="349">
        <f>IF(E29="","",VLOOKUP(C29,Data!$B$5:$E$508,4,FALSE)*E29)</f>
        <v>650</v>
      </c>
      <c r="N29" s="349">
        <f>IF(E29="","",VLOOKUP(C29,Data!$B$5:$F$508,5,FALSE)*E29)</f>
        <v>600</v>
      </c>
      <c r="O29" s="612" t="e">
        <f>IF(C29=Data!#REF!,Data!#REF!,(IF(C29=Data!#REF!,Data!#REF!,(IF(C29=Data!#REF!,Data!#REF!,(IF(C29=Data!B136,Data!G136,(IF(C29=Data!B139,Data!G139,(IF(C29=Data!#REF!,Data!#REF!,(IF(C29=Data!#REF!,Data!#REF!,(IF(C29=Data!#REF!,Data!#REF!,Data!#REF!)))))))))))))))&amp;IF(C29=Data!#REF!,Data!#REF!,(IF(C29=Data!#REF!,Data!#REF!,(IF(C29=Data!#REF!,Data!#REF!,(IF(C29=Data!#REF!,Data!#REF!,(IF(C29=Data!#REF!,Data!#REF!,(IF(C29=Data!#REF!,Data!G831,(IF(C29=Data!#REF!,Data!#REF!,(IF(C29=Data!#REF!,Data!#REF!,Data!#REF!)))))))))))))))&amp;IF(C29=Data!B167,Data!G167,(IF(C29=Data!#REF!,Data!#REF!,(IF(C29=Data!#REF!,Data!#REF!,(IF(C29=Data!#REF!,Data!#REF!,(IF(C29=Data!#REF!,Data!#REF!,Data!#REF!)))))))))</f>
        <v>#REF!</v>
      </c>
      <c r="P29" s="1010"/>
      <c r="Q29" s="1011"/>
      <c r="R29" s="630" t="s">
        <v>525</v>
      </c>
      <c r="S29" s="1011"/>
      <c r="T29" s="1011"/>
      <c r="U29" s="630"/>
      <c r="V29" s="634"/>
      <c r="W29" s="630"/>
      <c r="X29" s="350">
        <f>IF(E29="","",VLOOKUP(C29,Data!$B$5:$J$508,9,FALSE)*E29)</f>
        <v>2.4</v>
      </c>
      <c r="Y29" s="704"/>
      <c r="Z29" s="704"/>
      <c r="AA29" s="704"/>
      <c r="AB29" s="704"/>
      <c r="AC29" s="704"/>
      <c r="AD29" s="704"/>
      <c r="AE29" s="704"/>
    </row>
    <row r="30" spans="2:31" s="710" customFormat="1" ht="20" customHeight="1">
      <c r="B30" s="957">
        <v>26</v>
      </c>
      <c r="C30" s="357" t="s">
        <v>621</v>
      </c>
      <c r="D30" s="346" t="str">
        <f>IF(E30="","",VLOOKUP(C30,Data!$B$5:$L$508,2,FALSE))</f>
        <v>ZV87970</v>
      </c>
      <c r="E30" s="715">
        <v>9</v>
      </c>
      <c r="F30" s="715"/>
      <c r="G30" s="712"/>
      <c r="H30" s="346">
        <f>IF(E30="","",VLOOKUP(C30,Data!$B$5:$L$508,11,FALSE))</f>
        <v>21.69</v>
      </c>
      <c r="I30" s="616">
        <f t="shared" si="0"/>
        <v>195.21</v>
      </c>
      <c r="J30" s="471" t="str">
        <f>IF(E30="","",VLOOKUP(C30,Data!$B$5:$D$508,3,FALSE))</f>
        <v>C/T</v>
      </c>
      <c r="K30" s="347" t="str">
        <f>IF(E30="","",VLOOKUP(C30,Data!$B$5:$M$508,12,FALSE))</f>
        <v>Indonesia</v>
      </c>
      <c r="L30" s="348"/>
      <c r="M30" s="349">
        <f>IF(E30="","",VLOOKUP(C30,Data!$B$5:$E$508,4,FALSE)*E30)</f>
        <v>96.75</v>
      </c>
      <c r="N30" s="349">
        <f>IF(E30="","",VLOOKUP(C30,Data!$B$5:$F$508,5,FALSE)*E30)</f>
        <v>77.399999999999991</v>
      </c>
      <c r="O30" s="612" t="e">
        <f>IF(C30=Data!#REF!,Data!#REF!,(IF(C30=Data!#REF!,Data!#REF!,(IF(C30=Data!#REF!,Data!#REF!,(IF(C30=Data!B137,Data!G137,(IF(C30=Data!B140,Data!G140,(IF(C30=Data!#REF!,Data!#REF!,(IF(C30=Data!#REF!,Data!#REF!,(IF(C30=Data!#REF!,Data!#REF!,Data!#REF!)))))))))))))))&amp;IF(C30=Data!#REF!,Data!#REF!,(IF(C30=Data!#REF!,Data!#REF!,(IF(C30=Data!#REF!,Data!#REF!,(IF(C30=Data!#REF!,Data!#REF!,(IF(C30=Data!#REF!,Data!#REF!,(IF(C30=Data!#REF!,Data!G832,(IF(C30=Data!#REF!,Data!#REF!,(IF(C30=Data!#REF!,Data!#REF!,Data!#REF!)))))))))))))))&amp;IF(C30=Data!B168,Data!G168,(IF(C30=Data!#REF!,Data!#REF!,(IF(C30=Data!#REF!,Data!#REF!,(IF(C30=Data!#REF!,Data!#REF!,(IF(C30=Data!#REF!,Data!#REF!,Data!#REF!)))))))))</f>
        <v>#REF!</v>
      </c>
      <c r="P30" s="1010"/>
      <c r="Q30" s="1011"/>
      <c r="R30" s="630" t="s">
        <v>525</v>
      </c>
      <c r="S30" s="1011"/>
      <c r="T30" s="1011"/>
      <c r="U30" s="630"/>
      <c r="V30" s="634"/>
      <c r="W30" s="630"/>
      <c r="X30" s="350">
        <f>IF(E30="","",VLOOKUP(C30,Data!$B$5:$J$508,9,FALSE)*E30)</f>
        <v>0.242372</v>
      </c>
      <c r="Y30" s="704"/>
      <c r="Z30" s="704"/>
      <c r="AA30" s="704"/>
      <c r="AB30" s="704"/>
      <c r="AC30" s="704"/>
      <c r="AD30" s="704"/>
      <c r="AE30" s="704"/>
    </row>
    <row r="31" spans="2:31" s="710" customFormat="1" ht="20" customHeight="1">
      <c r="B31" s="957">
        <v>27</v>
      </c>
      <c r="C31" s="357" t="s">
        <v>618</v>
      </c>
      <c r="D31" s="346" t="str">
        <f>IF(E31="","",VLOOKUP(C31,Data!$B$5:$L$508,2,FALSE))</f>
        <v>ZV88010</v>
      </c>
      <c r="E31" s="715">
        <v>8</v>
      </c>
      <c r="F31" s="715"/>
      <c r="G31" s="712"/>
      <c r="H31" s="346">
        <f>IF(E31="","",VLOOKUP(C31,Data!$B$5:$L$508,11,FALSE))</f>
        <v>23.65</v>
      </c>
      <c r="I31" s="616">
        <f t="shared" si="0"/>
        <v>189.2</v>
      </c>
      <c r="J31" s="471" t="str">
        <f>IF(E31="","",VLOOKUP(C31,Data!$B$5:$D$508,3,FALSE))</f>
        <v>C/T</v>
      </c>
      <c r="K31" s="347" t="str">
        <f>IF(E31="","",VLOOKUP(C31,Data!$B$5:$M$508,12,FALSE))</f>
        <v>Indonesia</v>
      </c>
      <c r="L31" s="348"/>
      <c r="M31" s="349">
        <f>IF(E31="","",VLOOKUP(C31,Data!$B$5:$E$508,4,FALSE)*E31)</f>
        <v>60.08</v>
      </c>
      <c r="N31" s="349">
        <f>IF(E31="","",VLOOKUP(C31,Data!$B$5:$F$508,5,FALSE)*E31)</f>
        <v>51.2</v>
      </c>
      <c r="O31" s="612" t="e">
        <f>IF(C31=Data!#REF!,Data!#REF!,(IF(C31=Data!#REF!,Data!#REF!,(IF(C31=Data!#REF!,Data!#REF!,(IF(C31=Data!B138,Data!G138,(IF(C31=Data!B141,Data!G141,(IF(C31=Data!#REF!,Data!#REF!,(IF(C31=Data!#REF!,Data!#REF!,(IF(C31=Data!#REF!,Data!#REF!,Data!#REF!)))))))))))))))&amp;IF(C31=Data!#REF!,Data!#REF!,(IF(C31=Data!#REF!,Data!#REF!,(IF(C31=Data!#REF!,Data!#REF!,(IF(C31=Data!#REF!,Data!#REF!,(IF(C31=Data!#REF!,Data!#REF!,(IF(C31=Data!#REF!,Data!G833,(IF(C31=Data!#REF!,Data!#REF!,(IF(C31=Data!#REF!,Data!#REF!,Data!#REF!)))))))))))))))&amp;IF(C31=Data!B169,Data!G169,(IF(C31=Data!#REF!,Data!#REF!,(IF(C31=Data!#REF!,Data!#REF!,(IF(C31=Data!#REF!,Data!#REF!,(IF(C31=Data!#REF!,Data!#REF!,Data!#REF!)))))))))</f>
        <v>#REF!</v>
      </c>
      <c r="P31" s="1010"/>
      <c r="Q31" s="1011"/>
      <c r="R31" s="630" t="s">
        <v>525</v>
      </c>
      <c r="S31" s="1011"/>
      <c r="T31" s="1011"/>
      <c r="U31" s="630"/>
      <c r="V31" s="634"/>
      <c r="W31" s="630"/>
      <c r="X31" s="350">
        <f>IF(E31="","",VLOOKUP(C31,Data!$B$5:$J$508,9,FALSE)*E31)</f>
        <v>0.242372</v>
      </c>
      <c r="Y31" s="704"/>
      <c r="Z31" s="704"/>
      <c r="AA31" s="704"/>
      <c r="AB31" s="704"/>
      <c r="AC31" s="704"/>
      <c r="AD31" s="704"/>
      <c r="AE31" s="704"/>
    </row>
    <row r="32" spans="2:31" s="710" customFormat="1" ht="20" customHeight="1">
      <c r="B32" s="957">
        <v>28</v>
      </c>
      <c r="C32" s="357" t="s">
        <v>157</v>
      </c>
      <c r="D32" s="346" t="str">
        <f>IF(E32="","",VLOOKUP(C32,Data!$B$5:$L$508,2,FALSE))</f>
        <v>ZV88070</v>
      </c>
      <c r="E32" s="715">
        <v>5</v>
      </c>
      <c r="F32" s="715"/>
      <c r="G32" s="712"/>
      <c r="H32" s="346">
        <f>IF(E32="","",VLOOKUP(C32,Data!$B$5:$L$508,11,FALSE))</f>
        <v>16.02</v>
      </c>
      <c r="I32" s="616">
        <f t="shared" si="0"/>
        <v>80.099999999999994</v>
      </c>
      <c r="J32" s="471" t="str">
        <f>IF(E32="","",VLOOKUP(C32,Data!$B$5:$D$508,3,FALSE))</f>
        <v>C/T</v>
      </c>
      <c r="K32" s="347" t="str">
        <f>IF(E32="","",VLOOKUP(C32,Data!$B$5:$M$508,12,FALSE))</f>
        <v>Indonesia</v>
      </c>
      <c r="L32" s="348"/>
      <c r="M32" s="349">
        <f>IF(E32="","",VLOOKUP(C32,Data!$B$5:$E$508,4,FALSE)*E32)</f>
        <v>28.25</v>
      </c>
      <c r="N32" s="349">
        <f>IF(E32="","",VLOOKUP(C32,Data!$B$5:$F$508,5,FALSE)*E32)</f>
        <v>22</v>
      </c>
      <c r="O32" s="612" t="e">
        <f>IF(C32=Data!#REF!,Data!#REF!,(IF(C32=Data!#REF!,Data!#REF!,(IF(C32=Data!#REF!,Data!#REF!,(IF(C32=Data!B141,Data!G141,(IF(C32=Data!B144,Data!G144,(IF(C32=Data!#REF!,Data!#REF!,(IF(C32=Data!#REF!,Data!#REF!,(IF(C32=Data!#REF!,Data!#REF!,Data!#REF!)))))))))))))))&amp;IF(C32=Data!#REF!,Data!#REF!,(IF(C32=Data!#REF!,Data!#REF!,(IF(C32=Data!#REF!,Data!#REF!,(IF(C32=Data!#REF!,Data!#REF!,(IF(C32=Data!#REF!,Data!#REF!,(IF(C32=Data!#REF!,Data!G836,(IF(C32=Data!#REF!,Data!#REF!,(IF(C32=Data!#REF!,Data!#REF!,Data!#REF!)))))))))))))))&amp;IF(C32=Data!B172,Data!G172,(IF(C32=Data!#REF!,Data!#REF!,(IF(C32=Data!#REF!,Data!#REF!,(IF(C32=Data!#REF!,Data!#REF!,(IF(C32=Data!#REF!,Data!#REF!,Data!#REF!)))))))))</f>
        <v>#REF!</v>
      </c>
      <c r="P32" s="1010"/>
      <c r="Q32" s="1011"/>
      <c r="R32" s="630" t="s">
        <v>525</v>
      </c>
      <c r="S32" s="1011"/>
      <c r="T32" s="1011"/>
      <c r="U32" s="630"/>
      <c r="V32" s="634"/>
      <c r="W32" s="630"/>
      <c r="X32" s="350">
        <f>IF(E32="","",VLOOKUP(C32,Data!$B$5:$J$508,9,FALSE)*E32)</f>
        <v>5.0875999999999991E-2</v>
      </c>
      <c r="Y32" s="704"/>
      <c r="Z32" s="704"/>
      <c r="AA32" s="704"/>
      <c r="AB32" s="704"/>
      <c r="AC32" s="704"/>
      <c r="AD32" s="704"/>
      <c r="AE32" s="704"/>
    </row>
    <row r="33" spans="2:31" s="710" customFormat="1" ht="20" customHeight="1">
      <c r="B33" s="957" t="s">
        <v>1088</v>
      </c>
      <c r="C33" s="357" t="s">
        <v>158</v>
      </c>
      <c r="D33" s="346" t="str">
        <f>IF(E33="","",VLOOKUP(C33,Data!$B$5:$L$508,2,FALSE))</f>
        <v>ZV88080</v>
      </c>
      <c r="E33" s="715">
        <v>6</v>
      </c>
      <c r="F33" s="715"/>
      <c r="G33" s="709"/>
      <c r="H33" s="346">
        <f>IF(E33="","",VLOOKUP(C33,Data!$B$5:$L$508,11,FALSE))</f>
        <v>39.72</v>
      </c>
      <c r="I33" s="616">
        <f t="shared" si="0"/>
        <v>238.32</v>
      </c>
      <c r="J33" s="471" t="str">
        <f>IF(E33="","",VLOOKUP(C33,Data!$B$5:$D$508,3,FALSE))</f>
        <v>C/T</v>
      </c>
      <c r="K33" s="347" t="str">
        <f>IF(E33="","",VLOOKUP(C33,Data!$B$5:$M$508,12,FALSE))</f>
        <v>Indonesia</v>
      </c>
      <c r="L33" s="348"/>
      <c r="M33" s="349">
        <f>IF(E33="","",VLOOKUP(C33,Data!$B$5:$E$508,4,FALSE)*E33)</f>
        <v>30.299999999999997</v>
      </c>
      <c r="N33" s="349">
        <f>IF(E33="","",VLOOKUP(C33,Data!$B$5:$F$508,5,FALSE)*E33)</f>
        <v>22.799999999999997</v>
      </c>
      <c r="O33" s="612" t="e">
        <f>IF(C33=Data!#REF!,Data!#REF!,(IF(C33=Data!#REF!,Data!#REF!,(IF(C33=Data!#REF!,Data!#REF!,(IF(C33=Data!B149,Data!G149,(IF(C33=Data!B152,Data!G152,(IF(C33=Data!#REF!,Data!#REF!,(IF(C33=Data!#REF!,Data!#REF!,(IF(C33=Data!#REF!,Data!#REF!,Data!#REF!)))))))))))))))&amp;IF(C33=Data!#REF!,Data!#REF!,(IF(C33=Data!#REF!,Data!#REF!,(IF(C33=Data!#REF!,Data!#REF!,(IF(C33=Data!#REF!,Data!#REF!,(IF(C33=Data!#REF!,Data!#REF!,(IF(C33=Data!#REF!,Data!G844,(IF(C33=Data!#REF!,Data!#REF!,(IF(C33=Data!#REF!,Data!#REF!,Data!#REF!)))))))))))))))&amp;IF(C33=Data!B180,Data!G180,(IF(C33=Data!#REF!,Data!#REF!,(IF(C33=Data!#REF!,Data!#REF!,(IF(C33=Data!#REF!,Data!#REF!,(IF(C33=Data!#REF!,Data!#REF!,Data!#REF!)))))))))</f>
        <v>#REF!</v>
      </c>
      <c r="P33" s="1010"/>
      <c r="Q33" s="1011"/>
      <c r="R33" s="630" t="s">
        <v>525</v>
      </c>
      <c r="S33" s="1011"/>
      <c r="T33" s="1011"/>
      <c r="U33" s="630"/>
      <c r="V33" s="634"/>
      <c r="W33" s="630"/>
      <c r="X33" s="350">
        <f>IF(E33="","",VLOOKUP(C33,Data!$B$5:$J$508,9,FALSE)*E33)</f>
        <v>0.15262799999999999</v>
      </c>
      <c r="Y33" s="704"/>
      <c r="Z33" s="704"/>
      <c r="AA33" s="704"/>
      <c r="AB33" s="704"/>
      <c r="AC33" s="704"/>
      <c r="AD33" s="704"/>
      <c r="AE33" s="704"/>
    </row>
    <row r="34" spans="2:31" s="710" customFormat="1" ht="20" customHeight="1">
      <c r="B34" s="957" t="s">
        <v>991</v>
      </c>
      <c r="C34" s="357" t="s">
        <v>133</v>
      </c>
      <c r="D34" s="346" t="str">
        <f>IF(E34="","",VLOOKUP(C34,Data!$B$5:$L$508,2,FALSE))</f>
        <v>ZV88250</v>
      </c>
      <c r="E34" s="715">
        <v>128</v>
      </c>
      <c r="F34" s="715">
        <v>2</v>
      </c>
      <c r="G34" s="709"/>
      <c r="H34" s="346">
        <f>IF(E34="","",VLOOKUP(C34,Data!$B$5:$L$508,11,FALSE))</f>
        <v>96.46</v>
      </c>
      <c r="I34" s="616">
        <f t="shared" si="0"/>
        <v>12346.88</v>
      </c>
      <c r="J34" s="471" t="str">
        <f>IF(E34="","",VLOOKUP(C34,Data!$B$5:$D$508,3,FALSE))</f>
        <v>C/T</v>
      </c>
      <c r="K34" s="347" t="str">
        <f>IF(E34="","",VLOOKUP(C34,Data!$B$5:$M$508,12,FALSE))</f>
        <v>Indonesia</v>
      </c>
      <c r="L34" s="348"/>
      <c r="M34" s="349">
        <f>IF(E34="","",VLOOKUP(C34,Data!$B$5:$E$508,4,FALSE)*E34)</f>
        <v>581.12</v>
      </c>
      <c r="N34" s="349">
        <f>IF(E34="","",VLOOKUP(C34,Data!$B$5:$F$508,5,FALSE)*E34)</f>
        <v>537.6</v>
      </c>
      <c r="O34" s="612" t="e">
        <f>IF(C34=Data!#REF!,Data!#REF!,(IF(C34=Data!#REF!,Data!#REF!,(IF(C34=Data!#REF!,Data!#REF!,(IF(C34=Data!B124,Data!G124,(IF(C34=Data!B127,Data!G127,(IF(C34=Data!#REF!,Data!#REF!,(IF(C34=Data!#REF!,Data!#REF!,(IF(C34=Data!#REF!,Data!#REF!,Data!#REF!)))))))))))))))&amp;IF(C34=Data!#REF!,Data!#REF!,(IF(C34=Data!#REF!,Data!#REF!,(IF(C34=Data!#REF!,Data!#REF!,(IF(C34=Data!#REF!,Data!#REF!,(IF(C34=Data!#REF!,Data!#REF!,(IF(C34=Data!#REF!,Data!G819,(IF(C34=Data!#REF!,Data!#REF!,(IF(C34=Data!#REF!,Data!#REF!,Data!#REF!)))))))))))))))&amp;IF(C34=Data!B155,Data!G155,(IF(C34=Data!#REF!,Data!#REF!,(IF(C34=Data!#REF!,Data!#REF!,(IF(C34=Data!#REF!,Data!#REF!,(IF(C34=Data!#REF!,Data!#REF!,Data!#REF!)))))))))</f>
        <v>#REF!</v>
      </c>
      <c r="P34" s="1010"/>
      <c r="Q34" s="1011"/>
      <c r="R34" s="630" t="s">
        <v>525</v>
      </c>
      <c r="S34" s="1011"/>
      <c r="T34" s="1011"/>
      <c r="U34" s="630"/>
      <c r="V34" s="634"/>
      <c r="W34" s="630"/>
      <c r="X34" s="350">
        <f>IF(E34="","",VLOOKUP(C34,Data!$B$5:$J$508,9,FALSE)*E34)</f>
        <v>1.6639999999999999</v>
      </c>
      <c r="Y34" s="704"/>
      <c r="Z34" s="704"/>
      <c r="AA34" s="704"/>
      <c r="AB34" s="704"/>
      <c r="AC34" s="704"/>
      <c r="AD34" s="704"/>
      <c r="AE34" s="704"/>
    </row>
    <row r="35" spans="2:31" s="710" customFormat="1" ht="20" customHeight="1">
      <c r="B35" s="957">
        <v>34</v>
      </c>
      <c r="C35" s="357" t="s">
        <v>135</v>
      </c>
      <c r="D35" s="346" t="str">
        <f>IF(E35="","",VLOOKUP(C35,Data!$B$5:$L$508,2,FALSE))</f>
        <v>ZV88270</v>
      </c>
      <c r="E35" s="715">
        <v>64</v>
      </c>
      <c r="F35" s="715">
        <v>1</v>
      </c>
      <c r="G35" s="709"/>
      <c r="H35" s="346">
        <f>IF(E35="","",VLOOKUP(C35,Data!$B$5:$L$508,11,FALSE))</f>
        <v>97.38</v>
      </c>
      <c r="I35" s="616">
        <f t="shared" si="0"/>
        <v>6232.32</v>
      </c>
      <c r="J35" s="471" t="str">
        <f>IF(E35="","",VLOOKUP(C35,Data!$B$5:$D$508,3,FALSE))</f>
        <v>C/T</v>
      </c>
      <c r="K35" s="347" t="str">
        <f>IF(E35="","",VLOOKUP(C35,Data!$B$5:$M$508,12,FALSE))</f>
        <v>Indonesia</v>
      </c>
      <c r="L35" s="348"/>
      <c r="M35" s="349">
        <f>IF(E35="","",VLOOKUP(C35,Data!$B$5:$E$508,4,FALSE)*E35)</f>
        <v>290.56</v>
      </c>
      <c r="N35" s="349">
        <f>IF(E35="","",VLOOKUP(C35,Data!$B$5:$F$508,5,FALSE)*E35)</f>
        <v>268.8</v>
      </c>
      <c r="O35" s="612" t="e">
        <f>IF(C35=Data!#REF!,Data!#REF!,(IF(C35=Data!#REF!,Data!#REF!,(IF(C35=Data!#REF!,Data!#REF!,(IF(C35=Data!B125,Data!G125,(IF(C35=Data!B128,Data!G128,(IF(C35=Data!#REF!,Data!#REF!,(IF(C35=Data!#REF!,Data!#REF!,(IF(C35=Data!#REF!,Data!#REF!,Data!#REF!)))))))))))))))&amp;IF(C35=Data!#REF!,Data!#REF!,(IF(C35=Data!#REF!,Data!#REF!,(IF(C35=Data!#REF!,Data!#REF!,(IF(C35=Data!#REF!,Data!#REF!,(IF(C35=Data!#REF!,Data!#REF!,(IF(C35=Data!#REF!,Data!G820,(IF(C35=Data!#REF!,Data!#REF!,(IF(C35=Data!#REF!,Data!#REF!,Data!#REF!)))))))))))))))&amp;IF(C35=Data!B156,Data!G156,(IF(C35=Data!#REF!,Data!#REF!,(IF(C35=Data!#REF!,Data!#REF!,(IF(C35=Data!#REF!,Data!#REF!,(IF(C35=Data!#REF!,Data!#REF!,Data!#REF!)))))))))</f>
        <v>#REF!</v>
      </c>
      <c r="P35" s="1010"/>
      <c r="Q35" s="1011"/>
      <c r="R35" s="630" t="s">
        <v>525</v>
      </c>
      <c r="S35" s="1011"/>
      <c r="T35" s="1011"/>
      <c r="U35" s="630"/>
      <c r="V35" s="634"/>
      <c r="W35" s="630"/>
      <c r="X35" s="350">
        <f>IF(E35="","",VLOOKUP(C35,Data!$B$5:$J$508,9,FALSE)*E35)</f>
        <v>0.83199999999999996</v>
      </c>
      <c r="Y35" s="704"/>
      <c r="Z35" s="704"/>
      <c r="AA35" s="704"/>
      <c r="AB35" s="704"/>
      <c r="AC35" s="704"/>
      <c r="AD35" s="704"/>
      <c r="AE35" s="704"/>
    </row>
    <row r="36" spans="2:31" s="710" customFormat="1" ht="20" customHeight="1">
      <c r="B36" s="957" t="s">
        <v>975</v>
      </c>
      <c r="C36" s="357" t="s">
        <v>137</v>
      </c>
      <c r="D36" s="346" t="str">
        <f>IF(E36="","",VLOOKUP(C36,Data!$B$5:$L$508,2,FALSE))</f>
        <v>ZV88290</v>
      </c>
      <c r="E36" s="676">
        <v>128</v>
      </c>
      <c r="F36" s="715">
        <v>2</v>
      </c>
      <c r="G36" s="371"/>
      <c r="H36" s="346">
        <f>IF(E36="","",VLOOKUP(C36,Data!$B$5:$L$508,11,FALSE))</f>
        <v>96.87</v>
      </c>
      <c r="I36" s="616">
        <f t="shared" si="0"/>
        <v>12399.36</v>
      </c>
      <c r="J36" s="471" t="str">
        <f>IF(E36="","",VLOOKUP(C36,Data!$B$5:$D$508,3,FALSE))</f>
        <v>C/T</v>
      </c>
      <c r="K36" s="347" t="str">
        <f>IF(E36="","",VLOOKUP(C36,Data!$B$5:$M$508,12,FALSE))</f>
        <v>Indonesia</v>
      </c>
      <c r="L36" s="348"/>
      <c r="M36" s="349">
        <f>IF(E36="","",VLOOKUP(C36,Data!$B$5:$E$508,4,FALSE)*E36)</f>
        <v>581.12</v>
      </c>
      <c r="N36" s="349">
        <f>IF(E36="","",VLOOKUP(C36,Data!$B$5:$F$508,5,FALSE)*E36)</f>
        <v>537.6</v>
      </c>
      <c r="O36" s="612" t="e">
        <f>IF(C36=Data!#REF!,Data!#REF!,(IF(C36=Data!#REF!,Data!#REF!,(IF(C36=Data!#REF!,Data!#REF!,(IF(C36=Data!B126,Data!G126,(IF(C36=Data!B129,Data!G129,(IF(C36=Data!#REF!,Data!#REF!,(IF(C36=Data!#REF!,Data!#REF!,(IF(C36=Data!#REF!,Data!#REF!,Data!#REF!)))))))))))))))&amp;IF(C36=Data!#REF!,Data!#REF!,(IF(C36=Data!#REF!,Data!#REF!,(IF(C36=Data!#REF!,Data!#REF!,(IF(C36=Data!#REF!,Data!#REF!,(IF(C36=Data!#REF!,Data!#REF!,(IF(C36=Data!#REF!,Data!G821,(IF(C36=Data!#REF!,Data!#REF!,(IF(C36=Data!#REF!,Data!#REF!,Data!#REF!)))))))))))))))&amp;IF(C36=Data!B157,Data!G157,(IF(C36=Data!#REF!,Data!#REF!,(IF(C36=Data!#REF!,Data!#REF!,(IF(C36=Data!#REF!,Data!#REF!,(IF(C36=Data!#REF!,Data!#REF!,Data!#REF!)))))))))</f>
        <v>#REF!</v>
      </c>
      <c r="P36" s="1010"/>
      <c r="Q36" s="1011"/>
      <c r="R36" s="630" t="s">
        <v>525</v>
      </c>
      <c r="S36" s="1011"/>
      <c r="T36" s="1011"/>
      <c r="U36" s="630"/>
      <c r="V36" s="634"/>
      <c r="W36" s="630"/>
      <c r="X36" s="350">
        <f>IF(E36="","",VLOOKUP(C36,Data!$B$5:$J$508,9,FALSE)*E36)</f>
        <v>1.6639999999999999</v>
      </c>
      <c r="Y36" s="704"/>
      <c r="Z36" s="704"/>
      <c r="AA36" s="704"/>
      <c r="AB36" s="704"/>
      <c r="AC36" s="704"/>
      <c r="AD36" s="704"/>
      <c r="AE36" s="704"/>
    </row>
    <row r="37" spans="2:31" s="710" customFormat="1" ht="20" customHeight="1">
      <c r="B37" s="957">
        <v>37</v>
      </c>
      <c r="C37" s="357" t="s">
        <v>138</v>
      </c>
      <c r="D37" s="346" t="str">
        <f>IF(E37="","",VLOOKUP(C37,Data!$B$5:$L$508,2,FALSE))</f>
        <v>ZV88300</v>
      </c>
      <c r="E37" s="715">
        <v>64</v>
      </c>
      <c r="F37" s="715">
        <v>1</v>
      </c>
      <c r="G37" s="709"/>
      <c r="H37" s="346">
        <f>IF(E37="","",VLOOKUP(C37,Data!$B$5:$L$508,11,FALSE))</f>
        <v>96.87</v>
      </c>
      <c r="I37" s="616">
        <f t="shared" si="0"/>
        <v>6199.68</v>
      </c>
      <c r="J37" s="471" t="str">
        <f>IF(E37="","",VLOOKUP(C37,Data!$B$5:$D$508,3,FALSE))</f>
        <v>C/T</v>
      </c>
      <c r="K37" s="347" t="str">
        <f>IF(E37="","",VLOOKUP(C37,Data!$B$5:$M$508,12,FALSE))</f>
        <v>Indonesia</v>
      </c>
      <c r="L37" s="348"/>
      <c r="M37" s="349">
        <f>IF(E37="","",VLOOKUP(C37,Data!$B$5:$E$508,4,FALSE)*E37)</f>
        <v>290.56</v>
      </c>
      <c r="N37" s="349">
        <f>IF(E37="","",VLOOKUP(C37,Data!$B$5:$F$508,5,FALSE)*E37)</f>
        <v>268.8</v>
      </c>
      <c r="O37" s="612" t="e">
        <f>IF(C37=Data!#REF!,Data!#REF!,(IF(C37=Data!#REF!,Data!#REF!,(IF(C37=Data!#REF!,Data!#REF!,(IF(C37=Data!B127,Data!G127,(IF(C37=Data!B130,Data!G130,(IF(C37=Data!#REF!,Data!#REF!,(IF(C37=Data!#REF!,Data!#REF!,(IF(C37=Data!#REF!,Data!#REF!,Data!#REF!)))))))))))))))&amp;IF(C37=Data!#REF!,Data!#REF!,(IF(C37=Data!#REF!,Data!#REF!,(IF(C37=Data!#REF!,Data!#REF!,(IF(C37=Data!#REF!,Data!#REF!,(IF(C37=Data!#REF!,Data!#REF!,(IF(C37=Data!#REF!,Data!G822,(IF(C37=Data!#REF!,Data!#REF!,(IF(C37=Data!#REF!,Data!#REF!,Data!#REF!)))))))))))))))&amp;IF(C37=Data!B158,Data!G158,(IF(C37=Data!#REF!,Data!#REF!,(IF(C37=Data!#REF!,Data!#REF!,(IF(C37=Data!#REF!,Data!#REF!,(IF(C37=Data!#REF!,Data!#REF!,Data!#REF!)))))))))</f>
        <v>#REF!</v>
      </c>
      <c r="P37" s="1010"/>
      <c r="Q37" s="1011"/>
      <c r="R37" s="630" t="s">
        <v>525</v>
      </c>
      <c r="S37" s="1011"/>
      <c r="T37" s="1011"/>
      <c r="U37" s="630"/>
      <c r="V37" s="634"/>
      <c r="W37" s="630"/>
      <c r="X37" s="350">
        <f>IF(E37="","",VLOOKUP(C37,Data!$B$5:$J$508,9,FALSE)*E37)</f>
        <v>0.83199999999999996</v>
      </c>
      <c r="Y37" s="704"/>
      <c r="Z37" s="704"/>
      <c r="AA37" s="704"/>
      <c r="AB37" s="704"/>
      <c r="AC37" s="704"/>
      <c r="AD37" s="704"/>
      <c r="AE37" s="704"/>
    </row>
    <row r="38" spans="2:31" s="710" customFormat="1" ht="20" customHeight="1">
      <c r="B38" s="957">
        <v>38</v>
      </c>
      <c r="C38" s="357" t="s">
        <v>626</v>
      </c>
      <c r="D38" s="346" t="str">
        <f>IF(E38="","",VLOOKUP(C38,Data!$B$5:$L$508,2,FALSE))</f>
        <v>ZX16710</v>
      </c>
      <c r="E38" s="715">
        <v>5</v>
      </c>
      <c r="F38" s="715"/>
      <c r="G38" s="709"/>
      <c r="H38" s="346">
        <f>IF(E38="","",VLOOKUP(C38,Data!$B$5:$L$508,11,FALSE))</f>
        <v>128.37</v>
      </c>
      <c r="I38" s="616">
        <f t="shared" si="0"/>
        <v>641.85</v>
      </c>
      <c r="J38" s="471" t="str">
        <f>IF(E38="","",VLOOKUP(C38,Data!$B$5:$D$508,3,FALSE))</f>
        <v>C/T</v>
      </c>
      <c r="K38" s="347" t="str">
        <f>IF(E38="","",VLOOKUP(C38,Data!$B$5:$M$508,12,FALSE))</f>
        <v>Indonesia</v>
      </c>
      <c r="L38" s="348"/>
      <c r="M38" s="349">
        <f>IF(E38="","",VLOOKUP(C38,Data!$B$5:$E$508,4,FALSE)*E38)</f>
        <v>15</v>
      </c>
      <c r="N38" s="349">
        <f>IF(E38="","",VLOOKUP(C38,Data!$B$5:$F$508,5,FALSE)*E38)</f>
        <v>10</v>
      </c>
      <c r="O38" s="612" t="e">
        <f>IF(C38=Data!#REF!,Data!#REF!,(IF(C38=Data!#REF!,Data!#REF!,(IF(C38=Data!#REF!,Data!#REF!,(IF(C38=Data!B128,Data!G128,(IF(C38=Data!B131,Data!G131,(IF(C38=Data!#REF!,Data!#REF!,(IF(C38=Data!#REF!,Data!#REF!,(IF(C38=Data!#REF!,Data!#REF!,Data!#REF!)))))))))))))))&amp;IF(C38=Data!#REF!,Data!#REF!,(IF(C38=Data!#REF!,Data!#REF!,(IF(C38=Data!#REF!,Data!#REF!,(IF(C38=Data!#REF!,Data!#REF!,(IF(C38=Data!#REF!,Data!#REF!,(IF(C38=Data!#REF!,Data!G823,(IF(C38=Data!#REF!,Data!#REF!,(IF(C38=Data!#REF!,Data!#REF!,Data!#REF!)))))))))))))))&amp;IF(C38=Data!B159,Data!G159,(IF(C38=Data!#REF!,Data!#REF!,(IF(C38=Data!#REF!,Data!#REF!,(IF(C38=Data!#REF!,Data!#REF!,(IF(C38=Data!#REF!,Data!#REF!,Data!#REF!)))))))))</f>
        <v>#REF!</v>
      </c>
      <c r="P38" s="1010"/>
      <c r="Q38" s="1011"/>
      <c r="R38" s="630" t="s">
        <v>525</v>
      </c>
      <c r="S38" s="1011"/>
      <c r="T38" s="1011"/>
      <c r="U38" s="630"/>
      <c r="V38" s="634"/>
      <c r="W38" s="630"/>
      <c r="X38" s="350">
        <f>IF(E38="","",VLOOKUP(C38,Data!$B$5:$J$508,9,FALSE)*E38)</f>
        <v>0.155</v>
      </c>
      <c r="Y38" s="704"/>
      <c r="Z38" s="704"/>
      <c r="AA38" s="704"/>
      <c r="AB38" s="704"/>
      <c r="AC38" s="704"/>
      <c r="AD38" s="704"/>
      <c r="AE38" s="704"/>
    </row>
    <row r="39" spans="2:31" s="710" customFormat="1" ht="20" customHeight="1">
      <c r="B39" s="957">
        <v>39</v>
      </c>
      <c r="C39" s="357" t="s">
        <v>628</v>
      </c>
      <c r="D39" s="346" t="str">
        <f>IF(E39="","",VLOOKUP(C39,Data!$B$5:$L$508,2,FALSE))</f>
        <v>ZX39170</v>
      </c>
      <c r="E39" s="715">
        <v>5</v>
      </c>
      <c r="F39" s="715"/>
      <c r="G39" s="709"/>
      <c r="H39" s="346">
        <f>IF(E39="","",VLOOKUP(C39,Data!$B$5:$L$508,11,FALSE))</f>
        <v>128.04</v>
      </c>
      <c r="I39" s="616">
        <f t="shared" si="0"/>
        <v>640.19999999999993</v>
      </c>
      <c r="J39" s="471" t="str">
        <f>IF(E39="","",VLOOKUP(C39,Data!$B$5:$D$508,3,FALSE))</f>
        <v>C/T</v>
      </c>
      <c r="K39" s="347" t="str">
        <f>IF(E39="","",VLOOKUP(C39,Data!$B$5:$M$508,12,FALSE))</f>
        <v>Indonesia</v>
      </c>
      <c r="L39" s="348"/>
      <c r="M39" s="349">
        <f>IF(E39="","",VLOOKUP(C39,Data!$B$5:$E$508,4,FALSE)*E39)</f>
        <v>15</v>
      </c>
      <c r="N39" s="349">
        <f>IF(E39="","",VLOOKUP(C39,Data!$B$5:$F$508,5,FALSE)*E39)</f>
        <v>10</v>
      </c>
      <c r="O39" s="612" t="e">
        <f>IF(C39=Data!#REF!,Data!#REF!,(IF(C39=Data!#REF!,Data!#REF!,(IF(C39=Data!#REF!,Data!#REF!,(IF(C39=Data!B122,Data!G122,(IF(C39=Data!B125,Data!G125,(IF(C39=Data!#REF!,Data!#REF!,(IF(C39=Data!#REF!,Data!#REF!,(IF(C39=Data!#REF!,Data!#REF!,Data!#REF!)))))))))))))))&amp;IF(C39=Data!#REF!,Data!#REF!,(IF(C39=Data!#REF!,Data!#REF!,(IF(C39=Data!#REF!,Data!#REF!,(IF(C39=Data!#REF!,Data!#REF!,(IF(C39=Data!#REF!,Data!#REF!,(IF(C39=Data!#REF!,Data!G817,(IF(C39=Data!#REF!,Data!#REF!,(IF(C39=Data!#REF!,Data!#REF!,Data!#REF!)))))))))))))))&amp;IF(C39=Data!B153,Data!G153,(IF(C39=Data!#REF!,Data!#REF!,(IF(C39=Data!#REF!,Data!#REF!,(IF(C39=Data!#REF!,Data!#REF!,(IF(C39=Data!#REF!,Data!#REF!,Data!#REF!)))))))))</f>
        <v>#REF!</v>
      </c>
      <c r="P39" s="1010"/>
      <c r="Q39" s="1011"/>
      <c r="R39" s="630" t="s">
        <v>525</v>
      </c>
      <c r="S39" s="1011"/>
      <c r="T39" s="1011"/>
      <c r="U39" s="630"/>
      <c r="V39" s="634"/>
      <c r="W39" s="630"/>
      <c r="X39" s="350">
        <f>IF(E39="","",VLOOKUP(C39,Data!$B$5:$J$508,9,FALSE)*E39)</f>
        <v>0.155</v>
      </c>
      <c r="Y39" s="704"/>
      <c r="Z39" s="704"/>
      <c r="AA39" s="704"/>
      <c r="AB39" s="704"/>
      <c r="AC39" s="704"/>
      <c r="AD39" s="704"/>
      <c r="AE39" s="704"/>
    </row>
    <row r="40" spans="2:31" s="710" customFormat="1" ht="20" customHeight="1">
      <c r="B40" s="635"/>
      <c r="C40" s="364"/>
      <c r="D40" s="346" t="str">
        <f>IF(E40="","",VLOOKUP(C40,Data!$B$5:$L$508,2,FALSE))</f>
        <v/>
      </c>
      <c r="E40" s="715"/>
      <c r="F40" s="715"/>
      <c r="G40" s="709"/>
      <c r="H40" s="346" t="str">
        <f>IF(E40="","",VLOOKUP(C40,Data!$B$5:$L$508,11,FALSE))</f>
        <v/>
      </c>
      <c r="I40" s="616" t="str">
        <f t="shared" si="0"/>
        <v>-</v>
      </c>
      <c r="J40" s="471" t="str">
        <f>IF(E40="","",VLOOKUP(C40,Data!$B$5:$D$508,3,FALSE))</f>
        <v/>
      </c>
      <c r="K40" s="347" t="str">
        <f>IF(E40="","",VLOOKUP(C40,Data!$B$5:$M$508,12,FALSE))</f>
        <v/>
      </c>
      <c r="L40" s="348"/>
      <c r="M40" s="349" t="str">
        <f>IF(E40="","",VLOOKUP(C40,Data!$B$5:$E$508,4,FALSE)*E40)</f>
        <v/>
      </c>
      <c r="N40" s="349" t="str">
        <f>IF(E40="","",VLOOKUP(C40,Data!$B$5:$F$508,5,FALSE)*E40)</f>
        <v/>
      </c>
      <c r="O40" s="612" t="e">
        <f>IF(C40=Data!#REF!,Data!#REF!,(IF(C40=Data!#REF!,Data!#REF!,(IF(C40=Data!#REF!,Data!#REF!,(IF(C40=Data!B224,Data!G224,(IF(C40=Data!B227,Data!G227,(IF(C40=Data!#REF!,Data!#REF!,(IF(C40=Data!#REF!,Data!#REF!,(IF(C40=Data!#REF!,Data!#REF!,Data!#REF!)))))))))))))))&amp;IF(C40=Data!#REF!,Data!#REF!,(IF(C40=Data!#REF!,Data!#REF!,(IF(C40=Data!#REF!,Data!#REF!,(IF(C40=Data!#REF!,Data!#REF!,(IF(C40=Data!#REF!,Data!#REF!,(IF(C40=Data!#REF!,Data!G919,(IF(C40=Data!#REF!,Data!#REF!,(IF(C40=Data!#REF!,Data!#REF!,Data!#REF!)))))))))))))))&amp;IF(C40=Data!B255,Data!G255,(IF(C40=Data!#REF!,Data!#REF!,(IF(C40=Data!#REF!,Data!#REF!,(IF(C40=Data!#REF!,Data!#REF!,(IF(C40=Data!#REF!,Data!#REF!,Data!#REF!)))))))))</f>
        <v>#REF!</v>
      </c>
      <c r="P40" s="1010"/>
      <c r="Q40" s="1011"/>
      <c r="R40" s="630" t="s">
        <v>525</v>
      </c>
      <c r="S40" s="1011"/>
      <c r="T40" s="1011"/>
      <c r="U40" s="630"/>
      <c r="V40" s="634"/>
      <c r="W40" s="630"/>
      <c r="X40" s="350" t="str">
        <f>IF(E40="","",VLOOKUP(C40,Data!$B$5:$J$508,9,FALSE)*E40)</f>
        <v/>
      </c>
      <c r="Y40" s="704"/>
      <c r="Z40" s="704"/>
      <c r="AA40" s="704"/>
      <c r="AB40" s="704"/>
      <c r="AC40" s="704"/>
      <c r="AD40" s="704"/>
      <c r="AE40" s="704"/>
    </row>
    <row r="41" spans="2:31" s="710" customFormat="1" ht="19" customHeight="1">
      <c r="B41" s="637"/>
      <c r="C41" s="653"/>
      <c r="D41" s="346" t="str">
        <f>IF(E41="","",VLOOKUP(C41,Data!$B$5:$L$508,2,FALSE))</f>
        <v/>
      </c>
      <c r="E41" s="715"/>
      <c r="F41" s="715"/>
      <c r="G41" s="709"/>
      <c r="H41" s="346" t="str">
        <f>IF(E41="","",VLOOKUP(C41,Data!$B$5:$L$508,11,FALSE))</f>
        <v/>
      </c>
      <c r="I41" s="616" t="str">
        <f t="shared" si="0"/>
        <v>-</v>
      </c>
      <c r="J41" s="471" t="str">
        <f>IF(E41="","",VLOOKUP(C41,Data!$B$5:$D$508,3,FALSE))</f>
        <v/>
      </c>
      <c r="K41" s="347" t="str">
        <f>IF(E41="","",VLOOKUP(C41,Data!$B$5:$M$508,12,FALSE))</f>
        <v/>
      </c>
      <c r="L41" s="348"/>
      <c r="M41" s="349" t="str">
        <f>IF(E41="","",VLOOKUP(C41,Data!$B$5:$E$508,4,FALSE)*E41)</f>
        <v/>
      </c>
      <c r="N41" s="349" t="str">
        <f>IF(E41="","",VLOOKUP(C41,Data!$B$5:$F$508,5,FALSE)*E41)</f>
        <v/>
      </c>
      <c r="O41" s="612" t="e">
        <f>IF(C41=Data!#REF!,Data!#REF!,(IF(C41=Data!#REF!,Data!#REF!,(IF(C41=Data!#REF!,Data!#REF!,(IF(C41=Data!B148,Data!G148,(IF(C41=Data!B151,Data!G151,(IF(C41=Data!#REF!,Data!#REF!,(IF(C41=Data!#REF!,Data!#REF!,(IF(C41=Data!#REF!,Data!#REF!,Data!#REF!)))))))))))))))&amp;IF(C41=Data!#REF!,Data!#REF!,(IF(C41=Data!#REF!,Data!#REF!,(IF(C41=Data!#REF!,Data!#REF!,(IF(C41=Data!#REF!,Data!#REF!,(IF(C41=Data!#REF!,Data!#REF!,(IF(C41=Data!#REF!,Data!G843,(IF(C41=Data!#REF!,Data!#REF!,(IF(C41=Data!#REF!,Data!#REF!,Data!#REF!)))))))))))))))&amp;IF(C41=Data!B179,Data!G179,(IF(C41=Data!#REF!,Data!#REF!,(IF(C41=Data!#REF!,Data!#REF!,(IF(C41=Data!#REF!,Data!#REF!,(IF(C41=Data!#REF!,Data!#REF!,Data!#REF!)))))))))</f>
        <v>#REF!</v>
      </c>
      <c r="P41" s="1010"/>
      <c r="Q41" s="1011"/>
      <c r="R41" s="630" t="s">
        <v>525</v>
      </c>
      <c r="S41" s="1011"/>
      <c r="T41" s="1011"/>
      <c r="U41" s="630"/>
      <c r="V41" s="634"/>
      <c r="W41" s="630"/>
      <c r="X41" s="350" t="str">
        <f>IF(E41="","",VLOOKUP(C41,Data!$B$5:$J$508,9,FALSE)*E41)</f>
        <v/>
      </c>
      <c r="Y41" s="704"/>
      <c r="Z41" s="704"/>
      <c r="AA41" s="704"/>
      <c r="AB41" s="704"/>
      <c r="AC41" s="704"/>
      <c r="AD41" s="704"/>
      <c r="AE41" s="704"/>
    </row>
    <row r="42" spans="2:31" ht="18">
      <c r="B42" s="637"/>
      <c r="C42" s="653"/>
      <c r="D42" s="654"/>
      <c r="E42" s="359">
        <f>SUM(E18:E41)</f>
        <v>1902</v>
      </c>
      <c r="F42" s="359">
        <f>SUM(F18:F41)</f>
        <v>18</v>
      </c>
      <c r="G42" s="359"/>
      <c r="H42" s="361"/>
      <c r="I42" s="493">
        <f>SUM(I18:I41)</f>
        <v>92935.02</v>
      </c>
      <c r="J42" s="361"/>
      <c r="K42" s="361"/>
      <c r="L42" s="361"/>
      <c r="M42" s="655">
        <f>SUM(M18:M41)</f>
        <v>5132.7400000000007</v>
      </c>
      <c r="N42" s="655">
        <f>SUM(N18:N41)</f>
        <v>4751.7000000000007</v>
      </c>
      <c r="O42" s="351" t="e">
        <f>SUM(O16:O41)</f>
        <v>#REF!</v>
      </c>
      <c r="P42" s="351"/>
      <c r="Q42" s="351">
        <f>SUM(Q16:Q41)</f>
        <v>0</v>
      </c>
      <c r="R42" s="351">
        <f>SUM(R16:R41)</f>
        <v>0</v>
      </c>
      <c r="S42" s="351"/>
      <c r="T42" s="351">
        <f>SUM(T16:T41)</f>
        <v>0</v>
      </c>
      <c r="U42" s="351">
        <f>SUM(U16:U41)</f>
        <v>0</v>
      </c>
      <c r="V42" s="351" t="e">
        <f>SUM(#REF!)</f>
        <v>#REF!</v>
      </c>
      <c r="W42" s="351">
        <f>SUM(W16:W41)</f>
        <v>0</v>
      </c>
      <c r="X42" s="354">
        <f>SUM(X18:X41)</f>
        <v>17.301668000000003</v>
      </c>
      <c r="AA42" s="704"/>
      <c r="AB42" s="704"/>
    </row>
    <row r="43" spans="2:31" ht="32.5">
      <c r="B43" s="656"/>
      <c r="C43" s="904"/>
      <c r="D43" s="641"/>
      <c r="E43" s="441"/>
      <c r="F43" s="658"/>
      <c r="G43" s="658"/>
      <c r="H43" s="177" t="s">
        <v>527</v>
      </c>
      <c r="I43" s="174"/>
      <c r="J43" s="439"/>
      <c r="K43" s="439"/>
      <c r="L43" s="439"/>
      <c r="M43" s="178"/>
      <c r="N43" s="174"/>
      <c r="O43" s="408"/>
      <c r="P43" s="407"/>
      <c r="Q43" s="407"/>
      <c r="R43" s="407"/>
      <c r="S43" s="407"/>
      <c r="T43" s="407"/>
      <c r="U43" s="407"/>
      <c r="V43" s="408"/>
      <c r="W43" s="408"/>
      <c r="X43" s="176"/>
      <c r="AA43" s="704"/>
      <c r="AB43" s="704"/>
    </row>
    <row r="44" spans="2:31" ht="13">
      <c r="B44" s="387" t="s">
        <v>523</v>
      </c>
      <c r="C44" s="639"/>
      <c r="D44" s="659"/>
      <c r="E44" s="444" t="s">
        <v>528</v>
      </c>
      <c r="F44" s="444"/>
      <c r="G44" s="444"/>
      <c r="H44" s="80" t="s">
        <v>82</v>
      </c>
      <c r="I44" s="84"/>
      <c r="J44" s="417" t="s">
        <v>83</v>
      </c>
      <c r="K44" s="445"/>
      <c r="L44" s="169" t="s">
        <v>84</v>
      </c>
      <c r="M44" s="169"/>
      <c r="N44" s="1070" t="s">
        <v>85</v>
      </c>
      <c r="O44" s="1071"/>
      <c r="P44" s="1071"/>
      <c r="Q44" s="1071"/>
      <c r="R44" s="1071"/>
      <c r="S44" s="1071"/>
      <c r="T44" s="1071"/>
      <c r="U44" s="1071"/>
      <c r="V44" s="1071"/>
      <c r="W44" s="1071"/>
      <c r="X44" s="1072"/>
      <c r="AA44" s="704"/>
      <c r="AB44" s="704"/>
    </row>
    <row r="45" spans="2:31" ht="13">
      <c r="B45" s="394" t="s">
        <v>547</v>
      </c>
      <c r="D45" s="660"/>
      <c r="E45" s="381" t="s">
        <v>87</v>
      </c>
      <c r="H45" s="179" t="s">
        <v>1135</v>
      </c>
      <c r="I45" s="180" t="s">
        <v>12</v>
      </c>
      <c r="J45" s="394" t="s">
        <v>88</v>
      </c>
      <c r="K45" s="446"/>
      <c r="L45" s="171" t="s">
        <v>89</v>
      </c>
      <c r="M45" s="171"/>
      <c r="N45" s="167"/>
      <c r="X45" s="172"/>
      <c r="AA45" s="704"/>
      <c r="AB45" s="704"/>
    </row>
    <row r="46" spans="2:31" ht="12.5">
      <c r="B46" s="394" t="s">
        <v>561</v>
      </c>
      <c r="D46" s="641"/>
      <c r="H46" s="1073"/>
      <c r="I46" s="1074"/>
      <c r="J46" s="394"/>
      <c r="K46" s="446"/>
      <c r="L46" s="171" t="s">
        <v>93</v>
      </c>
      <c r="M46" s="171"/>
      <c r="N46" s="167"/>
      <c r="X46" s="172"/>
      <c r="AA46" s="704"/>
      <c r="AB46" s="704"/>
    </row>
    <row r="47" spans="2:31" ht="12.5">
      <c r="B47" s="406"/>
      <c r="C47" s="448"/>
      <c r="D47" s="661"/>
      <c r="E47" s="381" t="s">
        <v>94</v>
      </c>
      <c r="H47" s="179"/>
      <c r="I47" s="180"/>
      <c r="J47" s="394" t="s">
        <v>95</v>
      </c>
      <c r="K47" s="446"/>
      <c r="L47" s="171"/>
      <c r="M47" s="171"/>
      <c r="N47" s="167"/>
      <c r="X47" s="172"/>
      <c r="AA47" s="704"/>
      <c r="AB47" s="704"/>
    </row>
    <row r="48" spans="2:31" ht="13">
      <c r="B48" s="387" t="s">
        <v>96</v>
      </c>
      <c r="C48" s="444"/>
      <c r="D48" s="640"/>
      <c r="E48" s="381" t="s">
        <v>97</v>
      </c>
      <c r="H48" s="88" t="s">
        <v>98</v>
      </c>
      <c r="I48" s="85"/>
      <c r="J48" s="394" t="s">
        <v>88</v>
      </c>
      <c r="K48" s="446"/>
      <c r="L48" s="171" t="s">
        <v>99</v>
      </c>
      <c r="M48" s="171"/>
      <c r="N48" s="167"/>
      <c r="X48" s="172"/>
      <c r="AA48" s="704"/>
      <c r="AB48" s="704"/>
    </row>
    <row r="49" spans="2:29" ht="15.5">
      <c r="B49" s="729" t="s">
        <v>537</v>
      </c>
      <c r="D49" s="641"/>
      <c r="E49" s="381" t="s">
        <v>100</v>
      </c>
      <c r="H49" s="89"/>
      <c r="I49" s="181"/>
      <c r="J49" s="394" t="s">
        <v>101</v>
      </c>
      <c r="K49" s="446"/>
      <c r="L49" s="171" t="s">
        <v>524</v>
      </c>
      <c r="M49" s="171"/>
      <c r="N49" s="1075" t="s">
        <v>103</v>
      </c>
      <c r="O49" s="1076"/>
      <c r="P49" s="1076"/>
      <c r="Q49" s="1076"/>
      <c r="R49" s="1076"/>
      <c r="S49" s="1076"/>
      <c r="T49" s="1076"/>
      <c r="U49" s="1076"/>
      <c r="V49" s="1076"/>
      <c r="W49" s="1076"/>
      <c r="X49" s="1077"/>
      <c r="AA49" s="704"/>
      <c r="AB49" s="704"/>
    </row>
    <row r="50" spans="2:29" ht="12.5">
      <c r="B50" s="406"/>
      <c r="C50" s="448"/>
      <c r="D50" s="644"/>
      <c r="E50" s="448"/>
      <c r="F50" s="448"/>
      <c r="G50" s="448"/>
      <c r="H50" s="1061" t="s">
        <v>1506</v>
      </c>
      <c r="I50" s="1078"/>
      <c r="J50" s="1061" t="s">
        <v>1505</v>
      </c>
      <c r="K50" s="1078"/>
      <c r="L50" s="448"/>
      <c r="M50" s="175"/>
      <c r="N50" s="1079" t="s">
        <v>105</v>
      </c>
      <c r="O50" s="1080"/>
      <c r="P50" s="1080"/>
      <c r="Q50" s="1080"/>
      <c r="R50" s="1080"/>
      <c r="S50" s="1080"/>
      <c r="T50" s="1080"/>
      <c r="U50" s="1080"/>
      <c r="V50" s="1080"/>
      <c r="W50" s="1080"/>
      <c r="X50" s="1081"/>
      <c r="AA50" s="704"/>
      <c r="AB50" s="704"/>
    </row>
    <row r="51" spans="2:29" ht="12.5">
      <c r="B51" s="996"/>
      <c r="C51" s="997"/>
      <c r="D51" s="997"/>
      <c r="E51" s="997"/>
      <c r="F51" s="997"/>
      <c r="G51" s="997"/>
      <c r="H51" s="998"/>
      <c r="I51" s="999"/>
      <c r="J51" s="998"/>
      <c r="K51" s="999"/>
      <c r="L51" s="997"/>
      <c r="M51" s="171"/>
      <c r="N51" s="1000"/>
      <c r="O51" s="1000"/>
      <c r="P51" s="1000"/>
      <c r="Q51" s="1000"/>
      <c r="R51" s="1000"/>
      <c r="S51" s="1000"/>
      <c r="T51" s="1000"/>
      <c r="U51" s="1000"/>
      <c r="V51" s="1000"/>
      <c r="W51" s="1000"/>
      <c r="X51" s="1001"/>
      <c r="AA51" s="704"/>
      <c r="AB51" s="704"/>
    </row>
    <row r="52" spans="2:29" ht="12.5">
      <c r="AA52" s="704"/>
      <c r="AB52" s="704"/>
    </row>
    <row r="53" spans="2:29" ht="12.5">
      <c r="AA53" s="704"/>
      <c r="AB53" s="704"/>
    </row>
    <row r="54" spans="2:29" ht="12.5">
      <c r="AA54" s="704"/>
      <c r="AB54" s="704"/>
    </row>
    <row r="55" spans="2:29" ht="12.5">
      <c r="AA55" s="704"/>
      <c r="AB55" s="704"/>
    </row>
    <row r="56" spans="2:29" ht="22.5" customHeight="1">
      <c r="B56" s="456" t="s">
        <v>922</v>
      </c>
      <c r="C56" s="497"/>
      <c r="D56" s="456" t="s">
        <v>580</v>
      </c>
      <c r="E56" s="663"/>
      <c r="F56" s="663"/>
      <c r="G56" s="663"/>
      <c r="H56" s="456" t="s">
        <v>916</v>
      </c>
      <c r="J56" s="456" t="s">
        <v>927</v>
      </c>
      <c r="AA56" s="704"/>
      <c r="AB56" s="704"/>
    </row>
    <row r="57" spans="2:29" s="163" customFormat="1" ht="22.5" customHeight="1">
      <c r="B57" s="456" t="s">
        <v>923</v>
      </c>
      <c r="C57" s="497"/>
      <c r="D57" s="456" t="s">
        <v>1535</v>
      </c>
      <c r="E57" s="663"/>
      <c r="F57" s="663"/>
      <c r="G57" s="663"/>
      <c r="H57" s="664" t="s">
        <v>917</v>
      </c>
      <c r="I57" s="497"/>
      <c r="J57" s="575" t="s">
        <v>927</v>
      </c>
      <c r="K57" s="704"/>
      <c r="L57" s="704"/>
      <c r="O57" s="704"/>
      <c r="P57" s="704"/>
      <c r="Q57" s="704"/>
      <c r="R57" s="704"/>
      <c r="S57" s="704"/>
      <c r="T57" s="704"/>
      <c r="U57" s="704"/>
      <c r="V57" s="704"/>
      <c r="W57" s="704"/>
      <c r="X57" s="164"/>
      <c r="Y57" s="704"/>
      <c r="Z57" s="704"/>
      <c r="AA57" s="704"/>
      <c r="AB57" s="704"/>
      <c r="AC57" s="704"/>
    </row>
    <row r="58" spans="2:29" s="163" customFormat="1" ht="22.5" customHeight="1">
      <c r="B58" s="456" t="s">
        <v>924</v>
      </c>
      <c r="C58" s="497"/>
      <c r="D58" s="664" t="s">
        <v>927</v>
      </c>
      <c r="E58" s="663"/>
      <c r="F58" s="663"/>
      <c r="G58" s="663"/>
      <c r="H58" s="456" t="s">
        <v>918</v>
      </c>
      <c r="J58" s="456" t="s">
        <v>580</v>
      </c>
      <c r="K58" s="704"/>
      <c r="L58" s="704"/>
      <c r="O58" s="704"/>
      <c r="P58" s="704"/>
      <c r="Q58" s="704"/>
      <c r="R58" s="704"/>
      <c r="S58" s="704"/>
      <c r="T58" s="704"/>
      <c r="U58" s="704"/>
      <c r="V58" s="704"/>
      <c r="W58" s="704"/>
      <c r="X58" s="164"/>
      <c r="Y58" s="704"/>
      <c r="Z58" s="704"/>
      <c r="AA58" s="704"/>
      <c r="AB58" s="704"/>
      <c r="AC58" s="704"/>
    </row>
    <row r="59" spans="2:29" s="163" customFormat="1" ht="22.5" customHeight="1">
      <c r="B59" s="456" t="s">
        <v>925</v>
      </c>
      <c r="C59" s="497"/>
      <c r="D59" s="456" t="s">
        <v>580</v>
      </c>
      <c r="E59" s="663"/>
      <c r="F59" s="663"/>
      <c r="G59" s="663"/>
      <c r="H59" s="456" t="s">
        <v>919</v>
      </c>
      <c r="J59" s="456" t="s">
        <v>580</v>
      </c>
      <c r="K59" s="704"/>
      <c r="L59" s="704"/>
      <c r="O59" s="704"/>
      <c r="P59" s="704"/>
      <c r="Q59" s="704"/>
      <c r="R59" s="704"/>
      <c r="S59" s="704"/>
      <c r="T59" s="704"/>
      <c r="U59" s="704"/>
      <c r="V59" s="704"/>
      <c r="W59" s="704"/>
      <c r="X59" s="164"/>
      <c r="Y59" s="704"/>
      <c r="Z59" s="704"/>
      <c r="AA59" s="704"/>
      <c r="AB59" s="704"/>
      <c r="AC59" s="704"/>
    </row>
    <row r="60" spans="2:29" s="163" customFormat="1" ht="22.5" customHeight="1">
      <c r="B60" s="456" t="s">
        <v>926</v>
      </c>
      <c r="C60" s="497"/>
      <c r="D60" s="456" t="s">
        <v>580</v>
      </c>
      <c r="E60" s="663"/>
      <c r="F60" s="663"/>
      <c r="G60" s="663"/>
      <c r="H60" s="456" t="s">
        <v>921</v>
      </c>
      <c r="J60" s="456" t="s">
        <v>580</v>
      </c>
      <c r="K60" s="704"/>
      <c r="L60" s="704"/>
      <c r="O60" s="704"/>
      <c r="P60" s="704"/>
      <c r="Q60" s="704"/>
      <c r="R60" s="704"/>
      <c r="S60" s="704"/>
      <c r="T60" s="704"/>
      <c r="U60" s="704"/>
      <c r="V60" s="704"/>
      <c r="W60" s="704"/>
      <c r="X60" s="164"/>
      <c r="Y60" s="704"/>
      <c r="Z60" s="704"/>
      <c r="AA60" s="704"/>
      <c r="AB60" s="704"/>
      <c r="AC60" s="704"/>
    </row>
    <row r="61" spans="2:29" ht="20">
      <c r="B61" s="665"/>
      <c r="D61" s="665"/>
      <c r="E61" s="665"/>
      <c r="F61" s="665"/>
      <c r="G61" s="665"/>
      <c r="H61" s="456" t="s">
        <v>920</v>
      </c>
      <c r="J61" s="456" t="s">
        <v>580</v>
      </c>
      <c r="AA61" s="704"/>
      <c r="AB61" s="704"/>
    </row>
    <row r="62" spans="2:29" s="163" customFormat="1" ht="12.5">
      <c r="B62" s="704"/>
      <c r="C62" s="704"/>
      <c r="D62" s="704"/>
      <c r="E62" s="704"/>
      <c r="F62" s="704"/>
      <c r="G62" s="704"/>
      <c r="H62" s="704"/>
      <c r="I62" s="704"/>
      <c r="J62" s="704"/>
      <c r="K62" s="704"/>
      <c r="L62" s="704"/>
      <c r="O62" s="704"/>
      <c r="P62" s="704"/>
      <c r="Q62" s="704"/>
      <c r="R62" s="704"/>
      <c r="S62" s="704"/>
      <c r="T62" s="704"/>
      <c r="U62" s="704"/>
      <c r="V62" s="704"/>
      <c r="W62" s="704"/>
      <c r="X62" s="164"/>
      <c r="Y62" s="704"/>
      <c r="Z62" s="704"/>
      <c r="AA62" s="704"/>
      <c r="AB62" s="704"/>
      <c r="AC62" s="704"/>
    </row>
    <row r="63" spans="2:29" s="163" customFormat="1" ht="12.5">
      <c r="B63" s="704"/>
      <c r="C63" s="704"/>
      <c r="D63" s="704"/>
      <c r="E63" s="704"/>
      <c r="F63" s="704"/>
      <c r="G63" s="704"/>
      <c r="H63" s="704"/>
      <c r="I63" s="704"/>
      <c r="J63" s="704"/>
      <c r="K63" s="704"/>
      <c r="L63" s="704"/>
      <c r="O63" s="704"/>
      <c r="P63" s="704"/>
      <c r="Q63" s="704"/>
      <c r="R63" s="704"/>
      <c r="S63" s="704"/>
      <c r="T63" s="704"/>
      <c r="U63" s="704"/>
      <c r="V63" s="704"/>
      <c r="W63" s="704"/>
      <c r="X63" s="164"/>
      <c r="Y63" s="704"/>
      <c r="Z63" s="704"/>
      <c r="AA63" s="704"/>
      <c r="AB63" s="704"/>
      <c r="AC63" s="704"/>
    </row>
    <row r="64" spans="2:29" s="163" customFormat="1" ht="12.5">
      <c r="B64" s="704"/>
      <c r="C64" s="704"/>
      <c r="D64" s="704"/>
      <c r="E64" s="704"/>
      <c r="F64" s="704"/>
      <c r="G64" s="704"/>
      <c r="H64" s="704"/>
      <c r="I64" s="704"/>
      <c r="J64" s="704"/>
      <c r="K64" s="704"/>
      <c r="L64" s="704"/>
      <c r="O64" s="704"/>
      <c r="P64" s="704"/>
      <c r="Q64" s="704"/>
      <c r="R64" s="704"/>
      <c r="S64" s="704"/>
      <c r="T64" s="704"/>
      <c r="U64" s="704"/>
      <c r="V64" s="704"/>
      <c r="W64" s="704"/>
      <c r="X64" s="164"/>
      <c r="Y64" s="704"/>
      <c r="Z64" s="704"/>
      <c r="AA64" s="704"/>
      <c r="AB64" s="704"/>
      <c r="AC64" s="704"/>
    </row>
    <row r="65" spans="2:29" s="163" customFormat="1" ht="12.5">
      <c r="B65" s="704"/>
      <c r="C65" s="704"/>
      <c r="D65" s="704"/>
      <c r="E65" s="704"/>
      <c r="F65" s="704"/>
      <c r="G65" s="704"/>
      <c r="H65" s="704"/>
      <c r="I65" s="704"/>
      <c r="J65" s="704"/>
      <c r="K65" s="704"/>
      <c r="L65" s="704"/>
      <c r="O65" s="704"/>
      <c r="P65" s="704"/>
      <c r="Q65" s="704"/>
      <c r="R65" s="704"/>
      <c r="S65" s="704"/>
      <c r="T65" s="704"/>
      <c r="U65" s="704"/>
      <c r="V65" s="704"/>
      <c r="W65" s="704"/>
      <c r="X65" s="164"/>
      <c r="Y65" s="704"/>
      <c r="Z65" s="704"/>
      <c r="AA65" s="704"/>
      <c r="AB65" s="704"/>
      <c r="AC65" s="704"/>
    </row>
    <row r="66" spans="2:29" s="163" customFormat="1" ht="12.5">
      <c r="B66" s="704"/>
      <c r="C66" s="704"/>
      <c r="D66" s="704"/>
      <c r="E66" s="704"/>
      <c r="F66" s="704"/>
      <c r="G66" s="704"/>
      <c r="H66" s="704"/>
      <c r="I66" s="704"/>
      <c r="J66" s="704"/>
      <c r="K66" s="704"/>
      <c r="L66" s="704"/>
      <c r="O66" s="704"/>
      <c r="P66" s="704"/>
      <c r="Q66" s="704"/>
      <c r="R66" s="704"/>
      <c r="S66" s="704"/>
      <c r="T66" s="704"/>
      <c r="U66" s="704"/>
      <c r="V66" s="704"/>
      <c r="W66" s="704"/>
      <c r="X66" s="164"/>
      <c r="Y66" s="704"/>
      <c r="Z66" s="704"/>
      <c r="AA66" s="704"/>
      <c r="AB66" s="704"/>
      <c r="AC66" s="704"/>
    </row>
    <row r="67" spans="2:29" s="163" customFormat="1" ht="12.5">
      <c r="B67" s="704"/>
      <c r="C67" s="704"/>
      <c r="D67" s="704"/>
      <c r="E67" s="704"/>
      <c r="F67" s="704"/>
      <c r="G67" s="704"/>
      <c r="H67" s="704"/>
      <c r="I67" s="704"/>
      <c r="J67" s="704"/>
      <c r="K67" s="704"/>
      <c r="L67" s="704"/>
      <c r="O67" s="704"/>
      <c r="P67" s="704"/>
      <c r="Q67" s="704"/>
      <c r="R67" s="704"/>
      <c r="S67" s="704"/>
      <c r="T67" s="704"/>
      <c r="U67" s="704"/>
      <c r="V67" s="704"/>
      <c r="W67" s="704"/>
      <c r="X67" s="164"/>
      <c r="Y67" s="704"/>
      <c r="Z67" s="704"/>
      <c r="AA67" s="704"/>
      <c r="AB67" s="704"/>
      <c r="AC67" s="704"/>
    </row>
    <row r="68" spans="2:29" s="163" customFormat="1" ht="12.5">
      <c r="B68" s="704"/>
      <c r="C68" s="704"/>
      <c r="D68" s="704"/>
      <c r="E68" s="704"/>
      <c r="F68" s="704"/>
      <c r="G68" s="704"/>
      <c r="H68" s="704"/>
      <c r="I68" s="704"/>
      <c r="J68" s="704"/>
      <c r="K68" s="704"/>
      <c r="L68" s="704"/>
      <c r="O68" s="704"/>
      <c r="P68" s="704"/>
      <c r="Q68" s="704"/>
      <c r="R68" s="704"/>
      <c r="S68" s="704"/>
      <c r="T68" s="704"/>
      <c r="U68" s="704"/>
      <c r="V68" s="704"/>
      <c r="W68" s="704"/>
      <c r="X68" s="164"/>
      <c r="Y68" s="704"/>
      <c r="Z68" s="704"/>
      <c r="AA68" s="704"/>
      <c r="AB68" s="704"/>
      <c r="AC68" s="704"/>
    </row>
    <row r="69" spans="2:29" s="163" customFormat="1" ht="12.5">
      <c r="B69" s="704"/>
      <c r="C69" s="704"/>
      <c r="D69" s="704"/>
      <c r="E69" s="704"/>
      <c r="F69" s="704"/>
      <c r="G69" s="704"/>
      <c r="H69" s="704"/>
      <c r="I69" s="704"/>
      <c r="J69" s="704"/>
      <c r="K69" s="704"/>
      <c r="L69" s="704"/>
      <c r="O69" s="704"/>
      <c r="P69" s="704"/>
      <c r="Q69" s="704"/>
      <c r="R69" s="704"/>
      <c r="S69" s="704"/>
      <c r="T69" s="704"/>
      <c r="U69" s="704"/>
      <c r="V69" s="704"/>
      <c r="W69" s="704"/>
      <c r="X69" s="164"/>
      <c r="Y69" s="704"/>
      <c r="Z69" s="704"/>
      <c r="AA69" s="704"/>
      <c r="AB69" s="704"/>
      <c r="AC69" s="704"/>
    </row>
    <row r="70" spans="2:29" s="163" customFormat="1" ht="12.5">
      <c r="B70" s="704"/>
      <c r="C70" s="704"/>
      <c r="D70" s="704"/>
      <c r="E70" s="704"/>
      <c r="F70" s="704"/>
      <c r="G70" s="704"/>
      <c r="H70" s="704"/>
      <c r="I70" s="704"/>
      <c r="J70" s="704"/>
      <c r="K70" s="704"/>
      <c r="L70" s="704"/>
      <c r="O70" s="704"/>
      <c r="P70" s="704"/>
      <c r="Q70" s="704"/>
      <c r="R70" s="704"/>
      <c r="S70" s="704"/>
      <c r="T70" s="704"/>
      <c r="U70" s="704"/>
      <c r="V70" s="704"/>
      <c r="W70" s="704"/>
      <c r="X70" s="164"/>
      <c r="Y70" s="704"/>
      <c r="Z70" s="704"/>
      <c r="AA70" s="704"/>
      <c r="AB70" s="704"/>
      <c r="AC70" s="704"/>
    </row>
    <row r="71" spans="2:29" s="163" customFormat="1" ht="12.5">
      <c r="B71" s="704"/>
      <c r="C71" s="704"/>
      <c r="D71" s="704"/>
      <c r="E71" s="704"/>
      <c r="F71" s="704"/>
      <c r="G71" s="704"/>
      <c r="H71" s="704"/>
      <c r="I71" s="704"/>
      <c r="J71" s="704"/>
      <c r="K71" s="704"/>
      <c r="L71" s="704"/>
      <c r="O71" s="704"/>
      <c r="P71" s="704"/>
      <c r="Q71" s="704"/>
      <c r="R71" s="704"/>
      <c r="S71" s="704"/>
      <c r="T71" s="704"/>
      <c r="U71" s="704"/>
      <c r="V71" s="704"/>
      <c r="W71" s="704"/>
      <c r="X71" s="164"/>
      <c r="Y71" s="704"/>
      <c r="Z71" s="704"/>
      <c r="AA71" s="704"/>
      <c r="AB71" s="704"/>
      <c r="AC71" s="704"/>
    </row>
    <row r="72" spans="2:29" s="163" customFormat="1" ht="12.5">
      <c r="B72" s="704"/>
      <c r="C72" s="704"/>
      <c r="D72" s="704"/>
      <c r="E72" s="704"/>
      <c r="F72" s="704"/>
      <c r="G72" s="704"/>
      <c r="H72" s="704"/>
      <c r="I72" s="704"/>
      <c r="J72" s="704"/>
      <c r="K72" s="704"/>
      <c r="L72" s="704"/>
      <c r="O72" s="704"/>
      <c r="P72" s="704"/>
      <c r="Q72" s="704"/>
      <c r="R72" s="704"/>
      <c r="S72" s="704"/>
      <c r="T72" s="704"/>
      <c r="U72" s="704"/>
      <c r="V72" s="704"/>
      <c r="W72" s="704"/>
      <c r="X72" s="164"/>
      <c r="Y72" s="704"/>
      <c r="Z72" s="704"/>
      <c r="AA72" s="704"/>
      <c r="AB72" s="704"/>
      <c r="AC72" s="704"/>
    </row>
    <row r="73" spans="2:29" ht="12.5">
      <c r="C73" s="704"/>
      <c r="D73" s="704"/>
      <c r="E73" s="704"/>
      <c r="F73" s="704"/>
      <c r="G73" s="704"/>
      <c r="H73" s="704"/>
      <c r="I73" s="704"/>
      <c r="AA73" s="704"/>
      <c r="AB73" s="704"/>
    </row>
    <row r="74" spans="2:29" s="665" customFormat="1" ht="12.5">
      <c r="B74" s="704"/>
      <c r="C74" s="704"/>
      <c r="D74" s="704"/>
      <c r="E74" s="704"/>
      <c r="F74" s="704"/>
      <c r="G74" s="704"/>
      <c r="H74" s="704"/>
      <c r="I74" s="704"/>
      <c r="J74" s="704"/>
      <c r="K74" s="704"/>
      <c r="L74" s="704"/>
      <c r="M74" s="163"/>
      <c r="N74" s="163"/>
      <c r="O74" s="704"/>
      <c r="P74" s="704"/>
      <c r="Q74" s="704"/>
      <c r="R74" s="704"/>
      <c r="S74" s="704"/>
      <c r="T74" s="704"/>
      <c r="U74" s="704"/>
      <c r="V74" s="704"/>
      <c r="W74" s="704"/>
      <c r="X74" s="164"/>
      <c r="Y74" s="704"/>
      <c r="Z74" s="704"/>
      <c r="AA74" s="704"/>
      <c r="AB74" s="704"/>
      <c r="AC74" s="704"/>
    </row>
    <row r="75" spans="2:29" s="665" customFormat="1" ht="12.5">
      <c r="B75" s="704"/>
      <c r="C75" s="704"/>
      <c r="D75" s="704"/>
      <c r="E75" s="704"/>
      <c r="F75" s="704"/>
      <c r="G75" s="704"/>
      <c r="H75" s="704"/>
      <c r="I75" s="704"/>
      <c r="J75" s="704"/>
      <c r="K75" s="704"/>
      <c r="L75" s="704"/>
      <c r="M75" s="163"/>
      <c r="N75" s="163"/>
      <c r="O75" s="704"/>
      <c r="P75" s="704"/>
      <c r="Q75" s="704"/>
      <c r="R75" s="704"/>
      <c r="S75" s="704"/>
      <c r="T75" s="704"/>
      <c r="U75" s="704"/>
      <c r="V75" s="704"/>
      <c r="W75" s="704"/>
      <c r="X75" s="164"/>
      <c r="Y75" s="704"/>
      <c r="Z75" s="704"/>
      <c r="AA75" s="704"/>
      <c r="AB75" s="704"/>
      <c r="AC75" s="704"/>
    </row>
    <row r="76" spans="2:29" s="665" customFormat="1" ht="12.5">
      <c r="B76" s="704"/>
      <c r="C76" s="704"/>
      <c r="D76" s="704"/>
      <c r="E76" s="704"/>
      <c r="F76" s="704"/>
      <c r="G76" s="704"/>
      <c r="H76" s="704"/>
      <c r="I76" s="704"/>
      <c r="J76" s="704"/>
      <c r="K76" s="704"/>
      <c r="L76" s="704"/>
      <c r="M76" s="163"/>
      <c r="N76" s="163"/>
      <c r="O76" s="704"/>
      <c r="P76" s="704"/>
      <c r="Q76" s="704"/>
      <c r="R76" s="704"/>
      <c r="S76" s="704"/>
      <c r="T76" s="704"/>
      <c r="U76" s="704"/>
      <c r="V76" s="704"/>
      <c r="W76" s="704"/>
      <c r="X76" s="164"/>
      <c r="Y76" s="704"/>
      <c r="Z76" s="704"/>
      <c r="AA76" s="704"/>
      <c r="AB76" s="704"/>
      <c r="AC76" s="704"/>
    </row>
    <row r="77" spans="2:29" s="665" customFormat="1" ht="12.5">
      <c r="B77" s="704"/>
      <c r="C77" s="704"/>
      <c r="D77" s="704"/>
      <c r="E77" s="704"/>
      <c r="F77" s="704"/>
      <c r="G77" s="704"/>
      <c r="H77" s="704"/>
      <c r="I77" s="704"/>
      <c r="J77" s="704"/>
      <c r="K77" s="704"/>
      <c r="L77" s="704"/>
      <c r="M77" s="163"/>
      <c r="N77" s="163"/>
      <c r="O77" s="704"/>
      <c r="P77" s="704"/>
      <c r="Q77" s="704"/>
      <c r="R77" s="704"/>
      <c r="S77" s="704"/>
      <c r="T77" s="704"/>
      <c r="U77" s="704"/>
      <c r="V77" s="704"/>
      <c r="W77" s="704"/>
      <c r="X77" s="164"/>
      <c r="Y77" s="704"/>
      <c r="Z77" s="704"/>
      <c r="AA77" s="704"/>
      <c r="AB77" s="704"/>
      <c r="AC77" s="704"/>
    </row>
    <row r="78" spans="2:29" s="665" customFormat="1" ht="12.5">
      <c r="B78" s="704"/>
      <c r="C78" s="704"/>
      <c r="D78" s="704"/>
      <c r="E78" s="704"/>
      <c r="F78" s="704"/>
      <c r="G78" s="704"/>
      <c r="H78" s="704"/>
      <c r="I78" s="704"/>
      <c r="J78" s="704"/>
      <c r="K78" s="704"/>
      <c r="L78" s="704"/>
      <c r="M78" s="163"/>
      <c r="N78" s="163"/>
      <c r="O78" s="704"/>
      <c r="P78" s="704"/>
      <c r="Q78" s="704"/>
      <c r="R78" s="704"/>
      <c r="S78" s="704"/>
      <c r="T78" s="704"/>
      <c r="U78" s="704"/>
      <c r="V78" s="704"/>
      <c r="W78" s="704"/>
      <c r="X78" s="164"/>
      <c r="Y78" s="704"/>
      <c r="Z78" s="704"/>
      <c r="AA78" s="704"/>
      <c r="AB78" s="704"/>
      <c r="AC78" s="704"/>
    </row>
    <row r="79" spans="2:29" s="665" customFormat="1" ht="12.5">
      <c r="B79" s="704"/>
      <c r="C79" s="704"/>
      <c r="D79" s="704"/>
      <c r="E79" s="704"/>
      <c r="F79" s="704"/>
      <c r="G79" s="704"/>
      <c r="H79" s="704"/>
      <c r="I79" s="704"/>
      <c r="J79" s="704"/>
      <c r="K79" s="704"/>
      <c r="L79" s="704"/>
      <c r="M79" s="163"/>
      <c r="N79" s="163"/>
      <c r="O79" s="704"/>
      <c r="P79" s="704"/>
      <c r="Q79" s="704"/>
      <c r="R79" s="704"/>
      <c r="S79" s="704"/>
      <c r="T79" s="704"/>
      <c r="U79" s="704"/>
      <c r="V79" s="704"/>
      <c r="W79" s="704"/>
      <c r="X79" s="164"/>
      <c r="Y79" s="704"/>
      <c r="Z79" s="704"/>
      <c r="AA79" s="704"/>
      <c r="AB79" s="704"/>
      <c r="AC79" s="704"/>
    </row>
    <row r="80" spans="2:29" s="665" customFormat="1" ht="12.5">
      <c r="B80" s="704"/>
      <c r="C80" s="704"/>
      <c r="D80" s="704"/>
      <c r="E80" s="704"/>
      <c r="F80" s="704"/>
      <c r="G80" s="704"/>
      <c r="H80" s="704"/>
      <c r="I80" s="704"/>
      <c r="J80" s="704"/>
      <c r="K80" s="704"/>
      <c r="L80" s="704"/>
      <c r="M80" s="163"/>
      <c r="N80" s="163"/>
      <c r="O80" s="704"/>
      <c r="P80" s="704"/>
      <c r="Q80" s="704"/>
      <c r="R80" s="704"/>
      <c r="S80" s="704"/>
      <c r="T80" s="704"/>
      <c r="U80" s="704"/>
      <c r="V80" s="704"/>
      <c r="W80" s="704"/>
      <c r="X80" s="164"/>
      <c r="Y80" s="704"/>
      <c r="Z80" s="704"/>
      <c r="AA80" s="704"/>
      <c r="AB80" s="704"/>
      <c r="AC80" s="704"/>
    </row>
    <row r="81" spans="2:29" s="665" customFormat="1" ht="12.5">
      <c r="B81" s="704"/>
      <c r="C81" s="704"/>
      <c r="D81" s="704"/>
      <c r="E81" s="704"/>
      <c r="F81" s="704"/>
      <c r="G81" s="704"/>
      <c r="H81" s="704"/>
      <c r="I81" s="704"/>
      <c r="J81" s="704"/>
      <c r="K81" s="704"/>
      <c r="L81" s="704"/>
      <c r="M81" s="163"/>
      <c r="N81" s="163"/>
      <c r="O81" s="704"/>
      <c r="P81" s="704"/>
      <c r="Q81" s="704"/>
      <c r="R81" s="704"/>
      <c r="S81" s="704"/>
      <c r="T81" s="704"/>
      <c r="U81" s="704"/>
      <c r="V81" s="704"/>
      <c r="W81" s="704"/>
      <c r="X81" s="164"/>
      <c r="Y81" s="704"/>
      <c r="Z81" s="704"/>
      <c r="AA81" s="704"/>
      <c r="AB81" s="704"/>
      <c r="AC81" s="704"/>
    </row>
    <row r="82" spans="2:29" s="665" customFormat="1" ht="12.5">
      <c r="B82" s="704"/>
      <c r="C82" s="704"/>
      <c r="D82" s="704"/>
      <c r="E82" s="704"/>
      <c r="F82" s="704"/>
      <c r="G82" s="704"/>
      <c r="H82" s="704"/>
      <c r="I82" s="704"/>
      <c r="J82" s="704"/>
      <c r="K82" s="704"/>
      <c r="L82" s="704"/>
      <c r="M82" s="163"/>
      <c r="N82" s="163"/>
      <c r="O82" s="704"/>
      <c r="P82" s="704"/>
      <c r="Q82" s="704"/>
      <c r="R82" s="704"/>
      <c r="S82" s="704"/>
      <c r="T82" s="704"/>
      <c r="U82" s="704"/>
      <c r="V82" s="704"/>
      <c r="W82" s="704"/>
      <c r="X82" s="164"/>
      <c r="Y82" s="704"/>
      <c r="Z82" s="704"/>
      <c r="AA82" s="704"/>
      <c r="AB82" s="704"/>
      <c r="AC82" s="704"/>
    </row>
    <row r="83" spans="2:29" s="665" customFormat="1" ht="12.5">
      <c r="B83" s="704"/>
      <c r="C83" s="704"/>
      <c r="D83" s="704"/>
      <c r="E83" s="704"/>
      <c r="F83" s="704"/>
      <c r="G83" s="704"/>
      <c r="H83" s="704"/>
      <c r="I83" s="704"/>
      <c r="J83" s="704"/>
      <c r="K83" s="704"/>
      <c r="L83" s="704"/>
      <c r="M83" s="163"/>
      <c r="N83" s="163"/>
      <c r="O83" s="704"/>
      <c r="P83" s="704"/>
      <c r="Q83" s="704"/>
      <c r="R83" s="704"/>
      <c r="S83" s="704"/>
      <c r="T83" s="704"/>
      <c r="U83" s="704"/>
      <c r="V83" s="704"/>
      <c r="W83" s="704"/>
      <c r="X83" s="164"/>
      <c r="Y83" s="704"/>
      <c r="Z83" s="704"/>
      <c r="AA83" s="704"/>
      <c r="AB83" s="704"/>
      <c r="AC83" s="704"/>
    </row>
    <row r="84" spans="2:29" s="665" customFormat="1" ht="12.5">
      <c r="B84" s="704"/>
      <c r="C84" s="704"/>
      <c r="D84" s="704"/>
      <c r="E84" s="704"/>
      <c r="F84" s="704"/>
      <c r="G84" s="704"/>
      <c r="H84" s="704"/>
      <c r="I84" s="704"/>
      <c r="J84" s="704"/>
      <c r="K84" s="704"/>
      <c r="L84" s="704"/>
      <c r="M84" s="163"/>
      <c r="N84" s="163"/>
      <c r="O84" s="704"/>
      <c r="P84" s="704"/>
      <c r="Q84" s="704"/>
      <c r="R84" s="704"/>
      <c r="S84" s="704"/>
      <c r="T84" s="704"/>
      <c r="U84" s="704"/>
      <c r="V84" s="704"/>
      <c r="W84" s="704"/>
      <c r="X84" s="164"/>
      <c r="Y84" s="704"/>
      <c r="Z84" s="704"/>
      <c r="AA84" s="704"/>
      <c r="AB84" s="704"/>
      <c r="AC84" s="704"/>
    </row>
    <row r="85" spans="2:29" s="665" customFormat="1" ht="12.5">
      <c r="B85" s="704"/>
      <c r="C85" s="704"/>
      <c r="D85" s="704"/>
      <c r="E85" s="704"/>
      <c r="F85" s="704"/>
      <c r="G85" s="704"/>
      <c r="H85" s="704"/>
      <c r="I85" s="704"/>
      <c r="J85" s="704"/>
      <c r="K85" s="704"/>
      <c r="L85" s="704"/>
      <c r="M85" s="163"/>
      <c r="N85" s="163"/>
      <c r="O85" s="704"/>
      <c r="P85" s="704"/>
      <c r="Q85" s="704"/>
      <c r="R85" s="704"/>
      <c r="S85" s="704"/>
      <c r="T85" s="704"/>
      <c r="U85" s="704"/>
      <c r="V85" s="704"/>
      <c r="W85" s="704"/>
      <c r="X85" s="164"/>
      <c r="Y85" s="704"/>
      <c r="Z85" s="704"/>
      <c r="AA85" s="704"/>
      <c r="AB85" s="704"/>
      <c r="AC85" s="704"/>
    </row>
    <row r="86" spans="2:29" s="665" customFormat="1" ht="12.5">
      <c r="B86" s="704"/>
      <c r="C86" s="704"/>
      <c r="D86" s="704"/>
      <c r="E86" s="704"/>
      <c r="F86" s="704"/>
      <c r="G86" s="704"/>
      <c r="H86" s="704"/>
      <c r="I86" s="704"/>
      <c r="J86" s="704"/>
      <c r="K86" s="704"/>
      <c r="L86" s="704"/>
      <c r="M86" s="163"/>
      <c r="N86" s="163"/>
      <c r="O86" s="704"/>
      <c r="P86" s="704"/>
      <c r="Q86" s="704"/>
      <c r="R86" s="704"/>
      <c r="S86" s="704"/>
      <c r="T86" s="704"/>
      <c r="U86" s="704"/>
      <c r="V86" s="704"/>
      <c r="W86" s="704"/>
      <c r="X86" s="164"/>
      <c r="Y86" s="704"/>
      <c r="Z86" s="704"/>
      <c r="AA86" s="704"/>
      <c r="AB86" s="704"/>
      <c r="AC86" s="704"/>
    </row>
    <row r="87" spans="2:29" s="665" customFormat="1" ht="12.5">
      <c r="B87" s="704"/>
      <c r="C87" s="704"/>
      <c r="D87" s="704"/>
      <c r="E87" s="704"/>
      <c r="F87" s="704"/>
      <c r="G87" s="704"/>
      <c r="H87" s="704"/>
      <c r="I87" s="704"/>
      <c r="J87" s="704"/>
      <c r="K87" s="704"/>
      <c r="L87" s="704"/>
      <c r="M87" s="163"/>
      <c r="N87" s="163"/>
      <c r="O87" s="704"/>
      <c r="P87" s="704"/>
      <c r="Q87" s="704"/>
      <c r="R87" s="704"/>
      <c r="S87" s="704"/>
      <c r="T87" s="704"/>
      <c r="U87" s="704"/>
      <c r="V87" s="704"/>
      <c r="W87" s="704"/>
      <c r="X87" s="164"/>
      <c r="Y87" s="704"/>
      <c r="Z87" s="704"/>
      <c r="AA87" s="704"/>
      <c r="AB87" s="704"/>
      <c r="AC87" s="704"/>
    </row>
    <row r="88" spans="2:29" s="665" customFormat="1" ht="12.5">
      <c r="B88" s="704"/>
      <c r="C88" s="704"/>
      <c r="D88" s="704"/>
      <c r="E88" s="704"/>
      <c r="F88" s="704"/>
      <c r="G88" s="704"/>
      <c r="H88" s="704"/>
      <c r="I88" s="704"/>
      <c r="J88" s="704"/>
      <c r="K88" s="704"/>
      <c r="L88" s="704"/>
      <c r="M88" s="163"/>
      <c r="N88" s="163"/>
      <c r="O88" s="704"/>
      <c r="P88" s="704"/>
      <c r="Q88" s="704"/>
      <c r="R88" s="704"/>
      <c r="S88" s="704"/>
      <c r="T88" s="704"/>
      <c r="U88" s="704"/>
      <c r="V88" s="704"/>
      <c r="W88" s="704"/>
      <c r="X88" s="164"/>
      <c r="Y88" s="704"/>
      <c r="Z88" s="704"/>
      <c r="AA88" s="704"/>
      <c r="AB88" s="704"/>
      <c r="AC88" s="704"/>
    </row>
    <row r="89" spans="2:29" s="665" customFormat="1" ht="12.5">
      <c r="B89" s="704"/>
      <c r="C89" s="704"/>
      <c r="D89" s="704"/>
      <c r="E89" s="704"/>
      <c r="F89" s="704"/>
      <c r="G89" s="704"/>
      <c r="H89" s="704"/>
      <c r="I89" s="704"/>
      <c r="J89" s="704"/>
      <c r="K89" s="704"/>
      <c r="L89" s="704"/>
      <c r="M89" s="163"/>
      <c r="N89" s="163"/>
      <c r="O89" s="704"/>
      <c r="P89" s="704"/>
      <c r="Q89" s="704"/>
      <c r="R89" s="704"/>
      <c r="S89" s="704"/>
      <c r="T89" s="704"/>
      <c r="U89" s="704"/>
      <c r="V89" s="704"/>
      <c r="W89" s="704"/>
      <c r="X89" s="164"/>
      <c r="Y89" s="704"/>
      <c r="Z89" s="704"/>
      <c r="AA89" s="704"/>
      <c r="AB89" s="704"/>
      <c r="AC89" s="704"/>
    </row>
    <row r="90" spans="2:29" s="665" customFormat="1" ht="12.5">
      <c r="B90" s="704"/>
      <c r="C90" s="704"/>
      <c r="D90" s="704"/>
      <c r="E90" s="704"/>
      <c r="F90" s="704"/>
      <c r="G90" s="704"/>
      <c r="H90" s="704"/>
      <c r="I90" s="704"/>
      <c r="J90" s="704"/>
      <c r="K90" s="704"/>
      <c r="L90" s="704"/>
      <c r="M90" s="163"/>
      <c r="N90" s="163"/>
      <c r="O90" s="704"/>
      <c r="P90" s="704"/>
      <c r="Q90" s="704"/>
      <c r="R90" s="704"/>
      <c r="S90" s="704"/>
      <c r="T90" s="704"/>
      <c r="U90" s="704"/>
      <c r="V90" s="704"/>
      <c r="W90" s="704"/>
      <c r="X90" s="164"/>
      <c r="Y90" s="704"/>
      <c r="Z90" s="704"/>
      <c r="AA90" s="704"/>
      <c r="AB90" s="704"/>
      <c r="AC90" s="704"/>
    </row>
    <row r="91" spans="2:29" s="665" customFormat="1" ht="12.5">
      <c r="B91" s="704"/>
      <c r="C91" s="704"/>
      <c r="D91" s="704"/>
      <c r="E91" s="704"/>
      <c r="F91" s="704"/>
      <c r="G91" s="704"/>
      <c r="H91" s="704"/>
      <c r="I91" s="704"/>
      <c r="J91" s="704"/>
      <c r="K91" s="704"/>
      <c r="L91" s="704"/>
      <c r="M91" s="163"/>
      <c r="N91" s="163"/>
      <c r="O91" s="704"/>
      <c r="P91" s="704"/>
      <c r="Q91" s="704"/>
      <c r="R91" s="704"/>
      <c r="S91" s="704"/>
      <c r="T91" s="704"/>
      <c r="U91" s="704"/>
      <c r="V91" s="704"/>
      <c r="W91" s="704"/>
      <c r="X91" s="164"/>
      <c r="Y91" s="704"/>
      <c r="Z91" s="704"/>
      <c r="AA91" s="704"/>
      <c r="AB91" s="704"/>
      <c r="AC91" s="704"/>
    </row>
    <row r="92" spans="2:29" s="665" customFormat="1" ht="12.5">
      <c r="B92" s="704"/>
      <c r="C92" s="704"/>
      <c r="D92" s="704"/>
      <c r="E92" s="704"/>
      <c r="F92" s="704"/>
      <c r="G92" s="704"/>
      <c r="H92" s="704"/>
      <c r="I92" s="704"/>
      <c r="J92" s="704"/>
      <c r="K92" s="704"/>
      <c r="L92" s="704"/>
      <c r="M92" s="163"/>
      <c r="N92" s="163"/>
      <c r="O92" s="704"/>
      <c r="P92" s="704"/>
      <c r="Q92" s="704"/>
      <c r="R92" s="704"/>
      <c r="S92" s="704"/>
      <c r="T92" s="704"/>
      <c r="U92" s="704"/>
      <c r="V92" s="704"/>
      <c r="W92" s="704"/>
      <c r="X92" s="164"/>
      <c r="Y92" s="704"/>
      <c r="Z92" s="704"/>
      <c r="AA92" s="704"/>
      <c r="AB92" s="704"/>
      <c r="AC92" s="704"/>
    </row>
    <row r="93" spans="2:29" s="665" customFormat="1" ht="12.5">
      <c r="B93" s="704"/>
      <c r="C93" s="704"/>
      <c r="D93" s="704"/>
      <c r="E93" s="704"/>
      <c r="F93" s="704"/>
      <c r="G93" s="704"/>
      <c r="H93" s="704"/>
      <c r="I93" s="704"/>
      <c r="J93" s="704"/>
      <c r="K93" s="704"/>
      <c r="L93" s="704"/>
      <c r="M93" s="163"/>
      <c r="N93" s="163"/>
      <c r="O93" s="704"/>
      <c r="P93" s="704"/>
      <c r="Q93" s="704"/>
      <c r="R93" s="704"/>
      <c r="S93" s="704"/>
      <c r="T93" s="704"/>
      <c r="U93" s="704"/>
      <c r="V93" s="704"/>
      <c r="W93" s="704"/>
      <c r="X93" s="164"/>
      <c r="Y93" s="704"/>
      <c r="Z93" s="704"/>
      <c r="AA93" s="704"/>
      <c r="AB93" s="704"/>
      <c r="AC93" s="704"/>
    </row>
    <row r="94" spans="2:29" s="665" customFormat="1" ht="12.5">
      <c r="B94" s="704"/>
      <c r="C94" s="704"/>
      <c r="D94" s="704"/>
      <c r="E94" s="704"/>
      <c r="F94" s="704"/>
      <c r="G94" s="704"/>
      <c r="H94" s="704"/>
      <c r="I94" s="704"/>
      <c r="J94" s="704"/>
      <c r="K94" s="704"/>
      <c r="L94" s="704"/>
      <c r="M94" s="163"/>
      <c r="N94" s="163"/>
      <c r="O94" s="704"/>
      <c r="P94" s="704"/>
      <c r="Q94" s="704"/>
      <c r="R94" s="704"/>
      <c r="S94" s="704"/>
      <c r="T94" s="704"/>
      <c r="U94" s="704"/>
      <c r="V94" s="704"/>
      <c r="W94" s="704"/>
      <c r="X94" s="164"/>
      <c r="Y94" s="704"/>
      <c r="Z94" s="704"/>
      <c r="AA94" s="704"/>
      <c r="AB94" s="704"/>
      <c r="AC94" s="704"/>
    </row>
    <row r="95" spans="2:29" s="665" customFormat="1" ht="12.5">
      <c r="B95" s="704"/>
      <c r="C95" s="704"/>
      <c r="D95" s="704"/>
      <c r="E95" s="704"/>
      <c r="F95" s="704"/>
      <c r="G95" s="704"/>
      <c r="H95" s="704"/>
      <c r="I95" s="704"/>
      <c r="J95" s="704"/>
      <c r="K95" s="704"/>
      <c r="L95" s="704"/>
      <c r="M95" s="163"/>
      <c r="N95" s="163"/>
      <c r="O95" s="704"/>
      <c r="P95" s="704"/>
      <c r="Q95" s="704"/>
      <c r="R95" s="704"/>
      <c r="S95" s="704"/>
      <c r="T95" s="704"/>
      <c r="U95" s="704"/>
      <c r="V95" s="704"/>
      <c r="W95" s="704"/>
      <c r="X95" s="164"/>
      <c r="Y95" s="704"/>
      <c r="Z95" s="704"/>
      <c r="AA95" s="704"/>
      <c r="AB95" s="704"/>
      <c r="AC95" s="704"/>
    </row>
    <row r="96" spans="2:29" s="665" customFormat="1" ht="12.5">
      <c r="B96" s="704"/>
      <c r="C96" s="704"/>
      <c r="D96" s="704"/>
      <c r="E96" s="704"/>
      <c r="F96" s="704"/>
      <c r="G96" s="704"/>
      <c r="H96" s="704"/>
      <c r="I96" s="704"/>
      <c r="J96" s="704"/>
      <c r="K96" s="704"/>
      <c r="L96" s="704"/>
      <c r="M96" s="163"/>
      <c r="N96" s="163"/>
      <c r="O96" s="704"/>
      <c r="P96" s="704"/>
      <c r="Q96" s="704"/>
      <c r="R96" s="704"/>
      <c r="S96" s="704"/>
      <c r="T96" s="704"/>
      <c r="U96" s="704"/>
      <c r="V96" s="704"/>
      <c r="W96" s="704"/>
      <c r="X96" s="164"/>
      <c r="Y96" s="704"/>
      <c r="Z96" s="704"/>
      <c r="AA96" s="704"/>
      <c r="AB96" s="704"/>
      <c r="AC96" s="704"/>
    </row>
    <row r="97" spans="2:29" s="665" customFormat="1" ht="12.5">
      <c r="B97" s="704"/>
      <c r="C97" s="704"/>
      <c r="D97" s="704"/>
      <c r="E97" s="704"/>
      <c r="F97" s="704"/>
      <c r="G97" s="704"/>
      <c r="H97" s="704"/>
      <c r="I97" s="704"/>
      <c r="J97" s="704"/>
      <c r="K97" s="704"/>
      <c r="L97" s="704"/>
      <c r="M97" s="163"/>
      <c r="N97" s="163"/>
      <c r="O97" s="704"/>
      <c r="P97" s="704"/>
      <c r="Q97" s="704"/>
      <c r="R97" s="704"/>
      <c r="S97" s="704"/>
      <c r="T97" s="704"/>
      <c r="U97" s="704"/>
      <c r="V97" s="704"/>
      <c r="W97" s="704"/>
      <c r="X97" s="164"/>
      <c r="Y97" s="704"/>
      <c r="Z97" s="704"/>
      <c r="AA97" s="704"/>
      <c r="AB97" s="704"/>
      <c r="AC97" s="704"/>
    </row>
    <row r="98" spans="2:29" s="665" customFormat="1" ht="12.5">
      <c r="B98" s="704"/>
      <c r="C98" s="704"/>
      <c r="D98" s="704"/>
      <c r="E98" s="704"/>
      <c r="F98" s="704"/>
      <c r="G98" s="704"/>
      <c r="H98" s="704"/>
      <c r="I98" s="704"/>
      <c r="J98" s="704"/>
      <c r="K98" s="704"/>
      <c r="L98" s="704"/>
      <c r="M98" s="163"/>
      <c r="N98" s="163"/>
      <c r="O98" s="704"/>
      <c r="P98" s="704"/>
      <c r="Q98" s="704"/>
      <c r="R98" s="704"/>
      <c r="S98" s="704"/>
      <c r="T98" s="704"/>
      <c r="U98" s="704"/>
      <c r="V98" s="704"/>
      <c r="W98" s="704"/>
      <c r="X98" s="164"/>
      <c r="Y98" s="704"/>
      <c r="Z98" s="704"/>
      <c r="AA98" s="704"/>
      <c r="AB98" s="704"/>
      <c r="AC98" s="704"/>
    </row>
    <row r="99" spans="2:29" s="665" customFormat="1" ht="12.5">
      <c r="B99" s="704"/>
      <c r="C99" s="704"/>
      <c r="D99" s="704"/>
      <c r="E99" s="704"/>
      <c r="F99" s="704"/>
      <c r="G99" s="704"/>
      <c r="H99" s="704"/>
      <c r="I99" s="704"/>
      <c r="J99" s="704"/>
      <c r="K99" s="704"/>
      <c r="L99" s="704"/>
      <c r="M99" s="163"/>
      <c r="N99" s="163"/>
      <c r="O99" s="704"/>
      <c r="P99" s="704"/>
      <c r="Q99" s="704"/>
      <c r="R99" s="704"/>
      <c r="S99" s="704"/>
      <c r="T99" s="704"/>
      <c r="U99" s="704"/>
      <c r="V99" s="704"/>
      <c r="W99" s="704"/>
      <c r="X99" s="164"/>
      <c r="Y99" s="704"/>
      <c r="Z99" s="704"/>
      <c r="AA99" s="704"/>
      <c r="AB99" s="704"/>
      <c r="AC99" s="704"/>
    </row>
    <row r="100" spans="2:29" s="665" customFormat="1" ht="12.5">
      <c r="B100" s="704"/>
      <c r="C100" s="704"/>
      <c r="D100" s="704"/>
      <c r="E100" s="704"/>
      <c r="F100" s="704"/>
      <c r="G100" s="704"/>
      <c r="H100" s="704"/>
      <c r="I100" s="704"/>
      <c r="J100" s="704"/>
      <c r="K100" s="704"/>
      <c r="L100" s="704"/>
      <c r="M100" s="163"/>
      <c r="N100" s="163"/>
      <c r="O100" s="704"/>
      <c r="P100" s="704"/>
      <c r="Q100" s="704"/>
      <c r="R100" s="704"/>
      <c r="S100" s="704"/>
      <c r="T100" s="704"/>
      <c r="U100" s="704"/>
      <c r="V100" s="704"/>
      <c r="W100" s="704"/>
      <c r="X100" s="164"/>
      <c r="Y100" s="704"/>
      <c r="Z100" s="704"/>
      <c r="AA100" s="704"/>
      <c r="AB100" s="704"/>
      <c r="AC100" s="704"/>
    </row>
    <row r="101" spans="2:29" s="665" customFormat="1">
      <c r="B101" s="704"/>
      <c r="C101" s="704"/>
      <c r="D101" s="704"/>
      <c r="E101" s="704"/>
      <c r="F101" s="704"/>
      <c r="G101" s="704"/>
      <c r="H101" s="704"/>
      <c r="I101" s="704"/>
      <c r="J101" s="704"/>
      <c r="K101" s="704"/>
      <c r="L101" s="704"/>
      <c r="M101" s="163"/>
      <c r="N101" s="163"/>
      <c r="O101" s="704"/>
      <c r="P101" s="704"/>
      <c r="Q101" s="704"/>
      <c r="R101" s="704"/>
      <c r="S101" s="704"/>
      <c r="T101" s="704"/>
      <c r="U101" s="704"/>
      <c r="V101" s="704"/>
      <c r="W101" s="704"/>
      <c r="X101" s="164"/>
      <c r="Y101" s="704"/>
      <c r="Z101" s="704"/>
      <c r="AA101" s="705"/>
      <c r="AB101" s="680"/>
    </row>
    <row r="102" spans="2:29" s="665" customFormat="1">
      <c r="B102" s="704"/>
      <c r="C102" s="704"/>
      <c r="D102" s="704"/>
      <c r="E102" s="704"/>
      <c r="F102" s="704"/>
      <c r="G102" s="704"/>
      <c r="H102" s="704"/>
      <c r="I102" s="704"/>
      <c r="J102" s="704"/>
      <c r="K102" s="704"/>
      <c r="L102" s="704"/>
      <c r="M102" s="163"/>
      <c r="N102" s="163"/>
      <c r="O102" s="704"/>
      <c r="P102" s="704"/>
      <c r="Q102" s="704"/>
      <c r="R102" s="704"/>
      <c r="S102" s="704"/>
      <c r="T102" s="704"/>
      <c r="U102" s="704"/>
      <c r="V102" s="704"/>
      <c r="W102" s="704"/>
      <c r="X102" s="164"/>
      <c r="Y102" s="704"/>
      <c r="Z102" s="704"/>
      <c r="AA102" s="705"/>
      <c r="AB102" s="680"/>
    </row>
    <row r="103" spans="2:29" s="665" customFormat="1">
      <c r="B103" s="704"/>
      <c r="C103" s="704"/>
      <c r="D103" s="704"/>
      <c r="E103" s="704"/>
      <c r="F103" s="704"/>
      <c r="G103" s="704"/>
      <c r="H103" s="704"/>
      <c r="I103" s="704"/>
      <c r="J103" s="704"/>
      <c r="K103" s="704"/>
      <c r="L103" s="704"/>
      <c r="M103" s="163"/>
      <c r="N103" s="163"/>
      <c r="O103" s="704"/>
      <c r="P103" s="704"/>
      <c r="Q103" s="704"/>
      <c r="R103" s="704"/>
      <c r="S103" s="704"/>
      <c r="T103" s="704"/>
      <c r="U103" s="704"/>
      <c r="V103" s="704"/>
      <c r="W103" s="704"/>
      <c r="X103" s="164"/>
      <c r="Y103" s="704"/>
      <c r="Z103" s="704"/>
      <c r="AA103" s="705"/>
      <c r="AB103" s="680"/>
    </row>
    <row r="104" spans="2:29" s="665" customFormat="1">
      <c r="B104" s="704"/>
      <c r="C104" s="704"/>
      <c r="D104" s="704"/>
      <c r="E104" s="704"/>
      <c r="F104" s="704"/>
      <c r="G104" s="704"/>
      <c r="H104" s="704"/>
      <c r="I104" s="704"/>
      <c r="J104" s="704"/>
      <c r="K104" s="704"/>
      <c r="L104" s="704"/>
      <c r="M104" s="163"/>
      <c r="N104" s="163"/>
      <c r="O104" s="704"/>
      <c r="P104" s="704"/>
      <c r="Q104" s="704"/>
      <c r="R104" s="704"/>
      <c r="S104" s="704"/>
      <c r="T104" s="704"/>
      <c r="U104" s="704"/>
      <c r="V104" s="704"/>
      <c r="W104" s="704"/>
      <c r="X104" s="164"/>
      <c r="Y104" s="704"/>
      <c r="Z104" s="704"/>
      <c r="AA104" s="705"/>
      <c r="AB104" s="680"/>
    </row>
    <row r="105" spans="2:29" s="665" customFormat="1">
      <c r="B105" s="704"/>
      <c r="C105" s="704"/>
      <c r="D105" s="704"/>
      <c r="E105" s="704"/>
      <c r="F105" s="704"/>
      <c r="G105" s="704"/>
      <c r="H105" s="704"/>
      <c r="I105" s="704"/>
      <c r="J105" s="704"/>
      <c r="K105" s="704"/>
      <c r="L105" s="704"/>
      <c r="M105" s="163"/>
      <c r="N105" s="163"/>
      <c r="O105" s="704"/>
      <c r="P105" s="704"/>
      <c r="Q105" s="704"/>
      <c r="R105" s="704"/>
      <c r="S105" s="704"/>
      <c r="T105" s="704"/>
      <c r="U105" s="704"/>
      <c r="V105" s="704"/>
      <c r="W105" s="704"/>
      <c r="X105" s="164"/>
      <c r="Y105" s="704"/>
      <c r="Z105" s="704"/>
      <c r="AA105" s="705"/>
      <c r="AB105" s="680"/>
    </row>
    <row r="106" spans="2:29" s="665" customFormat="1">
      <c r="B106" s="704"/>
      <c r="C106" s="704"/>
      <c r="D106" s="704"/>
      <c r="E106" s="704"/>
      <c r="F106" s="704"/>
      <c r="G106" s="704"/>
      <c r="H106" s="704"/>
      <c r="I106" s="704"/>
      <c r="J106" s="704"/>
      <c r="K106" s="704"/>
      <c r="L106" s="704"/>
      <c r="M106" s="163"/>
      <c r="N106" s="163"/>
      <c r="O106" s="704"/>
      <c r="P106" s="704"/>
      <c r="Q106" s="704"/>
      <c r="R106" s="704"/>
      <c r="S106" s="704"/>
      <c r="T106" s="704"/>
      <c r="U106" s="704"/>
      <c r="V106" s="704"/>
      <c r="W106" s="704"/>
      <c r="X106" s="164"/>
      <c r="Y106" s="704"/>
      <c r="Z106" s="704"/>
      <c r="AA106" s="705"/>
      <c r="AB106" s="680"/>
    </row>
    <row r="107" spans="2:29" s="665" customFormat="1">
      <c r="B107" s="704"/>
      <c r="C107" s="704"/>
      <c r="D107" s="704"/>
      <c r="E107" s="704"/>
      <c r="F107" s="704"/>
      <c r="G107" s="704"/>
      <c r="H107" s="704"/>
      <c r="I107" s="704"/>
      <c r="J107" s="704"/>
      <c r="K107" s="704"/>
      <c r="L107" s="704"/>
      <c r="M107" s="163"/>
      <c r="N107" s="163"/>
      <c r="O107" s="704"/>
      <c r="P107" s="704"/>
      <c r="Q107" s="704"/>
      <c r="R107" s="704"/>
      <c r="S107" s="704"/>
      <c r="T107" s="704"/>
      <c r="U107" s="704"/>
      <c r="V107" s="704"/>
      <c r="W107" s="704"/>
      <c r="X107" s="164"/>
      <c r="Y107" s="704"/>
      <c r="Z107" s="704"/>
      <c r="AA107" s="705"/>
      <c r="AB107" s="680"/>
    </row>
    <row r="108" spans="2:29" s="665" customFormat="1">
      <c r="B108" s="704"/>
      <c r="C108" s="704"/>
      <c r="D108" s="704"/>
      <c r="E108" s="704"/>
      <c r="F108" s="704"/>
      <c r="G108" s="704"/>
      <c r="H108" s="704"/>
      <c r="I108" s="704"/>
      <c r="J108" s="704"/>
      <c r="K108" s="704"/>
      <c r="L108" s="704"/>
      <c r="M108" s="163"/>
      <c r="N108" s="163"/>
      <c r="O108" s="704"/>
      <c r="P108" s="704"/>
      <c r="Q108" s="704"/>
      <c r="R108" s="704"/>
      <c r="S108" s="704"/>
      <c r="T108" s="704"/>
      <c r="U108" s="704"/>
      <c r="V108" s="704"/>
      <c r="W108" s="704"/>
      <c r="X108" s="164"/>
      <c r="Y108" s="704"/>
      <c r="Z108" s="704"/>
      <c r="AA108" s="705"/>
      <c r="AB108" s="680"/>
    </row>
    <row r="109" spans="2:29" s="665" customFormat="1">
      <c r="B109" s="704"/>
      <c r="C109" s="704"/>
      <c r="D109" s="704"/>
      <c r="E109" s="704"/>
      <c r="F109" s="704"/>
      <c r="G109" s="704"/>
      <c r="H109" s="704"/>
      <c r="I109" s="704"/>
      <c r="J109" s="704"/>
      <c r="K109" s="704"/>
      <c r="L109" s="704"/>
      <c r="M109" s="163"/>
      <c r="N109" s="163"/>
      <c r="O109" s="704"/>
      <c r="P109" s="704"/>
      <c r="Q109" s="704"/>
      <c r="R109" s="704"/>
      <c r="S109" s="704"/>
      <c r="T109" s="704"/>
      <c r="U109" s="704"/>
      <c r="V109" s="704"/>
      <c r="W109" s="704"/>
      <c r="X109" s="164"/>
      <c r="Y109" s="704"/>
      <c r="Z109" s="704"/>
      <c r="AA109" s="705"/>
      <c r="AB109" s="680"/>
    </row>
    <row r="110" spans="2:29" s="665" customFormat="1">
      <c r="B110" s="704"/>
      <c r="C110" s="704"/>
      <c r="D110" s="704"/>
      <c r="E110" s="704"/>
      <c r="F110" s="704"/>
      <c r="G110" s="704"/>
      <c r="H110" s="704"/>
      <c r="I110" s="704"/>
      <c r="J110" s="704"/>
      <c r="K110" s="704"/>
      <c r="L110" s="704"/>
      <c r="M110" s="163"/>
      <c r="N110" s="163"/>
      <c r="O110" s="704"/>
      <c r="P110" s="704"/>
      <c r="Q110" s="704"/>
      <c r="R110" s="704"/>
      <c r="S110" s="704"/>
      <c r="T110" s="704"/>
      <c r="U110" s="704"/>
      <c r="V110" s="704"/>
      <c r="W110" s="704"/>
      <c r="X110" s="164"/>
      <c r="Y110" s="704"/>
      <c r="Z110" s="704"/>
      <c r="AA110" s="705"/>
      <c r="AB110" s="680"/>
    </row>
    <row r="111" spans="2:29" s="665" customFormat="1">
      <c r="B111" s="704"/>
      <c r="C111" s="704"/>
      <c r="D111" s="704"/>
      <c r="E111" s="704"/>
      <c r="F111" s="704"/>
      <c r="G111" s="704"/>
      <c r="H111" s="704"/>
      <c r="I111" s="704"/>
      <c r="J111" s="704"/>
      <c r="K111" s="704"/>
      <c r="L111" s="704"/>
      <c r="M111" s="163"/>
      <c r="N111" s="163"/>
      <c r="O111" s="704"/>
      <c r="P111" s="704"/>
      <c r="Q111" s="704"/>
      <c r="R111" s="704"/>
      <c r="S111" s="704"/>
      <c r="T111" s="704"/>
      <c r="U111" s="704"/>
      <c r="V111" s="704"/>
      <c r="W111" s="704"/>
      <c r="X111" s="164"/>
      <c r="Y111" s="704"/>
      <c r="Z111" s="704"/>
      <c r="AA111" s="705"/>
      <c r="AB111" s="680"/>
    </row>
    <row r="112" spans="2:29" s="665" customFormat="1">
      <c r="B112" s="704"/>
      <c r="C112" s="704"/>
      <c r="D112" s="704"/>
      <c r="E112" s="704"/>
      <c r="F112" s="704"/>
      <c r="G112" s="704"/>
      <c r="H112" s="704"/>
      <c r="I112" s="704"/>
      <c r="J112" s="704"/>
      <c r="K112" s="704"/>
      <c r="L112" s="704"/>
      <c r="M112" s="163"/>
      <c r="N112" s="163"/>
      <c r="O112" s="704"/>
      <c r="P112" s="704"/>
      <c r="Q112" s="704"/>
      <c r="R112" s="704"/>
      <c r="S112" s="704"/>
      <c r="T112" s="704"/>
      <c r="U112" s="704"/>
      <c r="V112" s="704"/>
      <c r="W112" s="704"/>
      <c r="X112" s="164"/>
      <c r="Y112" s="704"/>
      <c r="Z112" s="704"/>
      <c r="AA112" s="705"/>
      <c r="AB112" s="680"/>
    </row>
    <row r="113" spans="2:37" s="665" customFormat="1">
      <c r="B113" s="704"/>
      <c r="C113" s="704"/>
      <c r="D113" s="704"/>
      <c r="E113" s="704"/>
      <c r="F113" s="704"/>
      <c r="G113" s="704"/>
      <c r="H113" s="704"/>
      <c r="I113" s="704"/>
      <c r="J113" s="704"/>
      <c r="K113" s="704"/>
      <c r="L113" s="704"/>
      <c r="M113" s="163"/>
      <c r="N113" s="163"/>
      <c r="O113" s="704"/>
      <c r="P113" s="704"/>
      <c r="Q113" s="704"/>
      <c r="R113" s="704"/>
      <c r="S113" s="704"/>
      <c r="T113" s="704"/>
      <c r="U113" s="704"/>
      <c r="V113" s="704"/>
      <c r="W113" s="704"/>
      <c r="X113" s="164"/>
      <c r="Y113" s="704"/>
      <c r="Z113" s="704"/>
      <c r="AA113" s="705"/>
      <c r="AB113" s="680"/>
    </row>
    <row r="114" spans="2:37">
      <c r="C114" s="704"/>
      <c r="D114" s="704"/>
      <c r="E114" s="704"/>
      <c r="F114" s="704"/>
      <c r="G114" s="704"/>
      <c r="H114" s="704"/>
      <c r="I114" s="704"/>
    </row>
    <row r="115" spans="2:37" s="381" customFormat="1">
      <c r="B115" s="704"/>
      <c r="C115" s="704"/>
      <c r="D115" s="704"/>
      <c r="E115" s="704"/>
      <c r="F115" s="704"/>
      <c r="G115" s="704"/>
      <c r="H115" s="704"/>
      <c r="I115" s="704"/>
      <c r="J115" s="704"/>
      <c r="K115" s="704"/>
      <c r="L115" s="704"/>
      <c r="M115" s="163"/>
      <c r="N115" s="163"/>
      <c r="O115" s="704"/>
      <c r="P115" s="704"/>
      <c r="Q115" s="704"/>
      <c r="R115" s="704"/>
      <c r="S115" s="704"/>
      <c r="T115" s="704"/>
      <c r="U115" s="704"/>
      <c r="V115" s="704"/>
      <c r="W115" s="704"/>
      <c r="X115" s="164"/>
      <c r="Y115" s="704"/>
      <c r="Z115" s="704"/>
      <c r="AA115" s="705"/>
      <c r="AB115" s="705"/>
    </row>
    <row r="116" spans="2:37" s="381" customFormat="1">
      <c r="B116" s="704"/>
      <c r="C116" s="704"/>
      <c r="D116" s="704"/>
      <c r="E116" s="704"/>
      <c r="F116" s="704"/>
      <c r="G116" s="704"/>
      <c r="H116" s="704"/>
      <c r="I116" s="704"/>
      <c r="J116" s="704"/>
      <c r="K116" s="704"/>
      <c r="L116" s="704"/>
      <c r="M116" s="163"/>
      <c r="N116" s="163"/>
      <c r="O116" s="704"/>
      <c r="P116" s="704"/>
      <c r="Q116" s="704"/>
      <c r="R116" s="704"/>
      <c r="S116" s="704"/>
      <c r="T116" s="704"/>
      <c r="U116" s="704"/>
      <c r="V116" s="704"/>
      <c r="W116" s="704"/>
      <c r="X116" s="164"/>
      <c r="Y116" s="704"/>
      <c r="Z116" s="704"/>
      <c r="AA116" s="705"/>
      <c r="AB116" s="705"/>
    </row>
    <row r="117" spans="2:37" s="381" customFormat="1">
      <c r="B117" s="704"/>
      <c r="C117" s="704"/>
      <c r="D117" s="704"/>
      <c r="E117" s="704"/>
      <c r="F117" s="704"/>
      <c r="G117" s="704"/>
      <c r="H117" s="704"/>
      <c r="I117" s="704"/>
      <c r="J117" s="704"/>
      <c r="K117" s="704"/>
      <c r="L117" s="704"/>
      <c r="M117" s="163"/>
      <c r="N117" s="163"/>
      <c r="O117" s="704"/>
      <c r="P117" s="704"/>
      <c r="Q117" s="704"/>
      <c r="R117" s="704"/>
      <c r="S117" s="704"/>
      <c r="T117" s="704"/>
      <c r="U117" s="704"/>
      <c r="V117" s="704"/>
      <c r="W117" s="704"/>
      <c r="X117" s="164"/>
      <c r="Y117" s="704"/>
      <c r="Z117" s="704"/>
      <c r="AA117" s="705"/>
      <c r="AB117" s="705"/>
      <c r="AC117" s="704"/>
      <c r="AD117" s="704"/>
      <c r="AE117" s="704"/>
      <c r="AF117" s="704"/>
      <c r="AG117" s="704"/>
      <c r="AH117" s="704"/>
      <c r="AI117" s="704"/>
      <c r="AJ117" s="704"/>
      <c r="AK117" s="704"/>
    </row>
    <row r="118" spans="2:37" s="381" customFormat="1">
      <c r="B118" s="704"/>
      <c r="C118" s="704"/>
      <c r="D118" s="704"/>
      <c r="E118" s="704"/>
      <c r="F118" s="704"/>
      <c r="G118" s="704"/>
      <c r="H118" s="704"/>
      <c r="I118" s="704"/>
      <c r="J118" s="704"/>
      <c r="K118" s="704"/>
      <c r="L118" s="704"/>
      <c r="M118" s="163"/>
      <c r="N118" s="163"/>
      <c r="O118" s="704"/>
      <c r="P118" s="704"/>
      <c r="Q118" s="704"/>
      <c r="R118" s="704"/>
      <c r="S118" s="704"/>
      <c r="T118" s="704"/>
      <c r="U118" s="704"/>
      <c r="V118" s="704"/>
      <c r="W118" s="704"/>
      <c r="X118" s="164"/>
      <c r="Y118" s="704"/>
      <c r="Z118" s="704"/>
      <c r="AA118" s="705"/>
      <c r="AB118" s="705"/>
      <c r="AC118" s="704"/>
      <c r="AD118" s="704"/>
      <c r="AE118" s="704"/>
      <c r="AF118" s="704"/>
      <c r="AG118" s="704"/>
      <c r="AH118" s="704"/>
      <c r="AI118" s="704"/>
      <c r="AJ118" s="704"/>
      <c r="AK118" s="704"/>
    </row>
    <row r="119" spans="2:37" s="381" customFormat="1">
      <c r="B119" s="704"/>
      <c r="C119" s="704"/>
      <c r="D119" s="704"/>
      <c r="E119" s="704"/>
      <c r="F119" s="704"/>
      <c r="G119" s="704"/>
      <c r="H119" s="704"/>
      <c r="I119" s="704"/>
      <c r="J119" s="704"/>
      <c r="K119" s="704"/>
      <c r="L119" s="704"/>
      <c r="M119" s="163"/>
      <c r="N119" s="163"/>
      <c r="O119" s="704"/>
      <c r="P119" s="704"/>
      <c r="Q119" s="704"/>
      <c r="R119" s="704"/>
      <c r="S119" s="704"/>
      <c r="T119" s="704"/>
      <c r="U119" s="704"/>
      <c r="V119" s="704"/>
      <c r="W119" s="704"/>
      <c r="X119" s="164"/>
      <c r="Y119" s="704"/>
      <c r="Z119" s="704"/>
      <c r="AA119" s="705"/>
      <c r="AB119" s="705"/>
      <c r="AC119" s="704"/>
      <c r="AD119" s="704"/>
      <c r="AE119" s="704"/>
      <c r="AF119" s="704"/>
      <c r="AG119" s="704"/>
      <c r="AH119" s="704"/>
      <c r="AI119" s="704"/>
      <c r="AJ119" s="704"/>
      <c r="AK119" s="704"/>
    </row>
    <row r="120" spans="2:37" s="381" customFormat="1">
      <c r="B120" s="704"/>
      <c r="C120" s="704"/>
      <c r="D120" s="704"/>
      <c r="E120" s="704"/>
      <c r="F120" s="704"/>
      <c r="G120" s="704"/>
      <c r="H120" s="704"/>
      <c r="I120" s="704"/>
      <c r="J120" s="704"/>
      <c r="K120" s="704"/>
      <c r="L120" s="704"/>
      <c r="M120" s="163"/>
      <c r="N120" s="163"/>
      <c r="O120" s="704"/>
      <c r="P120" s="704"/>
      <c r="Q120" s="704"/>
      <c r="R120" s="704"/>
      <c r="S120" s="704"/>
      <c r="T120" s="704"/>
      <c r="U120" s="704"/>
      <c r="V120" s="704"/>
      <c r="W120" s="704"/>
      <c r="X120" s="164"/>
      <c r="Y120" s="704"/>
      <c r="Z120" s="704"/>
      <c r="AA120" s="705"/>
      <c r="AB120" s="705"/>
      <c r="AC120" s="704"/>
      <c r="AD120" s="704"/>
      <c r="AE120" s="704"/>
      <c r="AF120" s="704"/>
      <c r="AG120" s="704"/>
      <c r="AH120" s="704"/>
      <c r="AI120" s="704"/>
      <c r="AJ120" s="704"/>
      <c r="AK120" s="704"/>
    </row>
    <row r="121" spans="2:37" s="381" customFormat="1">
      <c r="B121" s="704"/>
      <c r="C121" s="704"/>
      <c r="D121" s="704"/>
      <c r="E121" s="704"/>
      <c r="F121" s="704"/>
      <c r="G121" s="704"/>
      <c r="H121" s="704"/>
      <c r="I121" s="704"/>
      <c r="J121" s="704"/>
      <c r="K121" s="704"/>
      <c r="L121" s="704"/>
      <c r="M121" s="163"/>
      <c r="N121" s="163"/>
      <c r="O121" s="704"/>
      <c r="P121" s="704"/>
      <c r="Q121" s="704"/>
      <c r="R121" s="704"/>
      <c r="S121" s="704"/>
      <c r="T121" s="704"/>
      <c r="U121" s="704"/>
      <c r="V121" s="704"/>
      <c r="W121" s="704"/>
      <c r="X121" s="164"/>
      <c r="Y121" s="704"/>
      <c r="Z121" s="704"/>
      <c r="AA121" s="705"/>
      <c r="AB121" s="705"/>
      <c r="AC121" s="704"/>
      <c r="AD121" s="704"/>
      <c r="AE121" s="704"/>
      <c r="AF121" s="704"/>
      <c r="AG121" s="704"/>
      <c r="AH121" s="704"/>
      <c r="AI121" s="704"/>
      <c r="AJ121" s="704"/>
      <c r="AK121" s="704"/>
    </row>
    <row r="122" spans="2:37" s="381" customFormat="1">
      <c r="B122" s="704"/>
      <c r="C122" s="704"/>
      <c r="D122" s="704"/>
      <c r="E122" s="704"/>
      <c r="F122" s="704"/>
      <c r="G122" s="704"/>
      <c r="H122" s="704"/>
      <c r="I122" s="704"/>
      <c r="J122" s="704"/>
      <c r="K122" s="704"/>
      <c r="L122" s="704"/>
      <c r="M122" s="163"/>
      <c r="N122" s="163"/>
      <c r="O122" s="704"/>
      <c r="P122" s="704"/>
      <c r="Q122" s="704"/>
      <c r="R122" s="704"/>
      <c r="S122" s="704"/>
      <c r="T122" s="704"/>
      <c r="U122" s="704"/>
      <c r="V122" s="704"/>
      <c r="W122" s="704"/>
      <c r="X122" s="164"/>
      <c r="Y122" s="704"/>
      <c r="Z122" s="704"/>
      <c r="AA122" s="705"/>
      <c r="AB122" s="705"/>
      <c r="AC122" s="704"/>
      <c r="AD122" s="704"/>
      <c r="AE122" s="704"/>
      <c r="AF122" s="704"/>
      <c r="AG122" s="704"/>
      <c r="AH122" s="704"/>
      <c r="AI122" s="704"/>
      <c r="AJ122" s="704"/>
      <c r="AK122" s="704"/>
    </row>
    <row r="123" spans="2:37" s="381" customFormat="1">
      <c r="B123" s="704"/>
      <c r="C123" s="704"/>
      <c r="D123" s="704"/>
      <c r="E123" s="704"/>
      <c r="F123" s="704"/>
      <c r="G123" s="704"/>
      <c r="H123" s="704"/>
      <c r="I123" s="704"/>
      <c r="J123" s="704"/>
      <c r="K123" s="704"/>
      <c r="L123" s="704"/>
      <c r="M123" s="163"/>
      <c r="N123" s="163"/>
      <c r="O123" s="704"/>
      <c r="P123" s="704"/>
      <c r="Q123" s="704"/>
      <c r="R123" s="704"/>
      <c r="S123" s="704"/>
      <c r="T123" s="704"/>
      <c r="U123" s="704"/>
      <c r="V123" s="704"/>
      <c r="W123" s="704"/>
      <c r="X123" s="164"/>
      <c r="Y123" s="704"/>
      <c r="Z123" s="704"/>
      <c r="AA123" s="705"/>
      <c r="AB123" s="705"/>
      <c r="AC123" s="704"/>
      <c r="AD123" s="704"/>
      <c r="AE123" s="704"/>
      <c r="AF123" s="704"/>
      <c r="AG123" s="704"/>
      <c r="AH123" s="704"/>
      <c r="AI123" s="704"/>
      <c r="AJ123" s="704"/>
      <c r="AK123" s="704"/>
    </row>
    <row r="124" spans="2:37" s="381" customFormat="1">
      <c r="B124" s="704"/>
      <c r="C124" s="704"/>
      <c r="D124" s="704"/>
      <c r="E124" s="704"/>
      <c r="F124" s="704"/>
      <c r="G124" s="704"/>
      <c r="H124" s="704"/>
      <c r="I124" s="704"/>
      <c r="J124" s="704"/>
      <c r="K124" s="704"/>
      <c r="L124" s="704"/>
      <c r="M124" s="163"/>
      <c r="N124" s="163"/>
      <c r="O124" s="704"/>
      <c r="P124" s="704"/>
      <c r="Q124" s="704"/>
      <c r="R124" s="704"/>
      <c r="S124" s="704"/>
      <c r="T124" s="704"/>
      <c r="U124" s="704"/>
      <c r="V124" s="704"/>
      <c r="W124" s="704"/>
      <c r="X124" s="164"/>
      <c r="Y124" s="704"/>
      <c r="Z124" s="704"/>
      <c r="AA124" s="705"/>
      <c r="AB124" s="705"/>
      <c r="AC124" s="704"/>
      <c r="AD124" s="704"/>
      <c r="AE124" s="704"/>
      <c r="AF124" s="704"/>
      <c r="AG124" s="704"/>
      <c r="AH124" s="704"/>
      <c r="AI124" s="704"/>
      <c r="AJ124" s="704"/>
      <c r="AK124" s="704"/>
    </row>
    <row r="125" spans="2:37" s="381" customFormat="1">
      <c r="B125" s="704"/>
      <c r="C125" s="704"/>
      <c r="D125" s="704"/>
      <c r="E125" s="704"/>
      <c r="F125" s="704"/>
      <c r="G125" s="704"/>
      <c r="H125" s="704"/>
      <c r="I125" s="704"/>
      <c r="J125" s="704"/>
      <c r="K125" s="704"/>
      <c r="L125" s="704"/>
      <c r="M125" s="163"/>
      <c r="N125" s="163"/>
      <c r="O125" s="704"/>
      <c r="P125" s="704"/>
      <c r="Q125" s="704"/>
      <c r="R125" s="704"/>
      <c r="S125" s="704"/>
      <c r="T125" s="704"/>
      <c r="U125" s="704"/>
      <c r="V125" s="704"/>
      <c r="W125" s="704"/>
      <c r="X125" s="164"/>
      <c r="Y125" s="704"/>
      <c r="Z125" s="704"/>
      <c r="AA125" s="705"/>
      <c r="AB125" s="705"/>
      <c r="AC125" s="704"/>
      <c r="AD125" s="704"/>
      <c r="AE125" s="704"/>
      <c r="AF125" s="704"/>
      <c r="AG125" s="704"/>
      <c r="AH125" s="704"/>
      <c r="AI125" s="704"/>
      <c r="AJ125" s="704"/>
      <c r="AK125" s="704"/>
    </row>
    <row r="126" spans="2:37" s="381" customFormat="1">
      <c r="B126" s="704"/>
      <c r="C126" s="704"/>
      <c r="D126" s="704"/>
      <c r="E126" s="704"/>
      <c r="F126" s="704"/>
      <c r="G126" s="704"/>
      <c r="H126" s="704"/>
      <c r="I126" s="704"/>
      <c r="J126" s="704"/>
      <c r="K126" s="704"/>
      <c r="L126" s="704"/>
      <c r="M126" s="163"/>
      <c r="N126" s="163"/>
      <c r="O126" s="704"/>
      <c r="P126" s="704"/>
      <c r="Q126" s="704"/>
      <c r="R126" s="704"/>
      <c r="S126" s="704"/>
      <c r="T126" s="704"/>
      <c r="U126" s="704"/>
      <c r="V126" s="704"/>
      <c r="W126" s="704"/>
      <c r="X126" s="164"/>
      <c r="Y126" s="704"/>
      <c r="Z126" s="704"/>
      <c r="AA126" s="705"/>
      <c r="AB126" s="705"/>
      <c r="AC126" s="704"/>
      <c r="AD126" s="704"/>
      <c r="AE126" s="704"/>
      <c r="AF126" s="704"/>
      <c r="AG126" s="704"/>
      <c r="AH126" s="704"/>
      <c r="AI126" s="704"/>
      <c r="AJ126" s="704"/>
      <c r="AK126" s="704"/>
    </row>
    <row r="127" spans="2:37" s="381" customFormat="1">
      <c r="B127" s="704"/>
      <c r="C127" s="704"/>
      <c r="D127" s="704"/>
      <c r="E127" s="704"/>
      <c r="F127" s="704"/>
      <c r="G127" s="704"/>
      <c r="H127" s="704"/>
      <c r="I127" s="704"/>
      <c r="J127" s="704"/>
      <c r="K127" s="704"/>
      <c r="L127" s="704"/>
      <c r="M127" s="163"/>
      <c r="N127" s="163"/>
      <c r="O127" s="704"/>
      <c r="P127" s="704"/>
      <c r="Q127" s="704"/>
      <c r="R127" s="704"/>
      <c r="S127" s="704"/>
      <c r="T127" s="704"/>
      <c r="U127" s="704"/>
      <c r="V127" s="704"/>
      <c r="W127" s="704"/>
      <c r="X127" s="164"/>
      <c r="Y127" s="704"/>
      <c r="Z127" s="704"/>
      <c r="AA127" s="705"/>
      <c r="AB127" s="705"/>
      <c r="AC127" s="704"/>
      <c r="AD127" s="704"/>
      <c r="AE127" s="704"/>
      <c r="AF127" s="704"/>
      <c r="AG127" s="704"/>
      <c r="AH127" s="704"/>
      <c r="AI127" s="704"/>
      <c r="AJ127" s="704"/>
      <c r="AK127" s="704"/>
    </row>
    <row r="128" spans="2:37" s="381" customFormat="1">
      <c r="B128" s="704"/>
      <c r="C128" s="704"/>
      <c r="D128" s="704"/>
      <c r="E128" s="704"/>
      <c r="F128" s="704"/>
      <c r="G128" s="704"/>
      <c r="H128" s="704"/>
      <c r="I128" s="704"/>
      <c r="J128" s="704"/>
      <c r="K128" s="704"/>
      <c r="L128" s="704"/>
      <c r="M128" s="163"/>
      <c r="N128" s="163"/>
      <c r="O128" s="704"/>
      <c r="P128" s="704"/>
      <c r="Q128" s="704"/>
      <c r="R128" s="704"/>
      <c r="S128" s="704"/>
      <c r="T128" s="704"/>
      <c r="U128" s="704"/>
      <c r="V128" s="704"/>
      <c r="W128" s="704"/>
      <c r="X128" s="164"/>
      <c r="Y128" s="704"/>
      <c r="Z128" s="704"/>
      <c r="AA128" s="705"/>
      <c r="AB128" s="705"/>
      <c r="AC128" s="704"/>
      <c r="AD128" s="704"/>
      <c r="AE128" s="704"/>
      <c r="AF128" s="704"/>
      <c r="AG128" s="704"/>
      <c r="AH128" s="704"/>
      <c r="AI128" s="704"/>
      <c r="AJ128" s="704"/>
      <c r="AK128" s="704"/>
    </row>
    <row r="129" spans="2:37" s="381" customFormat="1">
      <c r="B129" s="704"/>
      <c r="C129" s="704"/>
      <c r="D129" s="704"/>
      <c r="E129" s="704"/>
      <c r="F129" s="704"/>
      <c r="G129" s="704"/>
      <c r="H129" s="704"/>
      <c r="I129" s="704"/>
      <c r="J129" s="704"/>
      <c r="K129" s="704"/>
      <c r="L129" s="704"/>
      <c r="M129" s="163"/>
      <c r="N129" s="163"/>
      <c r="O129" s="704"/>
      <c r="P129" s="704"/>
      <c r="Q129" s="704"/>
      <c r="R129" s="704"/>
      <c r="S129" s="704"/>
      <c r="T129" s="704"/>
      <c r="U129" s="704"/>
      <c r="V129" s="704"/>
      <c r="W129" s="704"/>
      <c r="X129" s="164"/>
      <c r="Y129" s="704"/>
      <c r="Z129" s="704"/>
      <c r="AA129" s="705"/>
      <c r="AB129" s="705"/>
      <c r="AC129" s="704"/>
      <c r="AD129" s="704"/>
      <c r="AE129" s="704"/>
      <c r="AF129" s="704"/>
      <c r="AG129" s="704"/>
      <c r="AH129" s="704"/>
      <c r="AI129" s="704"/>
      <c r="AJ129" s="704"/>
      <c r="AK129" s="704"/>
    </row>
    <row r="130" spans="2:37" s="381" customFormat="1">
      <c r="B130" s="704"/>
      <c r="C130" s="704"/>
      <c r="D130" s="704"/>
      <c r="E130" s="704"/>
      <c r="F130" s="704"/>
      <c r="G130" s="704"/>
      <c r="H130" s="704"/>
      <c r="I130" s="704"/>
      <c r="J130" s="704"/>
      <c r="K130" s="704"/>
      <c r="L130" s="704"/>
      <c r="M130" s="163"/>
      <c r="N130" s="163"/>
      <c r="O130" s="704"/>
      <c r="P130" s="704"/>
      <c r="Q130" s="704"/>
      <c r="R130" s="704"/>
      <c r="S130" s="704"/>
      <c r="T130" s="704"/>
      <c r="U130" s="704"/>
      <c r="V130" s="704"/>
      <c r="W130" s="704"/>
      <c r="X130" s="164"/>
      <c r="Y130" s="704"/>
      <c r="Z130" s="704"/>
      <c r="AA130" s="705"/>
      <c r="AB130" s="705"/>
      <c r="AC130" s="704"/>
      <c r="AD130" s="704"/>
      <c r="AE130" s="704"/>
      <c r="AF130" s="704"/>
      <c r="AG130" s="704"/>
      <c r="AH130" s="704"/>
      <c r="AI130" s="704"/>
      <c r="AJ130" s="704"/>
      <c r="AK130" s="704"/>
    </row>
    <row r="131" spans="2:37" s="381" customFormat="1">
      <c r="B131" s="704"/>
      <c r="C131" s="704"/>
      <c r="D131" s="704"/>
      <c r="E131" s="704"/>
      <c r="F131" s="704"/>
      <c r="G131" s="704"/>
      <c r="H131" s="704"/>
      <c r="I131" s="704"/>
      <c r="J131" s="704"/>
      <c r="K131" s="704"/>
      <c r="L131" s="704"/>
      <c r="M131" s="163"/>
      <c r="N131" s="163"/>
      <c r="O131" s="704"/>
      <c r="P131" s="704"/>
      <c r="Q131" s="704"/>
      <c r="R131" s="704"/>
      <c r="S131" s="704"/>
      <c r="T131" s="704"/>
      <c r="U131" s="704"/>
      <c r="V131" s="704"/>
      <c r="W131" s="704"/>
      <c r="X131" s="164"/>
      <c r="Y131" s="704"/>
      <c r="Z131" s="704"/>
      <c r="AA131" s="705"/>
      <c r="AB131" s="705"/>
      <c r="AC131" s="704"/>
      <c r="AD131" s="704"/>
      <c r="AE131" s="704"/>
      <c r="AF131" s="704"/>
      <c r="AG131" s="704"/>
      <c r="AH131" s="704"/>
      <c r="AI131" s="704"/>
      <c r="AJ131" s="704"/>
      <c r="AK131" s="704"/>
    </row>
    <row r="132" spans="2:37">
      <c r="C132" s="704"/>
      <c r="D132" s="704"/>
      <c r="E132" s="704"/>
      <c r="F132" s="704"/>
      <c r="G132" s="704"/>
      <c r="H132" s="704"/>
      <c r="I132" s="704"/>
    </row>
    <row r="133" spans="2:37">
      <c r="C133" s="704"/>
      <c r="D133" s="704"/>
      <c r="E133" s="704"/>
      <c r="F133" s="704"/>
      <c r="G133" s="704"/>
      <c r="H133" s="704"/>
      <c r="I133" s="704"/>
    </row>
    <row r="134" spans="2:37">
      <c r="C134" s="704"/>
      <c r="D134" s="704"/>
      <c r="E134" s="704"/>
      <c r="F134" s="704"/>
      <c r="G134" s="704"/>
      <c r="H134" s="704"/>
      <c r="I134" s="704"/>
    </row>
  </sheetData>
  <autoFilter ref="B18:AK53" xr:uid="{2257D41E-9A11-49BE-BD7C-DAB38D287D3E}"/>
  <mergeCells count="6">
    <mergeCell ref="N44:X44"/>
    <mergeCell ref="H46:I46"/>
    <mergeCell ref="N49:X49"/>
    <mergeCell ref="H50:I50"/>
    <mergeCell ref="J50:K50"/>
    <mergeCell ref="N50:X50"/>
  </mergeCells>
  <printOptions horizontalCentered="1"/>
  <pageMargins left="0.19685039370078741" right="0" top="0.15748031496062992" bottom="0.23622047244094491" header="0.15748031496062992" footer="0.15748031496062992"/>
  <pageSetup paperSize="9" scale="57" firstPageNumber="4294963191" fitToHeight="2" orientation="landscape" r:id="rId1"/>
  <headerFooter alignWithMargins="0">
    <oddHeader>&amp;R&amp;"Calibri"&amp;10&amp;K000000 Confidential&amp;1#_x000D_</oddHead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65D50-480F-4205-8021-7B1DCF3F40A8}">
  <sheetPr filterMode="1"/>
  <dimension ref="A1:V97"/>
  <sheetViews>
    <sheetView workbookViewId="0">
      <selection activeCell="F2" sqref="F2:F27"/>
    </sheetView>
  </sheetViews>
  <sheetFormatPr defaultRowHeight="12.5"/>
  <cols>
    <col min="1" max="1" width="16.453125" bestFit="1" customWidth="1"/>
    <col min="7" max="7" width="44.90625" bestFit="1" customWidth="1"/>
    <col min="8" max="10" width="0" hidden="1" customWidth="1"/>
    <col min="11" max="11" width="7.6328125" customWidth="1"/>
  </cols>
  <sheetData>
    <row r="1" spans="1:22">
      <c r="A1" s="901" t="s">
        <v>1436</v>
      </c>
      <c r="B1" s="901" t="s">
        <v>1437</v>
      </c>
      <c r="C1" s="901" t="s">
        <v>1438</v>
      </c>
      <c r="D1" s="901" t="s">
        <v>1439</v>
      </c>
      <c r="E1" s="901" t="s">
        <v>1440</v>
      </c>
      <c r="F1" s="901" t="s">
        <v>1202</v>
      </c>
      <c r="G1" s="901" t="s">
        <v>1203</v>
      </c>
      <c r="H1" s="901" t="s">
        <v>1441</v>
      </c>
      <c r="I1" s="901" t="s">
        <v>1442</v>
      </c>
      <c r="J1" s="901" t="s">
        <v>1204</v>
      </c>
      <c r="K1" s="901" t="s">
        <v>1443</v>
      </c>
      <c r="L1" s="901" t="s">
        <v>1533</v>
      </c>
      <c r="M1" s="1027" t="s">
        <v>1534</v>
      </c>
      <c r="N1" s="901" t="s">
        <v>1444</v>
      </c>
      <c r="O1" s="901" t="s">
        <v>1445</v>
      </c>
      <c r="P1" s="901" t="s">
        <v>1446</v>
      </c>
      <c r="Q1" s="901" t="s">
        <v>1447</v>
      </c>
      <c r="R1" s="901" t="s">
        <v>1448</v>
      </c>
      <c r="S1" s="901" t="s">
        <v>1449</v>
      </c>
      <c r="T1" s="901" t="s">
        <v>1450</v>
      </c>
      <c r="U1" s="901" t="s">
        <v>1451</v>
      </c>
      <c r="V1" s="901" t="s">
        <v>1452</v>
      </c>
    </row>
    <row r="2" spans="1:22">
      <c r="A2" s="1023">
        <v>44805</v>
      </c>
      <c r="B2" s="935" t="s">
        <v>1453</v>
      </c>
      <c r="C2" s="935" t="s">
        <v>555</v>
      </c>
      <c r="D2" s="935" t="s">
        <v>1454</v>
      </c>
      <c r="E2" s="935" t="s">
        <v>1507</v>
      </c>
      <c r="F2" s="935" t="s">
        <v>1342</v>
      </c>
      <c r="G2" s="935" t="s">
        <v>1357</v>
      </c>
      <c r="H2" s="935" t="s">
        <v>1455</v>
      </c>
      <c r="I2" s="935" t="s">
        <v>1456</v>
      </c>
      <c r="J2" s="936">
        <v>10</v>
      </c>
      <c r="K2" s="936">
        <v>10</v>
      </c>
      <c r="L2" s="936">
        <f>VLOOKUP(F2,'[28]KTIKET 16 SIANG'!$A$1:$D$65536,4,FALSE)</f>
        <v>30</v>
      </c>
      <c r="M2" s="936">
        <f>L2-K2</f>
        <v>20</v>
      </c>
      <c r="N2" s="936">
        <v>10</v>
      </c>
      <c r="O2" s="936">
        <v>0</v>
      </c>
      <c r="P2" s="936">
        <v>0</v>
      </c>
      <c r="Q2" s="936">
        <v>0</v>
      </c>
      <c r="R2" s="935" t="s">
        <v>1508</v>
      </c>
      <c r="S2" s="935" t="s">
        <v>481</v>
      </c>
      <c r="T2" s="935" t="s">
        <v>1457</v>
      </c>
      <c r="U2" s="935" t="s">
        <v>481</v>
      </c>
      <c r="V2" s="935" t="s">
        <v>481</v>
      </c>
    </row>
    <row r="3" spans="1:22">
      <c r="A3" s="1024">
        <v>44805</v>
      </c>
      <c r="B3" s="902" t="s">
        <v>1453</v>
      </c>
      <c r="C3" s="902" t="s">
        <v>555</v>
      </c>
      <c r="D3" s="902" t="s">
        <v>1454</v>
      </c>
      <c r="E3" s="902" t="s">
        <v>1507</v>
      </c>
      <c r="F3" s="902" t="s">
        <v>565</v>
      </c>
      <c r="G3" s="902" t="s">
        <v>1184</v>
      </c>
      <c r="H3" s="902" t="s">
        <v>1458</v>
      </c>
      <c r="I3" s="902" t="s">
        <v>1456</v>
      </c>
      <c r="J3" s="903">
        <v>200</v>
      </c>
      <c r="K3" s="903">
        <v>200</v>
      </c>
      <c r="L3" s="936">
        <f>VLOOKUP(F3,'[28]KTIKET 16 SIANG'!$A$1:$D$65536,4,FALSE)</f>
        <v>700</v>
      </c>
      <c r="M3" s="936">
        <f t="shared" ref="M3:M16" si="0">L3-K3</f>
        <v>500</v>
      </c>
      <c r="N3" s="903">
        <v>200</v>
      </c>
      <c r="O3" s="903">
        <v>0</v>
      </c>
      <c r="P3" s="903">
        <v>0</v>
      </c>
      <c r="Q3" s="903">
        <v>0</v>
      </c>
      <c r="R3" s="902" t="s">
        <v>1508</v>
      </c>
      <c r="S3" s="902" t="s">
        <v>481</v>
      </c>
      <c r="T3" s="902" t="s">
        <v>1457</v>
      </c>
      <c r="U3" s="902" t="s">
        <v>481</v>
      </c>
      <c r="V3" s="902" t="s">
        <v>481</v>
      </c>
    </row>
    <row r="4" spans="1:22">
      <c r="A4" s="1024">
        <v>44805</v>
      </c>
      <c r="B4" s="902" t="s">
        <v>1453</v>
      </c>
      <c r="C4" s="902" t="s">
        <v>555</v>
      </c>
      <c r="D4" s="902" t="s">
        <v>1454</v>
      </c>
      <c r="E4" s="902" t="s">
        <v>1507</v>
      </c>
      <c r="F4" s="902" t="s">
        <v>566</v>
      </c>
      <c r="G4" s="902" t="s">
        <v>1185</v>
      </c>
      <c r="H4" s="902" t="s">
        <v>1459</v>
      </c>
      <c r="I4" s="902" t="s">
        <v>1456</v>
      </c>
      <c r="J4" s="903">
        <v>200</v>
      </c>
      <c r="K4" s="903">
        <v>200</v>
      </c>
      <c r="L4" s="936">
        <f>VLOOKUP(F4,'[28]KTIKET 16 SIANG'!$A$1:$D$65536,4,FALSE)</f>
        <v>700</v>
      </c>
      <c r="M4" s="936">
        <f t="shared" si="0"/>
        <v>500</v>
      </c>
      <c r="N4" s="903">
        <v>200</v>
      </c>
      <c r="O4" s="903">
        <v>0</v>
      </c>
      <c r="P4" s="903">
        <v>0</v>
      </c>
      <c r="Q4" s="903">
        <v>0</v>
      </c>
      <c r="R4" s="902" t="s">
        <v>1508</v>
      </c>
      <c r="S4" s="902" t="s">
        <v>481</v>
      </c>
      <c r="T4" s="902" t="s">
        <v>1457</v>
      </c>
      <c r="U4" s="902" t="s">
        <v>481</v>
      </c>
      <c r="V4" s="902" t="s">
        <v>481</v>
      </c>
    </row>
    <row r="5" spans="1:22">
      <c r="A5" s="1024">
        <v>44805</v>
      </c>
      <c r="B5" s="902" t="s">
        <v>1453</v>
      </c>
      <c r="C5" s="902" t="s">
        <v>555</v>
      </c>
      <c r="D5" s="902" t="s">
        <v>1454</v>
      </c>
      <c r="E5" s="902" t="s">
        <v>1507</v>
      </c>
      <c r="F5" s="902" t="s">
        <v>18</v>
      </c>
      <c r="G5" s="902" t="s">
        <v>1191</v>
      </c>
      <c r="H5" s="902" t="s">
        <v>1460</v>
      </c>
      <c r="I5" s="902" t="s">
        <v>1456</v>
      </c>
      <c r="J5" s="903">
        <v>50</v>
      </c>
      <c r="K5" s="903">
        <v>50</v>
      </c>
      <c r="L5" s="936">
        <f>VLOOKUP(F5,'[28]KTIKET 16 SIANG'!$A$1:$D$65536,4,FALSE)</f>
        <v>250</v>
      </c>
      <c r="M5" s="936">
        <f t="shared" si="0"/>
        <v>200</v>
      </c>
      <c r="N5" s="903">
        <v>50</v>
      </c>
      <c r="O5" s="903">
        <v>0</v>
      </c>
      <c r="P5" s="903">
        <v>0</v>
      </c>
      <c r="Q5" s="903">
        <v>0</v>
      </c>
      <c r="R5" s="902" t="s">
        <v>1508</v>
      </c>
      <c r="S5" s="902" t="s">
        <v>481</v>
      </c>
      <c r="T5" s="902" t="s">
        <v>1457</v>
      </c>
      <c r="U5" s="902" t="s">
        <v>481</v>
      </c>
      <c r="V5" s="902" t="s">
        <v>481</v>
      </c>
    </row>
    <row r="6" spans="1:22">
      <c r="A6" s="1024">
        <v>44805</v>
      </c>
      <c r="B6" s="902" t="s">
        <v>1453</v>
      </c>
      <c r="C6" s="902" t="s">
        <v>555</v>
      </c>
      <c r="D6" s="902" t="s">
        <v>1454</v>
      </c>
      <c r="E6" s="902" t="s">
        <v>1507</v>
      </c>
      <c r="F6" s="902" t="s">
        <v>19</v>
      </c>
      <c r="G6" s="902" t="s">
        <v>1190</v>
      </c>
      <c r="H6" s="902" t="s">
        <v>1461</v>
      </c>
      <c r="I6" s="902" t="s">
        <v>1456</v>
      </c>
      <c r="J6" s="903">
        <v>50</v>
      </c>
      <c r="K6" s="903">
        <v>50</v>
      </c>
      <c r="L6" s="936">
        <f>VLOOKUP(F6,'[28]KTIKET 16 SIANG'!$A$1:$D$65536,4,FALSE)</f>
        <v>250</v>
      </c>
      <c r="M6" s="936">
        <f t="shared" si="0"/>
        <v>200</v>
      </c>
      <c r="N6" s="903">
        <v>50</v>
      </c>
      <c r="O6" s="903">
        <v>0</v>
      </c>
      <c r="P6" s="903">
        <v>0</v>
      </c>
      <c r="Q6" s="903">
        <v>0</v>
      </c>
      <c r="R6" s="902" t="s">
        <v>1508</v>
      </c>
      <c r="S6" s="902" t="s">
        <v>481</v>
      </c>
      <c r="T6" s="902" t="s">
        <v>1457</v>
      </c>
      <c r="U6" s="902" t="s">
        <v>481</v>
      </c>
      <c r="V6" s="902" t="s">
        <v>481</v>
      </c>
    </row>
    <row r="7" spans="1:22">
      <c r="A7" s="1024">
        <v>44805</v>
      </c>
      <c r="B7" s="902" t="s">
        <v>1453</v>
      </c>
      <c r="C7" s="902" t="s">
        <v>555</v>
      </c>
      <c r="D7" s="902" t="s">
        <v>1454</v>
      </c>
      <c r="E7" s="902" t="s">
        <v>1507</v>
      </c>
      <c r="F7" s="902" t="s">
        <v>567</v>
      </c>
      <c r="G7" s="902" t="s">
        <v>1186</v>
      </c>
      <c r="H7" s="902" t="s">
        <v>1462</v>
      </c>
      <c r="I7" s="902" t="s">
        <v>1456</v>
      </c>
      <c r="J7" s="903">
        <v>150</v>
      </c>
      <c r="K7" s="903">
        <v>150</v>
      </c>
      <c r="L7" s="936">
        <f>VLOOKUP(F7,'[28]KTIKET 16 SIANG'!$A$1:$D$65536,4,FALSE)</f>
        <v>900</v>
      </c>
      <c r="M7" s="936">
        <f t="shared" si="0"/>
        <v>750</v>
      </c>
      <c r="N7" s="903">
        <v>150</v>
      </c>
      <c r="O7" s="903">
        <v>0</v>
      </c>
      <c r="P7" s="903">
        <v>0</v>
      </c>
      <c r="Q7" s="903">
        <v>0</v>
      </c>
      <c r="R7" s="902" t="s">
        <v>1508</v>
      </c>
      <c r="S7" s="902" t="s">
        <v>481</v>
      </c>
      <c r="T7" s="902" t="s">
        <v>1457</v>
      </c>
      <c r="U7" s="902" t="s">
        <v>481</v>
      </c>
      <c r="V7" s="902" t="s">
        <v>481</v>
      </c>
    </row>
    <row r="8" spans="1:22">
      <c r="A8" s="1024">
        <v>44805</v>
      </c>
      <c r="B8" s="902" t="s">
        <v>1453</v>
      </c>
      <c r="C8" s="902" t="s">
        <v>555</v>
      </c>
      <c r="D8" s="902" t="s">
        <v>1454</v>
      </c>
      <c r="E8" s="902" t="s">
        <v>1507</v>
      </c>
      <c r="F8" s="902" t="s">
        <v>568</v>
      </c>
      <c r="G8" s="902" t="s">
        <v>1187</v>
      </c>
      <c r="H8" s="902" t="s">
        <v>1463</v>
      </c>
      <c r="I8" s="902" t="s">
        <v>1456</v>
      </c>
      <c r="J8" s="903">
        <v>150</v>
      </c>
      <c r="K8" s="903">
        <v>150</v>
      </c>
      <c r="L8" s="936">
        <f>VLOOKUP(F8,'[28]KTIKET 16 SIANG'!$A$1:$D$65536,4,FALSE)</f>
        <v>900</v>
      </c>
      <c r="M8" s="936">
        <f t="shared" si="0"/>
        <v>750</v>
      </c>
      <c r="N8" s="903">
        <v>150</v>
      </c>
      <c r="O8" s="903">
        <v>0</v>
      </c>
      <c r="P8" s="903">
        <v>0</v>
      </c>
      <c r="Q8" s="903">
        <v>0</v>
      </c>
      <c r="R8" s="902" t="s">
        <v>1508</v>
      </c>
      <c r="S8" s="902" t="s">
        <v>481</v>
      </c>
      <c r="T8" s="902" t="s">
        <v>1457</v>
      </c>
      <c r="U8" s="902" t="s">
        <v>481</v>
      </c>
      <c r="V8" s="902" t="s">
        <v>481</v>
      </c>
    </row>
    <row r="9" spans="1:22">
      <c r="A9" s="1024">
        <v>44805</v>
      </c>
      <c r="B9" s="902" t="s">
        <v>1453</v>
      </c>
      <c r="C9" s="902" t="s">
        <v>555</v>
      </c>
      <c r="D9" s="902" t="s">
        <v>1454</v>
      </c>
      <c r="E9" s="902" t="s">
        <v>1507</v>
      </c>
      <c r="F9" s="902" t="s">
        <v>569</v>
      </c>
      <c r="G9" s="902" t="s">
        <v>1183</v>
      </c>
      <c r="H9" s="902" t="s">
        <v>1464</v>
      </c>
      <c r="I9" s="902" t="s">
        <v>1456</v>
      </c>
      <c r="J9" s="903">
        <v>180</v>
      </c>
      <c r="K9" s="903">
        <v>180</v>
      </c>
      <c r="L9" s="936">
        <f>VLOOKUP(F9,'[28]KTIKET 16 SIANG'!$A$1:$D$65536,4,FALSE)</f>
        <v>20</v>
      </c>
      <c r="M9" s="1026">
        <f t="shared" si="0"/>
        <v>-160</v>
      </c>
      <c r="N9" s="903">
        <v>20</v>
      </c>
      <c r="O9" s="903">
        <v>0</v>
      </c>
      <c r="P9" s="903">
        <v>0</v>
      </c>
      <c r="Q9" s="903">
        <v>0</v>
      </c>
      <c r="R9" s="902" t="s">
        <v>1508</v>
      </c>
      <c r="S9" s="902" t="s">
        <v>481</v>
      </c>
      <c r="T9" s="902" t="s">
        <v>1457</v>
      </c>
      <c r="U9" s="902" t="s">
        <v>481</v>
      </c>
      <c r="V9" s="902" t="s">
        <v>481</v>
      </c>
    </row>
    <row r="10" spans="1:22">
      <c r="A10" s="1024">
        <v>44805</v>
      </c>
      <c r="B10" s="902" t="s">
        <v>1453</v>
      </c>
      <c r="C10" s="902" t="s">
        <v>555</v>
      </c>
      <c r="D10" s="902" t="s">
        <v>1454</v>
      </c>
      <c r="E10" s="902" t="s">
        <v>1507</v>
      </c>
      <c r="F10" s="902" t="s">
        <v>571</v>
      </c>
      <c r="G10" s="902" t="s">
        <v>1182</v>
      </c>
      <c r="H10" s="902" t="s">
        <v>1465</v>
      </c>
      <c r="I10" s="902" t="s">
        <v>1456</v>
      </c>
      <c r="J10" s="903">
        <v>40</v>
      </c>
      <c r="K10" s="903">
        <v>40</v>
      </c>
      <c r="L10" s="936">
        <f>VLOOKUP(F10,'[28]KTIKET 16 SIANG'!$A$1:$D$65536,4,FALSE)</f>
        <v>60</v>
      </c>
      <c r="M10" s="936">
        <f t="shared" si="0"/>
        <v>20</v>
      </c>
      <c r="N10" s="903">
        <v>40</v>
      </c>
      <c r="O10" s="903">
        <v>0</v>
      </c>
      <c r="P10" s="903">
        <v>0</v>
      </c>
      <c r="Q10" s="903">
        <v>0</v>
      </c>
      <c r="R10" s="902" t="s">
        <v>1508</v>
      </c>
      <c r="S10" s="902" t="s">
        <v>481</v>
      </c>
      <c r="T10" s="902" t="s">
        <v>1457</v>
      </c>
      <c r="U10" s="902" t="s">
        <v>481</v>
      </c>
      <c r="V10" s="902" t="s">
        <v>481</v>
      </c>
    </row>
    <row r="11" spans="1:22">
      <c r="A11" s="1024">
        <v>44805</v>
      </c>
      <c r="B11" s="902" t="s">
        <v>1453</v>
      </c>
      <c r="C11" s="902" t="s">
        <v>555</v>
      </c>
      <c r="D11" s="902" t="s">
        <v>1454</v>
      </c>
      <c r="E11" s="902" t="s">
        <v>1507</v>
      </c>
      <c r="F11" s="902" t="s">
        <v>579</v>
      </c>
      <c r="G11" s="902" t="s">
        <v>1188</v>
      </c>
      <c r="H11" s="902" t="s">
        <v>1466</v>
      </c>
      <c r="I11" s="902" t="s">
        <v>1456</v>
      </c>
      <c r="J11" s="903">
        <v>150</v>
      </c>
      <c r="K11" s="903">
        <v>150</v>
      </c>
      <c r="L11" s="936">
        <f>VLOOKUP(F11,'[28]KTIKET 16 SIANG'!$A$1:$D$65536,4,FALSE)</f>
        <v>750</v>
      </c>
      <c r="M11" s="936">
        <f t="shared" si="0"/>
        <v>600</v>
      </c>
      <c r="N11" s="903">
        <v>150</v>
      </c>
      <c r="O11" s="903">
        <v>0</v>
      </c>
      <c r="P11" s="903">
        <v>0</v>
      </c>
      <c r="Q11" s="903">
        <v>0</v>
      </c>
      <c r="R11" s="902" t="s">
        <v>1508</v>
      </c>
      <c r="S11" s="902" t="s">
        <v>481</v>
      </c>
      <c r="T11" s="902" t="s">
        <v>1457</v>
      </c>
      <c r="U11" s="902" t="s">
        <v>481</v>
      </c>
      <c r="V11" s="902" t="s">
        <v>481</v>
      </c>
    </row>
    <row r="12" spans="1:22">
      <c r="A12" s="1024">
        <v>44805</v>
      </c>
      <c r="B12" s="902" t="s">
        <v>1453</v>
      </c>
      <c r="C12" s="902" t="s">
        <v>555</v>
      </c>
      <c r="D12" s="902" t="s">
        <v>1454</v>
      </c>
      <c r="E12" s="902" t="s">
        <v>1507</v>
      </c>
      <c r="F12" s="902" t="s">
        <v>603</v>
      </c>
      <c r="G12" s="902" t="s">
        <v>1189</v>
      </c>
      <c r="H12" s="902" t="s">
        <v>1467</v>
      </c>
      <c r="I12" s="902" t="s">
        <v>1456</v>
      </c>
      <c r="J12" s="903">
        <v>300</v>
      </c>
      <c r="K12" s="903">
        <v>300</v>
      </c>
      <c r="L12" s="936">
        <f>VLOOKUP(F12,'[28]KTIKET 16 SIANG'!$A$1:$D$65536,4,FALSE)</f>
        <v>150</v>
      </c>
      <c r="M12" s="1026">
        <f t="shared" si="0"/>
        <v>-150</v>
      </c>
      <c r="N12" s="903">
        <v>150</v>
      </c>
      <c r="O12" s="903">
        <v>0</v>
      </c>
      <c r="P12" s="903">
        <v>0</v>
      </c>
      <c r="Q12" s="903">
        <v>0</v>
      </c>
      <c r="R12" s="902" t="s">
        <v>1508</v>
      </c>
      <c r="S12" s="902" t="s">
        <v>481</v>
      </c>
      <c r="T12" s="902" t="s">
        <v>1457</v>
      </c>
      <c r="U12" s="902" t="s">
        <v>481</v>
      </c>
      <c r="V12" s="902" t="s">
        <v>481</v>
      </c>
    </row>
    <row r="13" spans="1:22">
      <c r="A13" s="1024">
        <v>44805</v>
      </c>
      <c r="B13" s="902" t="s">
        <v>1453</v>
      </c>
      <c r="C13" s="902" t="s">
        <v>555</v>
      </c>
      <c r="D13" s="902" t="s">
        <v>1454</v>
      </c>
      <c r="E13" s="902" t="s">
        <v>1507</v>
      </c>
      <c r="F13" s="902" t="s">
        <v>166</v>
      </c>
      <c r="G13" s="902" t="s">
        <v>1307</v>
      </c>
      <c r="H13" s="902" t="s">
        <v>1468</v>
      </c>
      <c r="I13" s="902" t="s">
        <v>1456</v>
      </c>
      <c r="J13" s="903">
        <v>9</v>
      </c>
      <c r="K13" s="903">
        <v>9</v>
      </c>
      <c r="L13" s="936">
        <f>VLOOKUP(F13,'[28]KTIKET 16 SIANG'!$A$1:$D$65536,4,FALSE)</f>
        <v>0</v>
      </c>
      <c r="M13" s="1026">
        <f t="shared" si="0"/>
        <v>-9</v>
      </c>
      <c r="N13" s="903">
        <v>0</v>
      </c>
      <c r="O13" s="903">
        <v>0</v>
      </c>
      <c r="P13" s="903">
        <v>0</v>
      </c>
      <c r="Q13" s="903">
        <v>0</v>
      </c>
      <c r="R13" s="902" t="s">
        <v>1508</v>
      </c>
      <c r="S13" s="902" t="s">
        <v>481</v>
      </c>
      <c r="T13" s="902" t="s">
        <v>1457</v>
      </c>
      <c r="U13" s="902" t="s">
        <v>481</v>
      </c>
      <c r="V13" s="902" t="s">
        <v>481</v>
      </c>
    </row>
    <row r="14" spans="1:22">
      <c r="A14" s="1024">
        <v>44805</v>
      </c>
      <c r="B14" s="902" t="s">
        <v>1453</v>
      </c>
      <c r="C14" s="902" t="s">
        <v>555</v>
      </c>
      <c r="D14" s="902" t="s">
        <v>1454</v>
      </c>
      <c r="E14" s="902" t="s">
        <v>1507</v>
      </c>
      <c r="F14" s="902" t="s">
        <v>170</v>
      </c>
      <c r="G14" s="902" t="s">
        <v>1308</v>
      </c>
      <c r="H14" s="902" t="s">
        <v>1469</v>
      </c>
      <c r="I14" s="902" t="s">
        <v>1456</v>
      </c>
      <c r="J14" s="903">
        <v>8</v>
      </c>
      <c r="K14" s="903">
        <v>8</v>
      </c>
      <c r="L14" s="936">
        <f>VLOOKUP(F14,'[28]KTIKET 16 SIANG'!$A$1:$D$65536,4,FALSE)</f>
        <v>0</v>
      </c>
      <c r="M14" s="1026">
        <f t="shared" si="0"/>
        <v>-8</v>
      </c>
      <c r="N14" s="903">
        <v>0</v>
      </c>
      <c r="O14" s="903">
        <v>0</v>
      </c>
      <c r="P14" s="903">
        <v>0</v>
      </c>
      <c r="Q14" s="903">
        <v>0</v>
      </c>
      <c r="R14" s="902" t="s">
        <v>1508</v>
      </c>
      <c r="S14" s="902" t="s">
        <v>481</v>
      </c>
      <c r="T14" s="902" t="s">
        <v>1457</v>
      </c>
      <c r="U14" s="902" t="s">
        <v>481</v>
      </c>
      <c r="V14" s="902" t="s">
        <v>481</v>
      </c>
    </row>
    <row r="15" spans="1:22">
      <c r="A15" s="1024">
        <v>44805</v>
      </c>
      <c r="B15" s="902" t="s">
        <v>1453</v>
      </c>
      <c r="C15" s="902" t="s">
        <v>555</v>
      </c>
      <c r="D15" s="902" t="s">
        <v>1454</v>
      </c>
      <c r="E15" s="902" t="s">
        <v>1507</v>
      </c>
      <c r="F15" s="902" t="s">
        <v>172</v>
      </c>
      <c r="G15" s="902" t="s">
        <v>1192</v>
      </c>
      <c r="H15" s="902" t="s">
        <v>1470</v>
      </c>
      <c r="I15" s="902" t="s">
        <v>1456</v>
      </c>
      <c r="J15" s="903">
        <v>5</v>
      </c>
      <c r="K15" s="903">
        <v>5</v>
      </c>
      <c r="L15" s="936">
        <f>VLOOKUP(F15,'[28]KTIKET 16 SIANG'!$A$1:$D$65536,4,FALSE)</f>
        <v>0</v>
      </c>
      <c r="M15" s="1026">
        <f t="shared" si="0"/>
        <v>-5</v>
      </c>
      <c r="N15" s="903">
        <v>0</v>
      </c>
      <c r="O15" s="903">
        <v>0</v>
      </c>
      <c r="P15" s="903">
        <v>0</v>
      </c>
      <c r="Q15" s="903">
        <v>0</v>
      </c>
      <c r="R15" s="902" t="s">
        <v>1508</v>
      </c>
      <c r="S15" s="902" t="s">
        <v>481</v>
      </c>
      <c r="T15" s="902" t="s">
        <v>1457</v>
      </c>
      <c r="U15" s="902" t="s">
        <v>481</v>
      </c>
      <c r="V15" s="902" t="s">
        <v>481</v>
      </c>
    </row>
    <row r="16" spans="1:22">
      <c r="A16" s="1024">
        <v>44805</v>
      </c>
      <c r="B16" s="902" t="s">
        <v>1453</v>
      </c>
      <c r="C16" s="902" t="s">
        <v>555</v>
      </c>
      <c r="D16" s="902" t="s">
        <v>1454</v>
      </c>
      <c r="E16" s="902" t="s">
        <v>1507</v>
      </c>
      <c r="F16" s="902" t="s">
        <v>173</v>
      </c>
      <c r="G16" s="902" t="s">
        <v>1274</v>
      </c>
      <c r="H16" s="902" t="s">
        <v>1471</v>
      </c>
      <c r="I16" s="902" t="s">
        <v>1456</v>
      </c>
      <c r="J16" s="903">
        <v>6</v>
      </c>
      <c r="K16" s="903">
        <v>6</v>
      </c>
      <c r="L16" s="936">
        <f>VLOOKUP(F16,'[28]KTIKET 16 SIANG'!$A$1:$D$65536,4,FALSE)</f>
        <v>0</v>
      </c>
      <c r="M16" s="1026">
        <f t="shared" si="0"/>
        <v>-6</v>
      </c>
      <c r="N16" s="903">
        <v>0</v>
      </c>
      <c r="O16" s="903">
        <v>0</v>
      </c>
      <c r="P16" s="903">
        <v>0</v>
      </c>
      <c r="Q16" s="903">
        <v>0</v>
      </c>
      <c r="R16" s="902" t="s">
        <v>1508</v>
      </c>
      <c r="S16" s="902" t="s">
        <v>481</v>
      </c>
      <c r="T16" s="902" t="s">
        <v>1457</v>
      </c>
      <c r="U16" s="902" t="s">
        <v>481</v>
      </c>
      <c r="V16" s="902" t="s">
        <v>481</v>
      </c>
    </row>
    <row r="17" spans="1:22" hidden="1">
      <c r="A17" s="1024">
        <v>44805</v>
      </c>
      <c r="B17" s="902" t="s">
        <v>1453</v>
      </c>
      <c r="C17" s="902" t="s">
        <v>555</v>
      </c>
      <c r="D17" s="902" t="s">
        <v>1454</v>
      </c>
      <c r="E17" s="902" t="s">
        <v>1507</v>
      </c>
      <c r="F17" s="902" t="s">
        <v>142</v>
      </c>
      <c r="G17" s="902" t="s">
        <v>1193</v>
      </c>
      <c r="H17" s="902" t="s">
        <v>1472</v>
      </c>
      <c r="I17" s="902" t="s">
        <v>1456</v>
      </c>
      <c r="J17" s="903">
        <v>320</v>
      </c>
      <c r="K17" s="903">
        <v>0</v>
      </c>
      <c r="L17" s="903"/>
      <c r="M17" s="903"/>
      <c r="N17" s="903">
        <v>0</v>
      </c>
      <c r="O17" s="903">
        <v>320</v>
      </c>
      <c r="P17" s="903">
        <v>0</v>
      </c>
      <c r="Q17" s="903">
        <v>0</v>
      </c>
      <c r="R17" s="902" t="s">
        <v>1508</v>
      </c>
      <c r="S17" s="902" t="s">
        <v>481</v>
      </c>
      <c r="T17" s="902" t="s">
        <v>1457</v>
      </c>
      <c r="U17" s="902" t="s">
        <v>481</v>
      </c>
      <c r="V17" s="902" t="s">
        <v>481</v>
      </c>
    </row>
    <row r="18" spans="1:22" hidden="1">
      <c r="A18" s="1024">
        <v>44805</v>
      </c>
      <c r="B18" s="902" t="s">
        <v>1453</v>
      </c>
      <c r="C18" s="902" t="s">
        <v>555</v>
      </c>
      <c r="D18" s="902" t="s">
        <v>1454</v>
      </c>
      <c r="E18" s="902" t="s">
        <v>1507</v>
      </c>
      <c r="F18" s="902" t="s">
        <v>143</v>
      </c>
      <c r="G18" s="902" t="s">
        <v>1310</v>
      </c>
      <c r="H18" s="902" t="s">
        <v>1473</v>
      </c>
      <c r="I18" s="902" t="s">
        <v>1456</v>
      </c>
      <c r="J18" s="903">
        <v>80</v>
      </c>
      <c r="K18" s="903">
        <v>0</v>
      </c>
      <c r="L18" s="903"/>
      <c r="M18" s="903"/>
      <c r="N18" s="903">
        <v>0</v>
      </c>
      <c r="O18" s="903">
        <v>80</v>
      </c>
      <c r="P18" s="903">
        <v>0</v>
      </c>
      <c r="Q18" s="903">
        <v>0</v>
      </c>
      <c r="R18" s="902" t="s">
        <v>1508</v>
      </c>
      <c r="S18" s="902" t="s">
        <v>481</v>
      </c>
      <c r="T18" s="902" t="s">
        <v>1457</v>
      </c>
      <c r="U18" s="902" t="s">
        <v>481</v>
      </c>
      <c r="V18" s="902" t="s">
        <v>481</v>
      </c>
    </row>
    <row r="19" spans="1:22" hidden="1">
      <c r="A19" s="1024">
        <v>44805</v>
      </c>
      <c r="B19" s="902" t="s">
        <v>1453</v>
      </c>
      <c r="C19" s="902" t="s">
        <v>555</v>
      </c>
      <c r="D19" s="902" t="s">
        <v>1454</v>
      </c>
      <c r="E19" s="902" t="s">
        <v>1507</v>
      </c>
      <c r="F19" s="902" t="s">
        <v>145</v>
      </c>
      <c r="G19" s="902" t="s">
        <v>1194</v>
      </c>
      <c r="H19" s="902" t="s">
        <v>1474</v>
      </c>
      <c r="I19" s="902" t="s">
        <v>1456</v>
      </c>
      <c r="J19" s="903">
        <v>120</v>
      </c>
      <c r="K19" s="903">
        <v>0</v>
      </c>
      <c r="L19" s="903"/>
      <c r="M19" s="903"/>
      <c r="N19" s="903">
        <v>0</v>
      </c>
      <c r="O19" s="903">
        <v>120</v>
      </c>
      <c r="P19" s="903">
        <v>0</v>
      </c>
      <c r="Q19" s="903">
        <v>0</v>
      </c>
      <c r="R19" s="902" t="s">
        <v>1508</v>
      </c>
      <c r="S19" s="902" t="s">
        <v>481</v>
      </c>
      <c r="T19" s="902" t="s">
        <v>1457</v>
      </c>
      <c r="U19" s="902" t="s">
        <v>481</v>
      </c>
      <c r="V19" s="902" t="s">
        <v>481</v>
      </c>
    </row>
    <row r="20" spans="1:22" hidden="1">
      <c r="A20" s="1024">
        <v>44805</v>
      </c>
      <c r="B20" s="902" t="s">
        <v>1453</v>
      </c>
      <c r="C20" s="902" t="s">
        <v>555</v>
      </c>
      <c r="D20" s="902" t="s">
        <v>1454</v>
      </c>
      <c r="E20" s="902" t="s">
        <v>1507</v>
      </c>
      <c r="F20" s="902" t="s">
        <v>146</v>
      </c>
      <c r="G20" s="902" t="s">
        <v>1195</v>
      </c>
      <c r="H20" s="902" t="s">
        <v>1475</v>
      </c>
      <c r="I20" s="902" t="s">
        <v>1456</v>
      </c>
      <c r="J20" s="903">
        <v>147</v>
      </c>
      <c r="K20" s="903">
        <v>0</v>
      </c>
      <c r="L20" s="903"/>
      <c r="M20" s="903"/>
      <c r="N20" s="903">
        <v>0</v>
      </c>
      <c r="O20" s="903">
        <v>147</v>
      </c>
      <c r="P20" s="903">
        <v>0</v>
      </c>
      <c r="Q20" s="903">
        <v>0</v>
      </c>
      <c r="R20" s="902" t="s">
        <v>1508</v>
      </c>
      <c r="S20" s="902" t="s">
        <v>481</v>
      </c>
      <c r="T20" s="902" t="s">
        <v>1457</v>
      </c>
      <c r="U20" s="902" t="s">
        <v>481</v>
      </c>
      <c r="V20" s="902" t="s">
        <v>481</v>
      </c>
    </row>
    <row r="21" spans="1:22" hidden="1">
      <c r="A21" s="1024">
        <v>44805</v>
      </c>
      <c r="B21" s="902" t="s">
        <v>1453</v>
      </c>
      <c r="C21" s="902" t="s">
        <v>555</v>
      </c>
      <c r="D21" s="902" t="s">
        <v>1454</v>
      </c>
      <c r="E21" s="902" t="s">
        <v>1507</v>
      </c>
      <c r="F21" s="902" t="s">
        <v>147</v>
      </c>
      <c r="G21" s="902" t="s">
        <v>1196</v>
      </c>
      <c r="H21" s="902" t="s">
        <v>1476</v>
      </c>
      <c r="I21" s="902" t="s">
        <v>1456</v>
      </c>
      <c r="J21" s="903">
        <v>147</v>
      </c>
      <c r="K21" s="903">
        <v>0</v>
      </c>
      <c r="L21" s="903"/>
      <c r="M21" s="903"/>
      <c r="N21" s="903">
        <v>0</v>
      </c>
      <c r="O21" s="903">
        <v>147</v>
      </c>
      <c r="P21" s="903">
        <v>0</v>
      </c>
      <c r="Q21" s="903">
        <v>0</v>
      </c>
      <c r="R21" s="902" t="s">
        <v>1508</v>
      </c>
      <c r="S21" s="902" t="s">
        <v>481</v>
      </c>
      <c r="T21" s="902" t="s">
        <v>1457</v>
      </c>
      <c r="U21" s="902" t="s">
        <v>481</v>
      </c>
      <c r="V21" s="902" t="s">
        <v>481</v>
      </c>
    </row>
    <row r="22" spans="1:22">
      <c r="A22" s="1024">
        <v>44805</v>
      </c>
      <c r="B22" s="902" t="s">
        <v>1453</v>
      </c>
      <c r="C22" s="902" t="s">
        <v>555</v>
      </c>
      <c r="D22" s="902" t="s">
        <v>1454</v>
      </c>
      <c r="E22" s="902" t="s">
        <v>1507</v>
      </c>
      <c r="F22" s="902" t="s">
        <v>148</v>
      </c>
      <c r="G22" s="902" t="s">
        <v>1197</v>
      </c>
      <c r="H22" s="902" t="s">
        <v>1477</v>
      </c>
      <c r="I22" s="902" t="s">
        <v>1456</v>
      </c>
      <c r="J22" s="903">
        <v>128</v>
      </c>
      <c r="K22" s="903">
        <v>128</v>
      </c>
      <c r="L22" s="936">
        <f>VLOOKUP(F22,'[28]KTIKET 16 SIANG'!$A$1:$D$65536,4,FALSE)</f>
        <v>0</v>
      </c>
      <c r="M22" s="1026">
        <f t="shared" ref="M22:M27" si="1">L22-K22</f>
        <v>-128</v>
      </c>
      <c r="N22" s="903">
        <v>0</v>
      </c>
      <c r="O22" s="903">
        <v>0</v>
      </c>
      <c r="P22" s="903">
        <v>0</v>
      </c>
      <c r="Q22" s="903">
        <v>0</v>
      </c>
      <c r="R22" s="902" t="s">
        <v>1508</v>
      </c>
      <c r="S22" s="902" t="s">
        <v>481</v>
      </c>
      <c r="T22" s="902" t="s">
        <v>1457</v>
      </c>
      <c r="U22" s="902" t="s">
        <v>481</v>
      </c>
      <c r="V22" s="902" t="s">
        <v>481</v>
      </c>
    </row>
    <row r="23" spans="1:22">
      <c r="A23" s="1024">
        <v>44805</v>
      </c>
      <c r="B23" s="902" t="s">
        <v>1453</v>
      </c>
      <c r="C23" s="902" t="s">
        <v>555</v>
      </c>
      <c r="D23" s="902" t="s">
        <v>1454</v>
      </c>
      <c r="E23" s="902" t="s">
        <v>1507</v>
      </c>
      <c r="F23" s="902" t="s">
        <v>150</v>
      </c>
      <c r="G23" s="902" t="s">
        <v>1261</v>
      </c>
      <c r="H23" s="902" t="s">
        <v>1478</v>
      </c>
      <c r="I23" s="902" t="s">
        <v>1456</v>
      </c>
      <c r="J23" s="903">
        <v>64</v>
      </c>
      <c r="K23" s="903">
        <v>64</v>
      </c>
      <c r="L23" s="936">
        <f>VLOOKUP(F23,'[28]KTIKET 16 SIANG'!$A$1:$D$65536,4,FALSE)</f>
        <v>0</v>
      </c>
      <c r="M23" s="1026">
        <f t="shared" si="1"/>
        <v>-64</v>
      </c>
      <c r="N23" s="903">
        <v>0</v>
      </c>
      <c r="O23" s="903">
        <v>0</v>
      </c>
      <c r="P23" s="903">
        <v>0</v>
      </c>
      <c r="Q23" s="903">
        <v>0</v>
      </c>
      <c r="R23" s="902" t="s">
        <v>1508</v>
      </c>
      <c r="S23" s="902" t="s">
        <v>481</v>
      </c>
      <c r="T23" s="902" t="s">
        <v>1457</v>
      </c>
      <c r="U23" s="902" t="s">
        <v>481</v>
      </c>
      <c r="V23" s="902" t="s">
        <v>481</v>
      </c>
    </row>
    <row r="24" spans="1:22">
      <c r="A24" s="1024">
        <v>44805</v>
      </c>
      <c r="B24" s="902" t="s">
        <v>1453</v>
      </c>
      <c r="C24" s="902" t="s">
        <v>555</v>
      </c>
      <c r="D24" s="902" t="s">
        <v>1454</v>
      </c>
      <c r="E24" s="902" t="s">
        <v>1507</v>
      </c>
      <c r="F24" s="902" t="s">
        <v>152</v>
      </c>
      <c r="G24" s="902" t="s">
        <v>1253</v>
      </c>
      <c r="H24" s="902" t="s">
        <v>1479</v>
      </c>
      <c r="I24" s="902" t="s">
        <v>1456</v>
      </c>
      <c r="J24" s="903">
        <v>128</v>
      </c>
      <c r="K24" s="903">
        <v>128</v>
      </c>
      <c r="L24" s="936">
        <f>VLOOKUP(F24,'[28]KTIKET 16 SIANG'!$A$1:$D$65536,4,FALSE)</f>
        <v>0</v>
      </c>
      <c r="M24" s="1026">
        <f t="shared" si="1"/>
        <v>-128</v>
      </c>
      <c r="N24" s="903">
        <v>0</v>
      </c>
      <c r="O24" s="903">
        <v>0</v>
      </c>
      <c r="P24" s="903">
        <v>0</v>
      </c>
      <c r="Q24" s="903">
        <v>0</v>
      </c>
      <c r="R24" s="902" t="s">
        <v>1508</v>
      </c>
      <c r="S24" s="902" t="s">
        <v>481</v>
      </c>
      <c r="T24" s="902" t="s">
        <v>1457</v>
      </c>
      <c r="U24" s="902" t="s">
        <v>481</v>
      </c>
      <c r="V24" s="902" t="s">
        <v>481</v>
      </c>
    </row>
    <row r="25" spans="1:22">
      <c r="A25" s="1024">
        <v>44805</v>
      </c>
      <c r="B25" s="902" t="s">
        <v>1453</v>
      </c>
      <c r="C25" s="902" t="s">
        <v>555</v>
      </c>
      <c r="D25" s="902" t="s">
        <v>1454</v>
      </c>
      <c r="E25" s="902" t="s">
        <v>1507</v>
      </c>
      <c r="F25" s="902" t="s">
        <v>153</v>
      </c>
      <c r="G25" s="902" t="s">
        <v>1262</v>
      </c>
      <c r="H25" s="902" t="s">
        <v>1480</v>
      </c>
      <c r="I25" s="902" t="s">
        <v>1456</v>
      </c>
      <c r="J25" s="903">
        <v>64</v>
      </c>
      <c r="K25" s="903">
        <v>64</v>
      </c>
      <c r="L25" s="936">
        <f>VLOOKUP(F25,'[28]KTIKET 16 SIANG'!$A$1:$D$65536,4,FALSE)</f>
        <v>0</v>
      </c>
      <c r="M25" s="1026">
        <f t="shared" si="1"/>
        <v>-64</v>
      </c>
      <c r="N25" s="903">
        <v>0</v>
      </c>
      <c r="O25" s="903">
        <v>0</v>
      </c>
      <c r="P25" s="903">
        <v>0</v>
      </c>
      <c r="Q25" s="903">
        <v>0</v>
      </c>
      <c r="R25" s="902" t="s">
        <v>1508</v>
      </c>
      <c r="S25" s="902" t="s">
        <v>481</v>
      </c>
      <c r="T25" s="902" t="s">
        <v>1457</v>
      </c>
      <c r="U25" s="902" t="s">
        <v>481</v>
      </c>
      <c r="V25" s="902" t="s">
        <v>481</v>
      </c>
    </row>
    <row r="26" spans="1:22">
      <c r="A26" s="1024">
        <v>44805</v>
      </c>
      <c r="B26" s="902" t="s">
        <v>1453</v>
      </c>
      <c r="C26" s="902" t="s">
        <v>555</v>
      </c>
      <c r="D26" s="902" t="s">
        <v>1454</v>
      </c>
      <c r="E26" s="902" t="s">
        <v>1507</v>
      </c>
      <c r="F26" s="902" t="s">
        <v>629</v>
      </c>
      <c r="G26" s="902" t="s">
        <v>1290</v>
      </c>
      <c r="H26" s="902" t="s">
        <v>1481</v>
      </c>
      <c r="I26" s="902" t="s">
        <v>1456</v>
      </c>
      <c r="J26" s="903">
        <v>5</v>
      </c>
      <c r="K26" s="903">
        <v>5</v>
      </c>
      <c r="L26" s="936">
        <f>VLOOKUP(F26,'[28]KTIKET 16 SIANG'!$A$1:$D$65536,4,FALSE)</f>
        <v>25</v>
      </c>
      <c r="M26" s="936">
        <f t="shared" si="1"/>
        <v>20</v>
      </c>
      <c r="N26" s="903">
        <v>5</v>
      </c>
      <c r="O26" s="903">
        <v>0</v>
      </c>
      <c r="P26" s="903">
        <v>0</v>
      </c>
      <c r="Q26" s="903">
        <v>0</v>
      </c>
      <c r="R26" s="902" t="s">
        <v>1508</v>
      </c>
      <c r="S26" s="902" t="s">
        <v>481</v>
      </c>
      <c r="T26" s="902" t="s">
        <v>1457</v>
      </c>
      <c r="U26" s="902" t="s">
        <v>481</v>
      </c>
      <c r="V26" s="902" t="s">
        <v>481</v>
      </c>
    </row>
    <row r="27" spans="1:22">
      <c r="A27" s="1024">
        <v>44805</v>
      </c>
      <c r="B27" s="902" t="s">
        <v>1453</v>
      </c>
      <c r="C27" s="902" t="s">
        <v>555</v>
      </c>
      <c r="D27" s="902" t="s">
        <v>1454</v>
      </c>
      <c r="E27" s="902" t="s">
        <v>1507</v>
      </c>
      <c r="F27" s="902" t="s">
        <v>631</v>
      </c>
      <c r="G27" s="902" t="s">
        <v>1306</v>
      </c>
      <c r="H27" s="902" t="s">
        <v>1482</v>
      </c>
      <c r="I27" s="902" t="s">
        <v>1456</v>
      </c>
      <c r="J27" s="903">
        <v>5</v>
      </c>
      <c r="K27" s="903">
        <v>5</v>
      </c>
      <c r="L27" s="936">
        <f>VLOOKUP(F27,'[28]KTIKET 16 SIANG'!$A$1:$D$65536,4,FALSE)</f>
        <v>16</v>
      </c>
      <c r="M27" s="936">
        <f t="shared" si="1"/>
        <v>11</v>
      </c>
      <c r="N27" s="903">
        <v>5</v>
      </c>
      <c r="O27" s="903">
        <v>0</v>
      </c>
      <c r="P27" s="903">
        <v>0</v>
      </c>
      <c r="Q27" s="903">
        <v>0</v>
      </c>
      <c r="R27" s="902" t="s">
        <v>1508</v>
      </c>
      <c r="S27" s="902" t="s">
        <v>481</v>
      </c>
      <c r="T27" s="902" t="s">
        <v>1457</v>
      </c>
      <c r="U27" s="902" t="s">
        <v>481</v>
      </c>
      <c r="V27" s="902" t="s">
        <v>481</v>
      </c>
    </row>
    <row r="28" spans="1:22" hidden="1">
      <c r="A28" s="1024">
        <v>44805</v>
      </c>
      <c r="B28" s="902" t="s">
        <v>1453</v>
      </c>
      <c r="C28" s="902" t="s">
        <v>555</v>
      </c>
      <c r="D28" s="902" t="s">
        <v>1454</v>
      </c>
      <c r="E28" s="902" t="s">
        <v>1521</v>
      </c>
      <c r="F28" s="902" t="s">
        <v>1342</v>
      </c>
      <c r="G28" s="902" t="s">
        <v>1357</v>
      </c>
      <c r="H28" s="902" t="s">
        <v>1455</v>
      </c>
      <c r="I28" s="902" t="s">
        <v>1456</v>
      </c>
      <c r="J28" s="903">
        <v>10</v>
      </c>
      <c r="K28" s="903">
        <v>0</v>
      </c>
      <c r="L28" s="903"/>
      <c r="M28" s="903"/>
      <c r="N28" s="903">
        <v>0</v>
      </c>
      <c r="O28" s="903">
        <v>10</v>
      </c>
      <c r="P28" s="903">
        <v>0</v>
      </c>
      <c r="Q28" s="903">
        <v>0</v>
      </c>
      <c r="R28" s="902" t="s">
        <v>1522</v>
      </c>
      <c r="S28" s="902" t="s">
        <v>481</v>
      </c>
      <c r="T28" s="902" t="s">
        <v>1457</v>
      </c>
      <c r="U28" s="902" t="s">
        <v>481</v>
      </c>
      <c r="V28" s="902" t="s">
        <v>481</v>
      </c>
    </row>
    <row r="29" spans="1:22" hidden="1">
      <c r="A29" s="1024">
        <v>44805</v>
      </c>
      <c r="B29" s="902" t="s">
        <v>1453</v>
      </c>
      <c r="C29" s="902" t="s">
        <v>555</v>
      </c>
      <c r="D29" s="902" t="s">
        <v>1454</v>
      </c>
      <c r="E29" s="902" t="s">
        <v>1521</v>
      </c>
      <c r="F29" s="902" t="s">
        <v>565</v>
      </c>
      <c r="G29" s="902" t="s">
        <v>1184</v>
      </c>
      <c r="H29" s="902" t="s">
        <v>1458</v>
      </c>
      <c r="I29" s="902" t="s">
        <v>1456</v>
      </c>
      <c r="J29" s="903">
        <v>200</v>
      </c>
      <c r="K29" s="903">
        <v>0</v>
      </c>
      <c r="L29" s="903"/>
      <c r="M29" s="903"/>
      <c r="N29" s="903">
        <v>0</v>
      </c>
      <c r="O29" s="903">
        <v>200</v>
      </c>
      <c r="P29" s="903">
        <v>0</v>
      </c>
      <c r="Q29" s="903">
        <v>0</v>
      </c>
      <c r="R29" s="902" t="s">
        <v>1522</v>
      </c>
      <c r="S29" s="902" t="s">
        <v>481</v>
      </c>
      <c r="T29" s="902" t="s">
        <v>1457</v>
      </c>
      <c r="U29" s="902" t="s">
        <v>481</v>
      </c>
      <c r="V29" s="902" t="s">
        <v>481</v>
      </c>
    </row>
    <row r="30" spans="1:22" hidden="1">
      <c r="A30" s="1024">
        <v>44805</v>
      </c>
      <c r="B30" s="902" t="s">
        <v>1453</v>
      </c>
      <c r="C30" s="902" t="s">
        <v>555</v>
      </c>
      <c r="D30" s="902" t="s">
        <v>1454</v>
      </c>
      <c r="E30" s="902" t="s">
        <v>1521</v>
      </c>
      <c r="F30" s="902" t="s">
        <v>566</v>
      </c>
      <c r="G30" s="902" t="s">
        <v>1185</v>
      </c>
      <c r="H30" s="902" t="s">
        <v>1459</v>
      </c>
      <c r="I30" s="902" t="s">
        <v>1456</v>
      </c>
      <c r="J30" s="903">
        <v>200</v>
      </c>
      <c r="K30" s="903">
        <v>0</v>
      </c>
      <c r="L30" s="903"/>
      <c r="M30" s="903"/>
      <c r="N30" s="903">
        <v>0</v>
      </c>
      <c r="O30" s="903">
        <v>200</v>
      </c>
      <c r="P30" s="903">
        <v>0</v>
      </c>
      <c r="Q30" s="903">
        <v>0</v>
      </c>
      <c r="R30" s="902" t="s">
        <v>1522</v>
      </c>
      <c r="S30" s="902" t="s">
        <v>481</v>
      </c>
      <c r="T30" s="902" t="s">
        <v>1457</v>
      </c>
      <c r="U30" s="902" t="s">
        <v>481</v>
      </c>
      <c r="V30" s="902" t="s">
        <v>481</v>
      </c>
    </row>
    <row r="31" spans="1:22" hidden="1">
      <c r="A31" s="1024">
        <v>44805</v>
      </c>
      <c r="B31" s="902" t="s">
        <v>1453</v>
      </c>
      <c r="C31" s="902" t="s">
        <v>555</v>
      </c>
      <c r="D31" s="902" t="s">
        <v>1454</v>
      </c>
      <c r="E31" s="902" t="s">
        <v>1521</v>
      </c>
      <c r="F31" s="902" t="s">
        <v>18</v>
      </c>
      <c r="G31" s="902" t="s">
        <v>1191</v>
      </c>
      <c r="H31" s="902" t="s">
        <v>1460</v>
      </c>
      <c r="I31" s="902" t="s">
        <v>1456</v>
      </c>
      <c r="J31" s="903">
        <v>50</v>
      </c>
      <c r="K31" s="903">
        <v>0</v>
      </c>
      <c r="L31" s="903"/>
      <c r="M31" s="903"/>
      <c r="N31" s="903">
        <v>0</v>
      </c>
      <c r="O31" s="903">
        <v>50</v>
      </c>
      <c r="P31" s="903">
        <v>0</v>
      </c>
      <c r="Q31" s="903">
        <v>0</v>
      </c>
      <c r="R31" s="902" t="s">
        <v>1522</v>
      </c>
      <c r="S31" s="902" t="s">
        <v>481</v>
      </c>
      <c r="T31" s="902" t="s">
        <v>1457</v>
      </c>
      <c r="U31" s="902" t="s">
        <v>481</v>
      </c>
      <c r="V31" s="902" t="s">
        <v>481</v>
      </c>
    </row>
    <row r="32" spans="1:22" hidden="1">
      <c r="A32" s="1024">
        <v>44805</v>
      </c>
      <c r="B32" s="902" t="s">
        <v>1453</v>
      </c>
      <c r="C32" s="902" t="s">
        <v>555</v>
      </c>
      <c r="D32" s="902" t="s">
        <v>1454</v>
      </c>
      <c r="E32" s="902" t="s">
        <v>1521</v>
      </c>
      <c r="F32" s="902" t="s">
        <v>19</v>
      </c>
      <c r="G32" s="902" t="s">
        <v>1190</v>
      </c>
      <c r="H32" s="902" t="s">
        <v>1461</v>
      </c>
      <c r="I32" s="902" t="s">
        <v>1456</v>
      </c>
      <c r="J32" s="903">
        <v>50</v>
      </c>
      <c r="K32" s="903">
        <v>0</v>
      </c>
      <c r="L32" s="903"/>
      <c r="M32" s="903"/>
      <c r="N32" s="903">
        <v>0</v>
      </c>
      <c r="O32" s="903">
        <v>50</v>
      </c>
      <c r="P32" s="903">
        <v>0</v>
      </c>
      <c r="Q32" s="903">
        <v>0</v>
      </c>
      <c r="R32" s="902" t="s">
        <v>1522</v>
      </c>
      <c r="S32" s="902" t="s">
        <v>481</v>
      </c>
      <c r="T32" s="902" t="s">
        <v>1457</v>
      </c>
      <c r="U32" s="902" t="s">
        <v>481</v>
      </c>
      <c r="V32" s="902" t="s">
        <v>481</v>
      </c>
    </row>
    <row r="33" spans="1:22" hidden="1">
      <c r="A33" s="1024">
        <v>44805</v>
      </c>
      <c r="B33" s="902" t="s">
        <v>1453</v>
      </c>
      <c r="C33" s="902" t="s">
        <v>555</v>
      </c>
      <c r="D33" s="902" t="s">
        <v>1454</v>
      </c>
      <c r="E33" s="902" t="s">
        <v>1521</v>
      </c>
      <c r="F33" s="902" t="s">
        <v>567</v>
      </c>
      <c r="G33" s="902" t="s">
        <v>1186</v>
      </c>
      <c r="H33" s="902" t="s">
        <v>1462</v>
      </c>
      <c r="I33" s="902" t="s">
        <v>1456</v>
      </c>
      <c r="J33" s="903">
        <v>150</v>
      </c>
      <c r="K33" s="903">
        <v>0</v>
      </c>
      <c r="L33" s="903"/>
      <c r="M33" s="903"/>
      <c r="N33" s="903">
        <v>0</v>
      </c>
      <c r="O33" s="903">
        <v>150</v>
      </c>
      <c r="P33" s="903">
        <v>0</v>
      </c>
      <c r="Q33" s="903">
        <v>0</v>
      </c>
      <c r="R33" s="902" t="s">
        <v>1522</v>
      </c>
      <c r="S33" s="902" t="s">
        <v>481</v>
      </c>
      <c r="T33" s="902" t="s">
        <v>1457</v>
      </c>
      <c r="U33" s="902" t="s">
        <v>481</v>
      </c>
      <c r="V33" s="902" t="s">
        <v>481</v>
      </c>
    </row>
    <row r="34" spans="1:22" hidden="1">
      <c r="A34" s="1024">
        <v>44805</v>
      </c>
      <c r="B34" s="902" t="s">
        <v>1453</v>
      </c>
      <c r="C34" s="902" t="s">
        <v>555</v>
      </c>
      <c r="D34" s="902" t="s">
        <v>1454</v>
      </c>
      <c r="E34" s="902" t="s">
        <v>1521</v>
      </c>
      <c r="F34" s="902" t="s">
        <v>568</v>
      </c>
      <c r="G34" s="902" t="s">
        <v>1187</v>
      </c>
      <c r="H34" s="902" t="s">
        <v>1463</v>
      </c>
      <c r="I34" s="902" t="s">
        <v>1456</v>
      </c>
      <c r="J34" s="903">
        <v>150</v>
      </c>
      <c r="K34" s="903">
        <v>0</v>
      </c>
      <c r="L34" s="903"/>
      <c r="M34" s="903"/>
      <c r="N34" s="903">
        <v>0</v>
      </c>
      <c r="O34" s="903">
        <v>150</v>
      </c>
      <c r="P34" s="903">
        <v>0</v>
      </c>
      <c r="Q34" s="903">
        <v>0</v>
      </c>
      <c r="R34" s="902" t="s">
        <v>1522</v>
      </c>
      <c r="S34" s="902" t="s">
        <v>481</v>
      </c>
      <c r="T34" s="902" t="s">
        <v>1457</v>
      </c>
      <c r="U34" s="902" t="s">
        <v>481</v>
      </c>
      <c r="V34" s="902" t="s">
        <v>481</v>
      </c>
    </row>
    <row r="35" spans="1:22" hidden="1">
      <c r="A35" s="1024">
        <v>44805</v>
      </c>
      <c r="B35" s="902" t="s">
        <v>1453</v>
      </c>
      <c r="C35" s="902" t="s">
        <v>555</v>
      </c>
      <c r="D35" s="902" t="s">
        <v>1454</v>
      </c>
      <c r="E35" s="902" t="s">
        <v>1521</v>
      </c>
      <c r="F35" s="902" t="s">
        <v>569</v>
      </c>
      <c r="G35" s="902" t="s">
        <v>1183</v>
      </c>
      <c r="H35" s="902" t="s">
        <v>1464</v>
      </c>
      <c r="I35" s="902" t="s">
        <v>1456</v>
      </c>
      <c r="J35" s="903">
        <v>180</v>
      </c>
      <c r="K35" s="903">
        <v>0</v>
      </c>
      <c r="L35" s="903"/>
      <c r="M35" s="903"/>
      <c r="N35" s="903">
        <v>0</v>
      </c>
      <c r="O35" s="903">
        <v>180</v>
      </c>
      <c r="P35" s="903">
        <v>0</v>
      </c>
      <c r="Q35" s="903">
        <v>0</v>
      </c>
      <c r="R35" s="902" t="s">
        <v>1522</v>
      </c>
      <c r="S35" s="902" t="s">
        <v>481</v>
      </c>
      <c r="T35" s="902" t="s">
        <v>1457</v>
      </c>
      <c r="U35" s="902" t="s">
        <v>481</v>
      </c>
      <c r="V35" s="902" t="s">
        <v>481</v>
      </c>
    </row>
    <row r="36" spans="1:22" hidden="1">
      <c r="A36" s="1024">
        <v>44805</v>
      </c>
      <c r="B36" s="902" t="s">
        <v>1453</v>
      </c>
      <c r="C36" s="902" t="s">
        <v>555</v>
      </c>
      <c r="D36" s="902" t="s">
        <v>1454</v>
      </c>
      <c r="E36" s="902" t="s">
        <v>1521</v>
      </c>
      <c r="F36" s="902" t="s">
        <v>571</v>
      </c>
      <c r="G36" s="902" t="s">
        <v>1182</v>
      </c>
      <c r="H36" s="902" t="s">
        <v>1465</v>
      </c>
      <c r="I36" s="902" t="s">
        <v>1456</v>
      </c>
      <c r="J36" s="903">
        <v>40</v>
      </c>
      <c r="K36" s="903">
        <v>0</v>
      </c>
      <c r="L36" s="903"/>
      <c r="M36" s="903"/>
      <c r="N36" s="903">
        <v>0</v>
      </c>
      <c r="O36" s="903">
        <v>40</v>
      </c>
      <c r="P36" s="903">
        <v>0</v>
      </c>
      <c r="Q36" s="903">
        <v>0</v>
      </c>
      <c r="R36" s="902" t="s">
        <v>1522</v>
      </c>
      <c r="S36" s="902" t="s">
        <v>481</v>
      </c>
      <c r="T36" s="902" t="s">
        <v>1457</v>
      </c>
      <c r="U36" s="902" t="s">
        <v>481</v>
      </c>
      <c r="V36" s="902" t="s">
        <v>481</v>
      </c>
    </row>
    <row r="37" spans="1:22" hidden="1">
      <c r="A37" s="1024">
        <v>44805</v>
      </c>
      <c r="B37" s="902" t="s">
        <v>1453</v>
      </c>
      <c r="C37" s="902" t="s">
        <v>555</v>
      </c>
      <c r="D37" s="902" t="s">
        <v>1454</v>
      </c>
      <c r="E37" s="902" t="s">
        <v>1521</v>
      </c>
      <c r="F37" s="902" t="s">
        <v>579</v>
      </c>
      <c r="G37" s="902" t="s">
        <v>1188</v>
      </c>
      <c r="H37" s="902" t="s">
        <v>1466</v>
      </c>
      <c r="I37" s="902" t="s">
        <v>1456</v>
      </c>
      <c r="J37" s="903">
        <v>150</v>
      </c>
      <c r="K37" s="903">
        <v>0</v>
      </c>
      <c r="L37" s="903"/>
      <c r="M37" s="903"/>
      <c r="N37" s="903">
        <v>0</v>
      </c>
      <c r="O37" s="903">
        <v>150</v>
      </c>
      <c r="P37" s="903">
        <v>0</v>
      </c>
      <c r="Q37" s="903">
        <v>0</v>
      </c>
      <c r="R37" s="902" t="s">
        <v>1522</v>
      </c>
      <c r="S37" s="902" t="s">
        <v>481</v>
      </c>
      <c r="T37" s="902" t="s">
        <v>1457</v>
      </c>
      <c r="U37" s="902" t="s">
        <v>481</v>
      </c>
      <c r="V37" s="902" t="s">
        <v>481</v>
      </c>
    </row>
    <row r="38" spans="1:22" hidden="1">
      <c r="A38" s="1024">
        <v>44805</v>
      </c>
      <c r="B38" s="902" t="s">
        <v>1453</v>
      </c>
      <c r="C38" s="902" t="s">
        <v>555</v>
      </c>
      <c r="D38" s="902" t="s">
        <v>1454</v>
      </c>
      <c r="E38" s="902" t="s">
        <v>1521</v>
      </c>
      <c r="F38" s="902" t="s">
        <v>603</v>
      </c>
      <c r="G38" s="902" t="s">
        <v>1189</v>
      </c>
      <c r="H38" s="902" t="s">
        <v>1467</v>
      </c>
      <c r="I38" s="902" t="s">
        <v>1456</v>
      </c>
      <c r="J38" s="903">
        <v>300</v>
      </c>
      <c r="K38" s="903">
        <v>0</v>
      </c>
      <c r="L38" s="903"/>
      <c r="M38" s="903"/>
      <c r="N38" s="903">
        <v>0</v>
      </c>
      <c r="O38" s="903">
        <v>300</v>
      </c>
      <c r="P38" s="903">
        <v>0</v>
      </c>
      <c r="Q38" s="903">
        <v>0</v>
      </c>
      <c r="R38" s="902" t="s">
        <v>1522</v>
      </c>
      <c r="S38" s="902" t="s">
        <v>481</v>
      </c>
      <c r="T38" s="902" t="s">
        <v>1457</v>
      </c>
      <c r="U38" s="902" t="s">
        <v>481</v>
      </c>
      <c r="V38" s="902" t="s">
        <v>481</v>
      </c>
    </row>
    <row r="39" spans="1:22" hidden="1">
      <c r="A39" s="1024">
        <v>44805</v>
      </c>
      <c r="B39" s="902" t="s">
        <v>1453</v>
      </c>
      <c r="C39" s="902" t="s">
        <v>555</v>
      </c>
      <c r="D39" s="902" t="s">
        <v>1454</v>
      </c>
      <c r="E39" s="902" t="s">
        <v>1521</v>
      </c>
      <c r="F39" s="902" t="s">
        <v>586</v>
      </c>
      <c r="G39" s="902" t="s">
        <v>1356</v>
      </c>
      <c r="H39" s="902" t="s">
        <v>1468</v>
      </c>
      <c r="I39" s="902" t="s">
        <v>1456</v>
      </c>
      <c r="J39" s="1025">
        <v>1400</v>
      </c>
      <c r="K39" s="903">
        <v>0</v>
      </c>
      <c r="L39" s="903"/>
      <c r="M39" s="903"/>
      <c r="N39" s="903">
        <v>0</v>
      </c>
      <c r="O39" s="1025">
        <v>1400</v>
      </c>
      <c r="P39" s="903">
        <v>0</v>
      </c>
      <c r="Q39" s="903">
        <v>0</v>
      </c>
      <c r="R39" s="902" t="s">
        <v>1522</v>
      </c>
      <c r="S39" s="902" t="s">
        <v>481</v>
      </c>
      <c r="T39" s="902" t="s">
        <v>1457</v>
      </c>
      <c r="U39" s="902" t="s">
        <v>481</v>
      </c>
      <c r="V39" s="902" t="s">
        <v>481</v>
      </c>
    </row>
    <row r="40" spans="1:22" hidden="1">
      <c r="A40" s="1024">
        <v>44805</v>
      </c>
      <c r="B40" s="902" t="s">
        <v>1453</v>
      </c>
      <c r="C40" s="902" t="s">
        <v>555</v>
      </c>
      <c r="D40" s="902" t="s">
        <v>1454</v>
      </c>
      <c r="E40" s="902" t="s">
        <v>1521</v>
      </c>
      <c r="F40" s="902" t="s">
        <v>166</v>
      </c>
      <c r="G40" s="902" t="s">
        <v>1307</v>
      </c>
      <c r="H40" s="902" t="s">
        <v>1469</v>
      </c>
      <c r="I40" s="902" t="s">
        <v>1456</v>
      </c>
      <c r="J40" s="903">
        <v>9</v>
      </c>
      <c r="K40" s="903">
        <v>0</v>
      </c>
      <c r="L40" s="903"/>
      <c r="M40" s="903"/>
      <c r="N40" s="903">
        <v>0</v>
      </c>
      <c r="O40" s="903">
        <v>9</v>
      </c>
      <c r="P40" s="903">
        <v>0</v>
      </c>
      <c r="Q40" s="903">
        <v>0</v>
      </c>
      <c r="R40" s="902" t="s">
        <v>1522</v>
      </c>
      <c r="S40" s="902" t="s">
        <v>481</v>
      </c>
      <c r="T40" s="902" t="s">
        <v>1457</v>
      </c>
      <c r="U40" s="902" t="s">
        <v>481</v>
      </c>
      <c r="V40" s="902" t="s">
        <v>481</v>
      </c>
    </row>
    <row r="41" spans="1:22" hidden="1">
      <c r="A41" s="1024">
        <v>44805</v>
      </c>
      <c r="B41" s="902" t="s">
        <v>1453</v>
      </c>
      <c r="C41" s="902" t="s">
        <v>555</v>
      </c>
      <c r="D41" s="902" t="s">
        <v>1454</v>
      </c>
      <c r="E41" s="902" t="s">
        <v>1521</v>
      </c>
      <c r="F41" s="902" t="s">
        <v>168</v>
      </c>
      <c r="G41" s="902" t="s">
        <v>1411</v>
      </c>
      <c r="H41" s="902" t="s">
        <v>1470</v>
      </c>
      <c r="I41" s="902" t="s">
        <v>1456</v>
      </c>
      <c r="J41" s="903">
        <v>3</v>
      </c>
      <c r="K41" s="903">
        <v>0</v>
      </c>
      <c r="L41" s="903"/>
      <c r="M41" s="903"/>
      <c r="N41" s="903">
        <v>0</v>
      </c>
      <c r="O41" s="903">
        <v>3</v>
      </c>
      <c r="P41" s="903">
        <v>0</v>
      </c>
      <c r="Q41" s="903">
        <v>0</v>
      </c>
      <c r="R41" s="902" t="s">
        <v>1522</v>
      </c>
      <c r="S41" s="902" t="s">
        <v>481</v>
      </c>
      <c r="T41" s="902" t="s">
        <v>1457</v>
      </c>
      <c r="U41" s="902" t="s">
        <v>481</v>
      </c>
      <c r="V41" s="902" t="s">
        <v>481</v>
      </c>
    </row>
    <row r="42" spans="1:22" hidden="1">
      <c r="A42" s="1024">
        <v>44805</v>
      </c>
      <c r="B42" s="902" t="s">
        <v>1453</v>
      </c>
      <c r="C42" s="902" t="s">
        <v>555</v>
      </c>
      <c r="D42" s="902" t="s">
        <v>1454</v>
      </c>
      <c r="E42" s="902" t="s">
        <v>1521</v>
      </c>
      <c r="F42" s="902" t="s">
        <v>169</v>
      </c>
      <c r="G42" s="902" t="s">
        <v>1523</v>
      </c>
      <c r="H42" s="902" t="s">
        <v>1471</v>
      </c>
      <c r="I42" s="902" t="s">
        <v>1456</v>
      </c>
      <c r="J42" s="903">
        <v>5</v>
      </c>
      <c r="K42" s="903">
        <v>0</v>
      </c>
      <c r="L42" s="903"/>
      <c r="M42" s="903"/>
      <c r="N42" s="903">
        <v>0</v>
      </c>
      <c r="O42" s="903">
        <v>5</v>
      </c>
      <c r="P42" s="903">
        <v>0</v>
      </c>
      <c r="Q42" s="903">
        <v>0</v>
      </c>
      <c r="R42" s="902" t="s">
        <v>1522</v>
      </c>
      <c r="S42" s="902" t="s">
        <v>481</v>
      </c>
      <c r="T42" s="902" t="s">
        <v>1457</v>
      </c>
      <c r="U42" s="902" t="s">
        <v>481</v>
      </c>
      <c r="V42" s="902" t="s">
        <v>481</v>
      </c>
    </row>
    <row r="43" spans="1:22" hidden="1">
      <c r="A43" s="1024">
        <v>44805</v>
      </c>
      <c r="B43" s="902" t="s">
        <v>1453</v>
      </c>
      <c r="C43" s="902" t="s">
        <v>555</v>
      </c>
      <c r="D43" s="902" t="s">
        <v>1454</v>
      </c>
      <c r="E43" s="902" t="s">
        <v>1521</v>
      </c>
      <c r="F43" s="902" t="s">
        <v>170</v>
      </c>
      <c r="G43" s="902" t="s">
        <v>1308</v>
      </c>
      <c r="H43" s="902" t="s">
        <v>1472</v>
      </c>
      <c r="I43" s="902" t="s">
        <v>1456</v>
      </c>
      <c r="J43" s="903">
        <v>8</v>
      </c>
      <c r="K43" s="903">
        <v>0</v>
      </c>
      <c r="L43" s="903"/>
      <c r="M43" s="903"/>
      <c r="N43" s="903">
        <v>0</v>
      </c>
      <c r="O43" s="903">
        <v>8</v>
      </c>
      <c r="P43" s="903">
        <v>0</v>
      </c>
      <c r="Q43" s="903">
        <v>0</v>
      </c>
      <c r="R43" s="902" t="s">
        <v>1522</v>
      </c>
      <c r="S43" s="902" t="s">
        <v>481</v>
      </c>
      <c r="T43" s="902" t="s">
        <v>1457</v>
      </c>
      <c r="U43" s="902" t="s">
        <v>481</v>
      </c>
      <c r="V43" s="902" t="s">
        <v>481</v>
      </c>
    </row>
    <row r="44" spans="1:22" hidden="1">
      <c r="A44" s="1024">
        <v>44805</v>
      </c>
      <c r="B44" s="902" t="s">
        <v>1453</v>
      </c>
      <c r="C44" s="902" t="s">
        <v>555</v>
      </c>
      <c r="D44" s="902" t="s">
        <v>1454</v>
      </c>
      <c r="E44" s="902" t="s">
        <v>1521</v>
      </c>
      <c r="F44" s="902" t="s">
        <v>171</v>
      </c>
      <c r="G44" s="902" t="s">
        <v>1220</v>
      </c>
      <c r="H44" s="902" t="s">
        <v>1473</v>
      </c>
      <c r="I44" s="902" t="s">
        <v>1456</v>
      </c>
      <c r="J44" s="903">
        <v>5</v>
      </c>
      <c r="K44" s="903">
        <v>0</v>
      </c>
      <c r="L44" s="903"/>
      <c r="M44" s="903"/>
      <c r="N44" s="903">
        <v>0</v>
      </c>
      <c r="O44" s="903">
        <v>5</v>
      </c>
      <c r="P44" s="903">
        <v>0</v>
      </c>
      <c r="Q44" s="903">
        <v>0</v>
      </c>
      <c r="R44" s="902" t="s">
        <v>1522</v>
      </c>
      <c r="S44" s="902" t="s">
        <v>481</v>
      </c>
      <c r="T44" s="902" t="s">
        <v>1457</v>
      </c>
      <c r="U44" s="902" t="s">
        <v>481</v>
      </c>
      <c r="V44" s="902" t="s">
        <v>481</v>
      </c>
    </row>
    <row r="45" spans="1:22" hidden="1">
      <c r="A45" s="1024">
        <v>44805</v>
      </c>
      <c r="B45" s="902" t="s">
        <v>1453</v>
      </c>
      <c r="C45" s="902" t="s">
        <v>555</v>
      </c>
      <c r="D45" s="902" t="s">
        <v>1454</v>
      </c>
      <c r="E45" s="902" t="s">
        <v>1521</v>
      </c>
      <c r="F45" s="902" t="s">
        <v>172</v>
      </c>
      <c r="G45" s="902" t="s">
        <v>1192</v>
      </c>
      <c r="H45" s="902" t="s">
        <v>1474</v>
      </c>
      <c r="I45" s="902" t="s">
        <v>1456</v>
      </c>
      <c r="J45" s="903">
        <v>5</v>
      </c>
      <c r="K45" s="903">
        <v>0</v>
      </c>
      <c r="L45" s="903"/>
      <c r="M45" s="903"/>
      <c r="N45" s="903">
        <v>0</v>
      </c>
      <c r="O45" s="903">
        <v>5</v>
      </c>
      <c r="P45" s="903">
        <v>0</v>
      </c>
      <c r="Q45" s="903">
        <v>0</v>
      </c>
      <c r="R45" s="902" t="s">
        <v>1522</v>
      </c>
      <c r="S45" s="902" t="s">
        <v>481</v>
      </c>
      <c r="T45" s="902" t="s">
        <v>1457</v>
      </c>
      <c r="U45" s="902" t="s">
        <v>481</v>
      </c>
      <c r="V45" s="902" t="s">
        <v>481</v>
      </c>
    </row>
    <row r="46" spans="1:22" hidden="1">
      <c r="A46" s="1024">
        <v>44805</v>
      </c>
      <c r="B46" s="902" t="s">
        <v>1453</v>
      </c>
      <c r="C46" s="902" t="s">
        <v>555</v>
      </c>
      <c r="D46" s="902" t="s">
        <v>1454</v>
      </c>
      <c r="E46" s="902" t="s">
        <v>1521</v>
      </c>
      <c r="F46" s="902" t="s">
        <v>173</v>
      </c>
      <c r="G46" s="902" t="s">
        <v>1274</v>
      </c>
      <c r="H46" s="902" t="s">
        <v>1475</v>
      </c>
      <c r="I46" s="902" t="s">
        <v>1456</v>
      </c>
      <c r="J46" s="903">
        <v>6</v>
      </c>
      <c r="K46" s="903">
        <v>0</v>
      </c>
      <c r="L46" s="903"/>
      <c r="M46" s="903"/>
      <c r="N46" s="903">
        <v>0</v>
      </c>
      <c r="O46" s="903">
        <v>6</v>
      </c>
      <c r="P46" s="903">
        <v>0</v>
      </c>
      <c r="Q46" s="903">
        <v>0</v>
      </c>
      <c r="R46" s="902" t="s">
        <v>1522</v>
      </c>
      <c r="S46" s="902" t="s">
        <v>481</v>
      </c>
      <c r="T46" s="902" t="s">
        <v>1457</v>
      </c>
      <c r="U46" s="902" t="s">
        <v>481</v>
      </c>
      <c r="V46" s="902" t="s">
        <v>481</v>
      </c>
    </row>
    <row r="47" spans="1:22" hidden="1">
      <c r="A47" s="1024">
        <v>44805</v>
      </c>
      <c r="B47" s="902" t="s">
        <v>1453</v>
      </c>
      <c r="C47" s="902" t="s">
        <v>555</v>
      </c>
      <c r="D47" s="902" t="s">
        <v>1454</v>
      </c>
      <c r="E47" s="902" t="s">
        <v>1521</v>
      </c>
      <c r="F47" s="902" t="s">
        <v>140</v>
      </c>
      <c r="G47" s="902" t="s">
        <v>1313</v>
      </c>
      <c r="H47" s="902" t="s">
        <v>1476</v>
      </c>
      <c r="I47" s="902" t="s">
        <v>1456</v>
      </c>
      <c r="J47" s="903">
        <v>5</v>
      </c>
      <c r="K47" s="903">
        <v>0</v>
      </c>
      <c r="L47" s="903"/>
      <c r="M47" s="903"/>
      <c r="N47" s="903">
        <v>0</v>
      </c>
      <c r="O47" s="903">
        <v>5</v>
      </c>
      <c r="P47" s="903">
        <v>0</v>
      </c>
      <c r="Q47" s="903">
        <v>0</v>
      </c>
      <c r="R47" s="902" t="s">
        <v>1522</v>
      </c>
      <c r="S47" s="902" t="s">
        <v>481</v>
      </c>
      <c r="T47" s="902" t="s">
        <v>1457</v>
      </c>
      <c r="U47" s="902" t="s">
        <v>481</v>
      </c>
      <c r="V47" s="902" t="s">
        <v>481</v>
      </c>
    </row>
    <row r="48" spans="1:22" hidden="1">
      <c r="A48" s="1024">
        <v>44805</v>
      </c>
      <c r="B48" s="902" t="s">
        <v>1453</v>
      </c>
      <c r="C48" s="902" t="s">
        <v>555</v>
      </c>
      <c r="D48" s="902" t="s">
        <v>1454</v>
      </c>
      <c r="E48" s="902" t="s">
        <v>1521</v>
      </c>
      <c r="F48" s="902" t="s">
        <v>142</v>
      </c>
      <c r="G48" s="902" t="s">
        <v>1193</v>
      </c>
      <c r="H48" s="902" t="s">
        <v>1477</v>
      </c>
      <c r="I48" s="902" t="s">
        <v>1456</v>
      </c>
      <c r="J48" s="903">
        <v>320</v>
      </c>
      <c r="K48" s="903">
        <v>0</v>
      </c>
      <c r="L48" s="903"/>
      <c r="M48" s="903"/>
      <c r="N48" s="903">
        <v>0</v>
      </c>
      <c r="O48" s="903">
        <v>320</v>
      </c>
      <c r="P48" s="903">
        <v>0</v>
      </c>
      <c r="Q48" s="903">
        <v>0</v>
      </c>
      <c r="R48" s="902" t="s">
        <v>1522</v>
      </c>
      <c r="S48" s="902" t="s">
        <v>481</v>
      </c>
      <c r="T48" s="902" t="s">
        <v>1457</v>
      </c>
      <c r="U48" s="902" t="s">
        <v>481</v>
      </c>
      <c r="V48" s="902" t="s">
        <v>481</v>
      </c>
    </row>
    <row r="49" spans="1:22" hidden="1">
      <c r="A49" s="1024">
        <v>44805</v>
      </c>
      <c r="B49" s="902" t="s">
        <v>1453</v>
      </c>
      <c r="C49" s="902" t="s">
        <v>555</v>
      </c>
      <c r="D49" s="902" t="s">
        <v>1454</v>
      </c>
      <c r="E49" s="902" t="s">
        <v>1521</v>
      </c>
      <c r="F49" s="902" t="s">
        <v>143</v>
      </c>
      <c r="G49" s="902" t="s">
        <v>1310</v>
      </c>
      <c r="H49" s="902" t="s">
        <v>1478</v>
      </c>
      <c r="I49" s="902" t="s">
        <v>1456</v>
      </c>
      <c r="J49" s="903">
        <v>80</v>
      </c>
      <c r="K49" s="903">
        <v>0</v>
      </c>
      <c r="L49" s="903"/>
      <c r="M49" s="903"/>
      <c r="N49" s="903">
        <v>0</v>
      </c>
      <c r="O49" s="903">
        <v>80</v>
      </c>
      <c r="P49" s="903">
        <v>0</v>
      </c>
      <c r="Q49" s="903">
        <v>0</v>
      </c>
      <c r="R49" s="902" t="s">
        <v>1522</v>
      </c>
      <c r="S49" s="902" t="s">
        <v>481</v>
      </c>
      <c r="T49" s="902" t="s">
        <v>1457</v>
      </c>
      <c r="U49" s="902" t="s">
        <v>481</v>
      </c>
      <c r="V49" s="902" t="s">
        <v>481</v>
      </c>
    </row>
    <row r="50" spans="1:22" hidden="1">
      <c r="A50" s="1024">
        <v>44805</v>
      </c>
      <c r="B50" s="902" t="s">
        <v>1453</v>
      </c>
      <c r="C50" s="902" t="s">
        <v>555</v>
      </c>
      <c r="D50" s="902" t="s">
        <v>1454</v>
      </c>
      <c r="E50" s="902" t="s">
        <v>1521</v>
      </c>
      <c r="F50" s="902" t="s">
        <v>145</v>
      </c>
      <c r="G50" s="902" t="s">
        <v>1194</v>
      </c>
      <c r="H50" s="902" t="s">
        <v>1479</v>
      </c>
      <c r="I50" s="902" t="s">
        <v>1456</v>
      </c>
      <c r="J50" s="903">
        <v>120</v>
      </c>
      <c r="K50" s="903">
        <v>0</v>
      </c>
      <c r="L50" s="903"/>
      <c r="M50" s="903"/>
      <c r="N50" s="903">
        <v>0</v>
      </c>
      <c r="O50" s="903">
        <v>120</v>
      </c>
      <c r="P50" s="903">
        <v>0</v>
      </c>
      <c r="Q50" s="903">
        <v>0</v>
      </c>
      <c r="R50" s="902" t="s">
        <v>1522</v>
      </c>
      <c r="S50" s="902" t="s">
        <v>481</v>
      </c>
      <c r="T50" s="902" t="s">
        <v>1457</v>
      </c>
      <c r="U50" s="902" t="s">
        <v>481</v>
      </c>
      <c r="V50" s="902" t="s">
        <v>481</v>
      </c>
    </row>
    <row r="51" spans="1:22" hidden="1">
      <c r="A51" s="1024">
        <v>44805</v>
      </c>
      <c r="B51" s="902" t="s">
        <v>1453</v>
      </c>
      <c r="C51" s="902" t="s">
        <v>555</v>
      </c>
      <c r="D51" s="902" t="s">
        <v>1454</v>
      </c>
      <c r="E51" s="902" t="s">
        <v>1521</v>
      </c>
      <c r="F51" s="902" t="s">
        <v>146</v>
      </c>
      <c r="G51" s="902" t="s">
        <v>1195</v>
      </c>
      <c r="H51" s="902" t="s">
        <v>1480</v>
      </c>
      <c r="I51" s="902" t="s">
        <v>1456</v>
      </c>
      <c r="J51" s="903">
        <v>147</v>
      </c>
      <c r="K51" s="903">
        <v>0</v>
      </c>
      <c r="L51" s="903"/>
      <c r="M51" s="903"/>
      <c r="N51" s="903">
        <v>0</v>
      </c>
      <c r="O51" s="903">
        <v>147</v>
      </c>
      <c r="P51" s="903">
        <v>0</v>
      </c>
      <c r="Q51" s="903">
        <v>0</v>
      </c>
      <c r="R51" s="902" t="s">
        <v>1522</v>
      </c>
      <c r="S51" s="902" t="s">
        <v>481</v>
      </c>
      <c r="T51" s="902" t="s">
        <v>1457</v>
      </c>
      <c r="U51" s="902" t="s">
        <v>481</v>
      </c>
      <c r="V51" s="902" t="s">
        <v>481</v>
      </c>
    </row>
    <row r="52" spans="1:22" hidden="1">
      <c r="A52" s="1024">
        <v>44805</v>
      </c>
      <c r="B52" s="902" t="s">
        <v>1453</v>
      </c>
      <c r="C52" s="902" t="s">
        <v>555</v>
      </c>
      <c r="D52" s="902" t="s">
        <v>1454</v>
      </c>
      <c r="E52" s="902" t="s">
        <v>1521</v>
      </c>
      <c r="F52" s="902" t="s">
        <v>147</v>
      </c>
      <c r="G52" s="902" t="s">
        <v>1196</v>
      </c>
      <c r="H52" s="902" t="s">
        <v>1481</v>
      </c>
      <c r="I52" s="902" t="s">
        <v>1456</v>
      </c>
      <c r="J52" s="903">
        <v>147</v>
      </c>
      <c r="K52" s="903">
        <v>0</v>
      </c>
      <c r="L52" s="903"/>
      <c r="M52" s="903"/>
      <c r="N52" s="903">
        <v>0</v>
      </c>
      <c r="O52" s="903">
        <v>147</v>
      </c>
      <c r="P52" s="903">
        <v>0</v>
      </c>
      <c r="Q52" s="903">
        <v>0</v>
      </c>
      <c r="R52" s="902" t="s">
        <v>1522</v>
      </c>
      <c r="S52" s="902" t="s">
        <v>481</v>
      </c>
      <c r="T52" s="902" t="s">
        <v>1457</v>
      </c>
      <c r="U52" s="902" t="s">
        <v>481</v>
      </c>
      <c r="V52" s="902" t="s">
        <v>481</v>
      </c>
    </row>
    <row r="53" spans="1:22" hidden="1">
      <c r="A53" s="1024">
        <v>44805</v>
      </c>
      <c r="B53" s="902" t="s">
        <v>1453</v>
      </c>
      <c r="C53" s="902" t="s">
        <v>555</v>
      </c>
      <c r="D53" s="902" t="s">
        <v>1454</v>
      </c>
      <c r="E53" s="902" t="s">
        <v>1521</v>
      </c>
      <c r="F53" s="902" t="s">
        <v>148</v>
      </c>
      <c r="G53" s="902" t="s">
        <v>1197</v>
      </c>
      <c r="H53" s="902" t="s">
        <v>1482</v>
      </c>
      <c r="I53" s="902" t="s">
        <v>1456</v>
      </c>
      <c r="J53" s="903">
        <v>128</v>
      </c>
      <c r="K53" s="903">
        <v>0</v>
      </c>
      <c r="L53" s="903"/>
      <c r="M53" s="903"/>
      <c r="N53" s="903">
        <v>0</v>
      </c>
      <c r="O53" s="903">
        <v>128</v>
      </c>
      <c r="P53" s="903">
        <v>0</v>
      </c>
      <c r="Q53" s="903">
        <v>0</v>
      </c>
      <c r="R53" s="902" t="s">
        <v>1522</v>
      </c>
      <c r="S53" s="902" t="s">
        <v>481</v>
      </c>
      <c r="T53" s="902" t="s">
        <v>1457</v>
      </c>
      <c r="U53" s="902" t="s">
        <v>481</v>
      </c>
      <c r="V53" s="902" t="s">
        <v>481</v>
      </c>
    </row>
    <row r="54" spans="1:22" hidden="1">
      <c r="A54" s="1024">
        <v>44805</v>
      </c>
      <c r="B54" s="902" t="s">
        <v>1453</v>
      </c>
      <c r="C54" s="902" t="s">
        <v>555</v>
      </c>
      <c r="D54" s="902" t="s">
        <v>1454</v>
      </c>
      <c r="E54" s="902" t="s">
        <v>1521</v>
      </c>
      <c r="F54" s="902" t="s">
        <v>150</v>
      </c>
      <c r="G54" s="902" t="s">
        <v>1261</v>
      </c>
      <c r="H54" s="902" t="s">
        <v>1483</v>
      </c>
      <c r="I54" s="902" t="s">
        <v>1456</v>
      </c>
      <c r="J54" s="903">
        <v>64</v>
      </c>
      <c r="K54" s="903">
        <v>0</v>
      </c>
      <c r="L54" s="903"/>
      <c r="M54" s="903"/>
      <c r="N54" s="903">
        <v>0</v>
      </c>
      <c r="O54" s="903">
        <v>64</v>
      </c>
      <c r="P54" s="903">
        <v>0</v>
      </c>
      <c r="Q54" s="903">
        <v>0</v>
      </c>
      <c r="R54" s="902" t="s">
        <v>1522</v>
      </c>
      <c r="S54" s="902" t="s">
        <v>481</v>
      </c>
      <c r="T54" s="902" t="s">
        <v>1457</v>
      </c>
      <c r="U54" s="902" t="s">
        <v>481</v>
      </c>
      <c r="V54" s="902" t="s">
        <v>481</v>
      </c>
    </row>
    <row r="55" spans="1:22" hidden="1">
      <c r="A55" s="1024">
        <v>44805</v>
      </c>
      <c r="B55" s="902" t="s">
        <v>1453</v>
      </c>
      <c r="C55" s="902" t="s">
        <v>555</v>
      </c>
      <c r="D55" s="902" t="s">
        <v>1454</v>
      </c>
      <c r="E55" s="902" t="s">
        <v>1521</v>
      </c>
      <c r="F55" s="902" t="s">
        <v>152</v>
      </c>
      <c r="G55" s="902" t="s">
        <v>1253</v>
      </c>
      <c r="H55" s="902" t="s">
        <v>1484</v>
      </c>
      <c r="I55" s="902" t="s">
        <v>1456</v>
      </c>
      <c r="J55" s="903">
        <v>64</v>
      </c>
      <c r="K55" s="903">
        <v>0</v>
      </c>
      <c r="L55" s="903"/>
      <c r="M55" s="903"/>
      <c r="N55" s="903">
        <v>0</v>
      </c>
      <c r="O55" s="903">
        <v>64</v>
      </c>
      <c r="P55" s="903">
        <v>0</v>
      </c>
      <c r="Q55" s="903">
        <v>0</v>
      </c>
      <c r="R55" s="902" t="s">
        <v>1522</v>
      </c>
      <c r="S55" s="902" t="s">
        <v>481</v>
      </c>
      <c r="T55" s="902" t="s">
        <v>1457</v>
      </c>
      <c r="U55" s="902" t="s">
        <v>481</v>
      </c>
      <c r="V55" s="902" t="s">
        <v>481</v>
      </c>
    </row>
    <row r="56" spans="1:22" hidden="1">
      <c r="A56" s="1024">
        <v>44805</v>
      </c>
      <c r="B56" s="902" t="s">
        <v>1453</v>
      </c>
      <c r="C56" s="902" t="s">
        <v>555</v>
      </c>
      <c r="D56" s="902" t="s">
        <v>1454</v>
      </c>
      <c r="E56" s="902" t="s">
        <v>1521</v>
      </c>
      <c r="F56" s="902" t="s">
        <v>153</v>
      </c>
      <c r="G56" s="902" t="s">
        <v>1262</v>
      </c>
      <c r="H56" s="902" t="s">
        <v>1485</v>
      </c>
      <c r="I56" s="902" t="s">
        <v>1456</v>
      </c>
      <c r="J56" s="903">
        <v>64</v>
      </c>
      <c r="K56" s="903">
        <v>0</v>
      </c>
      <c r="L56" s="903"/>
      <c r="M56" s="903"/>
      <c r="N56" s="903">
        <v>0</v>
      </c>
      <c r="O56" s="903">
        <v>64</v>
      </c>
      <c r="P56" s="903">
        <v>0</v>
      </c>
      <c r="Q56" s="903">
        <v>0</v>
      </c>
      <c r="R56" s="902" t="s">
        <v>1522</v>
      </c>
      <c r="S56" s="902" t="s">
        <v>481</v>
      </c>
      <c r="T56" s="902" t="s">
        <v>1457</v>
      </c>
      <c r="U56" s="902" t="s">
        <v>481</v>
      </c>
      <c r="V56" s="902" t="s">
        <v>481</v>
      </c>
    </row>
    <row r="57" spans="1:22" hidden="1">
      <c r="A57" s="1024">
        <v>44805</v>
      </c>
      <c r="B57" s="902" t="s">
        <v>1453</v>
      </c>
      <c r="C57" s="902" t="s">
        <v>555</v>
      </c>
      <c r="D57" s="902" t="s">
        <v>1454</v>
      </c>
      <c r="E57" s="902" t="s">
        <v>1521</v>
      </c>
      <c r="F57" s="902" t="s">
        <v>629</v>
      </c>
      <c r="G57" s="902" t="s">
        <v>1290</v>
      </c>
      <c r="H57" s="902" t="s">
        <v>1486</v>
      </c>
      <c r="I57" s="902" t="s">
        <v>1456</v>
      </c>
      <c r="J57" s="903">
        <v>5</v>
      </c>
      <c r="K57" s="903">
        <v>0</v>
      </c>
      <c r="L57" s="903"/>
      <c r="M57" s="903"/>
      <c r="N57" s="903">
        <v>0</v>
      </c>
      <c r="O57" s="903">
        <v>5</v>
      </c>
      <c r="P57" s="903">
        <v>0</v>
      </c>
      <c r="Q57" s="903">
        <v>0</v>
      </c>
      <c r="R57" s="902" t="s">
        <v>1522</v>
      </c>
      <c r="S57" s="902" t="s">
        <v>481</v>
      </c>
      <c r="T57" s="902" t="s">
        <v>1457</v>
      </c>
      <c r="U57" s="902" t="s">
        <v>481</v>
      </c>
      <c r="V57" s="902" t="s">
        <v>481</v>
      </c>
    </row>
    <row r="58" spans="1:22" hidden="1">
      <c r="A58" s="1024">
        <v>44805</v>
      </c>
      <c r="B58" s="902" t="s">
        <v>1453</v>
      </c>
      <c r="C58" s="902" t="s">
        <v>555</v>
      </c>
      <c r="D58" s="902" t="s">
        <v>1454</v>
      </c>
      <c r="E58" s="902" t="s">
        <v>1521</v>
      </c>
      <c r="F58" s="902" t="s">
        <v>631</v>
      </c>
      <c r="G58" s="902" t="s">
        <v>1306</v>
      </c>
      <c r="H58" s="902" t="s">
        <v>1487</v>
      </c>
      <c r="I58" s="902" t="s">
        <v>1456</v>
      </c>
      <c r="J58" s="903">
        <v>5</v>
      </c>
      <c r="K58" s="903">
        <v>0</v>
      </c>
      <c r="L58" s="903"/>
      <c r="M58" s="903"/>
      <c r="N58" s="903">
        <v>0</v>
      </c>
      <c r="O58" s="903">
        <v>5</v>
      </c>
      <c r="P58" s="903">
        <v>0</v>
      </c>
      <c r="Q58" s="903">
        <v>0</v>
      </c>
      <c r="R58" s="902" t="s">
        <v>1522</v>
      </c>
      <c r="S58" s="902" t="s">
        <v>481</v>
      </c>
      <c r="T58" s="902" t="s">
        <v>1457</v>
      </c>
      <c r="U58" s="902" t="s">
        <v>481</v>
      </c>
      <c r="V58" s="902" t="s">
        <v>481</v>
      </c>
    </row>
    <row r="59" spans="1:22" hidden="1">
      <c r="A59" s="1024">
        <v>44805</v>
      </c>
      <c r="B59" s="902" t="s">
        <v>1453</v>
      </c>
      <c r="C59" s="902" t="s">
        <v>555</v>
      </c>
      <c r="D59" s="902" t="s">
        <v>1454</v>
      </c>
      <c r="E59" s="902" t="s">
        <v>1524</v>
      </c>
      <c r="F59" s="902" t="s">
        <v>166</v>
      </c>
      <c r="G59" s="902" t="s">
        <v>1307</v>
      </c>
      <c r="H59" s="902" t="s">
        <v>1470</v>
      </c>
      <c r="I59" s="902" t="s">
        <v>1456</v>
      </c>
      <c r="J59" s="903">
        <v>9</v>
      </c>
      <c r="K59" s="903">
        <v>0</v>
      </c>
      <c r="L59" s="903"/>
      <c r="M59" s="903"/>
      <c r="N59" s="903">
        <v>0</v>
      </c>
      <c r="O59" s="903">
        <v>9</v>
      </c>
      <c r="P59" s="903">
        <v>0</v>
      </c>
      <c r="Q59" s="903">
        <v>0</v>
      </c>
      <c r="R59" s="902" t="s">
        <v>1525</v>
      </c>
      <c r="S59" s="902" t="s">
        <v>481</v>
      </c>
      <c r="T59" s="902" t="s">
        <v>1457</v>
      </c>
      <c r="U59" s="902" t="s">
        <v>481</v>
      </c>
      <c r="V59" s="902" t="s">
        <v>481</v>
      </c>
    </row>
    <row r="60" spans="1:22" hidden="1">
      <c r="A60" s="1024">
        <v>44805</v>
      </c>
      <c r="B60" s="902" t="s">
        <v>1453</v>
      </c>
      <c r="C60" s="902" t="s">
        <v>555</v>
      </c>
      <c r="D60" s="902" t="s">
        <v>1454</v>
      </c>
      <c r="E60" s="902" t="s">
        <v>1524</v>
      </c>
      <c r="F60" s="902" t="s">
        <v>170</v>
      </c>
      <c r="G60" s="902" t="s">
        <v>1308</v>
      </c>
      <c r="H60" s="902" t="s">
        <v>1471</v>
      </c>
      <c r="I60" s="902" t="s">
        <v>1456</v>
      </c>
      <c r="J60" s="903">
        <v>8</v>
      </c>
      <c r="K60" s="903">
        <v>0</v>
      </c>
      <c r="L60" s="903"/>
      <c r="M60" s="903"/>
      <c r="N60" s="903">
        <v>0</v>
      </c>
      <c r="O60" s="903">
        <v>8</v>
      </c>
      <c r="P60" s="903">
        <v>0</v>
      </c>
      <c r="Q60" s="903">
        <v>0</v>
      </c>
      <c r="R60" s="902" t="s">
        <v>1525</v>
      </c>
      <c r="S60" s="902" t="s">
        <v>481</v>
      </c>
      <c r="T60" s="902" t="s">
        <v>1457</v>
      </c>
      <c r="U60" s="902" t="s">
        <v>481</v>
      </c>
      <c r="V60" s="902" t="s">
        <v>481</v>
      </c>
    </row>
    <row r="61" spans="1:22" hidden="1">
      <c r="A61" s="1024">
        <v>44805</v>
      </c>
      <c r="B61" s="902" t="s">
        <v>1453</v>
      </c>
      <c r="C61" s="902" t="s">
        <v>555</v>
      </c>
      <c r="D61" s="902" t="s">
        <v>1454</v>
      </c>
      <c r="E61" s="902" t="s">
        <v>1488</v>
      </c>
      <c r="F61" s="902" t="s">
        <v>1342</v>
      </c>
      <c r="G61" s="902" t="s">
        <v>1357</v>
      </c>
      <c r="H61" s="902" t="s">
        <v>1455</v>
      </c>
      <c r="I61" s="902" t="s">
        <v>1456</v>
      </c>
      <c r="J61" s="903">
        <v>10</v>
      </c>
      <c r="K61" s="903">
        <v>0</v>
      </c>
      <c r="L61" s="903"/>
      <c r="M61" s="903"/>
      <c r="N61" s="903">
        <v>0</v>
      </c>
      <c r="O61" s="903">
        <v>10</v>
      </c>
      <c r="P61" s="903">
        <v>0</v>
      </c>
      <c r="Q61" s="903">
        <v>0</v>
      </c>
      <c r="R61" s="902" t="s">
        <v>1489</v>
      </c>
      <c r="S61" s="902" t="s">
        <v>481</v>
      </c>
      <c r="T61" s="902" t="s">
        <v>1457</v>
      </c>
      <c r="U61" s="902" t="s">
        <v>481</v>
      </c>
      <c r="V61" s="902" t="s">
        <v>481</v>
      </c>
    </row>
    <row r="62" spans="1:22" hidden="1">
      <c r="A62" s="1024">
        <v>44805</v>
      </c>
      <c r="B62" s="902" t="s">
        <v>1453</v>
      </c>
      <c r="C62" s="902" t="s">
        <v>555</v>
      </c>
      <c r="D62" s="902" t="s">
        <v>1454</v>
      </c>
      <c r="E62" s="902" t="s">
        <v>1488</v>
      </c>
      <c r="F62" s="902" t="s">
        <v>565</v>
      </c>
      <c r="G62" s="902" t="s">
        <v>1184</v>
      </c>
      <c r="H62" s="902" t="s">
        <v>1458</v>
      </c>
      <c r="I62" s="902" t="s">
        <v>1456</v>
      </c>
      <c r="J62" s="903">
        <v>200</v>
      </c>
      <c r="K62" s="903">
        <v>0</v>
      </c>
      <c r="L62" s="903"/>
      <c r="M62" s="903"/>
      <c r="N62" s="903">
        <v>0</v>
      </c>
      <c r="O62" s="903">
        <v>200</v>
      </c>
      <c r="P62" s="903">
        <v>0</v>
      </c>
      <c r="Q62" s="903">
        <v>0</v>
      </c>
      <c r="R62" s="902" t="s">
        <v>1489</v>
      </c>
      <c r="S62" s="902" t="s">
        <v>481</v>
      </c>
      <c r="T62" s="902" t="s">
        <v>1457</v>
      </c>
      <c r="U62" s="902" t="s">
        <v>481</v>
      </c>
      <c r="V62" s="902" t="s">
        <v>481</v>
      </c>
    </row>
    <row r="63" spans="1:22" hidden="1">
      <c r="A63" s="1024">
        <v>44805</v>
      </c>
      <c r="B63" s="902" t="s">
        <v>1453</v>
      </c>
      <c r="C63" s="902" t="s">
        <v>555</v>
      </c>
      <c r="D63" s="902" t="s">
        <v>1454</v>
      </c>
      <c r="E63" s="902" t="s">
        <v>1488</v>
      </c>
      <c r="F63" s="902" t="s">
        <v>566</v>
      </c>
      <c r="G63" s="902" t="s">
        <v>1185</v>
      </c>
      <c r="H63" s="902" t="s">
        <v>1459</v>
      </c>
      <c r="I63" s="902" t="s">
        <v>1456</v>
      </c>
      <c r="J63" s="903">
        <v>200</v>
      </c>
      <c r="K63" s="903">
        <v>0</v>
      </c>
      <c r="L63" s="903"/>
      <c r="M63" s="903"/>
      <c r="N63" s="903">
        <v>0</v>
      </c>
      <c r="O63" s="903">
        <v>200</v>
      </c>
      <c r="P63" s="903">
        <v>0</v>
      </c>
      <c r="Q63" s="903">
        <v>0</v>
      </c>
      <c r="R63" s="902" t="s">
        <v>1489</v>
      </c>
      <c r="S63" s="902" t="s">
        <v>481</v>
      </c>
      <c r="T63" s="902" t="s">
        <v>1457</v>
      </c>
      <c r="U63" s="902" t="s">
        <v>481</v>
      </c>
      <c r="V63" s="902" t="s">
        <v>481</v>
      </c>
    </row>
    <row r="64" spans="1:22" hidden="1">
      <c r="A64" s="1024">
        <v>44805</v>
      </c>
      <c r="B64" s="902" t="s">
        <v>1453</v>
      </c>
      <c r="C64" s="902" t="s">
        <v>555</v>
      </c>
      <c r="D64" s="902" t="s">
        <v>1454</v>
      </c>
      <c r="E64" s="902" t="s">
        <v>1488</v>
      </c>
      <c r="F64" s="902" t="s">
        <v>18</v>
      </c>
      <c r="G64" s="902" t="s">
        <v>1191</v>
      </c>
      <c r="H64" s="902" t="s">
        <v>1460</v>
      </c>
      <c r="I64" s="902" t="s">
        <v>1456</v>
      </c>
      <c r="J64" s="903">
        <v>100</v>
      </c>
      <c r="K64" s="903">
        <v>0</v>
      </c>
      <c r="L64" s="903"/>
      <c r="M64" s="903"/>
      <c r="N64" s="903">
        <v>0</v>
      </c>
      <c r="O64" s="903">
        <v>100</v>
      </c>
      <c r="P64" s="903">
        <v>0</v>
      </c>
      <c r="Q64" s="903">
        <v>0</v>
      </c>
      <c r="R64" s="902" t="s">
        <v>1489</v>
      </c>
      <c r="S64" s="902" t="s">
        <v>481</v>
      </c>
      <c r="T64" s="902" t="s">
        <v>1457</v>
      </c>
      <c r="U64" s="902" t="s">
        <v>481</v>
      </c>
      <c r="V64" s="902" t="s">
        <v>481</v>
      </c>
    </row>
    <row r="65" spans="1:22" hidden="1">
      <c r="A65" s="1024">
        <v>44805</v>
      </c>
      <c r="B65" s="902" t="s">
        <v>1453</v>
      </c>
      <c r="C65" s="902" t="s">
        <v>555</v>
      </c>
      <c r="D65" s="902" t="s">
        <v>1454</v>
      </c>
      <c r="E65" s="902" t="s">
        <v>1488</v>
      </c>
      <c r="F65" s="902" t="s">
        <v>19</v>
      </c>
      <c r="G65" s="902" t="s">
        <v>1190</v>
      </c>
      <c r="H65" s="902" t="s">
        <v>1461</v>
      </c>
      <c r="I65" s="902" t="s">
        <v>1456</v>
      </c>
      <c r="J65" s="903">
        <v>100</v>
      </c>
      <c r="K65" s="903">
        <v>0</v>
      </c>
      <c r="L65" s="903"/>
      <c r="M65" s="903"/>
      <c r="N65" s="903">
        <v>0</v>
      </c>
      <c r="O65" s="903">
        <v>100</v>
      </c>
      <c r="P65" s="903">
        <v>0</v>
      </c>
      <c r="Q65" s="903">
        <v>0</v>
      </c>
      <c r="R65" s="902" t="s">
        <v>1489</v>
      </c>
      <c r="S65" s="902" t="s">
        <v>481</v>
      </c>
      <c r="T65" s="902" t="s">
        <v>1457</v>
      </c>
      <c r="U65" s="902" t="s">
        <v>481</v>
      </c>
      <c r="V65" s="902" t="s">
        <v>481</v>
      </c>
    </row>
    <row r="66" spans="1:22" hidden="1">
      <c r="A66" s="1024">
        <v>44805</v>
      </c>
      <c r="B66" s="902" t="s">
        <v>1453</v>
      </c>
      <c r="C66" s="902" t="s">
        <v>555</v>
      </c>
      <c r="D66" s="902" t="s">
        <v>1454</v>
      </c>
      <c r="E66" s="902" t="s">
        <v>1488</v>
      </c>
      <c r="F66" s="902" t="s">
        <v>567</v>
      </c>
      <c r="G66" s="902" t="s">
        <v>1186</v>
      </c>
      <c r="H66" s="902" t="s">
        <v>1462</v>
      </c>
      <c r="I66" s="902" t="s">
        <v>1456</v>
      </c>
      <c r="J66" s="903">
        <v>150</v>
      </c>
      <c r="K66" s="903">
        <v>0</v>
      </c>
      <c r="L66" s="903"/>
      <c r="M66" s="903"/>
      <c r="N66" s="903">
        <v>0</v>
      </c>
      <c r="O66" s="903">
        <v>150</v>
      </c>
      <c r="P66" s="903">
        <v>0</v>
      </c>
      <c r="Q66" s="903">
        <v>0</v>
      </c>
      <c r="R66" s="902" t="s">
        <v>1489</v>
      </c>
      <c r="S66" s="902" t="s">
        <v>481</v>
      </c>
      <c r="T66" s="902" t="s">
        <v>1457</v>
      </c>
      <c r="U66" s="902" t="s">
        <v>481</v>
      </c>
      <c r="V66" s="902" t="s">
        <v>481</v>
      </c>
    </row>
    <row r="67" spans="1:22" hidden="1">
      <c r="A67" s="1024">
        <v>44805</v>
      </c>
      <c r="B67" s="902" t="s">
        <v>1453</v>
      </c>
      <c r="C67" s="902" t="s">
        <v>555</v>
      </c>
      <c r="D67" s="902" t="s">
        <v>1454</v>
      </c>
      <c r="E67" s="902" t="s">
        <v>1488</v>
      </c>
      <c r="F67" s="902" t="s">
        <v>568</v>
      </c>
      <c r="G67" s="902" t="s">
        <v>1187</v>
      </c>
      <c r="H67" s="902" t="s">
        <v>1463</v>
      </c>
      <c r="I67" s="902" t="s">
        <v>1456</v>
      </c>
      <c r="J67" s="903">
        <v>150</v>
      </c>
      <c r="K67" s="903">
        <v>0</v>
      </c>
      <c r="L67" s="903"/>
      <c r="M67" s="903"/>
      <c r="N67" s="903">
        <v>0</v>
      </c>
      <c r="O67" s="903">
        <v>150</v>
      </c>
      <c r="P67" s="903">
        <v>0</v>
      </c>
      <c r="Q67" s="903">
        <v>0</v>
      </c>
      <c r="R67" s="902" t="s">
        <v>1489</v>
      </c>
      <c r="S67" s="902" t="s">
        <v>481</v>
      </c>
      <c r="T67" s="902" t="s">
        <v>1457</v>
      </c>
      <c r="U67" s="902" t="s">
        <v>481</v>
      </c>
      <c r="V67" s="902" t="s">
        <v>481</v>
      </c>
    </row>
    <row r="68" spans="1:22" hidden="1">
      <c r="A68" s="1024">
        <v>44805</v>
      </c>
      <c r="B68" s="902" t="s">
        <v>1453</v>
      </c>
      <c r="C68" s="902" t="s">
        <v>555</v>
      </c>
      <c r="D68" s="902" t="s">
        <v>1454</v>
      </c>
      <c r="E68" s="902" t="s">
        <v>1488</v>
      </c>
      <c r="F68" s="902" t="s">
        <v>569</v>
      </c>
      <c r="G68" s="902" t="s">
        <v>1183</v>
      </c>
      <c r="H68" s="902" t="s">
        <v>1464</v>
      </c>
      <c r="I68" s="902" t="s">
        <v>1456</v>
      </c>
      <c r="J68" s="903">
        <v>160</v>
      </c>
      <c r="K68" s="903">
        <v>0</v>
      </c>
      <c r="L68" s="903"/>
      <c r="M68" s="903"/>
      <c r="N68" s="903">
        <v>0</v>
      </c>
      <c r="O68" s="903">
        <v>160</v>
      </c>
      <c r="P68" s="903">
        <v>0</v>
      </c>
      <c r="Q68" s="903">
        <v>0</v>
      </c>
      <c r="R68" s="902" t="s">
        <v>1489</v>
      </c>
      <c r="S68" s="902" t="s">
        <v>481</v>
      </c>
      <c r="T68" s="902" t="s">
        <v>1457</v>
      </c>
      <c r="U68" s="902" t="s">
        <v>481</v>
      </c>
      <c r="V68" s="902" t="s">
        <v>481</v>
      </c>
    </row>
    <row r="69" spans="1:22" hidden="1">
      <c r="A69" s="1024">
        <v>44805</v>
      </c>
      <c r="B69" s="902" t="s">
        <v>1453</v>
      </c>
      <c r="C69" s="902" t="s">
        <v>555</v>
      </c>
      <c r="D69" s="902" t="s">
        <v>1454</v>
      </c>
      <c r="E69" s="902" t="s">
        <v>1488</v>
      </c>
      <c r="F69" s="902" t="s">
        <v>570</v>
      </c>
      <c r="G69" s="902" t="s">
        <v>1289</v>
      </c>
      <c r="H69" s="902" t="s">
        <v>1465</v>
      </c>
      <c r="I69" s="902" t="s">
        <v>1456</v>
      </c>
      <c r="J69" s="903">
        <v>20</v>
      </c>
      <c r="K69" s="903">
        <v>0</v>
      </c>
      <c r="L69" s="903"/>
      <c r="M69" s="903"/>
      <c r="N69" s="903">
        <v>0</v>
      </c>
      <c r="O69" s="903">
        <v>20</v>
      </c>
      <c r="P69" s="903">
        <v>0</v>
      </c>
      <c r="Q69" s="903">
        <v>0</v>
      </c>
      <c r="R69" s="902" t="s">
        <v>1489</v>
      </c>
      <c r="S69" s="902" t="s">
        <v>481</v>
      </c>
      <c r="T69" s="902" t="s">
        <v>1457</v>
      </c>
      <c r="U69" s="902" t="s">
        <v>481</v>
      </c>
      <c r="V69" s="902" t="s">
        <v>481</v>
      </c>
    </row>
    <row r="70" spans="1:22" hidden="1">
      <c r="A70" s="1024">
        <v>44805</v>
      </c>
      <c r="B70" s="902" t="s">
        <v>1453</v>
      </c>
      <c r="C70" s="902" t="s">
        <v>555</v>
      </c>
      <c r="D70" s="902" t="s">
        <v>1454</v>
      </c>
      <c r="E70" s="902" t="s">
        <v>1488</v>
      </c>
      <c r="F70" s="902" t="s">
        <v>571</v>
      </c>
      <c r="G70" s="902" t="s">
        <v>1182</v>
      </c>
      <c r="H70" s="902" t="s">
        <v>1466</v>
      </c>
      <c r="I70" s="902" t="s">
        <v>1456</v>
      </c>
      <c r="J70" s="903">
        <v>30</v>
      </c>
      <c r="K70" s="903">
        <v>0</v>
      </c>
      <c r="L70" s="903"/>
      <c r="M70" s="903"/>
      <c r="N70" s="903">
        <v>0</v>
      </c>
      <c r="O70" s="903">
        <v>30</v>
      </c>
      <c r="P70" s="903">
        <v>0</v>
      </c>
      <c r="Q70" s="903">
        <v>0</v>
      </c>
      <c r="R70" s="902" t="s">
        <v>1489</v>
      </c>
      <c r="S70" s="902" t="s">
        <v>481</v>
      </c>
      <c r="T70" s="902" t="s">
        <v>1457</v>
      </c>
      <c r="U70" s="902" t="s">
        <v>481</v>
      </c>
      <c r="V70" s="902" t="s">
        <v>481</v>
      </c>
    </row>
    <row r="71" spans="1:22" hidden="1">
      <c r="A71" s="1024">
        <v>44805</v>
      </c>
      <c r="B71" s="902" t="s">
        <v>1453</v>
      </c>
      <c r="C71" s="902" t="s">
        <v>555</v>
      </c>
      <c r="D71" s="902" t="s">
        <v>1454</v>
      </c>
      <c r="E71" s="902" t="s">
        <v>1488</v>
      </c>
      <c r="F71" s="902" t="s">
        <v>20</v>
      </c>
      <c r="G71" s="902" t="s">
        <v>1303</v>
      </c>
      <c r="H71" s="902" t="s">
        <v>1467</v>
      </c>
      <c r="I71" s="902" t="s">
        <v>1456</v>
      </c>
      <c r="J71" s="903">
        <v>50</v>
      </c>
      <c r="K71" s="903">
        <v>0</v>
      </c>
      <c r="L71" s="903"/>
      <c r="M71" s="903"/>
      <c r="N71" s="903">
        <v>0</v>
      </c>
      <c r="O71" s="903">
        <v>50</v>
      </c>
      <c r="P71" s="903">
        <v>0</v>
      </c>
      <c r="Q71" s="903">
        <v>0</v>
      </c>
      <c r="R71" s="902" t="s">
        <v>1489</v>
      </c>
      <c r="S71" s="902" t="s">
        <v>481</v>
      </c>
      <c r="T71" s="902" t="s">
        <v>1457</v>
      </c>
      <c r="U71" s="902" t="s">
        <v>481</v>
      </c>
      <c r="V71" s="902" t="s">
        <v>481</v>
      </c>
    </row>
    <row r="72" spans="1:22" hidden="1">
      <c r="A72" s="1024">
        <v>44805</v>
      </c>
      <c r="B72" s="902" t="s">
        <v>1453</v>
      </c>
      <c r="C72" s="902" t="s">
        <v>555</v>
      </c>
      <c r="D72" s="902" t="s">
        <v>1454</v>
      </c>
      <c r="E72" s="902" t="s">
        <v>1488</v>
      </c>
      <c r="F72" s="902" t="s">
        <v>579</v>
      </c>
      <c r="G72" s="902" t="s">
        <v>1188</v>
      </c>
      <c r="H72" s="902" t="s">
        <v>1468</v>
      </c>
      <c r="I72" s="902" t="s">
        <v>1456</v>
      </c>
      <c r="J72" s="903">
        <v>150</v>
      </c>
      <c r="K72" s="903">
        <v>0</v>
      </c>
      <c r="L72" s="903"/>
      <c r="M72" s="903"/>
      <c r="N72" s="903">
        <v>0</v>
      </c>
      <c r="O72" s="903">
        <v>150</v>
      </c>
      <c r="P72" s="903">
        <v>0</v>
      </c>
      <c r="Q72" s="903">
        <v>0</v>
      </c>
      <c r="R72" s="902" t="s">
        <v>1489</v>
      </c>
      <c r="S72" s="902" t="s">
        <v>481</v>
      </c>
      <c r="T72" s="902" t="s">
        <v>1457</v>
      </c>
      <c r="U72" s="902" t="s">
        <v>481</v>
      </c>
      <c r="V72" s="902" t="s">
        <v>481</v>
      </c>
    </row>
    <row r="73" spans="1:22" hidden="1">
      <c r="A73" s="1024">
        <v>44805</v>
      </c>
      <c r="B73" s="902" t="s">
        <v>1453</v>
      </c>
      <c r="C73" s="902" t="s">
        <v>555</v>
      </c>
      <c r="D73" s="902" t="s">
        <v>1454</v>
      </c>
      <c r="E73" s="902" t="s">
        <v>1488</v>
      </c>
      <c r="F73" s="902" t="s">
        <v>603</v>
      </c>
      <c r="G73" s="902" t="s">
        <v>1189</v>
      </c>
      <c r="H73" s="902" t="s">
        <v>1469</v>
      </c>
      <c r="I73" s="902" t="s">
        <v>1456</v>
      </c>
      <c r="J73" s="903">
        <v>300</v>
      </c>
      <c r="K73" s="903">
        <v>0</v>
      </c>
      <c r="L73" s="903"/>
      <c r="M73" s="903"/>
      <c r="N73" s="903">
        <v>-150</v>
      </c>
      <c r="O73" s="903">
        <v>300</v>
      </c>
      <c r="P73" s="903">
        <v>0</v>
      </c>
      <c r="Q73" s="903">
        <v>0</v>
      </c>
      <c r="R73" s="902" t="s">
        <v>1489</v>
      </c>
      <c r="S73" s="902" t="s">
        <v>481</v>
      </c>
      <c r="T73" s="902" t="s">
        <v>1457</v>
      </c>
      <c r="U73" s="902" t="s">
        <v>481</v>
      </c>
      <c r="V73" s="902" t="s">
        <v>481</v>
      </c>
    </row>
    <row r="74" spans="1:22" hidden="1">
      <c r="A74" s="1024">
        <v>44805</v>
      </c>
      <c r="B74" s="902" t="s">
        <v>1453</v>
      </c>
      <c r="C74" s="902" t="s">
        <v>555</v>
      </c>
      <c r="D74" s="902" t="s">
        <v>1454</v>
      </c>
      <c r="E74" s="902" t="s">
        <v>1488</v>
      </c>
      <c r="F74" s="902" t="s">
        <v>573</v>
      </c>
      <c r="G74" s="902" t="s">
        <v>1490</v>
      </c>
      <c r="H74" s="902" t="s">
        <v>1470</v>
      </c>
      <c r="I74" s="902" t="s">
        <v>1456</v>
      </c>
      <c r="J74" s="903">
        <v>300</v>
      </c>
      <c r="K74" s="903">
        <v>0</v>
      </c>
      <c r="L74" s="903"/>
      <c r="M74" s="903"/>
      <c r="N74" s="903">
        <v>0</v>
      </c>
      <c r="O74" s="903">
        <v>300</v>
      </c>
      <c r="P74" s="903">
        <v>0</v>
      </c>
      <c r="Q74" s="903">
        <v>0</v>
      </c>
      <c r="R74" s="902" t="s">
        <v>1489</v>
      </c>
      <c r="S74" s="902" t="s">
        <v>481</v>
      </c>
      <c r="T74" s="902" t="s">
        <v>1457</v>
      </c>
      <c r="U74" s="902" t="s">
        <v>481</v>
      </c>
      <c r="V74" s="902" t="s">
        <v>481</v>
      </c>
    </row>
    <row r="75" spans="1:22" hidden="1">
      <c r="A75" s="1024">
        <v>44805</v>
      </c>
      <c r="B75" s="902" t="s">
        <v>1453</v>
      </c>
      <c r="C75" s="902" t="s">
        <v>555</v>
      </c>
      <c r="D75" s="902" t="s">
        <v>1454</v>
      </c>
      <c r="E75" s="902" t="s">
        <v>1488</v>
      </c>
      <c r="F75" s="902" t="s">
        <v>167</v>
      </c>
      <c r="G75" s="902" t="s">
        <v>1491</v>
      </c>
      <c r="H75" s="902" t="s">
        <v>1471</v>
      </c>
      <c r="I75" s="902" t="s">
        <v>1456</v>
      </c>
      <c r="J75" s="903">
        <v>8</v>
      </c>
      <c r="K75" s="903">
        <v>0</v>
      </c>
      <c r="L75" s="903"/>
      <c r="M75" s="903"/>
      <c r="N75" s="903">
        <v>0</v>
      </c>
      <c r="O75" s="903">
        <v>8</v>
      </c>
      <c r="P75" s="903">
        <v>0</v>
      </c>
      <c r="Q75" s="903">
        <v>0</v>
      </c>
      <c r="R75" s="902" t="s">
        <v>1489</v>
      </c>
      <c r="S75" s="902" t="s">
        <v>481</v>
      </c>
      <c r="T75" s="902" t="s">
        <v>1457</v>
      </c>
      <c r="U75" s="902" t="s">
        <v>481</v>
      </c>
      <c r="V75" s="902" t="s">
        <v>481</v>
      </c>
    </row>
    <row r="76" spans="1:22" hidden="1">
      <c r="A76" s="1024">
        <v>44805</v>
      </c>
      <c r="B76" s="902" t="s">
        <v>1453</v>
      </c>
      <c r="C76" s="902" t="s">
        <v>555</v>
      </c>
      <c r="D76" s="902" t="s">
        <v>1454</v>
      </c>
      <c r="E76" s="902" t="s">
        <v>1488</v>
      </c>
      <c r="F76" s="902" t="s">
        <v>170</v>
      </c>
      <c r="G76" s="902" t="s">
        <v>1308</v>
      </c>
      <c r="H76" s="902" t="s">
        <v>1472</v>
      </c>
      <c r="I76" s="902" t="s">
        <v>1456</v>
      </c>
      <c r="J76" s="903">
        <v>8</v>
      </c>
      <c r="K76" s="903">
        <v>0</v>
      </c>
      <c r="L76" s="903"/>
      <c r="M76" s="903"/>
      <c r="N76" s="903">
        <v>0</v>
      </c>
      <c r="O76" s="903">
        <v>8</v>
      </c>
      <c r="P76" s="903">
        <v>0</v>
      </c>
      <c r="Q76" s="903">
        <v>0</v>
      </c>
      <c r="R76" s="902" t="s">
        <v>1489</v>
      </c>
      <c r="S76" s="902" t="s">
        <v>481</v>
      </c>
      <c r="T76" s="902" t="s">
        <v>1457</v>
      </c>
      <c r="U76" s="902" t="s">
        <v>481</v>
      </c>
      <c r="V76" s="902" t="s">
        <v>481</v>
      </c>
    </row>
    <row r="77" spans="1:22" hidden="1">
      <c r="A77" s="1024">
        <v>44805</v>
      </c>
      <c r="B77" s="902" t="s">
        <v>1453</v>
      </c>
      <c r="C77" s="902" t="s">
        <v>555</v>
      </c>
      <c r="D77" s="902" t="s">
        <v>1454</v>
      </c>
      <c r="E77" s="902" t="s">
        <v>1488</v>
      </c>
      <c r="F77" s="902" t="s">
        <v>171</v>
      </c>
      <c r="G77" s="902" t="s">
        <v>1220</v>
      </c>
      <c r="H77" s="902" t="s">
        <v>1473</v>
      </c>
      <c r="I77" s="902" t="s">
        <v>1456</v>
      </c>
      <c r="J77" s="903">
        <v>5</v>
      </c>
      <c r="K77" s="903">
        <v>0</v>
      </c>
      <c r="L77" s="903"/>
      <c r="M77" s="903"/>
      <c r="N77" s="903">
        <v>0</v>
      </c>
      <c r="O77" s="903">
        <v>5</v>
      </c>
      <c r="P77" s="903">
        <v>0</v>
      </c>
      <c r="Q77" s="903">
        <v>0</v>
      </c>
      <c r="R77" s="902" t="s">
        <v>1489</v>
      </c>
      <c r="S77" s="902" t="s">
        <v>481</v>
      </c>
      <c r="T77" s="902" t="s">
        <v>1457</v>
      </c>
      <c r="U77" s="902" t="s">
        <v>481</v>
      </c>
      <c r="V77" s="902" t="s">
        <v>481</v>
      </c>
    </row>
    <row r="78" spans="1:22" hidden="1">
      <c r="A78" s="1024">
        <v>44805</v>
      </c>
      <c r="B78" s="902" t="s">
        <v>1453</v>
      </c>
      <c r="C78" s="902" t="s">
        <v>555</v>
      </c>
      <c r="D78" s="902" t="s">
        <v>1454</v>
      </c>
      <c r="E78" s="902" t="s">
        <v>1488</v>
      </c>
      <c r="F78" s="902" t="s">
        <v>172</v>
      </c>
      <c r="G78" s="902" t="s">
        <v>1192</v>
      </c>
      <c r="H78" s="902" t="s">
        <v>1474</v>
      </c>
      <c r="I78" s="902" t="s">
        <v>1456</v>
      </c>
      <c r="J78" s="903">
        <v>5</v>
      </c>
      <c r="K78" s="903">
        <v>0</v>
      </c>
      <c r="L78" s="903"/>
      <c r="M78" s="903"/>
      <c r="N78" s="903">
        <v>0</v>
      </c>
      <c r="O78" s="903">
        <v>5</v>
      </c>
      <c r="P78" s="903">
        <v>0</v>
      </c>
      <c r="Q78" s="903">
        <v>0</v>
      </c>
      <c r="R78" s="902" t="s">
        <v>1489</v>
      </c>
      <c r="S78" s="902" t="s">
        <v>481</v>
      </c>
      <c r="T78" s="902" t="s">
        <v>1457</v>
      </c>
      <c r="U78" s="902" t="s">
        <v>481</v>
      </c>
      <c r="V78" s="902" t="s">
        <v>481</v>
      </c>
    </row>
    <row r="79" spans="1:22" hidden="1">
      <c r="A79" s="1024">
        <v>44805</v>
      </c>
      <c r="B79" s="902" t="s">
        <v>1453</v>
      </c>
      <c r="C79" s="902" t="s">
        <v>555</v>
      </c>
      <c r="D79" s="902" t="s">
        <v>1454</v>
      </c>
      <c r="E79" s="902" t="s">
        <v>1488</v>
      </c>
      <c r="F79" s="902" t="s">
        <v>173</v>
      </c>
      <c r="G79" s="902" t="s">
        <v>1274</v>
      </c>
      <c r="H79" s="902" t="s">
        <v>1475</v>
      </c>
      <c r="I79" s="902" t="s">
        <v>1456</v>
      </c>
      <c r="J79" s="903">
        <v>8</v>
      </c>
      <c r="K79" s="903">
        <v>0</v>
      </c>
      <c r="L79" s="903"/>
      <c r="M79" s="903"/>
      <c r="N79" s="903">
        <v>0</v>
      </c>
      <c r="O79" s="903">
        <v>8</v>
      </c>
      <c r="P79" s="903">
        <v>0</v>
      </c>
      <c r="Q79" s="903">
        <v>0</v>
      </c>
      <c r="R79" s="902" t="s">
        <v>1489</v>
      </c>
      <c r="S79" s="902" t="s">
        <v>481</v>
      </c>
      <c r="T79" s="902" t="s">
        <v>1457</v>
      </c>
      <c r="U79" s="902" t="s">
        <v>481</v>
      </c>
      <c r="V79" s="902" t="s">
        <v>481</v>
      </c>
    </row>
    <row r="80" spans="1:22" hidden="1">
      <c r="A80" s="1024">
        <v>44805</v>
      </c>
      <c r="B80" s="902" t="s">
        <v>1453</v>
      </c>
      <c r="C80" s="902" t="s">
        <v>555</v>
      </c>
      <c r="D80" s="902" t="s">
        <v>1454</v>
      </c>
      <c r="E80" s="902" t="s">
        <v>1488</v>
      </c>
      <c r="F80" s="902" t="s">
        <v>177</v>
      </c>
      <c r="G80" s="902" t="s">
        <v>1311</v>
      </c>
      <c r="H80" s="902" t="s">
        <v>1476</v>
      </c>
      <c r="I80" s="902" t="s">
        <v>1456</v>
      </c>
      <c r="J80" s="903">
        <v>5</v>
      </c>
      <c r="K80" s="903">
        <v>0</v>
      </c>
      <c r="L80" s="903"/>
      <c r="M80" s="903"/>
      <c r="N80" s="903">
        <v>0</v>
      </c>
      <c r="O80" s="903">
        <v>5</v>
      </c>
      <c r="P80" s="903">
        <v>0</v>
      </c>
      <c r="Q80" s="903">
        <v>0</v>
      </c>
      <c r="R80" s="902" t="s">
        <v>1489</v>
      </c>
      <c r="S80" s="902" t="s">
        <v>481</v>
      </c>
      <c r="T80" s="902" t="s">
        <v>1457</v>
      </c>
      <c r="U80" s="902" t="s">
        <v>481</v>
      </c>
      <c r="V80" s="902" t="s">
        <v>481</v>
      </c>
    </row>
    <row r="81" spans="1:22" hidden="1">
      <c r="A81" s="1024">
        <v>44805</v>
      </c>
      <c r="B81" s="902" t="s">
        <v>1453</v>
      </c>
      <c r="C81" s="902" t="s">
        <v>555</v>
      </c>
      <c r="D81" s="902" t="s">
        <v>1454</v>
      </c>
      <c r="E81" s="902" t="s">
        <v>1488</v>
      </c>
      <c r="F81" s="902" t="s">
        <v>142</v>
      </c>
      <c r="G81" s="902" t="s">
        <v>1193</v>
      </c>
      <c r="H81" s="902" t="s">
        <v>1477</v>
      </c>
      <c r="I81" s="902" t="s">
        <v>1456</v>
      </c>
      <c r="J81" s="903">
        <v>320</v>
      </c>
      <c r="K81" s="903">
        <v>0</v>
      </c>
      <c r="L81" s="903"/>
      <c r="M81" s="903"/>
      <c r="N81" s="903">
        <v>0</v>
      </c>
      <c r="O81" s="903">
        <v>320</v>
      </c>
      <c r="P81" s="903">
        <v>0</v>
      </c>
      <c r="Q81" s="903">
        <v>0</v>
      </c>
      <c r="R81" s="902" t="s">
        <v>1489</v>
      </c>
      <c r="S81" s="902" t="s">
        <v>481</v>
      </c>
      <c r="T81" s="902" t="s">
        <v>1457</v>
      </c>
      <c r="U81" s="902" t="s">
        <v>481</v>
      </c>
      <c r="V81" s="902" t="s">
        <v>481</v>
      </c>
    </row>
    <row r="82" spans="1:22" hidden="1">
      <c r="A82" s="1024">
        <v>44805</v>
      </c>
      <c r="B82" s="902" t="s">
        <v>1453</v>
      </c>
      <c r="C82" s="902" t="s">
        <v>555</v>
      </c>
      <c r="D82" s="902" t="s">
        <v>1454</v>
      </c>
      <c r="E82" s="902" t="s">
        <v>1488</v>
      </c>
      <c r="F82" s="902" t="s">
        <v>143</v>
      </c>
      <c r="G82" s="902" t="s">
        <v>1310</v>
      </c>
      <c r="H82" s="902" t="s">
        <v>1478</v>
      </c>
      <c r="I82" s="902" t="s">
        <v>1456</v>
      </c>
      <c r="J82" s="903">
        <v>120</v>
      </c>
      <c r="K82" s="903">
        <v>0</v>
      </c>
      <c r="L82" s="903"/>
      <c r="M82" s="903"/>
      <c r="N82" s="903">
        <v>0</v>
      </c>
      <c r="O82" s="903">
        <v>120</v>
      </c>
      <c r="P82" s="903">
        <v>0</v>
      </c>
      <c r="Q82" s="903">
        <v>0</v>
      </c>
      <c r="R82" s="902" t="s">
        <v>1489</v>
      </c>
      <c r="S82" s="902" t="s">
        <v>481</v>
      </c>
      <c r="T82" s="902" t="s">
        <v>1457</v>
      </c>
      <c r="U82" s="902" t="s">
        <v>481</v>
      </c>
      <c r="V82" s="902" t="s">
        <v>481</v>
      </c>
    </row>
    <row r="83" spans="1:22" hidden="1">
      <c r="A83" s="1024">
        <v>44805</v>
      </c>
      <c r="B83" s="902" t="s">
        <v>1453</v>
      </c>
      <c r="C83" s="902" t="s">
        <v>555</v>
      </c>
      <c r="D83" s="902" t="s">
        <v>1454</v>
      </c>
      <c r="E83" s="902" t="s">
        <v>1488</v>
      </c>
      <c r="F83" s="902" t="s">
        <v>146</v>
      </c>
      <c r="G83" s="902" t="s">
        <v>1195</v>
      </c>
      <c r="H83" s="902" t="s">
        <v>1479</v>
      </c>
      <c r="I83" s="902" t="s">
        <v>1456</v>
      </c>
      <c r="J83" s="903">
        <v>126</v>
      </c>
      <c r="K83" s="903">
        <v>0</v>
      </c>
      <c r="L83" s="903"/>
      <c r="M83" s="903"/>
      <c r="N83" s="903">
        <v>0</v>
      </c>
      <c r="O83" s="903">
        <v>126</v>
      </c>
      <c r="P83" s="903">
        <v>0</v>
      </c>
      <c r="Q83" s="903">
        <v>0</v>
      </c>
      <c r="R83" s="902" t="s">
        <v>1489</v>
      </c>
      <c r="S83" s="902" t="s">
        <v>481</v>
      </c>
      <c r="T83" s="902" t="s">
        <v>1457</v>
      </c>
      <c r="U83" s="902" t="s">
        <v>481</v>
      </c>
      <c r="V83" s="902" t="s">
        <v>481</v>
      </c>
    </row>
    <row r="84" spans="1:22" hidden="1">
      <c r="A84" s="1024">
        <v>44805</v>
      </c>
      <c r="B84" s="902" t="s">
        <v>1453</v>
      </c>
      <c r="C84" s="902" t="s">
        <v>555</v>
      </c>
      <c r="D84" s="902" t="s">
        <v>1454</v>
      </c>
      <c r="E84" s="902" t="s">
        <v>1488</v>
      </c>
      <c r="F84" s="902" t="s">
        <v>147</v>
      </c>
      <c r="G84" s="902" t="s">
        <v>1196</v>
      </c>
      <c r="H84" s="902" t="s">
        <v>1480</v>
      </c>
      <c r="I84" s="902" t="s">
        <v>1456</v>
      </c>
      <c r="J84" s="903">
        <v>126</v>
      </c>
      <c r="K84" s="903">
        <v>0</v>
      </c>
      <c r="L84" s="903"/>
      <c r="M84" s="903"/>
      <c r="N84" s="903">
        <v>0</v>
      </c>
      <c r="O84" s="903">
        <v>126</v>
      </c>
      <c r="P84" s="903">
        <v>0</v>
      </c>
      <c r="Q84" s="903">
        <v>0</v>
      </c>
      <c r="R84" s="902" t="s">
        <v>1489</v>
      </c>
      <c r="S84" s="902" t="s">
        <v>481</v>
      </c>
      <c r="T84" s="902" t="s">
        <v>1457</v>
      </c>
      <c r="U84" s="902" t="s">
        <v>481</v>
      </c>
      <c r="V84" s="902" t="s">
        <v>481</v>
      </c>
    </row>
    <row r="85" spans="1:22" hidden="1">
      <c r="A85" s="1024">
        <v>44805</v>
      </c>
      <c r="B85" s="902" t="s">
        <v>1453</v>
      </c>
      <c r="C85" s="902" t="s">
        <v>555</v>
      </c>
      <c r="D85" s="902" t="s">
        <v>1454</v>
      </c>
      <c r="E85" s="902" t="s">
        <v>1488</v>
      </c>
      <c r="F85" s="902" t="s">
        <v>148</v>
      </c>
      <c r="G85" s="902" t="s">
        <v>1197</v>
      </c>
      <c r="H85" s="902" t="s">
        <v>1481</v>
      </c>
      <c r="I85" s="902" t="s">
        <v>1456</v>
      </c>
      <c r="J85" s="903">
        <v>128</v>
      </c>
      <c r="K85" s="903">
        <v>0</v>
      </c>
      <c r="L85" s="903"/>
      <c r="M85" s="903"/>
      <c r="N85" s="903">
        <v>0</v>
      </c>
      <c r="O85" s="903">
        <v>128</v>
      </c>
      <c r="P85" s="903">
        <v>0</v>
      </c>
      <c r="Q85" s="903">
        <v>0</v>
      </c>
      <c r="R85" s="902" t="s">
        <v>1489</v>
      </c>
      <c r="S85" s="902" t="s">
        <v>481</v>
      </c>
      <c r="T85" s="902" t="s">
        <v>1457</v>
      </c>
      <c r="U85" s="902" t="s">
        <v>481</v>
      </c>
      <c r="V85" s="902" t="s">
        <v>481</v>
      </c>
    </row>
    <row r="86" spans="1:22" hidden="1">
      <c r="A86" s="1024">
        <v>44805</v>
      </c>
      <c r="B86" s="902" t="s">
        <v>1453</v>
      </c>
      <c r="C86" s="902" t="s">
        <v>555</v>
      </c>
      <c r="D86" s="902" t="s">
        <v>1454</v>
      </c>
      <c r="E86" s="902" t="s">
        <v>1488</v>
      </c>
      <c r="F86" s="902" t="s">
        <v>149</v>
      </c>
      <c r="G86" s="902" t="s">
        <v>1205</v>
      </c>
      <c r="H86" s="902" t="s">
        <v>1482</v>
      </c>
      <c r="I86" s="902" t="s">
        <v>1456</v>
      </c>
      <c r="J86" s="903">
        <v>64</v>
      </c>
      <c r="K86" s="903">
        <v>0</v>
      </c>
      <c r="L86" s="903"/>
      <c r="M86" s="903"/>
      <c r="N86" s="903">
        <v>0</v>
      </c>
      <c r="O86" s="903">
        <v>64</v>
      </c>
      <c r="P86" s="903">
        <v>0</v>
      </c>
      <c r="Q86" s="903">
        <v>0</v>
      </c>
      <c r="R86" s="902" t="s">
        <v>1489</v>
      </c>
      <c r="S86" s="902" t="s">
        <v>481</v>
      </c>
      <c r="T86" s="902" t="s">
        <v>1457</v>
      </c>
      <c r="U86" s="902" t="s">
        <v>481</v>
      </c>
      <c r="V86" s="902" t="s">
        <v>481</v>
      </c>
    </row>
    <row r="87" spans="1:22" hidden="1">
      <c r="A87" s="1024">
        <v>44805</v>
      </c>
      <c r="B87" s="902" t="s">
        <v>1453</v>
      </c>
      <c r="C87" s="902" t="s">
        <v>555</v>
      </c>
      <c r="D87" s="902" t="s">
        <v>1454</v>
      </c>
      <c r="E87" s="902" t="s">
        <v>1488</v>
      </c>
      <c r="F87" s="902" t="s">
        <v>150</v>
      </c>
      <c r="G87" s="902" t="s">
        <v>1261</v>
      </c>
      <c r="H87" s="902" t="s">
        <v>1483</v>
      </c>
      <c r="I87" s="902" t="s">
        <v>1456</v>
      </c>
      <c r="J87" s="903">
        <v>64</v>
      </c>
      <c r="K87" s="903">
        <v>0</v>
      </c>
      <c r="L87" s="903"/>
      <c r="M87" s="903"/>
      <c r="N87" s="903">
        <v>0</v>
      </c>
      <c r="O87" s="903">
        <v>64</v>
      </c>
      <c r="P87" s="903">
        <v>0</v>
      </c>
      <c r="Q87" s="903">
        <v>0</v>
      </c>
      <c r="R87" s="902" t="s">
        <v>1489</v>
      </c>
      <c r="S87" s="902" t="s">
        <v>481</v>
      </c>
      <c r="T87" s="902" t="s">
        <v>1457</v>
      </c>
      <c r="U87" s="902" t="s">
        <v>481</v>
      </c>
      <c r="V87" s="902" t="s">
        <v>481</v>
      </c>
    </row>
    <row r="88" spans="1:22" hidden="1">
      <c r="A88" s="1024">
        <v>44805</v>
      </c>
      <c r="B88" s="902" t="s">
        <v>1453</v>
      </c>
      <c r="C88" s="902" t="s">
        <v>555</v>
      </c>
      <c r="D88" s="902" t="s">
        <v>1454</v>
      </c>
      <c r="E88" s="902" t="s">
        <v>1488</v>
      </c>
      <c r="F88" s="902" t="s">
        <v>152</v>
      </c>
      <c r="G88" s="902" t="s">
        <v>1253</v>
      </c>
      <c r="H88" s="902" t="s">
        <v>1484</v>
      </c>
      <c r="I88" s="902" t="s">
        <v>1456</v>
      </c>
      <c r="J88" s="903">
        <v>64</v>
      </c>
      <c r="K88" s="903">
        <v>0</v>
      </c>
      <c r="L88" s="903"/>
      <c r="M88" s="903"/>
      <c r="N88" s="903">
        <v>0</v>
      </c>
      <c r="O88" s="903">
        <v>64</v>
      </c>
      <c r="P88" s="903">
        <v>0</v>
      </c>
      <c r="Q88" s="903">
        <v>0</v>
      </c>
      <c r="R88" s="902" t="s">
        <v>1489</v>
      </c>
      <c r="S88" s="902" t="s">
        <v>481</v>
      </c>
      <c r="T88" s="902" t="s">
        <v>1457</v>
      </c>
      <c r="U88" s="902" t="s">
        <v>481</v>
      </c>
      <c r="V88" s="902" t="s">
        <v>481</v>
      </c>
    </row>
    <row r="89" spans="1:22" hidden="1">
      <c r="A89" s="1024">
        <v>44805</v>
      </c>
      <c r="B89" s="902" t="s">
        <v>1453</v>
      </c>
      <c r="C89" s="902" t="s">
        <v>555</v>
      </c>
      <c r="D89" s="902" t="s">
        <v>1454</v>
      </c>
      <c r="E89" s="902" t="s">
        <v>1488</v>
      </c>
      <c r="F89" s="902" t="s">
        <v>154</v>
      </c>
      <c r="G89" s="902" t="s">
        <v>1312</v>
      </c>
      <c r="H89" s="902" t="s">
        <v>1485</v>
      </c>
      <c r="I89" s="902" t="s">
        <v>1456</v>
      </c>
      <c r="J89" s="903">
        <v>2</v>
      </c>
      <c r="K89" s="903">
        <v>0</v>
      </c>
      <c r="L89" s="903"/>
      <c r="M89" s="903"/>
      <c r="N89" s="903">
        <v>0</v>
      </c>
      <c r="O89" s="903">
        <v>2</v>
      </c>
      <c r="P89" s="903">
        <v>0</v>
      </c>
      <c r="Q89" s="903">
        <v>0</v>
      </c>
      <c r="R89" s="902" t="s">
        <v>1489</v>
      </c>
      <c r="S89" s="902" t="s">
        <v>481</v>
      </c>
      <c r="T89" s="902" t="s">
        <v>1457</v>
      </c>
      <c r="U89" s="902" t="s">
        <v>481</v>
      </c>
      <c r="V89" s="902" t="s">
        <v>481</v>
      </c>
    </row>
    <row r="90" spans="1:22" hidden="1">
      <c r="A90" s="1024">
        <v>44805</v>
      </c>
      <c r="B90" s="902" t="s">
        <v>1453</v>
      </c>
      <c r="C90" s="902" t="s">
        <v>555</v>
      </c>
      <c r="D90" s="902" t="s">
        <v>1454</v>
      </c>
      <c r="E90" s="902" t="s">
        <v>1488</v>
      </c>
      <c r="F90" s="902" t="s">
        <v>629</v>
      </c>
      <c r="G90" s="902" t="s">
        <v>1290</v>
      </c>
      <c r="H90" s="902" t="s">
        <v>1486</v>
      </c>
      <c r="I90" s="902" t="s">
        <v>1456</v>
      </c>
      <c r="J90" s="903">
        <v>10</v>
      </c>
      <c r="K90" s="903">
        <v>0</v>
      </c>
      <c r="L90" s="903"/>
      <c r="M90" s="903"/>
      <c r="N90" s="903">
        <v>0</v>
      </c>
      <c r="O90" s="903">
        <v>10</v>
      </c>
      <c r="P90" s="903">
        <v>0</v>
      </c>
      <c r="Q90" s="903">
        <v>0</v>
      </c>
      <c r="R90" s="902" t="s">
        <v>1489</v>
      </c>
      <c r="S90" s="902" t="s">
        <v>481</v>
      </c>
      <c r="T90" s="902" t="s">
        <v>1457</v>
      </c>
      <c r="U90" s="902" t="s">
        <v>481</v>
      </c>
      <c r="V90" s="902" t="s">
        <v>481</v>
      </c>
    </row>
    <row r="91" spans="1:22" hidden="1">
      <c r="A91" s="1024">
        <v>44805</v>
      </c>
      <c r="B91" s="902" t="s">
        <v>1453</v>
      </c>
      <c r="C91" s="902" t="s">
        <v>555</v>
      </c>
      <c r="D91" s="902" t="s">
        <v>1454</v>
      </c>
      <c r="E91" s="902" t="s">
        <v>1488</v>
      </c>
      <c r="F91" s="902" t="s">
        <v>631</v>
      </c>
      <c r="G91" s="902" t="s">
        <v>1306</v>
      </c>
      <c r="H91" s="902" t="s">
        <v>1487</v>
      </c>
      <c r="I91" s="902" t="s">
        <v>1456</v>
      </c>
      <c r="J91" s="903">
        <v>5</v>
      </c>
      <c r="K91" s="903">
        <v>0</v>
      </c>
      <c r="L91" s="903"/>
      <c r="M91" s="903"/>
      <c r="N91" s="903">
        <v>0</v>
      </c>
      <c r="O91" s="903">
        <v>5</v>
      </c>
      <c r="P91" s="903">
        <v>0</v>
      </c>
      <c r="Q91" s="903">
        <v>0</v>
      </c>
      <c r="R91" s="902" t="s">
        <v>1489</v>
      </c>
      <c r="S91" s="902" t="s">
        <v>481</v>
      </c>
      <c r="T91" s="902" t="s">
        <v>1457</v>
      </c>
      <c r="U91" s="902" t="s">
        <v>481</v>
      </c>
      <c r="V91" s="902" t="s">
        <v>481</v>
      </c>
    </row>
    <row r="92" spans="1:22" hidden="1">
      <c r="A92" s="1024">
        <v>44805</v>
      </c>
      <c r="B92" s="902" t="s">
        <v>1453</v>
      </c>
      <c r="C92" s="902" t="s">
        <v>1526</v>
      </c>
      <c r="D92" s="902" t="s">
        <v>1527</v>
      </c>
      <c r="E92" s="902" t="s">
        <v>1528</v>
      </c>
      <c r="F92" s="902" t="s">
        <v>6</v>
      </c>
      <c r="G92" s="902" t="s">
        <v>2</v>
      </c>
      <c r="H92" s="902" t="s">
        <v>1455</v>
      </c>
      <c r="I92" s="902" t="s">
        <v>1456</v>
      </c>
      <c r="J92" s="903">
        <v>12</v>
      </c>
      <c r="K92" s="903">
        <v>0</v>
      </c>
      <c r="L92" s="903"/>
      <c r="M92" s="903"/>
      <c r="N92" s="903">
        <v>0</v>
      </c>
      <c r="O92" s="903">
        <v>12</v>
      </c>
      <c r="P92" s="903">
        <v>0</v>
      </c>
      <c r="Q92" s="903">
        <v>0</v>
      </c>
      <c r="R92" s="902" t="s">
        <v>1529</v>
      </c>
      <c r="S92" s="902" t="s">
        <v>481</v>
      </c>
      <c r="T92" s="902" t="s">
        <v>1530</v>
      </c>
      <c r="U92" s="902" t="s">
        <v>481</v>
      </c>
      <c r="V92" s="902" t="s">
        <v>481</v>
      </c>
    </row>
    <row r="93" spans="1:22" hidden="1">
      <c r="A93" s="1024">
        <v>44805</v>
      </c>
      <c r="B93" s="902" t="s">
        <v>1453</v>
      </c>
      <c r="C93" s="902" t="s">
        <v>1526</v>
      </c>
      <c r="D93" s="902" t="s">
        <v>1527</v>
      </c>
      <c r="E93" s="902" t="s">
        <v>1528</v>
      </c>
      <c r="F93" s="902" t="s">
        <v>585</v>
      </c>
      <c r="G93" s="902" t="s">
        <v>1</v>
      </c>
      <c r="H93" s="902" t="s">
        <v>1458</v>
      </c>
      <c r="I93" s="902" t="s">
        <v>1456</v>
      </c>
      <c r="J93" s="903">
        <v>30</v>
      </c>
      <c r="K93" s="903">
        <v>0</v>
      </c>
      <c r="L93" s="903"/>
      <c r="M93" s="903"/>
      <c r="N93" s="903">
        <v>0</v>
      </c>
      <c r="O93" s="903">
        <v>30</v>
      </c>
      <c r="P93" s="903">
        <v>0</v>
      </c>
      <c r="Q93" s="903">
        <v>0</v>
      </c>
      <c r="R93" s="902" t="s">
        <v>1529</v>
      </c>
      <c r="S93" s="902" t="s">
        <v>481</v>
      </c>
      <c r="T93" s="902" t="s">
        <v>1530</v>
      </c>
      <c r="U93" s="902" t="s">
        <v>481</v>
      </c>
      <c r="V93" s="902" t="s">
        <v>481</v>
      </c>
    </row>
    <row r="94" spans="1:22" hidden="1">
      <c r="A94" s="1024">
        <v>44805</v>
      </c>
      <c r="B94" s="902" t="s">
        <v>1453</v>
      </c>
      <c r="C94" s="902" t="s">
        <v>1526</v>
      </c>
      <c r="D94" s="902" t="s">
        <v>1527</v>
      </c>
      <c r="E94" s="902" t="s">
        <v>1528</v>
      </c>
      <c r="F94" s="902" t="s">
        <v>582</v>
      </c>
      <c r="G94" s="902" t="s">
        <v>1531</v>
      </c>
      <c r="H94" s="902" t="s">
        <v>1459</v>
      </c>
      <c r="I94" s="902" t="s">
        <v>1456</v>
      </c>
      <c r="J94" s="903">
        <v>36</v>
      </c>
      <c r="K94" s="903">
        <v>0</v>
      </c>
      <c r="L94" s="903"/>
      <c r="M94" s="903"/>
      <c r="N94" s="903">
        <v>0</v>
      </c>
      <c r="O94" s="903">
        <v>36</v>
      </c>
      <c r="P94" s="903">
        <v>0</v>
      </c>
      <c r="Q94" s="903">
        <v>0</v>
      </c>
      <c r="R94" s="902" t="s">
        <v>1529</v>
      </c>
      <c r="S94" s="902" t="s">
        <v>481</v>
      </c>
      <c r="T94" s="902" t="s">
        <v>1530</v>
      </c>
      <c r="U94" s="902" t="s">
        <v>481</v>
      </c>
      <c r="V94" s="902" t="s">
        <v>481</v>
      </c>
    </row>
    <row r="95" spans="1:22" hidden="1">
      <c r="A95" s="1024">
        <v>44805</v>
      </c>
      <c r="B95" s="902" t="s">
        <v>1453</v>
      </c>
      <c r="C95" s="902" t="s">
        <v>1526</v>
      </c>
      <c r="D95" s="902" t="s">
        <v>1527</v>
      </c>
      <c r="E95" s="902" t="s">
        <v>1528</v>
      </c>
      <c r="F95" s="902" t="s">
        <v>584</v>
      </c>
      <c r="G95" s="902" t="s">
        <v>608</v>
      </c>
      <c r="H95" s="902" t="s">
        <v>1460</v>
      </c>
      <c r="I95" s="902" t="s">
        <v>1456</v>
      </c>
      <c r="J95" s="903">
        <v>12</v>
      </c>
      <c r="K95" s="903">
        <v>0</v>
      </c>
      <c r="L95" s="903"/>
      <c r="M95" s="903"/>
      <c r="N95" s="903">
        <v>0</v>
      </c>
      <c r="O95" s="903">
        <v>12</v>
      </c>
      <c r="P95" s="903">
        <v>0</v>
      </c>
      <c r="Q95" s="903">
        <v>0</v>
      </c>
      <c r="R95" s="902" t="s">
        <v>1529</v>
      </c>
      <c r="S95" s="902" t="s">
        <v>481</v>
      </c>
      <c r="T95" s="902" t="s">
        <v>1530</v>
      </c>
      <c r="U95" s="902" t="s">
        <v>481</v>
      </c>
      <c r="V95" s="902" t="s">
        <v>481</v>
      </c>
    </row>
    <row r="96" spans="1:22" hidden="1">
      <c r="A96" s="1024">
        <v>44805</v>
      </c>
      <c r="B96" s="902" t="s">
        <v>1453</v>
      </c>
      <c r="C96" s="902" t="s">
        <v>1526</v>
      </c>
      <c r="D96" s="902" t="s">
        <v>1527</v>
      </c>
      <c r="E96" s="902" t="s">
        <v>1528</v>
      </c>
      <c r="F96" s="902" t="s">
        <v>5</v>
      </c>
      <c r="G96" s="902" t="s">
        <v>0</v>
      </c>
      <c r="H96" s="902" t="s">
        <v>1461</v>
      </c>
      <c r="I96" s="902" t="s">
        <v>1456</v>
      </c>
      <c r="J96" s="903">
        <v>6</v>
      </c>
      <c r="K96" s="903">
        <v>0</v>
      </c>
      <c r="L96" s="903"/>
      <c r="M96" s="903"/>
      <c r="N96" s="903">
        <v>0</v>
      </c>
      <c r="O96" s="903">
        <v>6</v>
      </c>
      <c r="P96" s="903">
        <v>0</v>
      </c>
      <c r="Q96" s="903">
        <v>0</v>
      </c>
      <c r="R96" s="902" t="s">
        <v>1529</v>
      </c>
      <c r="S96" s="902" t="s">
        <v>481</v>
      </c>
      <c r="T96" s="902" t="s">
        <v>1530</v>
      </c>
      <c r="U96" s="902" t="s">
        <v>481</v>
      </c>
      <c r="V96" s="902" t="s">
        <v>481</v>
      </c>
    </row>
    <row r="97" spans="1:22" hidden="1">
      <c r="A97" s="1024">
        <v>44805</v>
      </c>
      <c r="B97" s="902" t="s">
        <v>1453</v>
      </c>
      <c r="C97" s="902" t="s">
        <v>1526</v>
      </c>
      <c r="D97" s="902" t="s">
        <v>1527</v>
      </c>
      <c r="E97" s="902" t="s">
        <v>1528</v>
      </c>
      <c r="F97" s="902" t="s">
        <v>591</v>
      </c>
      <c r="G97" s="902" t="s">
        <v>1532</v>
      </c>
      <c r="H97" s="902" t="s">
        <v>1462</v>
      </c>
      <c r="I97" s="902" t="s">
        <v>1456</v>
      </c>
      <c r="J97" s="903">
        <v>50</v>
      </c>
      <c r="K97" s="903">
        <v>0</v>
      </c>
      <c r="L97" s="903"/>
      <c r="M97" s="903"/>
      <c r="N97" s="903">
        <v>0</v>
      </c>
      <c r="O97" s="903">
        <v>50</v>
      </c>
      <c r="P97" s="903">
        <v>0</v>
      </c>
      <c r="Q97" s="903">
        <v>0</v>
      </c>
      <c r="R97" s="902" t="s">
        <v>1529</v>
      </c>
      <c r="S97" s="902" t="s">
        <v>481</v>
      </c>
      <c r="T97" s="902" t="s">
        <v>1530</v>
      </c>
      <c r="U97" s="902" t="s">
        <v>481</v>
      </c>
      <c r="V97" s="902" t="s">
        <v>481</v>
      </c>
    </row>
  </sheetData>
  <autoFilter ref="A1:V97" xr:uid="{D9565D50-480F-4205-8021-7B1DCF3F40A8}">
    <filterColumn colId="10">
      <filters>
        <filter val="10"/>
        <filter val="128"/>
        <filter val="150"/>
        <filter val="180"/>
        <filter val="200"/>
        <filter val="300"/>
        <filter val="40"/>
        <filter val="5"/>
        <filter val="50"/>
        <filter val="6"/>
        <filter val="64"/>
        <filter val="8"/>
        <filter val="9"/>
      </filters>
    </filterColumn>
  </autoFilter>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sheetPr codeName="Sheet113">
    <tabColor indexed="12"/>
    <pageSetUpPr autoPageBreaks="0"/>
  </sheetPr>
  <dimension ref="A1:U476"/>
  <sheetViews>
    <sheetView zoomScale="85" zoomScaleNormal="85" workbookViewId="0">
      <pane xSplit="5" ySplit="3" topLeftCell="F342" activePane="bottomRight" state="frozen"/>
      <selection activeCell="A14" sqref="A14:C16"/>
      <selection pane="topRight" activeCell="A14" sqref="A14:C16"/>
      <selection pane="bottomLeft" activeCell="A14" sqref="A14:C16"/>
      <selection pane="bottomRight" activeCell="D362" sqref="D362"/>
    </sheetView>
  </sheetViews>
  <sheetFormatPr defaultColWidth="32.54296875" defaultRowHeight="15.5"/>
  <cols>
    <col min="1" max="1" width="5" style="631" customWidth="1"/>
    <col min="2" max="2" width="13.1796875" style="631" customWidth="1"/>
    <col min="3" max="3" width="68.453125" style="631" customWidth="1"/>
    <col min="4" max="4" width="13.1796875" style="631" customWidth="1"/>
    <col min="5" max="5" width="7.1796875" style="631" customWidth="1"/>
    <col min="6" max="6" width="15.1796875" style="631" customWidth="1"/>
    <col min="7" max="7" width="13.1796875" style="631" customWidth="1"/>
    <col min="8" max="8" width="10.54296875" style="631" customWidth="1"/>
    <col min="9" max="9" width="10.453125" style="631" customWidth="1"/>
    <col min="10" max="11" width="11.1796875" style="631" customWidth="1"/>
    <col min="12" max="12" width="14" style="631" customWidth="1"/>
    <col min="13" max="13" width="14.1796875" style="279" customWidth="1"/>
    <col min="14" max="14" width="11.81640625" style="631" customWidth="1"/>
    <col min="15" max="15" width="7.54296875" style="631" customWidth="1"/>
    <col min="16" max="18" width="7.453125" style="631" customWidth="1"/>
    <col min="19" max="16384" width="32.54296875" style="631"/>
  </cols>
  <sheetData>
    <row r="1" spans="1:18" ht="17.5">
      <c r="A1" s="258" t="s">
        <v>106</v>
      </c>
      <c r="B1" s="258" t="s">
        <v>108</v>
      </c>
      <c r="C1" s="258" t="s">
        <v>107</v>
      </c>
      <c r="D1" s="258" t="s">
        <v>108</v>
      </c>
      <c r="E1" s="258" t="s">
        <v>109</v>
      </c>
      <c r="F1" s="258" t="s">
        <v>110</v>
      </c>
      <c r="G1" s="258" t="s">
        <v>111</v>
      </c>
      <c r="H1" s="259" t="s">
        <v>112</v>
      </c>
      <c r="I1" s="259" t="s">
        <v>113</v>
      </c>
      <c r="J1" s="259" t="s">
        <v>114</v>
      </c>
      <c r="K1" s="259" t="s">
        <v>115</v>
      </c>
      <c r="L1" s="259" t="s">
        <v>116</v>
      </c>
      <c r="M1" s="260" t="s">
        <v>117</v>
      </c>
      <c r="N1" s="801" t="s">
        <v>118</v>
      </c>
      <c r="O1" s="801" t="s">
        <v>1134</v>
      </c>
      <c r="P1" s="801" t="s">
        <v>1135</v>
      </c>
      <c r="Q1" s="801" t="s">
        <v>186</v>
      </c>
      <c r="R1" s="801" t="s">
        <v>1136</v>
      </c>
    </row>
    <row r="2" spans="1:18" ht="15" customHeight="1">
      <c r="A2" s="261"/>
      <c r="B2" s="261"/>
      <c r="C2" s="261"/>
      <c r="D2" s="261"/>
      <c r="E2" s="262" t="s">
        <v>119</v>
      </c>
      <c r="F2" s="1039" t="s">
        <v>120</v>
      </c>
      <c r="G2" s="1039" t="s">
        <v>121</v>
      </c>
      <c r="H2" s="1042" t="s">
        <v>122</v>
      </c>
      <c r="I2" s="1043"/>
      <c r="J2" s="1044"/>
      <c r="K2" s="263"/>
      <c r="L2" s="1039" t="s">
        <v>123</v>
      </c>
      <c r="M2" s="1039" t="s">
        <v>1137</v>
      </c>
      <c r="N2" s="1039" t="s">
        <v>124</v>
      </c>
      <c r="O2" s="802"/>
      <c r="P2" s="919" t="s">
        <v>181</v>
      </c>
      <c r="Q2" s="802"/>
      <c r="R2" s="802"/>
    </row>
    <row r="3" spans="1:18">
      <c r="A3" s="264" t="s">
        <v>182</v>
      </c>
      <c r="B3" s="264" t="s">
        <v>184</v>
      </c>
      <c r="C3" s="264" t="s">
        <v>183</v>
      </c>
      <c r="D3" s="264" t="s">
        <v>184</v>
      </c>
      <c r="E3" s="264" t="s">
        <v>185</v>
      </c>
      <c r="F3" s="1040"/>
      <c r="G3" s="1040"/>
      <c r="H3" s="265" t="s">
        <v>186</v>
      </c>
      <c r="I3" s="265" t="s">
        <v>117</v>
      </c>
      <c r="J3" s="265" t="s">
        <v>187</v>
      </c>
      <c r="K3" s="264" t="s">
        <v>75</v>
      </c>
      <c r="L3" s="1040"/>
      <c r="M3" s="1041"/>
      <c r="N3" s="1041"/>
      <c r="O3" s="802"/>
      <c r="P3" s="920" t="s">
        <v>188</v>
      </c>
      <c r="Q3" s="802"/>
      <c r="R3" s="802"/>
    </row>
    <row r="4" spans="1:18" ht="16" thickBot="1">
      <c r="A4" s="266"/>
      <c r="B4" s="267"/>
      <c r="C4" s="267"/>
      <c r="D4" s="267"/>
      <c r="E4" s="267"/>
      <c r="F4" s="267"/>
      <c r="G4" s="267"/>
      <c r="H4" s="267"/>
      <c r="I4" s="267"/>
      <c r="J4" s="267"/>
      <c r="K4" s="267"/>
      <c r="L4" s="267"/>
      <c r="M4" s="278"/>
      <c r="N4" s="277"/>
      <c r="O4" s="803"/>
      <c r="P4" s="803"/>
      <c r="Q4" s="803"/>
      <c r="R4" s="803"/>
    </row>
    <row r="5" spans="1:18">
      <c r="A5" s="234">
        <v>1</v>
      </c>
      <c r="B5" s="234" t="s">
        <v>197</v>
      </c>
      <c r="C5" s="234" t="s">
        <v>196</v>
      </c>
      <c r="D5" s="234" t="s">
        <v>197</v>
      </c>
      <c r="E5" s="244" t="s">
        <v>190</v>
      </c>
      <c r="F5" s="240">
        <v>201</v>
      </c>
      <c r="G5" s="240">
        <v>181</v>
      </c>
      <c r="H5" s="240">
        <v>156</v>
      </c>
      <c r="I5" s="234">
        <v>63</v>
      </c>
      <c r="J5" s="234">
        <v>117</v>
      </c>
      <c r="K5" s="237">
        <v>1.1499999999999999</v>
      </c>
      <c r="L5" s="238" t="s">
        <v>828</v>
      </c>
      <c r="M5" s="476">
        <v>1751.45</v>
      </c>
      <c r="N5" s="268" t="s">
        <v>191</v>
      </c>
      <c r="O5" s="803" t="s">
        <v>198</v>
      </c>
      <c r="P5" s="231"/>
      <c r="Q5" s="269" t="s">
        <v>641</v>
      </c>
      <c r="R5" s="269"/>
    </row>
    <row r="6" spans="1:18">
      <c r="A6" s="234">
        <v>2</v>
      </c>
      <c r="B6" s="234" t="s">
        <v>200</v>
      </c>
      <c r="C6" s="234" t="s">
        <v>199</v>
      </c>
      <c r="D6" s="234" t="s">
        <v>200</v>
      </c>
      <c r="E6" s="244" t="s">
        <v>190</v>
      </c>
      <c r="F6" s="240">
        <v>201</v>
      </c>
      <c r="G6" s="240">
        <v>181</v>
      </c>
      <c r="H6" s="240">
        <v>156</v>
      </c>
      <c r="I6" s="234">
        <v>63</v>
      </c>
      <c r="J6" s="234">
        <v>117</v>
      </c>
      <c r="K6" s="237">
        <v>1.1499999999999999</v>
      </c>
      <c r="L6" s="238" t="s">
        <v>828</v>
      </c>
      <c r="M6" s="476">
        <v>1751.45</v>
      </c>
      <c r="N6" s="268" t="s">
        <v>191</v>
      </c>
      <c r="O6" s="803" t="s">
        <v>198</v>
      </c>
      <c r="P6" s="231"/>
      <c r="Q6" s="246" t="s">
        <v>641</v>
      </c>
      <c r="R6" s="246"/>
    </row>
    <row r="7" spans="1:18">
      <c r="A7" s="234">
        <v>3</v>
      </c>
      <c r="B7" s="234" t="s">
        <v>202</v>
      </c>
      <c r="C7" s="234" t="s">
        <v>201</v>
      </c>
      <c r="D7" s="234" t="s">
        <v>202</v>
      </c>
      <c r="E7" s="244" t="s">
        <v>190</v>
      </c>
      <c r="F7" s="240">
        <v>201</v>
      </c>
      <c r="G7" s="240">
        <v>181</v>
      </c>
      <c r="H7" s="240">
        <v>156</v>
      </c>
      <c r="I7" s="234">
        <v>63</v>
      </c>
      <c r="J7" s="234">
        <v>117</v>
      </c>
      <c r="K7" s="237">
        <v>1.1499999999999999</v>
      </c>
      <c r="L7" s="238" t="s">
        <v>828</v>
      </c>
      <c r="M7" s="476">
        <v>2134.0100000000002</v>
      </c>
      <c r="N7" s="268" t="s">
        <v>191</v>
      </c>
      <c r="O7" s="803" t="s">
        <v>198</v>
      </c>
      <c r="P7" s="231"/>
      <c r="Q7" s="246" t="s">
        <v>641</v>
      </c>
      <c r="R7" s="246"/>
    </row>
    <row r="8" spans="1:18" s="270" customFormat="1">
      <c r="A8" s="234">
        <v>4</v>
      </c>
      <c r="B8" s="234" t="s">
        <v>204</v>
      </c>
      <c r="C8" s="234" t="s">
        <v>203</v>
      </c>
      <c r="D8" s="234" t="s">
        <v>204</v>
      </c>
      <c r="E8" s="244" t="s">
        <v>190</v>
      </c>
      <c r="F8" s="240">
        <v>201</v>
      </c>
      <c r="G8" s="240">
        <v>181</v>
      </c>
      <c r="H8" s="240">
        <v>156</v>
      </c>
      <c r="I8" s="234">
        <v>63</v>
      </c>
      <c r="J8" s="234">
        <v>117</v>
      </c>
      <c r="K8" s="237">
        <v>1.1499999999999999</v>
      </c>
      <c r="L8" s="238" t="s">
        <v>828</v>
      </c>
      <c r="M8" s="476">
        <v>2134.0100000000002</v>
      </c>
      <c r="N8" s="268" t="s">
        <v>191</v>
      </c>
      <c r="O8" s="803" t="s">
        <v>198</v>
      </c>
      <c r="P8" s="231"/>
      <c r="Q8" s="246" t="s">
        <v>641</v>
      </c>
      <c r="R8" s="246"/>
    </row>
    <row r="9" spans="1:18" s="270" customFormat="1">
      <c r="A9" s="234">
        <v>5</v>
      </c>
      <c r="B9" s="234" t="s">
        <v>206</v>
      </c>
      <c r="C9" s="234" t="s">
        <v>205</v>
      </c>
      <c r="D9" s="234" t="s">
        <v>206</v>
      </c>
      <c r="E9" s="244" t="s">
        <v>190</v>
      </c>
      <c r="F9" s="240">
        <v>201</v>
      </c>
      <c r="G9" s="240">
        <v>181</v>
      </c>
      <c r="H9" s="240">
        <v>156</v>
      </c>
      <c r="I9" s="234">
        <v>63</v>
      </c>
      <c r="J9" s="234">
        <v>117</v>
      </c>
      <c r="K9" s="237">
        <v>1.1499999999999999</v>
      </c>
      <c r="L9" s="238" t="s">
        <v>828</v>
      </c>
      <c r="M9" s="476">
        <v>2142.8000000000002</v>
      </c>
      <c r="N9" s="268" t="s">
        <v>191</v>
      </c>
      <c r="O9" s="803" t="s">
        <v>198</v>
      </c>
      <c r="P9" s="231"/>
      <c r="Q9" s="246" t="s">
        <v>641</v>
      </c>
      <c r="R9" s="246"/>
    </row>
    <row r="10" spans="1:18" s="270" customFormat="1">
      <c r="A10" s="234">
        <v>6</v>
      </c>
      <c r="B10" s="234" t="s">
        <v>208</v>
      </c>
      <c r="C10" s="234" t="s">
        <v>207</v>
      </c>
      <c r="D10" s="234" t="s">
        <v>208</v>
      </c>
      <c r="E10" s="244" t="s">
        <v>190</v>
      </c>
      <c r="F10" s="240">
        <v>201</v>
      </c>
      <c r="G10" s="240">
        <v>181</v>
      </c>
      <c r="H10" s="240">
        <v>156</v>
      </c>
      <c r="I10" s="234">
        <v>63</v>
      </c>
      <c r="J10" s="234">
        <v>117</v>
      </c>
      <c r="K10" s="237">
        <v>1.1499999999999999</v>
      </c>
      <c r="L10" s="238" t="s">
        <v>828</v>
      </c>
      <c r="M10" s="476">
        <v>2142.8000000000002</v>
      </c>
      <c r="N10" s="268" t="s">
        <v>191</v>
      </c>
      <c r="O10" s="803" t="s">
        <v>198</v>
      </c>
      <c r="P10" s="231"/>
      <c r="Q10" s="246" t="s">
        <v>641</v>
      </c>
      <c r="R10" s="246"/>
    </row>
    <row r="11" spans="1:18" s="270" customFormat="1">
      <c r="A11" s="234">
        <v>7</v>
      </c>
      <c r="B11" s="234" t="s">
        <v>212</v>
      </c>
      <c r="C11" s="234" t="s">
        <v>211</v>
      </c>
      <c r="D11" s="234" t="s">
        <v>212</v>
      </c>
      <c r="E11" s="244" t="s">
        <v>190</v>
      </c>
      <c r="F11" s="240">
        <v>201</v>
      </c>
      <c r="G11" s="240">
        <v>181</v>
      </c>
      <c r="H11" s="240">
        <v>156</v>
      </c>
      <c r="I11" s="234">
        <v>63</v>
      </c>
      <c r="J11" s="234">
        <v>117</v>
      </c>
      <c r="K11" s="237">
        <v>1.1499999999999999</v>
      </c>
      <c r="L11" s="238" t="s">
        <v>828</v>
      </c>
      <c r="M11" s="476">
        <v>1895.01</v>
      </c>
      <c r="N11" s="268" t="s">
        <v>191</v>
      </c>
      <c r="O11" s="803" t="s">
        <v>198</v>
      </c>
      <c r="P11" s="231"/>
      <c r="Q11" s="246" t="s">
        <v>641</v>
      </c>
      <c r="R11" s="246"/>
    </row>
    <row r="12" spans="1:18">
      <c r="A12" s="234">
        <v>8</v>
      </c>
      <c r="B12" s="234" t="s">
        <v>21</v>
      </c>
      <c r="C12" s="234" t="s">
        <v>556</v>
      </c>
      <c r="D12" s="234" t="s">
        <v>21</v>
      </c>
      <c r="E12" s="244" t="s">
        <v>190</v>
      </c>
      <c r="F12" s="240">
        <v>201</v>
      </c>
      <c r="G12" s="240">
        <v>181</v>
      </c>
      <c r="H12" s="240">
        <v>156</v>
      </c>
      <c r="I12" s="234">
        <v>63</v>
      </c>
      <c r="J12" s="234">
        <v>117</v>
      </c>
      <c r="K12" s="237">
        <v>1.1499999999999999</v>
      </c>
      <c r="L12" s="238" t="s">
        <v>828</v>
      </c>
      <c r="M12" s="476">
        <v>1870.76</v>
      </c>
      <c r="N12" s="268" t="s">
        <v>191</v>
      </c>
      <c r="O12" s="803" t="s">
        <v>198</v>
      </c>
      <c r="P12" s="231"/>
      <c r="Q12" s="246" t="s">
        <v>641</v>
      </c>
      <c r="R12" s="246"/>
    </row>
    <row r="13" spans="1:18" s="270" customFormat="1">
      <c r="A13" s="234">
        <v>9</v>
      </c>
      <c r="B13" s="234" t="s">
        <v>210</v>
      </c>
      <c r="C13" s="234" t="s">
        <v>209</v>
      </c>
      <c r="D13" s="234" t="s">
        <v>210</v>
      </c>
      <c r="E13" s="244" t="s">
        <v>190</v>
      </c>
      <c r="F13" s="240">
        <v>201</v>
      </c>
      <c r="G13" s="240">
        <v>181</v>
      </c>
      <c r="H13" s="240">
        <v>156</v>
      </c>
      <c r="I13" s="234">
        <v>63</v>
      </c>
      <c r="J13" s="234">
        <v>117</v>
      </c>
      <c r="K13" s="237">
        <v>1.1499999999999999</v>
      </c>
      <c r="L13" s="238" t="s">
        <v>828</v>
      </c>
      <c r="M13" s="476">
        <v>1870.77</v>
      </c>
      <c r="N13" s="268" t="s">
        <v>191</v>
      </c>
      <c r="O13" s="803" t="s">
        <v>198</v>
      </c>
      <c r="P13" s="231"/>
      <c r="Q13" s="246" t="s">
        <v>641</v>
      </c>
      <c r="R13" s="246"/>
    </row>
    <row r="14" spans="1:18">
      <c r="A14" s="234">
        <v>10</v>
      </c>
      <c r="B14" s="234" t="s">
        <v>708</v>
      </c>
      <c r="C14" s="234" t="s">
        <v>710</v>
      </c>
      <c r="D14" s="234" t="s">
        <v>708</v>
      </c>
      <c r="E14" s="244" t="s">
        <v>190</v>
      </c>
      <c r="F14" s="240">
        <v>206</v>
      </c>
      <c r="G14" s="240">
        <v>186</v>
      </c>
      <c r="H14" s="240">
        <v>156</v>
      </c>
      <c r="I14" s="234">
        <v>63</v>
      </c>
      <c r="J14" s="234">
        <v>117</v>
      </c>
      <c r="K14" s="237">
        <v>1.1499999999999999</v>
      </c>
      <c r="L14" s="238" t="s">
        <v>828</v>
      </c>
      <c r="M14" s="476">
        <v>2090.88</v>
      </c>
      <c r="N14" s="268" t="s">
        <v>191</v>
      </c>
      <c r="O14" s="803" t="s">
        <v>198</v>
      </c>
      <c r="P14" s="231"/>
      <c r="Q14" s="246" t="s">
        <v>641</v>
      </c>
      <c r="R14" s="246"/>
    </row>
    <row r="15" spans="1:18">
      <c r="A15" s="234">
        <v>11</v>
      </c>
      <c r="B15" s="234" t="s">
        <v>716</v>
      </c>
      <c r="C15" s="234" t="s">
        <v>715</v>
      </c>
      <c r="D15" s="234" t="s">
        <v>716</v>
      </c>
      <c r="E15" s="244" t="s">
        <v>190</v>
      </c>
      <c r="F15" s="240">
        <v>206</v>
      </c>
      <c r="G15" s="240">
        <v>186</v>
      </c>
      <c r="H15" s="240">
        <v>156</v>
      </c>
      <c r="I15" s="234">
        <v>63</v>
      </c>
      <c r="J15" s="234">
        <v>117</v>
      </c>
      <c r="K15" s="237">
        <v>1.1499999999999999</v>
      </c>
      <c r="L15" s="238" t="s">
        <v>828</v>
      </c>
      <c r="M15" s="476">
        <v>2091.4</v>
      </c>
      <c r="N15" s="268" t="s">
        <v>191</v>
      </c>
      <c r="O15" s="803" t="s">
        <v>198</v>
      </c>
      <c r="P15" s="231"/>
      <c r="Q15" s="246" t="s">
        <v>641</v>
      </c>
      <c r="R15" s="246"/>
    </row>
    <row r="16" spans="1:18">
      <c r="A16" s="234">
        <v>12</v>
      </c>
      <c r="B16" s="234" t="s">
        <v>824</v>
      </c>
      <c r="C16" s="234" t="s">
        <v>800</v>
      </c>
      <c r="D16" s="234" t="s">
        <v>824</v>
      </c>
      <c r="E16" s="244" t="s">
        <v>190</v>
      </c>
      <c r="F16" s="240">
        <v>206</v>
      </c>
      <c r="G16" s="240">
        <v>186</v>
      </c>
      <c r="H16" s="240">
        <v>156</v>
      </c>
      <c r="I16" s="234">
        <v>63</v>
      </c>
      <c r="J16" s="234">
        <v>117</v>
      </c>
      <c r="K16" s="237">
        <v>1.1499999999999999</v>
      </c>
      <c r="L16" s="238" t="s">
        <v>828</v>
      </c>
      <c r="M16" s="476">
        <v>2102.4699999999998</v>
      </c>
      <c r="N16" s="268" t="s">
        <v>191</v>
      </c>
      <c r="O16" s="803" t="s">
        <v>198</v>
      </c>
      <c r="P16" s="231"/>
      <c r="Q16" s="246" t="s">
        <v>641</v>
      </c>
      <c r="R16" s="246"/>
    </row>
    <row r="17" spans="1:21">
      <c r="A17" s="234">
        <v>13</v>
      </c>
      <c r="B17" s="234" t="s">
        <v>717</v>
      </c>
      <c r="C17" s="234" t="s">
        <v>714</v>
      </c>
      <c r="D17" s="234" t="s">
        <v>717</v>
      </c>
      <c r="E17" s="244" t="s">
        <v>190</v>
      </c>
      <c r="F17" s="240">
        <v>206</v>
      </c>
      <c r="G17" s="240">
        <v>186</v>
      </c>
      <c r="H17" s="240">
        <v>156</v>
      </c>
      <c r="I17" s="234">
        <v>63</v>
      </c>
      <c r="J17" s="234">
        <v>117</v>
      </c>
      <c r="K17" s="237">
        <v>1.1499999999999999</v>
      </c>
      <c r="L17" s="238" t="s">
        <v>828</v>
      </c>
      <c r="M17" s="476">
        <v>2090.9499999999998</v>
      </c>
      <c r="N17" s="268" t="s">
        <v>191</v>
      </c>
      <c r="O17" s="803" t="s">
        <v>198</v>
      </c>
      <c r="Q17" s="246" t="s">
        <v>641</v>
      </c>
      <c r="R17" s="246"/>
    </row>
    <row r="18" spans="1:21">
      <c r="A18" s="234">
        <v>14</v>
      </c>
      <c r="B18" s="234" t="s">
        <v>823</v>
      </c>
      <c r="C18" s="234" t="s">
        <v>822</v>
      </c>
      <c r="D18" s="234" t="s">
        <v>823</v>
      </c>
      <c r="E18" s="244" t="s">
        <v>190</v>
      </c>
      <c r="F18" s="240">
        <v>206</v>
      </c>
      <c r="G18" s="240">
        <v>186</v>
      </c>
      <c r="H18" s="240">
        <v>156</v>
      </c>
      <c r="I18" s="234">
        <v>63</v>
      </c>
      <c r="J18" s="234">
        <v>117</v>
      </c>
      <c r="K18" s="237">
        <v>1.1499999999999999</v>
      </c>
      <c r="L18" s="238" t="s">
        <v>828</v>
      </c>
      <c r="M18" s="476">
        <v>2209.87</v>
      </c>
      <c r="N18" s="245" t="s">
        <v>191</v>
      </c>
      <c r="O18" s="803" t="s">
        <v>198</v>
      </c>
      <c r="Q18" s="246" t="s">
        <v>641</v>
      </c>
      <c r="R18" s="246"/>
    </row>
    <row r="19" spans="1:21">
      <c r="A19" s="234">
        <v>15</v>
      </c>
      <c r="B19" s="234" t="s">
        <v>841</v>
      </c>
      <c r="C19" s="234" t="s">
        <v>839</v>
      </c>
      <c r="D19" s="234" t="s">
        <v>841</v>
      </c>
      <c r="E19" s="244" t="s">
        <v>190</v>
      </c>
      <c r="F19" s="240">
        <v>206</v>
      </c>
      <c r="G19" s="240">
        <v>186</v>
      </c>
      <c r="H19" s="240">
        <v>156</v>
      </c>
      <c r="I19" s="234">
        <v>63</v>
      </c>
      <c r="J19" s="234">
        <v>117</v>
      </c>
      <c r="K19" s="237">
        <v>1.1499999999999999</v>
      </c>
      <c r="L19" s="238" t="s">
        <v>828</v>
      </c>
      <c r="M19" s="476">
        <v>2473.4499999999998</v>
      </c>
      <c r="N19" s="268" t="s">
        <v>191</v>
      </c>
      <c r="O19" s="803" t="s">
        <v>198</v>
      </c>
      <c r="P19" s="231"/>
      <c r="Q19" s="246" t="s">
        <v>641</v>
      </c>
      <c r="R19" s="246"/>
    </row>
    <row r="20" spans="1:21">
      <c r="A20" s="234">
        <v>16</v>
      </c>
      <c r="B20" s="234" t="s">
        <v>849</v>
      </c>
      <c r="C20" s="234" t="s">
        <v>848</v>
      </c>
      <c r="D20" s="234" t="s">
        <v>849</v>
      </c>
      <c r="E20" s="244" t="s">
        <v>190</v>
      </c>
      <c r="F20" s="240">
        <v>206</v>
      </c>
      <c r="G20" s="240">
        <v>186</v>
      </c>
      <c r="H20" s="240">
        <v>156</v>
      </c>
      <c r="I20" s="234">
        <v>63</v>
      </c>
      <c r="J20" s="234">
        <v>117</v>
      </c>
      <c r="K20" s="237">
        <v>1.1499999999999999</v>
      </c>
      <c r="L20" s="238" t="s">
        <v>828</v>
      </c>
      <c r="M20" s="476">
        <v>2482.23</v>
      </c>
      <c r="N20" s="268" t="s">
        <v>191</v>
      </c>
      <c r="O20" s="803" t="s">
        <v>198</v>
      </c>
      <c r="P20" s="231"/>
      <c r="Q20" s="246" t="s">
        <v>641</v>
      </c>
      <c r="R20" s="246"/>
    </row>
    <row r="21" spans="1:21">
      <c r="A21" s="234">
        <v>17</v>
      </c>
      <c r="B21" s="234" t="s">
        <v>882</v>
      </c>
      <c r="C21" s="234" t="s">
        <v>881</v>
      </c>
      <c r="D21" s="234" t="s">
        <v>882</v>
      </c>
      <c r="E21" s="244" t="s">
        <v>190</v>
      </c>
      <c r="F21" s="240">
        <v>206</v>
      </c>
      <c r="G21" s="240">
        <v>186</v>
      </c>
      <c r="H21" s="240">
        <v>156</v>
      </c>
      <c r="I21" s="234">
        <v>63</v>
      </c>
      <c r="J21" s="234">
        <v>117</v>
      </c>
      <c r="K21" s="237">
        <v>1.1499999999999999</v>
      </c>
      <c r="L21" s="238" t="s">
        <v>828</v>
      </c>
      <c r="M21" s="476">
        <v>2210.3000000000002</v>
      </c>
      <c r="N21" s="245" t="s">
        <v>191</v>
      </c>
      <c r="O21" s="803" t="s">
        <v>198</v>
      </c>
      <c r="Q21" s="246" t="s">
        <v>641</v>
      </c>
      <c r="R21" s="246"/>
    </row>
    <row r="22" spans="1:21">
      <c r="A22" s="234"/>
      <c r="B22" s="234"/>
      <c r="C22" s="234"/>
      <c r="D22" s="234"/>
      <c r="E22" s="244" t="s">
        <v>190</v>
      </c>
      <c r="F22" s="240"/>
      <c r="G22" s="240"/>
      <c r="H22" s="240"/>
      <c r="I22" s="234"/>
      <c r="J22" s="234"/>
      <c r="K22" s="237"/>
      <c r="L22" s="238" t="s">
        <v>828</v>
      </c>
      <c r="M22" s="476"/>
      <c r="N22" s="245" t="s">
        <v>191</v>
      </c>
      <c r="O22" s="803" t="s">
        <v>198</v>
      </c>
      <c r="P22" s="231"/>
      <c r="Q22" s="246"/>
      <c r="R22" s="246"/>
    </row>
    <row r="23" spans="1:21">
      <c r="A23" s="234"/>
      <c r="B23" s="234"/>
      <c r="C23" s="234"/>
      <c r="D23" s="234"/>
      <c r="E23" s="244" t="s">
        <v>190</v>
      </c>
      <c r="F23" s="240"/>
      <c r="G23" s="240"/>
      <c r="H23" s="240"/>
      <c r="I23" s="234"/>
      <c r="J23" s="234"/>
      <c r="K23" s="237"/>
      <c r="L23" s="238" t="s">
        <v>828</v>
      </c>
      <c r="M23" s="476"/>
      <c r="N23" s="245" t="s">
        <v>191</v>
      </c>
      <c r="O23" s="803" t="s">
        <v>198</v>
      </c>
      <c r="P23" s="231"/>
      <c r="Q23" s="246"/>
      <c r="R23" s="246"/>
      <c r="S23" s="631" t="s">
        <v>907</v>
      </c>
      <c r="T23" s="631" t="s">
        <v>905</v>
      </c>
      <c r="U23" s="631">
        <v>2403.1799999999998</v>
      </c>
    </row>
    <row r="24" spans="1:21">
      <c r="A24" s="234"/>
      <c r="B24" s="234"/>
      <c r="C24" s="234"/>
      <c r="D24" s="234"/>
      <c r="E24" s="244" t="s">
        <v>190</v>
      </c>
      <c r="F24" s="240"/>
      <c r="G24" s="240"/>
      <c r="H24" s="240"/>
      <c r="I24" s="234"/>
      <c r="J24" s="234"/>
      <c r="K24" s="237"/>
      <c r="L24" s="238" t="s">
        <v>828</v>
      </c>
      <c r="M24" s="476"/>
      <c r="N24" s="245" t="s">
        <v>191</v>
      </c>
      <c r="O24" s="803" t="s">
        <v>198</v>
      </c>
      <c r="P24" s="231"/>
      <c r="Q24" s="246"/>
      <c r="R24" s="246"/>
      <c r="S24" s="631" t="s">
        <v>908</v>
      </c>
      <c r="T24" s="631" t="s">
        <v>906</v>
      </c>
      <c r="U24" s="631">
        <v>2403.1799999999998</v>
      </c>
    </row>
    <row r="25" spans="1:21">
      <c r="A25" s="234"/>
      <c r="B25" s="234"/>
      <c r="C25" s="234"/>
      <c r="D25" s="234"/>
      <c r="E25" s="244" t="s">
        <v>190</v>
      </c>
      <c r="F25" s="240"/>
      <c r="G25" s="240"/>
      <c r="H25" s="240"/>
      <c r="I25" s="234"/>
      <c r="J25" s="234"/>
      <c r="K25" s="237"/>
      <c r="L25" s="238" t="s">
        <v>828</v>
      </c>
      <c r="M25" s="476"/>
      <c r="N25" s="245" t="s">
        <v>191</v>
      </c>
      <c r="O25" s="803" t="s">
        <v>198</v>
      </c>
      <c r="P25" s="231"/>
      <c r="Q25" s="246"/>
      <c r="R25" s="246"/>
    </row>
    <row r="26" spans="1:21">
      <c r="A26" s="234"/>
      <c r="B26" s="234"/>
      <c r="C26" s="234"/>
      <c r="D26" s="234"/>
      <c r="E26" s="244" t="s">
        <v>190</v>
      </c>
      <c r="F26" s="240"/>
      <c r="G26" s="240"/>
      <c r="H26" s="240"/>
      <c r="I26" s="234"/>
      <c r="J26" s="234"/>
      <c r="K26" s="237"/>
      <c r="L26" s="238" t="s">
        <v>828</v>
      </c>
      <c r="M26" s="476"/>
      <c r="N26" s="245" t="s">
        <v>191</v>
      </c>
      <c r="O26" s="803" t="s">
        <v>198</v>
      </c>
      <c r="Q26" s="246"/>
      <c r="R26" s="246"/>
    </row>
    <row r="27" spans="1:21">
      <c r="A27" s="234"/>
      <c r="B27" s="234"/>
      <c r="C27" s="234"/>
      <c r="D27" s="234"/>
      <c r="E27" s="244" t="s">
        <v>190</v>
      </c>
      <c r="F27" s="240"/>
      <c r="G27" s="240"/>
      <c r="H27" s="240"/>
      <c r="I27" s="234"/>
      <c r="J27" s="234"/>
      <c r="K27" s="237"/>
      <c r="L27" s="238" t="s">
        <v>828</v>
      </c>
      <c r="M27" s="476"/>
      <c r="N27" s="245" t="s">
        <v>191</v>
      </c>
      <c r="O27" s="803" t="s">
        <v>198</v>
      </c>
      <c r="P27" s="231"/>
      <c r="Q27" s="246"/>
      <c r="R27" s="246"/>
    </row>
    <row r="28" spans="1:21">
      <c r="A28" s="234"/>
      <c r="B28" s="234"/>
      <c r="C28" s="234"/>
      <c r="D28" s="234"/>
      <c r="E28" s="244" t="s">
        <v>190</v>
      </c>
      <c r="F28" s="240"/>
      <c r="G28" s="240"/>
      <c r="H28" s="240"/>
      <c r="I28" s="234"/>
      <c r="J28" s="234"/>
      <c r="K28" s="237"/>
      <c r="L28" s="238" t="s">
        <v>828</v>
      </c>
      <c r="M28" s="476"/>
      <c r="N28" s="245" t="s">
        <v>191</v>
      </c>
      <c r="O28" s="803" t="s">
        <v>198</v>
      </c>
      <c r="Q28" s="246"/>
      <c r="R28" s="246"/>
    </row>
    <row r="29" spans="1:21">
      <c r="A29" s="234">
        <v>1</v>
      </c>
      <c r="B29" s="234" t="s">
        <v>338</v>
      </c>
      <c r="C29" s="234" t="s">
        <v>337</v>
      </c>
      <c r="D29" s="234" t="s">
        <v>338</v>
      </c>
      <c r="E29" s="244" t="s">
        <v>190</v>
      </c>
      <c r="F29" s="240">
        <v>201</v>
      </c>
      <c r="G29" s="240">
        <v>181</v>
      </c>
      <c r="H29" s="240">
        <v>156</v>
      </c>
      <c r="I29" s="234">
        <v>63</v>
      </c>
      <c r="J29" s="234">
        <v>117</v>
      </c>
      <c r="K29" s="237">
        <v>1.1499999999999999</v>
      </c>
      <c r="L29" s="238" t="s">
        <v>828</v>
      </c>
      <c r="M29" s="476">
        <v>1704.47</v>
      </c>
      <c r="N29" s="245" t="s">
        <v>191</v>
      </c>
      <c r="O29" s="803" t="s">
        <v>198</v>
      </c>
      <c r="Q29" s="246" t="s">
        <v>641</v>
      </c>
      <c r="R29" s="246"/>
    </row>
    <row r="30" spans="1:21">
      <c r="A30" s="234">
        <v>2</v>
      </c>
      <c r="B30" s="234" t="s">
        <v>35</v>
      </c>
      <c r="C30" s="234" t="s">
        <v>32</v>
      </c>
      <c r="D30" s="234" t="s">
        <v>35</v>
      </c>
      <c r="E30" s="244" t="s">
        <v>190</v>
      </c>
      <c r="F30" s="240">
        <v>201</v>
      </c>
      <c r="G30" s="240">
        <v>181</v>
      </c>
      <c r="H30" s="240">
        <v>156</v>
      </c>
      <c r="I30" s="234">
        <v>63</v>
      </c>
      <c r="J30" s="234">
        <v>117</v>
      </c>
      <c r="K30" s="237">
        <v>1.1499999999999999</v>
      </c>
      <c r="L30" s="238" t="s">
        <v>828</v>
      </c>
      <c r="M30" s="476">
        <v>1748.05</v>
      </c>
      <c r="N30" s="245" t="s">
        <v>191</v>
      </c>
      <c r="O30" s="803" t="s">
        <v>198</v>
      </c>
      <c r="Q30" s="246" t="s">
        <v>641</v>
      </c>
      <c r="R30" s="246"/>
    </row>
    <row r="31" spans="1:21">
      <c r="A31" s="234">
        <v>3</v>
      </c>
      <c r="B31" s="234" t="s">
        <v>389</v>
      </c>
      <c r="C31" s="234" t="s">
        <v>388</v>
      </c>
      <c r="D31" s="234" t="s">
        <v>389</v>
      </c>
      <c r="E31" s="244" t="s">
        <v>190</v>
      </c>
      <c r="F31" s="240">
        <v>201</v>
      </c>
      <c r="G31" s="240">
        <v>181</v>
      </c>
      <c r="H31" s="240">
        <v>156</v>
      </c>
      <c r="I31" s="234">
        <v>63</v>
      </c>
      <c r="J31" s="234">
        <v>117</v>
      </c>
      <c r="K31" s="237">
        <v>1.1499999999999999</v>
      </c>
      <c r="L31" s="238" t="s">
        <v>828</v>
      </c>
      <c r="M31" s="476">
        <v>1857.02</v>
      </c>
      <c r="N31" s="245" t="s">
        <v>191</v>
      </c>
      <c r="O31" s="803" t="s">
        <v>198</v>
      </c>
      <c r="Q31" s="246" t="s">
        <v>641</v>
      </c>
      <c r="R31" s="246"/>
    </row>
    <row r="32" spans="1:21" s="274" customFormat="1">
      <c r="A32" s="234">
        <v>4</v>
      </c>
      <c r="B32" s="234" t="s">
        <v>222</v>
      </c>
      <c r="C32" s="234" t="s">
        <v>221</v>
      </c>
      <c r="D32" s="234" t="s">
        <v>222</v>
      </c>
      <c r="E32" s="244" t="s">
        <v>190</v>
      </c>
      <c r="F32" s="240">
        <v>194</v>
      </c>
      <c r="G32" s="240">
        <v>174</v>
      </c>
      <c r="H32" s="240">
        <v>157</v>
      </c>
      <c r="I32" s="234">
        <v>62</v>
      </c>
      <c r="J32" s="234">
        <v>116</v>
      </c>
      <c r="K32" s="237">
        <v>1.129</v>
      </c>
      <c r="L32" s="238" t="s">
        <v>828</v>
      </c>
      <c r="M32" s="476">
        <v>1646.63</v>
      </c>
      <c r="N32" s="245" t="s">
        <v>191</v>
      </c>
      <c r="O32" s="803" t="s">
        <v>198</v>
      </c>
      <c r="Q32" s="246" t="s">
        <v>642</v>
      </c>
      <c r="R32" s="246"/>
    </row>
    <row r="33" spans="1:18" s="274" customFormat="1">
      <c r="A33" s="234">
        <v>5</v>
      </c>
      <c r="B33" s="234" t="s">
        <v>228</v>
      </c>
      <c r="C33" s="234" t="s">
        <v>227</v>
      </c>
      <c r="D33" s="234" t="s">
        <v>228</v>
      </c>
      <c r="E33" s="244" t="s">
        <v>190</v>
      </c>
      <c r="F33" s="240">
        <v>199</v>
      </c>
      <c r="G33" s="240">
        <v>174</v>
      </c>
      <c r="H33" s="240">
        <v>157</v>
      </c>
      <c r="I33" s="234">
        <v>62</v>
      </c>
      <c r="J33" s="234">
        <v>116</v>
      </c>
      <c r="K33" s="237">
        <v>1.129</v>
      </c>
      <c r="L33" s="238" t="s">
        <v>828</v>
      </c>
      <c r="M33" s="476">
        <v>2055.02</v>
      </c>
      <c r="N33" s="245" t="s">
        <v>191</v>
      </c>
      <c r="O33" s="803" t="s">
        <v>198</v>
      </c>
      <c r="Q33" s="246" t="s">
        <v>642</v>
      </c>
      <c r="R33" s="246"/>
    </row>
    <row r="34" spans="1:18" s="274" customFormat="1">
      <c r="A34" s="234">
        <v>6</v>
      </c>
      <c r="B34" s="234" t="s">
        <v>226</v>
      </c>
      <c r="C34" s="234" t="s">
        <v>225</v>
      </c>
      <c r="D34" s="234" t="s">
        <v>226</v>
      </c>
      <c r="E34" s="244" t="s">
        <v>190</v>
      </c>
      <c r="F34" s="240">
        <v>194</v>
      </c>
      <c r="G34" s="240">
        <v>174</v>
      </c>
      <c r="H34" s="240">
        <v>157</v>
      </c>
      <c r="I34" s="234">
        <v>62</v>
      </c>
      <c r="J34" s="234">
        <v>116</v>
      </c>
      <c r="K34" s="237">
        <v>1.129</v>
      </c>
      <c r="L34" s="238" t="s">
        <v>828</v>
      </c>
      <c r="M34" s="476">
        <v>2046.23</v>
      </c>
      <c r="N34" s="245" t="s">
        <v>191</v>
      </c>
      <c r="O34" s="803" t="s">
        <v>198</v>
      </c>
      <c r="Q34" s="246" t="s">
        <v>642</v>
      </c>
      <c r="R34" s="246"/>
    </row>
    <row r="35" spans="1:18" s="274" customFormat="1">
      <c r="A35" s="234">
        <v>7</v>
      </c>
      <c r="B35" s="234" t="s">
        <v>232</v>
      </c>
      <c r="C35" s="234" t="s">
        <v>229</v>
      </c>
      <c r="D35" s="234" t="s">
        <v>232</v>
      </c>
      <c r="E35" s="244" t="s">
        <v>190</v>
      </c>
      <c r="F35" s="240">
        <v>194</v>
      </c>
      <c r="G35" s="240">
        <v>174</v>
      </c>
      <c r="H35" s="240">
        <v>157</v>
      </c>
      <c r="I35" s="234">
        <v>62</v>
      </c>
      <c r="J35" s="234">
        <v>116</v>
      </c>
      <c r="K35" s="237">
        <v>1.129</v>
      </c>
      <c r="L35" s="238" t="s">
        <v>828</v>
      </c>
      <c r="M35" s="476">
        <v>1776.21</v>
      </c>
      <c r="N35" s="245" t="s">
        <v>191</v>
      </c>
      <c r="O35" s="803" t="s">
        <v>198</v>
      </c>
      <c r="Q35" s="246" t="s">
        <v>642</v>
      </c>
      <c r="R35" s="246"/>
    </row>
    <row r="36" spans="1:18" s="274" customFormat="1">
      <c r="A36" s="234">
        <v>8</v>
      </c>
      <c r="B36" s="234" t="s">
        <v>234</v>
      </c>
      <c r="C36" s="234" t="s">
        <v>233</v>
      </c>
      <c r="D36" s="234" t="s">
        <v>234</v>
      </c>
      <c r="E36" s="244" t="s">
        <v>190</v>
      </c>
      <c r="F36" s="240">
        <v>194</v>
      </c>
      <c r="G36" s="240">
        <v>174</v>
      </c>
      <c r="H36" s="240">
        <v>157</v>
      </c>
      <c r="I36" s="234">
        <v>62</v>
      </c>
      <c r="J36" s="234">
        <v>116</v>
      </c>
      <c r="K36" s="237">
        <v>1.129</v>
      </c>
      <c r="L36" s="238" t="s">
        <v>828</v>
      </c>
      <c r="M36" s="476">
        <v>1866.12</v>
      </c>
      <c r="N36" s="245" t="s">
        <v>191</v>
      </c>
      <c r="O36" s="803" t="s">
        <v>198</v>
      </c>
      <c r="Q36" s="246" t="s">
        <v>642</v>
      </c>
      <c r="R36" s="246"/>
    </row>
    <row r="37" spans="1:18" s="274" customFormat="1">
      <c r="A37" s="234">
        <v>9</v>
      </c>
      <c r="B37" s="234" t="s">
        <v>236</v>
      </c>
      <c r="C37" s="234" t="s">
        <v>235</v>
      </c>
      <c r="D37" s="234" t="s">
        <v>236</v>
      </c>
      <c r="E37" s="244" t="s">
        <v>190</v>
      </c>
      <c r="F37" s="240">
        <v>194</v>
      </c>
      <c r="G37" s="240">
        <v>174</v>
      </c>
      <c r="H37" s="240">
        <v>157</v>
      </c>
      <c r="I37" s="234">
        <v>62</v>
      </c>
      <c r="J37" s="234">
        <v>116</v>
      </c>
      <c r="K37" s="237">
        <v>1.129</v>
      </c>
      <c r="L37" s="238" t="s">
        <v>828</v>
      </c>
      <c r="M37" s="476">
        <v>1819.39</v>
      </c>
      <c r="N37" s="245" t="s">
        <v>191</v>
      </c>
      <c r="O37" s="803" t="s">
        <v>198</v>
      </c>
      <c r="Q37" s="246" t="s">
        <v>642</v>
      </c>
      <c r="R37" s="246"/>
    </row>
    <row r="38" spans="1:18" s="274" customFormat="1">
      <c r="A38" s="234">
        <v>10</v>
      </c>
      <c r="B38" s="234" t="s">
        <v>238</v>
      </c>
      <c r="C38" s="234" t="s">
        <v>237</v>
      </c>
      <c r="D38" s="234" t="s">
        <v>238</v>
      </c>
      <c r="E38" s="244" t="s">
        <v>190</v>
      </c>
      <c r="F38" s="240">
        <v>194</v>
      </c>
      <c r="G38" s="240">
        <v>174</v>
      </c>
      <c r="H38" s="240">
        <v>157</v>
      </c>
      <c r="I38" s="234">
        <v>62</v>
      </c>
      <c r="J38" s="234">
        <v>116</v>
      </c>
      <c r="K38" s="237">
        <v>1.129</v>
      </c>
      <c r="L38" s="238" t="s">
        <v>828</v>
      </c>
      <c r="M38" s="476">
        <v>1806.57</v>
      </c>
      <c r="N38" s="245" t="s">
        <v>191</v>
      </c>
      <c r="O38" s="803" t="s">
        <v>198</v>
      </c>
      <c r="Q38" s="246" t="s">
        <v>642</v>
      </c>
      <c r="R38" s="246"/>
    </row>
    <row r="39" spans="1:18" s="274" customFormat="1">
      <c r="A39" s="234">
        <v>11</v>
      </c>
      <c r="B39" s="234" t="s">
        <v>677</v>
      </c>
      <c r="C39" s="234" t="s">
        <v>702</v>
      </c>
      <c r="D39" s="234" t="s">
        <v>677</v>
      </c>
      <c r="E39" s="244" t="s">
        <v>190</v>
      </c>
      <c r="F39" s="240">
        <v>204</v>
      </c>
      <c r="G39" s="240">
        <v>184</v>
      </c>
      <c r="H39" s="240">
        <v>157</v>
      </c>
      <c r="I39" s="234">
        <v>62</v>
      </c>
      <c r="J39" s="234">
        <v>116</v>
      </c>
      <c r="K39" s="237">
        <v>1.129</v>
      </c>
      <c r="L39" s="238" t="s">
        <v>828</v>
      </c>
      <c r="M39" s="476">
        <v>2053.67</v>
      </c>
      <c r="N39" s="245" t="s">
        <v>191</v>
      </c>
      <c r="O39" s="803" t="s">
        <v>198</v>
      </c>
      <c r="Q39" s="246" t="s">
        <v>641</v>
      </c>
      <c r="R39" s="246"/>
    </row>
    <row r="40" spans="1:18" s="274" customFormat="1">
      <c r="A40" s="234">
        <v>12</v>
      </c>
      <c r="B40" s="234" t="s">
        <v>676</v>
      </c>
      <c r="C40" s="234" t="s">
        <v>672</v>
      </c>
      <c r="D40" s="234" t="s">
        <v>676</v>
      </c>
      <c r="E40" s="244" t="s">
        <v>190</v>
      </c>
      <c r="F40" s="240">
        <v>199</v>
      </c>
      <c r="G40" s="240">
        <v>179</v>
      </c>
      <c r="H40" s="240">
        <v>157</v>
      </c>
      <c r="I40" s="234">
        <v>62</v>
      </c>
      <c r="J40" s="234">
        <v>116</v>
      </c>
      <c r="K40" s="237">
        <v>1.129</v>
      </c>
      <c r="L40" s="238" t="s">
        <v>828</v>
      </c>
      <c r="M40" s="476">
        <v>2008.01</v>
      </c>
      <c r="N40" s="245" t="s">
        <v>191</v>
      </c>
      <c r="O40" s="803" t="s">
        <v>198</v>
      </c>
      <c r="Q40" s="246" t="s">
        <v>642</v>
      </c>
      <c r="R40" s="246"/>
    </row>
    <row r="41" spans="1:18" s="274" customFormat="1">
      <c r="A41" s="234">
        <v>13</v>
      </c>
      <c r="B41" s="234" t="s">
        <v>679</v>
      </c>
      <c r="C41" s="234" t="s">
        <v>678</v>
      </c>
      <c r="D41" s="234" t="s">
        <v>679</v>
      </c>
      <c r="E41" s="244" t="s">
        <v>190</v>
      </c>
      <c r="F41" s="240">
        <v>199</v>
      </c>
      <c r="G41" s="240">
        <v>179</v>
      </c>
      <c r="H41" s="240">
        <v>157</v>
      </c>
      <c r="I41" s="234">
        <v>62</v>
      </c>
      <c r="J41" s="234">
        <v>116</v>
      </c>
      <c r="K41" s="237">
        <v>1.129</v>
      </c>
      <c r="L41" s="238" t="s">
        <v>828</v>
      </c>
      <c r="M41" s="476">
        <v>2137.2600000000002</v>
      </c>
      <c r="N41" s="245" t="s">
        <v>191</v>
      </c>
      <c r="O41" s="803" t="s">
        <v>198</v>
      </c>
      <c r="P41" s="231"/>
      <c r="Q41" s="246" t="s">
        <v>642</v>
      </c>
      <c r="R41" s="246"/>
    </row>
    <row r="42" spans="1:18" s="274" customFormat="1">
      <c r="A42" s="234">
        <v>14</v>
      </c>
      <c r="B42" s="234" t="s">
        <v>816</v>
      </c>
      <c r="C42" s="234" t="s">
        <v>813</v>
      </c>
      <c r="D42" s="234" t="s">
        <v>816</v>
      </c>
      <c r="E42" s="244" t="s">
        <v>190</v>
      </c>
      <c r="F42" s="240">
        <v>204</v>
      </c>
      <c r="G42" s="240">
        <v>184</v>
      </c>
      <c r="H42" s="240">
        <v>157</v>
      </c>
      <c r="I42" s="234">
        <v>62</v>
      </c>
      <c r="J42" s="234">
        <v>116</v>
      </c>
      <c r="K42" s="237">
        <v>1.129</v>
      </c>
      <c r="L42" s="238" t="s">
        <v>828</v>
      </c>
      <c r="M42" s="476">
        <v>2205.0100000000002</v>
      </c>
      <c r="N42" s="245" t="s">
        <v>191</v>
      </c>
      <c r="O42" s="803" t="s">
        <v>198</v>
      </c>
      <c r="Q42" s="246" t="s">
        <v>641</v>
      </c>
      <c r="R42" s="246"/>
    </row>
    <row r="43" spans="1:18" s="274" customFormat="1">
      <c r="A43" s="234">
        <v>15</v>
      </c>
      <c r="B43" s="234" t="s">
        <v>744</v>
      </c>
      <c r="C43" s="234" t="s">
        <v>757</v>
      </c>
      <c r="D43" s="234" t="s">
        <v>744</v>
      </c>
      <c r="E43" s="244" t="s">
        <v>190</v>
      </c>
      <c r="F43" s="240">
        <v>199</v>
      </c>
      <c r="G43" s="240">
        <v>179</v>
      </c>
      <c r="H43" s="240">
        <v>157</v>
      </c>
      <c r="I43" s="234">
        <v>62</v>
      </c>
      <c r="J43" s="234">
        <v>116</v>
      </c>
      <c r="K43" s="237">
        <v>1.129</v>
      </c>
      <c r="L43" s="238" t="s">
        <v>828</v>
      </c>
      <c r="M43" s="476">
        <v>2407.89</v>
      </c>
      <c r="N43" s="245" t="s">
        <v>191</v>
      </c>
      <c r="O43" s="803" t="s">
        <v>198</v>
      </c>
      <c r="Q43" s="246" t="s">
        <v>642</v>
      </c>
      <c r="R43" s="246"/>
    </row>
    <row r="44" spans="1:18" s="274" customFormat="1">
      <c r="A44" s="234">
        <v>16</v>
      </c>
      <c r="B44" s="234" t="s">
        <v>745</v>
      </c>
      <c r="C44" s="234" t="s">
        <v>758</v>
      </c>
      <c r="D44" s="234" t="s">
        <v>745</v>
      </c>
      <c r="E44" s="244" t="s">
        <v>190</v>
      </c>
      <c r="F44" s="240">
        <v>199</v>
      </c>
      <c r="G44" s="240">
        <v>179</v>
      </c>
      <c r="H44" s="240">
        <v>157</v>
      </c>
      <c r="I44" s="234">
        <v>62</v>
      </c>
      <c r="J44" s="234">
        <v>116</v>
      </c>
      <c r="K44" s="237">
        <v>1.129</v>
      </c>
      <c r="L44" s="238" t="s">
        <v>828</v>
      </c>
      <c r="M44" s="476">
        <v>2416.6999999999998</v>
      </c>
      <c r="N44" s="245" t="s">
        <v>191</v>
      </c>
      <c r="O44" s="803" t="s">
        <v>198</v>
      </c>
      <c r="P44" s="231"/>
      <c r="Q44" s="246" t="s">
        <v>642</v>
      </c>
      <c r="R44" s="246"/>
    </row>
    <row r="45" spans="1:18" s="274" customFormat="1">
      <c r="A45" s="234">
        <v>17</v>
      </c>
      <c r="B45" s="234" t="s">
        <v>741</v>
      </c>
      <c r="C45" s="234" t="s">
        <v>740</v>
      </c>
      <c r="D45" s="234" t="s">
        <v>741</v>
      </c>
      <c r="E45" s="244" t="s">
        <v>190</v>
      </c>
      <c r="F45" s="240">
        <v>199</v>
      </c>
      <c r="G45" s="240">
        <v>179</v>
      </c>
      <c r="H45" s="240">
        <v>157</v>
      </c>
      <c r="I45" s="234">
        <v>62</v>
      </c>
      <c r="J45" s="234">
        <v>116</v>
      </c>
      <c r="K45" s="237">
        <v>1.129</v>
      </c>
      <c r="L45" s="238" t="s">
        <v>828</v>
      </c>
      <c r="M45" s="476">
        <v>2051.59</v>
      </c>
      <c r="N45" s="245" t="s">
        <v>191</v>
      </c>
      <c r="O45" s="803" t="s">
        <v>198</v>
      </c>
      <c r="P45" s="231"/>
      <c r="Q45" s="246" t="s">
        <v>642</v>
      </c>
      <c r="R45" s="246"/>
    </row>
    <row r="46" spans="1:18" s="274" customFormat="1">
      <c r="A46" s="234">
        <v>18</v>
      </c>
      <c r="B46" s="234" t="s">
        <v>782</v>
      </c>
      <c r="C46" s="234" t="s">
        <v>774</v>
      </c>
      <c r="D46" s="234" t="s">
        <v>782</v>
      </c>
      <c r="E46" s="244" t="s">
        <v>190</v>
      </c>
      <c r="F46" s="240">
        <v>204</v>
      </c>
      <c r="G46" s="240">
        <v>184</v>
      </c>
      <c r="H46" s="240">
        <v>157</v>
      </c>
      <c r="I46" s="234">
        <v>62</v>
      </c>
      <c r="J46" s="234">
        <v>116</v>
      </c>
      <c r="K46" s="237">
        <v>1.129</v>
      </c>
      <c r="L46" s="238" t="s">
        <v>828</v>
      </c>
      <c r="M46" s="476">
        <v>2097.2399999999998</v>
      </c>
      <c r="N46" s="245" t="s">
        <v>191</v>
      </c>
      <c r="O46" s="803" t="s">
        <v>198</v>
      </c>
      <c r="P46" s="231"/>
      <c r="Q46" s="246" t="s">
        <v>641</v>
      </c>
      <c r="R46" s="246"/>
    </row>
    <row r="47" spans="1:18" s="274" customFormat="1">
      <c r="A47" s="234">
        <v>19</v>
      </c>
      <c r="B47" s="234" t="s">
        <v>746</v>
      </c>
      <c r="C47" s="234" t="s">
        <v>759</v>
      </c>
      <c r="D47" s="234" t="s">
        <v>746</v>
      </c>
      <c r="E47" s="244" t="s">
        <v>190</v>
      </c>
      <c r="F47" s="240">
        <v>199</v>
      </c>
      <c r="G47" s="240">
        <v>179</v>
      </c>
      <c r="H47" s="240">
        <v>157</v>
      </c>
      <c r="I47" s="234">
        <v>62</v>
      </c>
      <c r="J47" s="234">
        <v>116</v>
      </c>
      <c r="K47" s="237">
        <v>1.129</v>
      </c>
      <c r="L47" s="238" t="s">
        <v>828</v>
      </c>
      <c r="M47" s="476">
        <v>2227.7600000000002</v>
      </c>
      <c r="N47" s="245" t="s">
        <v>191</v>
      </c>
      <c r="O47" s="803" t="s">
        <v>198</v>
      </c>
      <c r="P47" s="231"/>
      <c r="Q47" s="246" t="s">
        <v>642</v>
      </c>
      <c r="R47" s="246"/>
    </row>
    <row r="48" spans="1:18" s="274" customFormat="1">
      <c r="A48" s="234">
        <v>20</v>
      </c>
      <c r="B48" s="234" t="s">
        <v>742</v>
      </c>
      <c r="C48" s="234" t="s">
        <v>755</v>
      </c>
      <c r="D48" s="234" t="s">
        <v>742</v>
      </c>
      <c r="E48" s="244" t="s">
        <v>190</v>
      </c>
      <c r="F48" s="240">
        <v>199</v>
      </c>
      <c r="G48" s="240">
        <v>179</v>
      </c>
      <c r="H48" s="240">
        <v>157</v>
      </c>
      <c r="I48" s="234">
        <v>62</v>
      </c>
      <c r="J48" s="234">
        <v>116</v>
      </c>
      <c r="K48" s="237">
        <v>1.129</v>
      </c>
      <c r="L48" s="238" t="s">
        <v>828</v>
      </c>
      <c r="M48" s="476">
        <v>2181.09</v>
      </c>
      <c r="N48" s="245" t="s">
        <v>191</v>
      </c>
      <c r="O48" s="803" t="s">
        <v>198</v>
      </c>
      <c r="P48" s="231"/>
      <c r="Q48" s="246" t="s">
        <v>642</v>
      </c>
      <c r="R48" s="246"/>
    </row>
    <row r="49" spans="1:18" s="274" customFormat="1">
      <c r="A49" s="234">
        <v>21</v>
      </c>
      <c r="B49" s="234" t="s">
        <v>743</v>
      </c>
      <c r="C49" s="234" t="s">
        <v>756</v>
      </c>
      <c r="D49" s="234" t="s">
        <v>743</v>
      </c>
      <c r="E49" s="244" t="s">
        <v>190</v>
      </c>
      <c r="F49" s="240">
        <v>199</v>
      </c>
      <c r="G49" s="240">
        <v>179</v>
      </c>
      <c r="H49" s="240">
        <v>157</v>
      </c>
      <c r="I49" s="234">
        <v>62</v>
      </c>
      <c r="J49" s="234">
        <v>116</v>
      </c>
      <c r="K49" s="237">
        <v>1.129</v>
      </c>
      <c r="L49" s="238" t="s">
        <v>828</v>
      </c>
      <c r="M49" s="476">
        <v>2168.1799999999998</v>
      </c>
      <c r="N49" s="245" t="s">
        <v>191</v>
      </c>
      <c r="O49" s="803" t="s">
        <v>198</v>
      </c>
      <c r="P49" s="231"/>
      <c r="Q49" s="246" t="s">
        <v>642</v>
      </c>
      <c r="R49" s="246"/>
    </row>
    <row r="50" spans="1:18" s="274" customFormat="1">
      <c r="A50" s="234">
        <v>22</v>
      </c>
      <c r="B50" s="234" t="s">
        <v>224</v>
      </c>
      <c r="C50" s="234" t="s">
        <v>223</v>
      </c>
      <c r="D50" s="234" t="s">
        <v>224</v>
      </c>
      <c r="E50" s="244" t="s">
        <v>190</v>
      </c>
      <c r="F50" s="240">
        <v>194</v>
      </c>
      <c r="G50" s="240">
        <v>174</v>
      </c>
      <c r="H50" s="240">
        <v>157</v>
      </c>
      <c r="I50" s="234">
        <v>62</v>
      </c>
      <c r="J50" s="234">
        <v>116</v>
      </c>
      <c r="K50" s="237">
        <v>1.129</v>
      </c>
      <c r="L50" s="238" t="s">
        <v>828</v>
      </c>
      <c r="M50" s="476">
        <v>1690.21</v>
      </c>
      <c r="N50" s="245" t="s">
        <v>191</v>
      </c>
      <c r="O50" s="803" t="s">
        <v>198</v>
      </c>
      <c r="P50" s="231"/>
      <c r="Q50" s="246" t="s">
        <v>642</v>
      </c>
      <c r="R50" s="246"/>
    </row>
    <row r="51" spans="1:18">
      <c r="A51" s="234">
        <v>23</v>
      </c>
      <c r="B51" s="234" t="s">
        <v>907</v>
      </c>
      <c r="C51" s="234" t="s">
        <v>905</v>
      </c>
      <c r="D51" s="234" t="s">
        <v>907</v>
      </c>
      <c r="E51" s="244" t="s">
        <v>190</v>
      </c>
      <c r="F51" s="240">
        <v>267</v>
      </c>
      <c r="G51" s="240">
        <v>242</v>
      </c>
      <c r="H51" s="240">
        <v>160</v>
      </c>
      <c r="I51" s="234">
        <v>71</v>
      </c>
      <c r="J51" s="234">
        <v>131</v>
      </c>
      <c r="K51" s="237">
        <v>1.488</v>
      </c>
      <c r="L51" s="238" t="s">
        <v>828</v>
      </c>
      <c r="M51" s="476">
        <v>2539.81</v>
      </c>
      <c r="N51" s="245" t="s">
        <v>191</v>
      </c>
      <c r="O51" s="803" t="s">
        <v>198</v>
      </c>
      <c r="P51" s="231"/>
      <c r="Q51" s="246" t="s">
        <v>642</v>
      </c>
      <c r="R51" s="246" t="s">
        <v>1138</v>
      </c>
    </row>
    <row r="52" spans="1:18">
      <c r="A52" s="234">
        <v>24</v>
      </c>
      <c r="B52" s="234" t="s">
        <v>912</v>
      </c>
      <c r="C52" s="234" t="s">
        <v>906</v>
      </c>
      <c r="D52" s="234" t="s">
        <v>912</v>
      </c>
      <c r="E52" s="244" t="s">
        <v>190</v>
      </c>
      <c r="F52" s="240">
        <v>267</v>
      </c>
      <c r="G52" s="240">
        <v>242</v>
      </c>
      <c r="H52" s="240">
        <v>160</v>
      </c>
      <c r="I52" s="234">
        <v>71</v>
      </c>
      <c r="J52" s="234">
        <v>131</v>
      </c>
      <c r="K52" s="237">
        <v>1.488</v>
      </c>
      <c r="L52" s="238" t="s">
        <v>828</v>
      </c>
      <c r="M52" s="476">
        <v>2539.81</v>
      </c>
      <c r="N52" s="245" t="s">
        <v>191</v>
      </c>
      <c r="O52" s="803" t="s">
        <v>198</v>
      </c>
      <c r="P52" s="231"/>
      <c r="Q52" s="246" t="s">
        <v>642</v>
      </c>
      <c r="R52" s="246" t="s">
        <v>1138</v>
      </c>
    </row>
    <row r="53" spans="1:18">
      <c r="A53" s="234"/>
      <c r="B53" s="234"/>
      <c r="C53" s="234"/>
      <c r="D53" s="234"/>
      <c r="E53" s="244" t="s">
        <v>190</v>
      </c>
      <c r="F53" s="240"/>
      <c r="G53" s="240"/>
      <c r="H53" s="240"/>
      <c r="I53" s="234"/>
      <c r="J53" s="234"/>
      <c r="K53" s="237"/>
      <c r="L53" s="238" t="s">
        <v>828</v>
      </c>
      <c r="M53" s="476"/>
      <c r="N53" s="245" t="s">
        <v>191</v>
      </c>
      <c r="O53" s="803" t="s">
        <v>198</v>
      </c>
      <c r="P53" s="231"/>
      <c r="Q53" s="246"/>
      <c r="R53" s="246"/>
    </row>
    <row r="54" spans="1:18">
      <c r="A54" s="234"/>
      <c r="B54" s="234"/>
      <c r="C54" s="234"/>
      <c r="D54" s="234"/>
      <c r="E54" s="244" t="s">
        <v>190</v>
      </c>
      <c r="F54" s="240"/>
      <c r="G54" s="240"/>
      <c r="H54" s="240"/>
      <c r="I54" s="234"/>
      <c r="J54" s="234"/>
      <c r="K54" s="237"/>
      <c r="L54" s="238" t="s">
        <v>828</v>
      </c>
      <c r="M54" s="476"/>
      <c r="N54" s="245" t="s">
        <v>191</v>
      </c>
      <c r="O54" s="803" t="s">
        <v>198</v>
      </c>
      <c r="P54" s="231"/>
      <c r="Q54" s="246"/>
      <c r="R54" s="246"/>
    </row>
    <row r="55" spans="1:18">
      <c r="A55" s="234"/>
      <c r="B55" s="234"/>
      <c r="C55" s="234"/>
      <c r="D55" s="234"/>
      <c r="E55" s="244" t="s">
        <v>190</v>
      </c>
      <c r="F55" s="240"/>
      <c r="G55" s="240"/>
      <c r="H55" s="240"/>
      <c r="I55" s="234"/>
      <c r="J55" s="234"/>
      <c r="K55" s="237"/>
      <c r="L55" s="238" t="s">
        <v>828</v>
      </c>
      <c r="M55" s="476"/>
      <c r="N55" s="245" t="s">
        <v>191</v>
      </c>
      <c r="O55" s="803" t="s">
        <v>198</v>
      </c>
      <c r="P55" s="231"/>
      <c r="Q55" s="246"/>
      <c r="R55" s="246"/>
    </row>
    <row r="56" spans="1:18">
      <c r="A56" s="234"/>
      <c r="B56" s="234"/>
      <c r="C56" s="234"/>
      <c r="D56" s="234"/>
      <c r="E56" s="244" t="s">
        <v>190</v>
      </c>
      <c r="F56" s="240"/>
      <c r="G56" s="240"/>
      <c r="H56" s="240"/>
      <c r="I56" s="234"/>
      <c r="J56" s="234"/>
      <c r="K56" s="237"/>
      <c r="L56" s="238" t="s">
        <v>828</v>
      </c>
      <c r="M56" s="476"/>
      <c r="N56" s="245" t="s">
        <v>191</v>
      </c>
      <c r="O56" s="803" t="s">
        <v>198</v>
      </c>
      <c r="P56" s="231"/>
      <c r="Q56" s="246"/>
      <c r="R56" s="246"/>
    </row>
    <row r="57" spans="1:18">
      <c r="A57" s="234"/>
      <c r="B57" s="234"/>
      <c r="C57" s="234"/>
      <c r="D57" s="234"/>
      <c r="E57" s="244" t="s">
        <v>190</v>
      </c>
      <c r="F57" s="240"/>
      <c r="G57" s="240"/>
      <c r="H57" s="240"/>
      <c r="I57" s="234"/>
      <c r="J57" s="234"/>
      <c r="K57" s="237"/>
      <c r="L57" s="238" t="s">
        <v>828</v>
      </c>
      <c r="M57" s="476"/>
      <c r="N57" s="245" t="s">
        <v>191</v>
      </c>
      <c r="O57" s="803" t="s">
        <v>198</v>
      </c>
      <c r="P57" s="231"/>
      <c r="Q57" s="246"/>
      <c r="R57" s="246"/>
    </row>
    <row r="58" spans="1:18">
      <c r="A58" s="234"/>
      <c r="B58" s="234"/>
      <c r="C58" s="234"/>
      <c r="D58" s="234"/>
      <c r="E58" s="244" t="s">
        <v>190</v>
      </c>
      <c r="F58" s="240"/>
      <c r="G58" s="240"/>
      <c r="H58" s="240"/>
      <c r="I58" s="234"/>
      <c r="J58" s="234"/>
      <c r="K58" s="237"/>
      <c r="L58" s="238" t="s">
        <v>828</v>
      </c>
      <c r="M58" s="476"/>
      <c r="N58" s="245" t="s">
        <v>191</v>
      </c>
      <c r="O58" s="803" t="s">
        <v>198</v>
      </c>
      <c r="P58" s="231"/>
      <c r="Q58" s="246"/>
      <c r="R58" s="246"/>
    </row>
    <row r="59" spans="1:18">
      <c r="A59" s="234"/>
      <c r="B59" s="234"/>
      <c r="C59" s="234"/>
      <c r="D59" s="234"/>
      <c r="E59" s="244" t="s">
        <v>190</v>
      </c>
      <c r="F59" s="240"/>
      <c r="G59" s="240"/>
      <c r="H59" s="240"/>
      <c r="I59" s="234"/>
      <c r="J59" s="234"/>
      <c r="K59" s="237"/>
      <c r="L59" s="238" t="s">
        <v>828</v>
      </c>
      <c r="M59" s="476"/>
      <c r="N59" s="245" t="s">
        <v>191</v>
      </c>
      <c r="O59" s="803" t="s">
        <v>198</v>
      </c>
      <c r="P59" s="231"/>
      <c r="Q59" s="246"/>
      <c r="R59" s="246"/>
    </row>
    <row r="60" spans="1:18">
      <c r="A60" s="234"/>
      <c r="B60" s="234"/>
      <c r="C60" s="234"/>
      <c r="D60" s="234"/>
      <c r="E60" s="244" t="s">
        <v>190</v>
      </c>
      <c r="F60" s="240"/>
      <c r="G60" s="240"/>
      <c r="H60" s="240"/>
      <c r="I60" s="234"/>
      <c r="J60" s="234"/>
      <c r="K60" s="237"/>
      <c r="L60" s="238" t="s">
        <v>828</v>
      </c>
      <c r="M60" s="476"/>
      <c r="N60" s="245" t="s">
        <v>191</v>
      </c>
      <c r="O60" s="803" t="s">
        <v>198</v>
      </c>
      <c r="P60" s="231"/>
      <c r="Q60" s="246"/>
      <c r="R60" s="246"/>
    </row>
    <row r="61" spans="1:18">
      <c r="A61" s="234"/>
      <c r="B61" s="234"/>
      <c r="C61" s="234"/>
      <c r="D61" s="234"/>
      <c r="E61" s="244" t="s">
        <v>190</v>
      </c>
      <c r="F61" s="240"/>
      <c r="G61" s="240"/>
      <c r="H61" s="240"/>
      <c r="I61" s="234"/>
      <c r="J61" s="234"/>
      <c r="K61" s="237"/>
      <c r="L61" s="238" t="s">
        <v>828</v>
      </c>
      <c r="M61" s="476"/>
      <c r="N61" s="245" t="s">
        <v>191</v>
      </c>
      <c r="O61" s="803" t="s">
        <v>198</v>
      </c>
      <c r="P61" s="231"/>
      <c r="Q61" s="246"/>
      <c r="R61" s="246"/>
    </row>
    <row r="62" spans="1:18">
      <c r="A62" s="234"/>
      <c r="B62" s="234"/>
      <c r="C62" s="234"/>
      <c r="D62" s="234"/>
      <c r="E62" s="244" t="s">
        <v>190</v>
      </c>
      <c r="F62" s="240"/>
      <c r="G62" s="240"/>
      <c r="H62" s="240"/>
      <c r="I62" s="234"/>
      <c r="J62" s="234"/>
      <c r="K62" s="237"/>
      <c r="L62" s="238" t="s">
        <v>828</v>
      </c>
      <c r="M62" s="476"/>
      <c r="N62" s="245" t="s">
        <v>191</v>
      </c>
      <c r="O62" s="803" t="s">
        <v>198</v>
      </c>
      <c r="P62" s="231"/>
      <c r="Q62" s="246"/>
      <c r="R62" s="246"/>
    </row>
    <row r="63" spans="1:18">
      <c r="A63" s="234"/>
      <c r="B63" s="234"/>
      <c r="C63" s="234"/>
      <c r="D63" s="234"/>
      <c r="E63" s="244" t="s">
        <v>190</v>
      </c>
      <c r="F63" s="240"/>
      <c r="G63" s="240"/>
      <c r="H63" s="240"/>
      <c r="I63" s="234"/>
      <c r="J63" s="234"/>
      <c r="K63" s="237"/>
      <c r="L63" s="238" t="s">
        <v>828</v>
      </c>
      <c r="M63" s="476"/>
      <c r="N63" s="245" t="s">
        <v>191</v>
      </c>
      <c r="O63" s="803" t="s">
        <v>198</v>
      </c>
      <c r="P63" s="231"/>
      <c r="Q63" s="246"/>
      <c r="R63" s="246"/>
    </row>
    <row r="64" spans="1:18">
      <c r="A64" s="234"/>
      <c r="B64" s="234"/>
      <c r="C64" s="234"/>
      <c r="D64" s="234"/>
      <c r="E64" s="244" t="s">
        <v>190</v>
      </c>
      <c r="F64" s="240"/>
      <c r="G64" s="240"/>
      <c r="H64" s="240"/>
      <c r="I64" s="234"/>
      <c r="J64" s="234"/>
      <c r="K64" s="237"/>
      <c r="L64" s="238" t="s">
        <v>828</v>
      </c>
      <c r="M64" s="476"/>
      <c r="N64" s="245" t="s">
        <v>191</v>
      </c>
      <c r="O64" s="803" t="s">
        <v>198</v>
      </c>
      <c r="P64" s="231"/>
      <c r="Q64" s="246"/>
      <c r="R64" s="246"/>
    </row>
    <row r="65" spans="1:18">
      <c r="A65" s="234"/>
      <c r="B65" s="234"/>
      <c r="C65" s="234"/>
      <c r="D65" s="234"/>
      <c r="E65" s="244" t="s">
        <v>190</v>
      </c>
      <c r="F65" s="240"/>
      <c r="G65" s="240"/>
      <c r="H65" s="240"/>
      <c r="I65" s="234"/>
      <c r="J65" s="234"/>
      <c r="K65" s="237"/>
      <c r="L65" s="238" t="s">
        <v>828</v>
      </c>
      <c r="M65" s="476"/>
      <c r="N65" s="245" t="s">
        <v>191</v>
      </c>
      <c r="O65" s="803" t="s">
        <v>198</v>
      </c>
      <c r="P65" s="231"/>
      <c r="Q65" s="246"/>
      <c r="R65" s="246"/>
    </row>
    <row r="66" spans="1:18">
      <c r="A66" s="234"/>
      <c r="B66" s="234"/>
      <c r="C66" s="234"/>
      <c r="D66" s="234"/>
      <c r="E66" s="244" t="s">
        <v>190</v>
      </c>
      <c r="F66" s="240"/>
      <c r="G66" s="240"/>
      <c r="H66" s="240"/>
      <c r="I66" s="234"/>
      <c r="J66" s="234"/>
      <c r="K66" s="237"/>
      <c r="L66" s="238" t="s">
        <v>828</v>
      </c>
      <c r="M66" s="476"/>
      <c r="N66" s="245" t="s">
        <v>191</v>
      </c>
      <c r="O66" s="803" t="s">
        <v>198</v>
      </c>
      <c r="P66" s="231"/>
      <c r="Q66" s="246"/>
      <c r="R66" s="246"/>
    </row>
    <row r="67" spans="1:18">
      <c r="A67" s="234"/>
      <c r="B67" s="234"/>
      <c r="C67" s="234"/>
      <c r="D67" s="234"/>
      <c r="E67" s="244" t="s">
        <v>190</v>
      </c>
      <c r="F67" s="240"/>
      <c r="G67" s="240"/>
      <c r="H67" s="240"/>
      <c r="I67" s="234"/>
      <c r="J67" s="234"/>
      <c r="K67" s="237"/>
      <c r="L67" s="238" t="s">
        <v>828</v>
      </c>
      <c r="M67" s="476"/>
      <c r="N67" s="245" t="s">
        <v>191</v>
      </c>
      <c r="O67" s="803" t="s">
        <v>198</v>
      </c>
      <c r="P67" s="231"/>
      <c r="Q67" s="246"/>
      <c r="R67" s="246"/>
    </row>
    <row r="68" spans="1:18">
      <c r="A68" s="234"/>
      <c r="B68" s="234"/>
      <c r="C68" s="234"/>
      <c r="D68" s="234"/>
      <c r="E68" s="244" t="s">
        <v>190</v>
      </c>
      <c r="F68" s="240"/>
      <c r="G68" s="240"/>
      <c r="H68" s="240"/>
      <c r="I68" s="234"/>
      <c r="J68" s="234"/>
      <c r="K68" s="237"/>
      <c r="L68" s="238" t="s">
        <v>828</v>
      </c>
      <c r="M68" s="476"/>
      <c r="N68" s="245" t="s">
        <v>191</v>
      </c>
      <c r="O68" s="803" t="s">
        <v>198</v>
      </c>
      <c r="P68" s="231"/>
      <c r="Q68" s="246"/>
      <c r="R68" s="246"/>
    </row>
    <row r="69" spans="1:18">
      <c r="A69" s="234"/>
      <c r="B69" s="234"/>
      <c r="C69" s="234"/>
      <c r="D69" s="234"/>
      <c r="E69" s="244" t="s">
        <v>190</v>
      </c>
      <c r="F69" s="240"/>
      <c r="G69" s="240"/>
      <c r="H69" s="240"/>
      <c r="I69" s="234"/>
      <c r="J69" s="234"/>
      <c r="K69" s="237"/>
      <c r="L69" s="238" t="s">
        <v>828</v>
      </c>
      <c r="M69" s="476"/>
      <c r="N69" s="245" t="s">
        <v>191</v>
      </c>
      <c r="O69" s="803" t="s">
        <v>198</v>
      </c>
      <c r="P69" s="231"/>
      <c r="Q69" s="246"/>
      <c r="R69" s="246"/>
    </row>
    <row r="70" spans="1:18">
      <c r="A70" s="234"/>
      <c r="B70" s="234"/>
      <c r="C70" s="234"/>
      <c r="D70" s="234"/>
      <c r="E70" s="244" t="s">
        <v>190</v>
      </c>
      <c r="F70" s="240"/>
      <c r="G70" s="240"/>
      <c r="H70" s="240"/>
      <c r="I70" s="234"/>
      <c r="J70" s="234"/>
      <c r="K70" s="237"/>
      <c r="L70" s="238" t="s">
        <v>828</v>
      </c>
      <c r="M70" s="476"/>
      <c r="N70" s="245" t="s">
        <v>191</v>
      </c>
      <c r="O70" s="803" t="s">
        <v>198</v>
      </c>
      <c r="P70" s="231"/>
      <c r="Q70" s="246"/>
      <c r="R70" s="246"/>
    </row>
    <row r="71" spans="1:18">
      <c r="A71" s="234"/>
      <c r="B71" s="234"/>
      <c r="C71" s="234"/>
      <c r="D71" s="234"/>
      <c r="E71" s="244" t="s">
        <v>190</v>
      </c>
      <c r="F71" s="240"/>
      <c r="G71" s="240"/>
      <c r="H71" s="240"/>
      <c r="I71" s="234"/>
      <c r="J71" s="234"/>
      <c r="K71" s="237"/>
      <c r="L71" s="238" t="s">
        <v>828</v>
      </c>
      <c r="M71" s="476"/>
      <c r="N71" s="245" t="s">
        <v>191</v>
      </c>
      <c r="O71" s="803" t="s">
        <v>198</v>
      </c>
      <c r="P71" s="231"/>
      <c r="Q71" s="246"/>
      <c r="R71" s="246"/>
    </row>
    <row r="72" spans="1:18">
      <c r="A72" s="234"/>
      <c r="B72" s="234"/>
      <c r="C72" s="234"/>
      <c r="D72" s="234"/>
      <c r="E72" s="244" t="s">
        <v>190</v>
      </c>
      <c r="F72" s="240"/>
      <c r="G72" s="240"/>
      <c r="H72" s="240"/>
      <c r="I72" s="234"/>
      <c r="J72" s="234"/>
      <c r="K72" s="237"/>
      <c r="L72" s="238" t="s">
        <v>828</v>
      </c>
      <c r="M72" s="476"/>
      <c r="N72" s="245" t="s">
        <v>191</v>
      </c>
      <c r="O72" s="803" t="s">
        <v>198</v>
      </c>
      <c r="P72" s="231"/>
      <c r="Q72" s="246"/>
      <c r="R72" s="246"/>
    </row>
    <row r="73" spans="1:18">
      <c r="A73" s="234"/>
      <c r="B73" s="234"/>
      <c r="C73" s="234"/>
      <c r="D73" s="234"/>
      <c r="E73" s="244" t="s">
        <v>190</v>
      </c>
      <c r="F73" s="240"/>
      <c r="G73" s="240"/>
      <c r="H73" s="240"/>
      <c r="I73" s="234"/>
      <c r="J73" s="234"/>
      <c r="K73" s="237"/>
      <c r="L73" s="238" t="s">
        <v>828</v>
      </c>
      <c r="M73" s="476"/>
      <c r="N73" s="245" t="s">
        <v>191</v>
      </c>
      <c r="O73" s="803" t="s">
        <v>198</v>
      </c>
      <c r="P73" s="231"/>
      <c r="Q73" s="246"/>
      <c r="R73" s="246"/>
    </row>
    <row r="74" spans="1:18">
      <c r="A74" s="234"/>
      <c r="B74" s="234"/>
      <c r="C74" s="234"/>
      <c r="D74" s="234"/>
      <c r="E74" s="244" t="s">
        <v>190</v>
      </c>
      <c r="F74" s="240"/>
      <c r="G74" s="240"/>
      <c r="H74" s="240"/>
      <c r="I74" s="234"/>
      <c r="J74" s="234"/>
      <c r="K74" s="237"/>
      <c r="L74" s="238" t="s">
        <v>828</v>
      </c>
      <c r="M74" s="476"/>
      <c r="N74" s="245" t="s">
        <v>191</v>
      </c>
      <c r="O74" s="803" t="s">
        <v>198</v>
      </c>
      <c r="Q74" s="246"/>
      <c r="R74" s="246"/>
    </row>
    <row r="75" spans="1:18">
      <c r="A75" s="234">
        <v>1</v>
      </c>
      <c r="B75" s="234" t="s">
        <v>214</v>
      </c>
      <c r="C75" s="234" t="s">
        <v>213</v>
      </c>
      <c r="D75" s="234" t="s">
        <v>214</v>
      </c>
      <c r="E75" s="244" t="s">
        <v>190</v>
      </c>
      <c r="F75" s="240">
        <v>222</v>
      </c>
      <c r="G75" s="240">
        <v>201</v>
      </c>
      <c r="H75" s="240">
        <v>156</v>
      </c>
      <c r="I75" s="234">
        <v>63</v>
      </c>
      <c r="J75" s="234">
        <v>122</v>
      </c>
      <c r="K75" s="237">
        <v>1.1990000000000001</v>
      </c>
      <c r="L75" s="238" t="s">
        <v>828</v>
      </c>
      <c r="M75" s="476">
        <v>1897.4</v>
      </c>
      <c r="N75" s="245" t="s">
        <v>191</v>
      </c>
      <c r="O75" s="803" t="s">
        <v>198</v>
      </c>
      <c r="Q75" s="246" t="s">
        <v>641</v>
      </c>
      <c r="R75" s="246"/>
    </row>
    <row r="76" spans="1:18">
      <c r="A76" s="234">
        <v>2</v>
      </c>
      <c r="B76" s="234" t="s">
        <v>709</v>
      </c>
      <c r="C76" s="234" t="s">
        <v>711</v>
      </c>
      <c r="D76" s="234" t="s">
        <v>709</v>
      </c>
      <c r="E76" s="244" t="s">
        <v>190</v>
      </c>
      <c r="F76" s="240">
        <v>227</v>
      </c>
      <c r="G76" s="240">
        <v>206</v>
      </c>
      <c r="H76" s="240">
        <v>156</v>
      </c>
      <c r="I76" s="234">
        <v>63</v>
      </c>
      <c r="J76" s="234">
        <v>122</v>
      </c>
      <c r="K76" s="237">
        <v>1.1990000000000001</v>
      </c>
      <c r="L76" s="238" t="s">
        <v>828</v>
      </c>
      <c r="M76" s="476">
        <v>2238.61</v>
      </c>
      <c r="N76" s="245" t="s">
        <v>191</v>
      </c>
      <c r="O76" s="803" t="s">
        <v>198</v>
      </c>
      <c r="Q76" s="246" t="s">
        <v>641</v>
      </c>
      <c r="R76" s="246"/>
    </row>
    <row r="77" spans="1:18">
      <c r="A77" s="234">
        <v>3</v>
      </c>
      <c r="B77" s="234" t="s">
        <v>793</v>
      </c>
      <c r="C77" s="234" t="s">
        <v>792</v>
      </c>
      <c r="D77" s="234" t="s">
        <v>793</v>
      </c>
      <c r="E77" s="244" t="s">
        <v>190</v>
      </c>
      <c r="F77" s="240">
        <v>227</v>
      </c>
      <c r="G77" s="240">
        <v>206</v>
      </c>
      <c r="H77" s="240">
        <v>156</v>
      </c>
      <c r="I77" s="234">
        <v>63</v>
      </c>
      <c r="J77" s="234">
        <v>122</v>
      </c>
      <c r="K77" s="237">
        <v>1.1990000000000001</v>
      </c>
      <c r="L77" s="238" t="s">
        <v>828</v>
      </c>
      <c r="M77" s="476">
        <v>2239.13</v>
      </c>
      <c r="N77" s="245" t="s">
        <v>191</v>
      </c>
      <c r="O77" s="803" t="s">
        <v>198</v>
      </c>
      <c r="Q77" s="246" t="s">
        <v>641</v>
      </c>
      <c r="R77" s="246"/>
    </row>
    <row r="78" spans="1:18">
      <c r="A78" s="234">
        <v>4</v>
      </c>
      <c r="B78" s="234" t="s">
        <v>825</v>
      </c>
      <c r="C78" s="234" t="s">
        <v>801</v>
      </c>
      <c r="D78" s="234" t="s">
        <v>825</v>
      </c>
      <c r="E78" s="244" t="s">
        <v>190</v>
      </c>
      <c r="F78" s="240">
        <v>227</v>
      </c>
      <c r="G78" s="240">
        <v>206</v>
      </c>
      <c r="H78" s="240">
        <v>156</v>
      </c>
      <c r="I78" s="234">
        <v>63</v>
      </c>
      <c r="J78" s="234">
        <v>122</v>
      </c>
      <c r="K78" s="237">
        <v>1.1990000000000001</v>
      </c>
      <c r="L78" s="238" t="s">
        <v>828</v>
      </c>
      <c r="M78" s="476">
        <v>2250.1999999999998</v>
      </c>
      <c r="N78" s="245" t="s">
        <v>191</v>
      </c>
      <c r="O78" s="803" t="s">
        <v>198</v>
      </c>
      <c r="Q78" s="246" t="s">
        <v>641</v>
      </c>
      <c r="R78" s="246"/>
    </row>
    <row r="79" spans="1:18">
      <c r="A79" s="234">
        <v>5</v>
      </c>
      <c r="B79" s="234" t="s">
        <v>723</v>
      </c>
      <c r="C79" s="234" t="s">
        <v>718</v>
      </c>
      <c r="D79" s="234" t="s">
        <v>723</v>
      </c>
      <c r="E79" s="244" t="s">
        <v>190</v>
      </c>
      <c r="F79" s="240">
        <v>227</v>
      </c>
      <c r="G79" s="240">
        <v>206</v>
      </c>
      <c r="H79" s="240">
        <v>156</v>
      </c>
      <c r="I79" s="234">
        <v>63</v>
      </c>
      <c r="J79" s="234">
        <v>122</v>
      </c>
      <c r="K79" s="237">
        <v>1.1990000000000001</v>
      </c>
      <c r="L79" s="238" t="s">
        <v>828</v>
      </c>
      <c r="M79" s="476">
        <v>2238.6799999999998</v>
      </c>
      <c r="N79" s="245" t="s">
        <v>191</v>
      </c>
      <c r="O79" s="803" t="s">
        <v>198</v>
      </c>
      <c r="P79" s="231"/>
      <c r="Q79" s="246" t="s">
        <v>641</v>
      </c>
      <c r="R79" s="246"/>
    </row>
    <row r="80" spans="1:18">
      <c r="A80" s="234">
        <v>6</v>
      </c>
      <c r="B80" s="234" t="s">
        <v>216</v>
      </c>
      <c r="C80" s="234" t="s">
        <v>215</v>
      </c>
      <c r="D80" s="234" t="s">
        <v>216</v>
      </c>
      <c r="E80" s="244" t="s">
        <v>190</v>
      </c>
      <c r="F80" s="240">
        <v>222</v>
      </c>
      <c r="G80" s="240">
        <v>201</v>
      </c>
      <c r="H80" s="240">
        <v>156</v>
      </c>
      <c r="I80" s="234">
        <v>63</v>
      </c>
      <c r="J80" s="234">
        <v>122</v>
      </c>
      <c r="K80" s="237">
        <v>1.1990000000000001</v>
      </c>
      <c r="L80" s="238" t="s">
        <v>828</v>
      </c>
      <c r="M80" s="476">
        <v>1897.4</v>
      </c>
      <c r="N80" s="245" t="s">
        <v>191</v>
      </c>
      <c r="O80" s="803" t="s">
        <v>198</v>
      </c>
      <c r="P80" s="231"/>
      <c r="Q80" s="246" t="s">
        <v>641</v>
      </c>
      <c r="R80" s="246"/>
    </row>
    <row r="81" spans="1:18">
      <c r="A81" s="234">
        <v>7</v>
      </c>
      <c r="B81" s="234" t="s">
        <v>218</v>
      </c>
      <c r="C81" s="234" t="s">
        <v>217</v>
      </c>
      <c r="D81" s="234" t="s">
        <v>218</v>
      </c>
      <c r="E81" s="244" t="s">
        <v>190</v>
      </c>
      <c r="F81" s="240">
        <v>222</v>
      </c>
      <c r="G81" s="240">
        <v>201</v>
      </c>
      <c r="H81" s="240">
        <v>156</v>
      </c>
      <c r="I81" s="234">
        <v>63</v>
      </c>
      <c r="J81" s="234">
        <v>122</v>
      </c>
      <c r="K81" s="237">
        <v>1.1990000000000001</v>
      </c>
      <c r="L81" s="238" t="s">
        <v>828</v>
      </c>
      <c r="M81" s="476">
        <v>2347.63</v>
      </c>
      <c r="N81" s="245" t="s">
        <v>191</v>
      </c>
      <c r="O81" s="803" t="s">
        <v>198</v>
      </c>
      <c r="P81" s="231"/>
      <c r="Q81" s="246" t="s">
        <v>641</v>
      </c>
      <c r="R81" s="246"/>
    </row>
    <row r="82" spans="1:18" s="270" customFormat="1">
      <c r="A82" s="234">
        <v>8</v>
      </c>
      <c r="B82" s="234" t="s">
        <v>220</v>
      </c>
      <c r="C82" s="234" t="s">
        <v>219</v>
      </c>
      <c r="D82" s="234" t="s">
        <v>220</v>
      </c>
      <c r="E82" s="244" t="s">
        <v>190</v>
      </c>
      <c r="F82" s="240">
        <v>222</v>
      </c>
      <c r="G82" s="240">
        <v>201</v>
      </c>
      <c r="H82" s="240">
        <v>156</v>
      </c>
      <c r="I82" s="234">
        <v>63</v>
      </c>
      <c r="J82" s="234">
        <v>122</v>
      </c>
      <c r="K82" s="237">
        <v>1.1990000000000001</v>
      </c>
      <c r="L82" s="238" t="s">
        <v>828</v>
      </c>
      <c r="M82" s="476">
        <v>2347.6799999999998</v>
      </c>
      <c r="N82" s="245" t="s">
        <v>191</v>
      </c>
      <c r="O82" s="803" t="s">
        <v>198</v>
      </c>
      <c r="P82" s="231"/>
      <c r="Q82" s="246" t="s">
        <v>641</v>
      </c>
      <c r="R82" s="246"/>
    </row>
    <row r="83" spans="1:18" s="270" customFormat="1">
      <c r="A83" s="234"/>
      <c r="B83" s="234"/>
      <c r="C83" s="234"/>
      <c r="D83" s="234"/>
      <c r="E83" s="244" t="s">
        <v>190</v>
      </c>
      <c r="F83" s="240"/>
      <c r="G83" s="240"/>
      <c r="H83" s="240"/>
      <c r="I83" s="234"/>
      <c r="J83" s="234"/>
      <c r="K83" s="237"/>
      <c r="L83" s="238" t="s">
        <v>828</v>
      </c>
      <c r="M83" s="476"/>
      <c r="N83" s="245" t="s">
        <v>191</v>
      </c>
      <c r="O83" s="803" t="s">
        <v>198</v>
      </c>
      <c r="P83" s="231"/>
      <c r="Q83" s="246"/>
      <c r="R83" s="246"/>
    </row>
    <row r="84" spans="1:18" s="270" customFormat="1">
      <c r="A84" s="234"/>
      <c r="B84" s="234"/>
      <c r="C84" s="234"/>
      <c r="D84" s="234"/>
      <c r="E84" s="244" t="s">
        <v>190</v>
      </c>
      <c r="F84" s="240"/>
      <c r="G84" s="240"/>
      <c r="H84" s="240"/>
      <c r="I84" s="234"/>
      <c r="J84" s="234"/>
      <c r="K84" s="237"/>
      <c r="L84" s="238" t="s">
        <v>828</v>
      </c>
      <c r="M84" s="476"/>
      <c r="N84" s="245" t="s">
        <v>191</v>
      </c>
      <c r="O84" s="803" t="s">
        <v>198</v>
      </c>
      <c r="P84" s="231"/>
      <c r="Q84" s="246"/>
      <c r="R84" s="246"/>
    </row>
    <row r="85" spans="1:18" s="270" customFormat="1">
      <c r="A85" s="234"/>
      <c r="B85" s="234"/>
      <c r="C85" s="234"/>
      <c r="D85" s="234"/>
      <c r="E85" s="244" t="s">
        <v>190</v>
      </c>
      <c r="F85" s="240"/>
      <c r="G85" s="240"/>
      <c r="H85" s="240"/>
      <c r="I85" s="234"/>
      <c r="J85" s="234"/>
      <c r="K85" s="237"/>
      <c r="L85" s="238" t="s">
        <v>828</v>
      </c>
      <c r="M85" s="476"/>
      <c r="N85" s="245" t="s">
        <v>191</v>
      </c>
      <c r="O85" s="803" t="s">
        <v>198</v>
      </c>
      <c r="P85" s="231"/>
      <c r="Q85" s="246"/>
      <c r="R85" s="246"/>
    </row>
    <row r="86" spans="1:18" s="270" customFormat="1">
      <c r="A86" s="234"/>
      <c r="B86" s="234"/>
      <c r="C86" s="234"/>
      <c r="D86" s="234"/>
      <c r="E86" s="244" t="s">
        <v>190</v>
      </c>
      <c r="F86" s="240"/>
      <c r="G86" s="240"/>
      <c r="H86" s="240"/>
      <c r="I86" s="234"/>
      <c r="J86" s="234"/>
      <c r="K86" s="237"/>
      <c r="L86" s="238" t="s">
        <v>828</v>
      </c>
      <c r="M86" s="476"/>
      <c r="N86" s="245" t="s">
        <v>191</v>
      </c>
      <c r="O86" s="803" t="s">
        <v>198</v>
      </c>
      <c r="P86" s="231"/>
      <c r="Q86" s="246"/>
      <c r="R86" s="246"/>
    </row>
    <row r="87" spans="1:18" s="270" customFormat="1">
      <c r="A87" s="234"/>
      <c r="B87" s="234"/>
      <c r="C87" s="234"/>
      <c r="D87" s="234"/>
      <c r="E87" s="244" t="s">
        <v>190</v>
      </c>
      <c r="F87" s="240"/>
      <c r="G87" s="240"/>
      <c r="H87" s="240"/>
      <c r="I87" s="234"/>
      <c r="J87" s="234"/>
      <c r="K87" s="237"/>
      <c r="L87" s="238" t="s">
        <v>828</v>
      </c>
      <c r="M87" s="476"/>
      <c r="N87" s="245" t="s">
        <v>191</v>
      </c>
      <c r="O87" s="803" t="s">
        <v>198</v>
      </c>
      <c r="P87" s="231"/>
      <c r="Q87" s="246"/>
      <c r="R87" s="246"/>
    </row>
    <row r="88" spans="1:18">
      <c r="A88" s="234">
        <v>1</v>
      </c>
      <c r="B88" s="234" t="s">
        <v>351</v>
      </c>
      <c r="C88" s="234" t="s">
        <v>350</v>
      </c>
      <c r="D88" s="234" t="s">
        <v>351</v>
      </c>
      <c r="E88" s="244" t="s">
        <v>190</v>
      </c>
      <c r="F88" s="240">
        <v>220</v>
      </c>
      <c r="G88" s="240">
        <v>199</v>
      </c>
      <c r="H88" s="240">
        <v>158</v>
      </c>
      <c r="I88" s="234">
        <v>62</v>
      </c>
      <c r="J88" s="234">
        <v>121</v>
      </c>
      <c r="K88" s="237">
        <v>1.1850000000000001</v>
      </c>
      <c r="L88" s="238" t="s">
        <v>828</v>
      </c>
      <c r="M88" s="476">
        <v>1991.71</v>
      </c>
      <c r="N88" s="245" t="s">
        <v>191</v>
      </c>
      <c r="O88" s="803" t="s">
        <v>198</v>
      </c>
      <c r="Q88" s="246" t="s">
        <v>641</v>
      </c>
      <c r="R88" s="246"/>
    </row>
    <row r="89" spans="1:18">
      <c r="A89" s="234">
        <v>2</v>
      </c>
      <c r="B89" s="234" t="s">
        <v>36</v>
      </c>
      <c r="C89" s="234" t="s">
        <v>33</v>
      </c>
      <c r="D89" s="234" t="s">
        <v>36</v>
      </c>
      <c r="E89" s="244" t="s">
        <v>190</v>
      </c>
      <c r="F89" s="240">
        <v>220</v>
      </c>
      <c r="G89" s="240">
        <v>199</v>
      </c>
      <c r="H89" s="240">
        <v>158</v>
      </c>
      <c r="I89" s="234">
        <v>62</v>
      </c>
      <c r="J89" s="234">
        <v>121</v>
      </c>
      <c r="K89" s="237">
        <v>1.1850000000000001</v>
      </c>
      <c r="L89" s="238" t="s">
        <v>828</v>
      </c>
      <c r="M89" s="476">
        <v>2033.63</v>
      </c>
      <c r="N89" s="245" t="s">
        <v>191</v>
      </c>
      <c r="O89" s="803" t="s">
        <v>198</v>
      </c>
      <c r="Q89" s="246" t="s">
        <v>641</v>
      </c>
      <c r="R89" s="246"/>
    </row>
    <row r="90" spans="1:18">
      <c r="A90" s="234">
        <v>3</v>
      </c>
      <c r="B90" s="234" t="s">
        <v>391</v>
      </c>
      <c r="C90" s="234" t="s">
        <v>390</v>
      </c>
      <c r="D90" s="234" t="s">
        <v>391</v>
      </c>
      <c r="E90" s="244" t="s">
        <v>190</v>
      </c>
      <c r="F90" s="240">
        <v>220</v>
      </c>
      <c r="G90" s="240">
        <v>199</v>
      </c>
      <c r="H90" s="240">
        <v>158</v>
      </c>
      <c r="I90" s="234">
        <v>62</v>
      </c>
      <c r="J90" s="234">
        <v>121</v>
      </c>
      <c r="K90" s="237">
        <v>1.1850000000000001</v>
      </c>
      <c r="L90" s="238" t="s">
        <v>828</v>
      </c>
      <c r="M90" s="476">
        <v>2167.13</v>
      </c>
      <c r="N90" s="245" t="s">
        <v>191</v>
      </c>
      <c r="O90" s="803" t="s">
        <v>198</v>
      </c>
      <c r="Q90" s="246" t="s">
        <v>641</v>
      </c>
      <c r="R90" s="246"/>
    </row>
    <row r="91" spans="1:18">
      <c r="A91" s="234">
        <v>4</v>
      </c>
      <c r="B91" s="234" t="s">
        <v>29</v>
      </c>
      <c r="C91" s="234" t="s">
        <v>25</v>
      </c>
      <c r="D91" s="234" t="s">
        <v>29</v>
      </c>
      <c r="E91" s="244" t="s">
        <v>190</v>
      </c>
      <c r="F91" s="240">
        <v>220</v>
      </c>
      <c r="G91" s="240">
        <v>199</v>
      </c>
      <c r="H91" s="240">
        <v>158</v>
      </c>
      <c r="I91" s="234">
        <v>62</v>
      </c>
      <c r="J91" s="234">
        <v>121</v>
      </c>
      <c r="K91" s="237">
        <v>1.1850000000000001</v>
      </c>
      <c r="L91" s="238" t="s">
        <v>828</v>
      </c>
      <c r="M91" s="476">
        <v>2445.35</v>
      </c>
      <c r="N91" s="245" t="s">
        <v>191</v>
      </c>
      <c r="O91" s="803" t="s">
        <v>198</v>
      </c>
      <c r="Q91" s="246" t="s">
        <v>641</v>
      </c>
      <c r="R91" s="246"/>
    </row>
    <row r="92" spans="1:18">
      <c r="A92" s="234">
        <v>5</v>
      </c>
      <c r="B92" s="234" t="s">
        <v>30</v>
      </c>
      <c r="C92" s="234" t="s">
        <v>26</v>
      </c>
      <c r="D92" s="234" t="s">
        <v>30</v>
      </c>
      <c r="E92" s="244" t="s">
        <v>190</v>
      </c>
      <c r="F92" s="240">
        <v>220</v>
      </c>
      <c r="G92" s="240">
        <v>199</v>
      </c>
      <c r="H92" s="240">
        <v>158</v>
      </c>
      <c r="I92" s="234">
        <v>62</v>
      </c>
      <c r="J92" s="234">
        <v>121</v>
      </c>
      <c r="K92" s="237">
        <v>1.1850000000000001</v>
      </c>
      <c r="L92" s="238" t="s">
        <v>828</v>
      </c>
      <c r="M92" s="476">
        <v>2456.2800000000002</v>
      </c>
      <c r="N92" s="245" t="s">
        <v>191</v>
      </c>
      <c r="O92" s="803" t="s">
        <v>198</v>
      </c>
      <c r="Q92" s="246" t="s">
        <v>641</v>
      </c>
      <c r="R92" s="246"/>
    </row>
    <row r="93" spans="1:18" s="274" customFormat="1">
      <c r="A93" s="234">
        <v>6</v>
      </c>
      <c r="B93" s="234" t="s">
        <v>466</v>
      </c>
      <c r="C93" s="234" t="s">
        <v>465</v>
      </c>
      <c r="D93" s="234" t="s">
        <v>466</v>
      </c>
      <c r="E93" s="244" t="s">
        <v>190</v>
      </c>
      <c r="F93" s="240">
        <v>215</v>
      </c>
      <c r="G93" s="240">
        <v>194</v>
      </c>
      <c r="H93" s="240">
        <v>158</v>
      </c>
      <c r="I93" s="234">
        <v>62</v>
      </c>
      <c r="J93" s="234">
        <v>121</v>
      </c>
      <c r="K93" s="237">
        <v>1.1850000000000001</v>
      </c>
      <c r="L93" s="238" t="s">
        <v>828</v>
      </c>
      <c r="M93" s="476">
        <v>1933.89</v>
      </c>
      <c r="N93" s="245" t="s">
        <v>191</v>
      </c>
      <c r="O93" s="803" t="s">
        <v>198</v>
      </c>
      <c r="Q93" s="246" t="s">
        <v>642</v>
      </c>
      <c r="R93" s="246"/>
    </row>
    <row r="94" spans="1:18" s="274" customFormat="1">
      <c r="A94" s="234">
        <v>7</v>
      </c>
      <c r="B94" s="234" t="s">
        <v>472</v>
      </c>
      <c r="C94" s="234" t="s">
        <v>471</v>
      </c>
      <c r="D94" s="234" t="s">
        <v>472</v>
      </c>
      <c r="E94" s="244" t="s">
        <v>190</v>
      </c>
      <c r="F94" s="240">
        <v>215</v>
      </c>
      <c r="G94" s="240">
        <v>194</v>
      </c>
      <c r="H94" s="240">
        <v>158</v>
      </c>
      <c r="I94" s="234">
        <v>62</v>
      </c>
      <c r="J94" s="234">
        <v>121</v>
      </c>
      <c r="K94" s="237">
        <v>1.1850000000000001</v>
      </c>
      <c r="L94" s="238" t="s">
        <v>828</v>
      </c>
      <c r="M94" s="476">
        <v>2382.59</v>
      </c>
      <c r="N94" s="245" t="s">
        <v>191</v>
      </c>
      <c r="O94" s="803" t="s">
        <v>198</v>
      </c>
      <c r="Q94" s="246" t="s">
        <v>642</v>
      </c>
      <c r="R94" s="246"/>
    </row>
    <row r="95" spans="1:18" s="274" customFormat="1">
      <c r="A95" s="234">
        <v>8</v>
      </c>
      <c r="B95" s="234" t="s">
        <v>470</v>
      </c>
      <c r="C95" s="234" t="s">
        <v>469</v>
      </c>
      <c r="D95" s="234" t="s">
        <v>470</v>
      </c>
      <c r="E95" s="244" t="s">
        <v>190</v>
      </c>
      <c r="F95" s="240">
        <v>215</v>
      </c>
      <c r="G95" s="240">
        <v>194</v>
      </c>
      <c r="H95" s="240">
        <v>158</v>
      </c>
      <c r="I95" s="234">
        <v>62</v>
      </c>
      <c r="J95" s="234">
        <v>121</v>
      </c>
      <c r="K95" s="237">
        <v>1.1850000000000001</v>
      </c>
      <c r="L95" s="238" t="s">
        <v>828</v>
      </c>
      <c r="M95" s="476">
        <v>2371.59</v>
      </c>
      <c r="N95" s="245" t="s">
        <v>191</v>
      </c>
      <c r="O95" s="803" t="s">
        <v>198</v>
      </c>
      <c r="Q95" s="246" t="s">
        <v>642</v>
      </c>
      <c r="R95" s="246"/>
    </row>
    <row r="96" spans="1:18" s="274" customFormat="1">
      <c r="A96" s="234">
        <v>9</v>
      </c>
      <c r="B96" s="234" t="s">
        <v>474</v>
      </c>
      <c r="C96" s="234" t="s">
        <v>473</v>
      </c>
      <c r="D96" s="234" t="s">
        <v>474</v>
      </c>
      <c r="E96" s="244" t="s">
        <v>190</v>
      </c>
      <c r="F96" s="240">
        <v>215</v>
      </c>
      <c r="G96" s="240">
        <v>194</v>
      </c>
      <c r="H96" s="240">
        <v>158</v>
      </c>
      <c r="I96" s="234">
        <v>62</v>
      </c>
      <c r="J96" s="234">
        <v>121</v>
      </c>
      <c r="K96" s="237">
        <v>1.1850000000000001</v>
      </c>
      <c r="L96" s="238" t="s">
        <v>828</v>
      </c>
      <c r="M96" s="476">
        <v>2086.5500000000002</v>
      </c>
      <c r="N96" s="245" t="s">
        <v>191</v>
      </c>
      <c r="O96" s="803" t="s">
        <v>198</v>
      </c>
      <c r="Q96" s="246" t="s">
        <v>642</v>
      </c>
      <c r="R96" s="246"/>
    </row>
    <row r="97" spans="1:18" s="274" customFormat="1">
      <c r="A97" s="234">
        <v>10</v>
      </c>
      <c r="B97" s="234" t="s">
        <v>476</v>
      </c>
      <c r="C97" s="234" t="s">
        <v>475</v>
      </c>
      <c r="D97" s="234" t="s">
        <v>476</v>
      </c>
      <c r="E97" s="244" t="s">
        <v>190</v>
      </c>
      <c r="F97" s="240">
        <v>215</v>
      </c>
      <c r="G97" s="240">
        <v>194</v>
      </c>
      <c r="H97" s="240">
        <v>158</v>
      </c>
      <c r="I97" s="234">
        <v>62</v>
      </c>
      <c r="J97" s="234">
        <v>121</v>
      </c>
      <c r="K97" s="237">
        <v>1.1850000000000001</v>
      </c>
      <c r="L97" s="238" t="s">
        <v>828</v>
      </c>
      <c r="M97" s="476">
        <v>2242.12</v>
      </c>
      <c r="N97" s="245" t="s">
        <v>191</v>
      </c>
      <c r="O97" s="803" t="s">
        <v>198</v>
      </c>
      <c r="P97" s="231"/>
      <c r="Q97" s="246" t="s">
        <v>642</v>
      </c>
      <c r="R97" s="246"/>
    </row>
    <row r="98" spans="1:18" s="274" customFormat="1">
      <c r="A98" s="234">
        <v>11</v>
      </c>
      <c r="B98" s="234" t="s">
        <v>478</v>
      </c>
      <c r="C98" s="234" t="s">
        <v>477</v>
      </c>
      <c r="D98" s="234" t="s">
        <v>478</v>
      </c>
      <c r="E98" s="244" t="s">
        <v>190</v>
      </c>
      <c r="F98" s="240">
        <v>215</v>
      </c>
      <c r="G98" s="240">
        <v>194</v>
      </c>
      <c r="H98" s="240">
        <v>158</v>
      </c>
      <c r="I98" s="234">
        <v>62</v>
      </c>
      <c r="J98" s="234">
        <v>121</v>
      </c>
      <c r="K98" s="237">
        <v>1.1850000000000001</v>
      </c>
      <c r="L98" s="238" t="s">
        <v>828</v>
      </c>
      <c r="M98" s="476">
        <v>2193.87</v>
      </c>
      <c r="N98" s="245" t="s">
        <v>191</v>
      </c>
      <c r="O98" s="803" t="s">
        <v>198</v>
      </c>
      <c r="P98" s="231"/>
      <c r="Q98" s="246" t="s">
        <v>642</v>
      </c>
      <c r="R98" s="246"/>
    </row>
    <row r="99" spans="1:18" s="274" customFormat="1">
      <c r="A99" s="234">
        <v>12</v>
      </c>
      <c r="B99" s="234" t="s">
        <v>480</v>
      </c>
      <c r="C99" s="234" t="s">
        <v>479</v>
      </c>
      <c r="D99" s="234" t="s">
        <v>480</v>
      </c>
      <c r="E99" s="244" t="s">
        <v>190</v>
      </c>
      <c r="F99" s="240">
        <v>215</v>
      </c>
      <c r="G99" s="240">
        <v>194</v>
      </c>
      <c r="H99" s="240">
        <v>158</v>
      </c>
      <c r="I99" s="234">
        <v>62</v>
      </c>
      <c r="J99" s="234">
        <v>121</v>
      </c>
      <c r="K99" s="237">
        <v>1.1850000000000001</v>
      </c>
      <c r="L99" s="238" t="s">
        <v>828</v>
      </c>
      <c r="M99" s="476">
        <v>2172.6799999999998</v>
      </c>
      <c r="N99" s="245" t="s">
        <v>191</v>
      </c>
      <c r="O99" s="803" t="s">
        <v>198</v>
      </c>
      <c r="Q99" s="246" t="s">
        <v>642</v>
      </c>
      <c r="R99" s="246"/>
    </row>
    <row r="100" spans="1:18" s="274" customFormat="1">
      <c r="A100" s="234">
        <v>13</v>
      </c>
      <c r="B100" s="234" t="s">
        <v>683</v>
      </c>
      <c r="C100" s="234" t="s">
        <v>703</v>
      </c>
      <c r="D100" s="234" t="s">
        <v>683</v>
      </c>
      <c r="E100" s="244" t="s">
        <v>190</v>
      </c>
      <c r="F100" s="240">
        <v>225</v>
      </c>
      <c r="G100" s="240">
        <v>204</v>
      </c>
      <c r="H100" s="240">
        <v>158</v>
      </c>
      <c r="I100" s="234">
        <v>62</v>
      </c>
      <c r="J100" s="234">
        <v>121</v>
      </c>
      <c r="K100" s="237">
        <v>1.1850000000000001</v>
      </c>
      <c r="L100" s="238" t="s">
        <v>828</v>
      </c>
      <c r="M100" s="476">
        <v>2343</v>
      </c>
      <c r="N100" s="245" t="s">
        <v>191</v>
      </c>
      <c r="O100" s="803" t="s">
        <v>198</v>
      </c>
      <c r="P100" s="231"/>
      <c r="Q100" s="246" t="s">
        <v>641</v>
      </c>
      <c r="R100" s="246"/>
    </row>
    <row r="101" spans="1:18" s="274" customFormat="1">
      <c r="A101" s="234">
        <v>14</v>
      </c>
      <c r="B101" s="234" t="s">
        <v>783</v>
      </c>
      <c r="C101" s="234" t="s">
        <v>775</v>
      </c>
      <c r="D101" s="234" t="s">
        <v>783</v>
      </c>
      <c r="E101" s="244" t="s">
        <v>190</v>
      </c>
      <c r="F101" s="240">
        <v>225</v>
      </c>
      <c r="G101" s="240">
        <v>204</v>
      </c>
      <c r="H101" s="240">
        <v>158</v>
      </c>
      <c r="I101" s="234">
        <v>62</v>
      </c>
      <c r="J101" s="234">
        <v>121</v>
      </c>
      <c r="K101" s="237">
        <v>1.1850000000000001</v>
      </c>
      <c r="L101" s="238" t="s">
        <v>828</v>
      </c>
      <c r="M101" s="476">
        <v>2384.88</v>
      </c>
      <c r="N101" s="245" t="s">
        <v>191</v>
      </c>
      <c r="O101" s="803" t="s">
        <v>198</v>
      </c>
      <c r="P101" s="231"/>
      <c r="Q101" s="246" t="s">
        <v>641</v>
      </c>
      <c r="R101" s="246"/>
    </row>
    <row r="102" spans="1:18" s="274" customFormat="1">
      <c r="A102" s="234">
        <v>15</v>
      </c>
      <c r="B102" s="234" t="s">
        <v>784</v>
      </c>
      <c r="C102" s="234" t="s">
        <v>776</v>
      </c>
      <c r="D102" s="234" t="s">
        <v>784</v>
      </c>
      <c r="E102" s="244" t="s">
        <v>190</v>
      </c>
      <c r="F102" s="240">
        <v>225</v>
      </c>
      <c r="G102" s="240">
        <v>204</v>
      </c>
      <c r="H102" s="240">
        <v>158</v>
      </c>
      <c r="I102" s="234">
        <v>62</v>
      </c>
      <c r="J102" s="234">
        <v>121</v>
      </c>
      <c r="K102" s="237">
        <v>1.1850000000000001</v>
      </c>
      <c r="L102" s="238" t="s">
        <v>828</v>
      </c>
      <c r="M102" s="476">
        <v>2796.8</v>
      </c>
      <c r="N102" s="245" t="s">
        <v>191</v>
      </c>
      <c r="O102" s="803" t="s">
        <v>198</v>
      </c>
      <c r="P102" s="231"/>
      <c r="Q102" s="246" t="s">
        <v>641</v>
      </c>
      <c r="R102" s="246"/>
    </row>
    <row r="103" spans="1:18" s="274" customFormat="1">
      <c r="A103" s="234">
        <v>16</v>
      </c>
      <c r="B103" s="234" t="s">
        <v>785</v>
      </c>
      <c r="C103" s="234" t="s">
        <v>777</v>
      </c>
      <c r="D103" s="234" t="s">
        <v>785</v>
      </c>
      <c r="E103" s="244" t="s">
        <v>190</v>
      </c>
      <c r="F103" s="240">
        <v>225</v>
      </c>
      <c r="G103" s="240">
        <v>204</v>
      </c>
      <c r="H103" s="240">
        <v>158</v>
      </c>
      <c r="I103" s="234">
        <v>62</v>
      </c>
      <c r="J103" s="234">
        <v>121</v>
      </c>
      <c r="K103" s="237">
        <v>1.1850000000000001</v>
      </c>
      <c r="L103" s="238" t="s">
        <v>828</v>
      </c>
      <c r="M103" s="476">
        <v>2807.73</v>
      </c>
      <c r="N103" s="245" t="s">
        <v>191</v>
      </c>
      <c r="O103" s="803" t="s">
        <v>198</v>
      </c>
      <c r="P103" s="231"/>
      <c r="Q103" s="246" t="s">
        <v>641</v>
      </c>
      <c r="R103" s="246"/>
    </row>
    <row r="104" spans="1:18" s="274" customFormat="1">
      <c r="A104" s="234">
        <v>17</v>
      </c>
      <c r="B104" s="234" t="s">
        <v>817</v>
      </c>
      <c r="C104" s="234" t="s">
        <v>814</v>
      </c>
      <c r="D104" s="234" t="s">
        <v>817</v>
      </c>
      <c r="E104" s="244" t="s">
        <v>190</v>
      </c>
      <c r="F104" s="240">
        <v>225</v>
      </c>
      <c r="G104" s="240">
        <v>204</v>
      </c>
      <c r="H104" s="240">
        <v>158</v>
      </c>
      <c r="I104" s="234">
        <v>62</v>
      </c>
      <c r="J104" s="234">
        <v>121</v>
      </c>
      <c r="K104" s="237">
        <v>1.1850000000000001</v>
      </c>
      <c r="L104" s="238" t="s">
        <v>828</v>
      </c>
      <c r="M104" s="476">
        <v>2516.15</v>
      </c>
      <c r="N104" s="245" t="s">
        <v>191</v>
      </c>
      <c r="O104" s="803" t="s">
        <v>198</v>
      </c>
      <c r="P104" s="231"/>
      <c r="Q104" s="246" t="s">
        <v>641</v>
      </c>
      <c r="R104" s="246"/>
    </row>
    <row r="105" spans="1:18" s="274" customFormat="1">
      <c r="A105" s="234">
        <v>18</v>
      </c>
      <c r="B105" s="234" t="s">
        <v>680</v>
      </c>
      <c r="C105" s="234" t="s">
        <v>673</v>
      </c>
      <c r="D105" s="234" t="s">
        <v>680</v>
      </c>
      <c r="E105" s="244" t="s">
        <v>190</v>
      </c>
      <c r="F105" s="240">
        <v>220</v>
      </c>
      <c r="G105" s="240">
        <v>199</v>
      </c>
      <c r="H105" s="240">
        <v>158</v>
      </c>
      <c r="I105" s="234">
        <v>62</v>
      </c>
      <c r="J105" s="234">
        <v>121</v>
      </c>
      <c r="K105" s="237">
        <v>1.1850000000000001</v>
      </c>
      <c r="L105" s="238" t="s">
        <v>828</v>
      </c>
      <c r="M105" s="476">
        <v>2297.34</v>
      </c>
      <c r="N105" s="245" t="s">
        <v>191</v>
      </c>
      <c r="O105" s="803" t="s">
        <v>198</v>
      </c>
      <c r="P105" s="231"/>
      <c r="Q105" s="246" t="s">
        <v>642</v>
      </c>
      <c r="R105" s="246"/>
    </row>
    <row r="106" spans="1:18" s="274" customFormat="1">
      <c r="A106" s="234">
        <v>19</v>
      </c>
      <c r="B106" s="234" t="s">
        <v>682</v>
      </c>
      <c r="C106" s="234" t="s">
        <v>681</v>
      </c>
      <c r="D106" s="234" t="s">
        <v>682</v>
      </c>
      <c r="E106" s="244" t="s">
        <v>190</v>
      </c>
      <c r="F106" s="240">
        <v>220</v>
      </c>
      <c r="G106" s="240">
        <v>199</v>
      </c>
      <c r="H106" s="240">
        <v>158</v>
      </c>
      <c r="I106" s="234">
        <v>62</v>
      </c>
      <c r="J106" s="234">
        <v>121</v>
      </c>
      <c r="K106" s="237">
        <v>1.1850000000000001</v>
      </c>
      <c r="L106" s="238" t="s">
        <v>828</v>
      </c>
      <c r="M106" s="476">
        <v>2449.66</v>
      </c>
      <c r="N106" s="245" t="s">
        <v>191</v>
      </c>
      <c r="O106" s="803" t="s">
        <v>198</v>
      </c>
      <c r="P106" s="231"/>
      <c r="Q106" s="246" t="s">
        <v>641</v>
      </c>
      <c r="R106" s="246"/>
    </row>
    <row r="107" spans="1:18" s="274" customFormat="1">
      <c r="A107" s="234">
        <v>20</v>
      </c>
      <c r="B107" s="234" t="s">
        <v>747</v>
      </c>
      <c r="C107" s="234" t="s">
        <v>760</v>
      </c>
      <c r="D107" s="234" t="s">
        <v>747</v>
      </c>
      <c r="E107" s="244" t="s">
        <v>190</v>
      </c>
      <c r="F107" s="240">
        <v>220</v>
      </c>
      <c r="G107" s="240">
        <v>199</v>
      </c>
      <c r="H107" s="240">
        <v>158</v>
      </c>
      <c r="I107" s="234">
        <v>62</v>
      </c>
      <c r="J107" s="234">
        <v>121</v>
      </c>
      <c r="K107" s="237">
        <v>1.1850000000000001</v>
      </c>
      <c r="L107" s="238" t="s">
        <v>828</v>
      </c>
      <c r="M107" s="476">
        <v>2735.24</v>
      </c>
      <c r="N107" s="245" t="s">
        <v>191</v>
      </c>
      <c r="O107" s="803" t="s">
        <v>198</v>
      </c>
      <c r="P107" s="231"/>
      <c r="Q107" s="246" t="s">
        <v>642</v>
      </c>
      <c r="R107" s="246"/>
    </row>
    <row r="108" spans="1:18" s="274" customFormat="1">
      <c r="A108" s="234">
        <v>21</v>
      </c>
      <c r="B108" s="234" t="s">
        <v>749</v>
      </c>
      <c r="C108" s="234" t="s">
        <v>762</v>
      </c>
      <c r="D108" s="234" t="s">
        <v>749</v>
      </c>
      <c r="E108" s="244" t="s">
        <v>190</v>
      </c>
      <c r="F108" s="240">
        <v>220</v>
      </c>
      <c r="G108" s="240">
        <v>199</v>
      </c>
      <c r="H108" s="240">
        <v>158</v>
      </c>
      <c r="I108" s="234">
        <v>62</v>
      </c>
      <c r="J108" s="234">
        <v>121</v>
      </c>
      <c r="K108" s="237">
        <v>1.1850000000000001</v>
      </c>
      <c r="L108" s="238" t="s">
        <v>828</v>
      </c>
      <c r="M108" s="476">
        <v>2746.17</v>
      </c>
      <c r="N108" s="245" t="s">
        <v>191</v>
      </c>
      <c r="O108" s="803" t="s">
        <v>198</v>
      </c>
      <c r="Q108" s="246" t="s">
        <v>642</v>
      </c>
      <c r="R108" s="246"/>
    </row>
    <row r="109" spans="1:18" s="274" customFormat="1">
      <c r="A109" s="234">
        <v>22</v>
      </c>
      <c r="B109" s="234" t="s">
        <v>773</v>
      </c>
      <c r="C109" s="234" t="s">
        <v>772</v>
      </c>
      <c r="D109" s="234" t="s">
        <v>773</v>
      </c>
      <c r="E109" s="244" t="s">
        <v>190</v>
      </c>
      <c r="F109" s="240">
        <v>220</v>
      </c>
      <c r="G109" s="240">
        <v>199</v>
      </c>
      <c r="H109" s="240">
        <v>158</v>
      </c>
      <c r="I109" s="234">
        <v>62</v>
      </c>
      <c r="J109" s="234">
        <v>121</v>
      </c>
      <c r="K109" s="237">
        <v>1.1850000000000001</v>
      </c>
      <c r="L109" s="238" t="s">
        <v>828</v>
      </c>
      <c r="M109" s="476">
        <v>2339.4499999999998</v>
      </c>
      <c r="N109" s="245" t="s">
        <v>191</v>
      </c>
      <c r="O109" s="803" t="s">
        <v>198</v>
      </c>
      <c r="Q109" s="246" t="s">
        <v>642</v>
      </c>
      <c r="R109" s="246"/>
    </row>
    <row r="110" spans="1:18" s="274" customFormat="1">
      <c r="A110" s="234">
        <v>23</v>
      </c>
      <c r="B110" s="234" t="s">
        <v>752</v>
      </c>
      <c r="C110" s="234" t="s">
        <v>765</v>
      </c>
      <c r="D110" s="234" t="s">
        <v>752</v>
      </c>
      <c r="E110" s="244" t="s">
        <v>190</v>
      </c>
      <c r="F110" s="240">
        <v>220</v>
      </c>
      <c r="G110" s="240">
        <v>199</v>
      </c>
      <c r="H110" s="240">
        <v>158</v>
      </c>
      <c r="I110" s="234">
        <v>62</v>
      </c>
      <c r="J110" s="234">
        <v>121</v>
      </c>
      <c r="K110" s="237">
        <v>1.1850000000000001</v>
      </c>
      <c r="L110" s="238" t="s">
        <v>828</v>
      </c>
      <c r="M110" s="476">
        <v>2606</v>
      </c>
      <c r="N110" s="245" t="s">
        <v>191</v>
      </c>
      <c r="O110" s="803" t="s">
        <v>198</v>
      </c>
      <c r="P110" s="231"/>
      <c r="Q110" s="246" t="s">
        <v>642</v>
      </c>
      <c r="R110" s="246"/>
    </row>
    <row r="111" spans="1:18" s="274" customFormat="1">
      <c r="A111" s="234">
        <v>24</v>
      </c>
      <c r="B111" s="234" t="s">
        <v>754</v>
      </c>
      <c r="C111" s="234" t="s">
        <v>767</v>
      </c>
      <c r="D111" s="234" t="s">
        <v>754</v>
      </c>
      <c r="E111" s="244" t="s">
        <v>190</v>
      </c>
      <c r="F111" s="240">
        <v>220</v>
      </c>
      <c r="G111" s="240">
        <v>199</v>
      </c>
      <c r="H111" s="240">
        <v>158</v>
      </c>
      <c r="I111" s="234">
        <v>62</v>
      </c>
      <c r="J111" s="234">
        <v>121</v>
      </c>
      <c r="K111" s="237">
        <v>1.1850000000000001</v>
      </c>
      <c r="L111" s="238" t="s">
        <v>828</v>
      </c>
      <c r="M111" s="476">
        <v>2557.5</v>
      </c>
      <c r="N111" s="245" t="s">
        <v>191</v>
      </c>
      <c r="O111" s="803" t="s">
        <v>198</v>
      </c>
      <c r="P111" s="231"/>
      <c r="Q111" s="246" t="s">
        <v>642</v>
      </c>
      <c r="R111" s="246"/>
    </row>
    <row r="112" spans="1:18" s="274" customFormat="1">
      <c r="A112" s="234">
        <v>25</v>
      </c>
      <c r="B112" s="234" t="s">
        <v>750</v>
      </c>
      <c r="C112" s="234" t="s">
        <v>763</v>
      </c>
      <c r="D112" s="234" t="s">
        <v>750</v>
      </c>
      <c r="E112" s="244" t="s">
        <v>190</v>
      </c>
      <c r="F112" s="240">
        <v>220</v>
      </c>
      <c r="G112" s="240">
        <v>199</v>
      </c>
      <c r="H112" s="240">
        <v>158</v>
      </c>
      <c r="I112" s="234">
        <v>62</v>
      </c>
      <c r="J112" s="234">
        <v>121</v>
      </c>
      <c r="K112" s="237">
        <v>1.1850000000000001</v>
      </c>
      <c r="L112" s="238" t="s">
        <v>828</v>
      </c>
      <c r="M112" s="476">
        <v>2536.65</v>
      </c>
      <c r="N112" s="245" t="s">
        <v>191</v>
      </c>
      <c r="O112" s="803" t="s">
        <v>198</v>
      </c>
      <c r="P112" s="231"/>
      <c r="Q112" s="246" t="s">
        <v>642</v>
      </c>
      <c r="R112" s="246"/>
    </row>
    <row r="113" spans="1:18" s="274" customFormat="1">
      <c r="A113" s="234">
        <v>26</v>
      </c>
      <c r="B113" s="234" t="s">
        <v>468</v>
      </c>
      <c r="C113" s="234" t="s">
        <v>467</v>
      </c>
      <c r="D113" s="234" t="s">
        <v>468</v>
      </c>
      <c r="E113" s="244" t="s">
        <v>190</v>
      </c>
      <c r="F113" s="240">
        <v>215</v>
      </c>
      <c r="G113" s="240">
        <v>194</v>
      </c>
      <c r="H113" s="240">
        <v>158</v>
      </c>
      <c r="I113" s="234">
        <v>62</v>
      </c>
      <c r="J113" s="234">
        <v>121</v>
      </c>
      <c r="K113" s="237">
        <v>1.1850000000000001</v>
      </c>
      <c r="L113" s="238" t="s">
        <v>828</v>
      </c>
      <c r="M113" s="476">
        <v>1975.79</v>
      </c>
      <c r="N113" s="245" t="s">
        <v>191</v>
      </c>
      <c r="O113" s="803" t="s">
        <v>198</v>
      </c>
      <c r="P113" s="231"/>
      <c r="Q113" s="246" t="s">
        <v>642</v>
      </c>
      <c r="R113" s="246"/>
    </row>
    <row r="114" spans="1:18" s="274" customFormat="1">
      <c r="A114" s="234">
        <v>27</v>
      </c>
      <c r="B114" s="234" t="s">
        <v>291</v>
      </c>
      <c r="C114" s="234" t="s">
        <v>290</v>
      </c>
      <c r="D114" s="234" t="s">
        <v>291</v>
      </c>
      <c r="E114" s="244" t="s">
        <v>190</v>
      </c>
      <c r="F114" s="240">
        <v>215</v>
      </c>
      <c r="G114" s="240">
        <v>194</v>
      </c>
      <c r="H114" s="240">
        <v>158</v>
      </c>
      <c r="I114" s="234">
        <v>62</v>
      </c>
      <c r="J114" s="234">
        <v>121</v>
      </c>
      <c r="K114" s="237">
        <v>1.1850000000000001</v>
      </c>
      <c r="L114" s="238" t="s">
        <v>828</v>
      </c>
      <c r="M114" s="476">
        <v>2010.68</v>
      </c>
      <c r="N114" s="245" t="s">
        <v>191</v>
      </c>
      <c r="O114" s="803" t="s">
        <v>198</v>
      </c>
      <c r="P114" s="231"/>
      <c r="Q114" s="246" t="s">
        <v>642</v>
      </c>
      <c r="R114" s="246"/>
    </row>
    <row r="115" spans="1:18" s="274" customFormat="1">
      <c r="A115" s="234">
        <v>28</v>
      </c>
      <c r="B115" s="234" t="s">
        <v>564</v>
      </c>
      <c r="C115" s="234" t="s">
        <v>90</v>
      </c>
      <c r="D115" s="234" t="s">
        <v>564</v>
      </c>
      <c r="E115" s="244" t="s">
        <v>190</v>
      </c>
      <c r="F115" s="240">
        <v>215</v>
      </c>
      <c r="G115" s="240">
        <v>194</v>
      </c>
      <c r="H115" s="240">
        <v>158</v>
      </c>
      <c r="I115" s="234">
        <v>62</v>
      </c>
      <c r="J115" s="234">
        <v>121</v>
      </c>
      <c r="K115" s="237">
        <v>1.1850000000000001</v>
      </c>
      <c r="L115" s="238" t="s">
        <v>828</v>
      </c>
      <c r="M115" s="476">
        <v>2435.66</v>
      </c>
      <c r="N115" s="245" t="s">
        <v>191</v>
      </c>
      <c r="O115" s="803" t="s">
        <v>198</v>
      </c>
      <c r="P115" s="231"/>
      <c r="Q115" s="246" t="s">
        <v>642</v>
      </c>
      <c r="R115" s="246"/>
    </row>
    <row r="116" spans="1:18" s="274" customFormat="1">
      <c r="A116" s="234">
        <v>29</v>
      </c>
      <c r="B116" s="234" t="s">
        <v>563</v>
      </c>
      <c r="C116" s="234" t="s">
        <v>91</v>
      </c>
      <c r="D116" s="234" t="s">
        <v>563</v>
      </c>
      <c r="E116" s="244" t="s">
        <v>190</v>
      </c>
      <c r="F116" s="240">
        <v>215</v>
      </c>
      <c r="G116" s="240">
        <v>194</v>
      </c>
      <c r="H116" s="240">
        <v>158</v>
      </c>
      <c r="I116" s="234">
        <v>62</v>
      </c>
      <c r="J116" s="234">
        <v>121</v>
      </c>
      <c r="K116" s="237">
        <v>1.1850000000000001</v>
      </c>
      <c r="L116" s="238" t="s">
        <v>828</v>
      </c>
      <c r="M116" s="476">
        <v>2139.33</v>
      </c>
      <c r="N116" s="245" t="s">
        <v>191</v>
      </c>
      <c r="O116" s="803" t="s">
        <v>198</v>
      </c>
      <c r="P116" s="231"/>
      <c r="Q116" s="246" t="s">
        <v>642</v>
      </c>
      <c r="R116" s="246"/>
    </row>
    <row r="117" spans="1:18" s="274" customFormat="1">
      <c r="A117" s="234">
        <v>30</v>
      </c>
      <c r="B117" s="234" t="s">
        <v>713</v>
      </c>
      <c r="C117" s="234" t="s">
        <v>732</v>
      </c>
      <c r="D117" s="234" t="s">
        <v>713</v>
      </c>
      <c r="E117" s="244" t="s">
        <v>190</v>
      </c>
      <c r="F117" s="240">
        <v>220</v>
      </c>
      <c r="G117" s="240">
        <v>199</v>
      </c>
      <c r="H117" s="240">
        <v>158</v>
      </c>
      <c r="I117" s="234">
        <v>62</v>
      </c>
      <c r="J117" s="234">
        <v>121</v>
      </c>
      <c r="K117" s="237">
        <v>1.1850000000000001</v>
      </c>
      <c r="L117" s="238" t="s">
        <v>828</v>
      </c>
      <c r="M117" s="476">
        <v>2359.85</v>
      </c>
      <c r="N117" s="245" t="s">
        <v>191</v>
      </c>
      <c r="O117" s="803" t="s">
        <v>198</v>
      </c>
      <c r="P117" s="231"/>
      <c r="Q117" s="246" t="s">
        <v>642</v>
      </c>
      <c r="R117" s="246"/>
    </row>
    <row r="118" spans="1:18" s="274" customFormat="1">
      <c r="A118" s="234">
        <v>31</v>
      </c>
      <c r="B118" s="234" t="s">
        <v>798</v>
      </c>
      <c r="C118" s="234" t="s">
        <v>796</v>
      </c>
      <c r="D118" s="234" t="s">
        <v>798</v>
      </c>
      <c r="E118" s="244" t="s">
        <v>190</v>
      </c>
      <c r="F118" s="240">
        <v>220</v>
      </c>
      <c r="G118" s="240">
        <v>194</v>
      </c>
      <c r="H118" s="240">
        <v>158</v>
      </c>
      <c r="I118" s="234">
        <v>62</v>
      </c>
      <c r="J118" s="234">
        <v>121</v>
      </c>
      <c r="K118" s="237">
        <v>1.1850000000000001</v>
      </c>
      <c r="L118" s="238" t="s">
        <v>828</v>
      </c>
      <c r="M118" s="476">
        <v>2784.32</v>
      </c>
      <c r="N118" s="245" t="s">
        <v>191</v>
      </c>
      <c r="O118" s="803" t="s">
        <v>198</v>
      </c>
      <c r="P118" s="231"/>
      <c r="Q118" s="246" t="s">
        <v>642</v>
      </c>
      <c r="R118" s="246"/>
    </row>
    <row r="119" spans="1:18" s="274" customFormat="1">
      <c r="A119" s="234">
        <v>32</v>
      </c>
      <c r="B119" s="234" t="s">
        <v>799</v>
      </c>
      <c r="C119" s="234" t="s">
        <v>797</v>
      </c>
      <c r="D119" s="234" t="s">
        <v>799</v>
      </c>
      <c r="E119" s="244" t="s">
        <v>190</v>
      </c>
      <c r="F119" s="240">
        <v>220</v>
      </c>
      <c r="G119" s="240">
        <v>199</v>
      </c>
      <c r="H119" s="240">
        <v>158</v>
      </c>
      <c r="I119" s="234">
        <v>62</v>
      </c>
      <c r="J119" s="234">
        <v>121</v>
      </c>
      <c r="K119" s="237">
        <v>1.1850000000000001</v>
      </c>
      <c r="L119" s="238" t="s">
        <v>828</v>
      </c>
      <c r="M119" s="476">
        <v>2487.0100000000002</v>
      </c>
      <c r="N119" s="245" t="s">
        <v>191</v>
      </c>
      <c r="O119" s="803" t="s">
        <v>198</v>
      </c>
      <c r="Q119" s="246" t="s">
        <v>642</v>
      </c>
      <c r="R119" s="246"/>
    </row>
    <row r="120" spans="1:18">
      <c r="A120" s="234"/>
      <c r="B120" s="234"/>
      <c r="C120" s="234"/>
      <c r="D120" s="234"/>
      <c r="E120" s="244" t="s">
        <v>190</v>
      </c>
      <c r="F120" s="240"/>
      <c r="G120" s="240"/>
      <c r="H120" s="240"/>
      <c r="I120" s="234"/>
      <c r="J120" s="234"/>
      <c r="K120" s="237"/>
      <c r="L120" s="238" t="s">
        <v>828</v>
      </c>
      <c r="M120" s="476"/>
      <c r="N120" s="245" t="s">
        <v>191</v>
      </c>
      <c r="O120" s="803" t="s">
        <v>198</v>
      </c>
      <c r="Q120" s="246"/>
      <c r="R120" s="246"/>
    </row>
    <row r="121" spans="1:18">
      <c r="A121" s="234"/>
      <c r="B121" s="234"/>
      <c r="C121" s="234"/>
      <c r="D121" s="234"/>
      <c r="E121" s="244" t="s">
        <v>190</v>
      </c>
      <c r="F121" s="240"/>
      <c r="G121" s="240"/>
      <c r="H121" s="240"/>
      <c r="I121" s="234"/>
      <c r="J121" s="234"/>
      <c r="K121" s="237"/>
      <c r="L121" s="238" t="s">
        <v>828</v>
      </c>
      <c r="M121" s="476"/>
      <c r="N121" s="245" t="s">
        <v>191</v>
      </c>
      <c r="O121" s="803" t="s">
        <v>198</v>
      </c>
      <c r="Q121" s="246"/>
      <c r="R121" s="246"/>
    </row>
    <row r="122" spans="1:18">
      <c r="A122" s="234"/>
      <c r="B122" s="234"/>
      <c r="C122" s="234"/>
      <c r="D122" s="234"/>
      <c r="E122" s="244" t="s">
        <v>190</v>
      </c>
      <c r="F122" s="240"/>
      <c r="G122" s="240"/>
      <c r="H122" s="240"/>
      <c r="I122" s="234"/>
      <c r="J122" s="234"/>
      <c r="K122" s="237"/>
      <c r="L122" s="238" t="s">
        <v>828</v>
      </c>
      <c r="M122" s="476"/>
      <c r="N122" s="245" t="s">
        <v>191</v>
      </c>
      <c r="O122" s="803" t="s">
        <v>198</v>
      </c>
      <c r="P122" s="231"/>
      <c r="Q122" s="246"/>
      <c r="R122" s="246"/>
    </row>
    <row r="123" spans="1:18">
      <c r="A123" s="234"/>
      <c r="B123" s="234"/>
      <c r="C123" s="234"/>
      <c r="D123" s="234"/>
      <c r="E123" s="244" t="s">
        <v>190</v>
      </c>
      <c r="F123" s="240"/>
      <c r="G123" s="240"/>
      <c r="H123" s="240"/>
      <c r="I123" s="234"/>
      <c r="J123" s="234"/>
      <c r="K123" s="237"/>
      <c r="L123" s="238" t="s">
        <v>828</v>
      </c>
      <c r="M123" s="476"/>
      <c r="N123" s="245" t="s">
        <v>191</v>
      </c>
      <c r="O123" s="803" t="s">
        <v>198</v>
      </c>
      <c r="P123" s="231"/>
      <c r="Q123" s="246"/>
      <c r="R123" s="246"/>
    </row>
    <row r="124" spans="1:18">
      <c r="A124" s="234"/>
      <c r="B124" s="234"/>
      <c r="C124" s="234"/>
      <c r="D124" s="234"/>
      <c r="E124" s="244" t="s">
        <v>190</v>
      </c>
      <c r="F124" s="240"/>
      <c r="G124" s="240"/>
      <c r="H124" s="240"/>
      <c r="I124" s="234"/>
      <c r="J124" s="234"/>
      <c r="K124" s="237"/>
      <c r="L124" s="238" t="s">
        <v>828</v>
      </c>
      <c r="M124" s="476"/>
      <c r="N124" s="245" t="s">
        <v>191</v>
      </c>
      <c r="O124" s="803" t="s">
        <v>198</v>
      </c>
      <c r="P124" s="231"/>
      <c r="Q124" s="246"/>
      <c r="R124" s="246"/>
    </row>
    <row r="125" spans="1:18">
      <c r="A125" s="234"/>
      <c r="B125" s="234"/>
      <c r="C125" s="234"/>
      <c r="D125" s="234"/>
      <c r="E125" s="244" t="s">
        <v>190</v>
      </c>
      <c r="F125" s="240"/>
      <c r="G125" s="240"/>
      <c r="H125" s="240"/>
      <c r="I125" s="234"/>
      <c r="J125" s="234"/>
      <c r="K125" s="237"/>
      <c r="L125" s="238" t="s">
        <v>828</v>
      </c>
      <c r="M125" s="476"/>
      <c r="N125" s="245" t="s">
        <v>191</v>
      </c>
      <c r="O125" s="803" t="s">
        <v>198</v>
      </c>
      <c r="P125" s="231"/>
      <c r="Q125" s="246"/>
      <c r="R125" s="246"/>
    </row>
    <row r="126" spans="1:18">
      <c r="A126" s="234"/>
      <c r="B126" s="234"/>
      <c r="C126" s="234"/>
      <c r="D126" s="234"/>
      <c r="E126" s="244" t="s">
        <v>190</v>
      </c>
      <c r="F126" s="240"/>
      <c r="G126" s="240"/>
      <c r="H126" s="240"/>
      <c r="I126" s="234"/>
      <c r="J126" s="234"/>
      <c r="K126" s="237"/>
      <c r="L126" s="238" t="s">
        <v>828</v>
      </c>
      <c r="M126" s="476"/>
      <c r="N126" s="245" t="s">
        <v>191</v>
      </c>
      <c r="O126" s="803" t="s">
        <v>198</v>
      </c>
      <c r="Q126" s="246"/>
      <c r="R126" s="246"/>
    </row>
    <row r="127" spans="1:18">
      <c r="A127" s="234"/>
      <c r="B127" s="234"/>
      <c r="C127" s="234"/>
      <c r="D127" s="234"/>
      <c r="E127" s="244" t="s">
        <v>190</v>
      </c>
      <c r="F127" s="240"/>
      <c r="G127" s="240"/>
      <c r="H127" s="240"/>
      <c r="I127" s="234"/>
      <c r="J127" s="234"/>
      <c r="K127" s="237"/>
      <c r="L127" s="238" t="s">
        <v>828</v>
      </c>
      <c r="M127" s="476"/>
      <c r="N127" s="245" t="s">
        <v>191</v>
      </c>
      <c r="O127" s="803" t="s">
        <v>198</v>
      </c>
      <c r="Q127" s="246"/>
      <c r="R127" s="246"/>
    </row>
    <row r="128" spans="1:18">
      <c r="A128" s="234"/>
      <c r="B128" s="234"/>
      <c r="C128" s="234"/>
      <c r="D128" s="234"/>
      <c r="E128" s="244" t="s">
        <v>190</v>
      </c>
      <c r="F128" s="240"/>
      <c r="G128" s="240"/>
      <c r="H128" s="240"/>
      <c r="I128" s="234"/>
      <c r="J128" s="234"/>
      <c r="K128" s="237"/>
      <c r="L128" s="238" t="s">
        <v>828</v>
      </c>
      <c r="M128" s="476"/>
      <c r="N128" s="245" t="s">
        <v>191</v>
      </c>
      <c r="O128" s="803" t="s">
        <v>198</v>
      </c>
      <c r="P128" s="231"/>
      <c r="Q128" s="246"/>
      <c r="R128" s="246"/>
    </row>
    <row r="129" spans="1:18">
      <c r="A129" s="234"/>
      <c r="B129" s="234"/>
      <c r="C129" s="234"/>
      <c r="D129" s="234"/>
      <c r="E129" s="244" t="s">
        <v>190</v>
      </c>
      <c r="F129" s="240"/>
      <c r="G129" s="240"/>
      <c r="H129" s="240"/>
      <c r="I129" s="234"/>
      <c r="J129" s="234"/>
      <c r="K129" s="237"/>
      <c r="L129" s="238" t="s">
        <v>828</v>
      </c>
      <c r="M129" s="476"/>
      <c r="N129" s="245" t="s">
        <v>191</v>
      </c>
      <c r="O129" s="803" t="s">
        <v>198</v>
      </c>
      <c r="Q129" s="246"/>
      <c r="R129" s="246"/>
    </row>
    <row r="130" spans="1:18" s="274" customFormat="1">
      <c r="A130" s="234">
        <v>1</v>
      </c>
      <c r="B130" s="234" t="s">
        <v>353</v>
      </c>
      <c r="C130" s="234" t="s">
        <v>352</v>
      </c>
      <c r="D130" s="234" t="s">
        <v>353</v>
      </c>
      <c r="E130" s="244" t="s">
        <v>190</v>
      </c>
      <c r="F130" s="240">
        <v>267</v>
      </c>
      <c r="G130" s="240">
        <v>242</v>
      </c>
      <c r="H130" s="240">
        <v>160</v>
      </c>
      <c r="I130" s="234">
        <v>71</v>
      </c>
      <c r="J130" s="234">
        <v>131</v>
      </c>
      <c r="K130" s="237">
        <v>1.488</v>
      </c>
      <c r="L130" s="238" t="s">
        <v>828</v>
      </c>
      <c r="M130" s="476">
        <v>2302.7199999999998</v>
      </c>
      <c r="N130" s="245" t="s">
        <v>191</v>
      </c>
      <c r="O130" s="803" t="s">
        <v>198</v>
      </c>
      <c r="P130" s="231"/>
      <c r="Q130" s="246" t="s">
        <v>641</v>
      </c>
      <c r="R130" s="246"/>
    </row>
    <row r="131" spans="1:18" s="274" customFormat="1">
      <c r="A131" s="234">
        <v>2</v>
      </c>
      <c r="B131" s="234" t="s">
        <v>37</v>
      </c>
      <c r="C131" s="234" t="s">
        <v>34</v>
      </c>
      <c r="D131" s="234" t="s">
        <v>37</v>
      </c>
      <c r="E131" s="244" t="s">
        <v>190</v>
      </c>
      <c r="F131" s="240">
        <v>267</v>
      </c>
      <c r="G131" s="240">
        <v>242</v>
      </c>
      <c r="H131" s="240">
        <v>160</v>
      </c>
      <c r="I131" s="234">
        <v>71</v>
      </c>
      <c r="J131" s="234">
        <v>131</v>
      </c>
      <c r="K131" s="237">
        <v>1.488</v>
      </c>
      <c r="L131" s="238" t="s">
        <v>828</v>
      </c>
      <c r="M131" s="476">
        <v>2344.4699999999998</v>
      </c>
      <c r="N131" s="245" t="s">
        <v>191</v>
      </c>
      <c r="O131" s="803" t="s">
        <v>198</v>
      </c>
      <c r="Q131" s="246" t="s">
        <v>641</v>
      </c>
      <c r="R131" s="246"/>
    </row>
    <row r="132" spans="1:18" s="274" customFormat="1">
      <c r="A132" s="234">
        <v>3</v>
      </c>
      <c r="B132" s="234" t="s">
        <v>393</v>
      </c>
      <c r="C132" s="234" t="s">
        <v>392</v>
      </c>
      <c r="D132" s="234" t="s">
        <v>393</v>
      </c>
      <c r="E132" s="244" t="s">
        <v>190</v>
      </c>
      <c r="F132" s="240">
        <v>267</v>
      </c>
      <c r="G132" s="240">
        <v>242</v>
      </c>
      <c r="H132" s="240">
        <v>160</v>
      </c>
      <c r="I132" s="234">
        <v>71</v>
      </c>
      <c r="J132" s="234">
        <v>131</v>
      </c>
      <c r="K132" s="237">
        <v>1.488</v>
      </c>
      <c r="L132" s="238" t="s">
        <v>828</v>
      </c>
      <c r="M132" s="476">
        <v>2531</v>
      </c>
      <c r="N132" s="245" t="s">
        <v>191</v>
      </c>
      <c r="O132" s="803" t="s">
        <v>198</v>
      </c>
      <c r="P132" s="231"/>
      <c r="Q132" s="246" t="s">
        <v>641</v>
      </c>
      <c r="R132" s="246"/>
    </row>
    <row r="133" spans="1:18" s="274" customFormat="1">
      <c r="A133" s="234">
        <v>4</v>
      </c>
      <c r="B133" s="234" t="s">
        <v>31</v>
      </c>
      <c r="C133" s="234" t="s">
        <v>27</v>
      </c>
      <c r="D133" s="234" t="s">
        <v>31</v>
      </c>
      <c r="E133" s="244" t="s">
        <v>190</v>
      </c>
      <c r="F133" s="240">
        <v>267</v>
      </c>
      <c r="G133" s="240">
        <v>242</v>
      </c>
      <c r="H133" s="240">
        <v>160</v>
      </c>
      <c r="I133" s="234">
        <v>71</v>
      </c>
      <c r="J133" s="234">
        <v>131</v>
      </c>
      <c r="K133" s="237">
        <v>1.488</v>
      </c>
      <c r="L133" s="238" t="s">
        <v>828</v>
      </c>
      <c r="M133" s="476">
        <v>2662.91</v>
      </c>
      <c r="N133" s="245" t="s">
        <v>191</v>
      </c>
      <c r="O133" s="803" t="s">
        <v>198</v>
      </c>
      <c r="P133" s="231"/>
      <c r="Q133" s="246" t="s">
        <v>641</v>
      </c>
      <c r="R133" s="246"/>
    </row>
    <row r="134" spans="1:18" s="274" customFormat="1">
      <c r="A134" s="234">
        <v>5</v>
      </c>
      <c r="B134" s="234" t="s">
        <v>38</v>
      </c>
      <c r="C134" s="234" t="s">
        <v>28</v>
      </c>
      <c r="D134" s="234" t="s">
        <v>38</v>
      </c>
      <c r="E134" s="244" t="s">
        <v>190</v>
      </c>
      <c r="F134" s="240">
        <v>267</v>
      </c>
      <c r="G134" s="240">
        <v>242</v>
      </c>
      <c r="H134" s="240">
        <v>160</v>
      </c>
      <c r="I134" s="234">
        <v>71</v>
      </c>
      <c r="J134" s="234">
        <v>131</v>
      </c>
      <c r="K134" s="237">
        <v>1.488</v>
      </c>
      <c r="L134" s="238" t="s">
        <v>828</v>
      </c>
      <c r="M134" s="476">
        <v>2671.97</v>
      </c>
      <c r="N134" s="245" t="s">
        <v>191</v>
      </c>
      <c r="O134" s="803" t="s">
        <v>198</v>
      </c>
      <c r="P134" s="231"/>
      <c r="Q134" s="246" t="s">
        <v>641</v>
      </c>
      <c r="R134" s="246"/>
    </row>
    <row r="135" spans="1:18" s="274" customFormat="1">
      <c r="A135" s="234">
        <v>6</v>
      </c>
      <c r="B135" s="234" t="s">
        <v>483</v>
      </c>
      <c r="C135" s="234" t="s">
        <v>482</v>
      </c>
      <c r="D135" s="234" t="s">
        <v>483</v>
      </c>
      <c r="E135" s="244" t="s">
        <v>190</v>
      </c>
      <c r="F135" s="240">
        <v>262</v>
      </c>
      <c r="G135" s="240">
        <v>237</v>
      </c>
      <c r="H135" s="240">
        <v>160</v>
      </c>
      <c r="I135" s="234">
        <v>71</v>
      </c>
      <c r="J135" s="234">
        <v>131</v>
      </c>
      <c r="K135" s="237">
        <v>1.488</v>
      </c>
      <c r="L135" s="238" t="s">
        <v>828</v>
      </c>
      <c r="M135" s="476">
        <v>2244.61</v>
      </c>
      <c r="N135" s="245" t="s">
        <v>191</v>
      </c>
      <c r="O135" s="803" t="s">
        <v>198</v>
      </c>
      <c r="P135" s="231"/>
      <c r="Q135" s="246" t="s">
        <v>642</v>
      </c>
      <c r="R135" s="246"/>
    </row>
    <row r="136" spans="1:18" s="274" customFormat="1">
      <c r="A136" s="234">
        <v>7</v>
      </c>
      <c r="B136" s="234" t="s">
        <v>485</v>
      </c>
      <c r="C136" s="234" t="s">
        <v>484</v>
      </c>
      <c r="D136" s="234" t="s">
        <v>485</v>
      </c>
      <c r="E136" s="244" t="s">
        <v>190</v>
      </c>
      <c r="F136" s="240">
        <v>262</v>
      </c>
      <c r="G136" s="240">
        <v>237</v>
      </c>
      <c r="H136" s="240">
        <v>160</v>
      </c>
      <c r="I136" s="234">
        <v>71</v>
      </c>
      <c r="J136" s="234">
        <v>131</v>
      </c>
      <c r="K136" s="237">
        <v>1.488</v>
      </c>
      <c r="L136" s="238" t="s">
        <v>828</v>
      </c>
      <c r="M136" s="476">
        <v>2588.89</v>
      </c>
      <c r="N136" s="245" t="s">
        <v>191</v>
      </c>
      <c r="O136" s="803" t="s">
        <v>198</v>
      </c>
      <c r="P136" s="231"/>
      <c r="Q136" s="246" t="s">
        <v>642</v>
      </c>
      <c r="R136" s="246"/>
    </row>
    <row r="137" spans="1:18" s="274" customFormat="1">
      <c r="A137" s="234">
        <v>8</v>
      </c>
      <c r="B137" s="234" t="s">
        <v>487</v>
      </c>
      <c r="C137" s="234" t="s">
        <v>486</v>
      </c>
      <c r="D137" s="234" t="s">
        <v>487</v>
      </c>
      <c r="E137" s="244" t="s">
        <v>190</v>
      </c>
      <c r="F137" s="240">
        <v>262</v>
      </c>
      <c r="G137" s="240">
        <v>237</v>
      </c>
      <c r="H137" s="240">
        <v>160</v>
      </c>
      <c r="I137" s="234">
        <v>71</v>
      </c>
      <c r="J137" s="234">
        <v>131</v>
      </c>
      <c r="K137" s="237">
        <v>1.488</v>
      </c>
      <c r="L137" s="238" t="s">
        <v>828</v>
      </c>
      <c r="M137" s="476">
        <v>2450.15</v>
      </c>
      <c r="N137" s="245" t="s">
        <v>191</v>
      </c>
      <c r="O137" s="803" t="s">
        <v>198</v>
      </c>
      <c r="P137" s="231"/>
      <c r="Q137" s="246" t="s">
        <v>642</v>
      </c>
      <c r="R137" s="246"/>
    </row>
    <row r="138" spans="1:18" s="274" customFormat="1">
      <c r="A138" s="234">
        <v>9</v>
      </c>
      <c r="B138" s="234" t="s">
        <v>489</v>
      </c>
      <c r="C138" s="234" t="s">
        <v>488</v>
      </c>
      <c r="D138" s="234" t="s">
        <v>489</v>
      </c>
      <c r="E138" s="244" t="s">
        <v>190</v>
      </c>
      <c r="F138" s="240">
        <v>262</v>
      </c>
      <c r="G138" s="240">
        <v>237</v>
      </c>
      <c r="H138" s="240">
        <v>160</v>
      </c>
      <c r="I138" s="234">
        <v>71</v>
      </c>
      <c r="J138" s="234">
        <v>131</v>
      </c>
      <c r="K138" s="237">
        <v>1.488</v>
      </c>
      <c r="L138" s="238" t="s">
        <v>828</v>
      </c>
      <c r="M138" s="476">
        <v>2565.8200000000002</v>
      </c>
      <c r="N138" s="245" t="s">
        <v>191</v>
      </c>
      <c r="O138" s="803" t="s">
        <v>198</v>
      </c>
      <c r="P138" s="231"/>
      <c r="Q138" s="246" t="s">
        <v>642</v>
      </c>
      <c r="R138" s="246"/>
    </row>
    <row r="139" spans="1:18" s="274" customFormat="1">
      <c r="A139" s="234">
        <v>10</v>
      </c>
      <c r="B139" s="234" t="s">
        <v>491</v>
      </c>
      <c r="C139" s="234" t="s">
        <v>490</v>
      </c>
      <c r="D139" s="234" t="s">
        <v>491</v>
      </c>
      <c r="E139" s="244" t="s">
        <v>190</v>
      </c>
      <c r="F139" s="240">
        <v>262</v>
      </c>
      <c r="G139" s="240">
        <v>237</v>
      </c>
      <c r="H139" s="240">
        <v>160</v>
      </c>
      <c r="I139" s="234">
        <v>71</v>
      </c>
      <c r="J139" s="234">
        <v>131</v>
      </c>
      <c r="K139" s="237">
        <v>1.488</v>
      </c>
      <c r="L139" s="238" t="s">
        <v>828</v>
      </c>
      <c r="M139" s="476">
        <v>2485.34</v>
      </c>
      <c r="N139" s="245" t="s">
        <v>191</v>
      </c>
      <c r="O139" s="803" t="s">
        <v>198</v>
      </c>
      <c r="P139" s="231"/>
      <c r="Q139" s="246" t="s">
        <v>642</v>
      </c>
      <c r="R139" s="246"/>
    </row>
    <row r="140" spans="1:18" s="274" customFormat="1">
      <c r="A140" s="234">
        <v>11</v>
      </c>
      <c r="B140" s="234" t="s">
        <v>687</v>
      </c>
      <c r="C140" s="234" t="s">
        <v>704</v>
      </c>
      <c r="D140" s="234" t="s">
        <v>687</v>
      </c>
      <c r="E140" s="244" t="s">
        <v>190</v>
      </c>
      <c r="F140" s="240">
        <v>272</v>
      </c>
      <c r="G140" s="240">
        <v>247</v>
      </c>
      <c r="H140" s="240">
        <v>160</v>
      </c>
      <c r="I140" s="234">
        <v>71</v>
      </c>
      <c r="J140" s="234">
        <v>131</v>
      </c>
      <c r="K140" s="237">
        <v>1.488</v>
      </c>
      <c r="L140" s="238" t="s">
        <v>828</v>
      </c>
      <c r="M140" s="476">
        <v>2673.77</v>
      </c>
      <c r="N140" s="245" t="s">
        <v>191</v>
      </c>
      <c r="O140" s="803" t="s">
        <v>198</v>
      </c>
      <c r="P140" s="231"/>
      <c r="Q140" s="246" t="s">
        <v>641</v>
      </c>
      <c r="R140" s="246"/>
    </row>
    <row r="141" spans="1:18" s="274" customFormat="1">
      <c r="A141" s="234">
        <v>12</v>
      </c>
      <c r="B141" s="234" t="s">
        <v>786</v>
      </c>
      <c r="C141" s="234" t="s">
        <v>778</v>
      </c>
      <c r="D141" s="234" t="s">
        <v>786</v>
      </c>
      <c r="E141" s="244" t="s">
        <v>190</v>
      </c>
      <c r="F141" s="240">
        <v>272</v>
      </c>
      <c r="G141" s="240">
        <v>247</v>
      </c>
      <c r="H141" s="240">
        <v>160</v>
      </c>
      <c r="I141" s="234">
        <v>71</v>
      </c>
      <c r="J141" s="234">
        <v>131</v>
      </c>
      <c r="K141" s="237">
        <v>1.488</v>
      </c>
      <c r="L141" s="238" t="s">
        <v>828</v>
      </c>
      <c r="M141" s="476">
        <v>2715.52</v>
      </c>
      <c r="N141" s="245" t="s">
        <v>191</v>
      </c>
      <c r="O141" s="803" t="s">
        <v>198</v>
      </c>
      <c r="P141" s="231"/>
      <c r="Q141" s="246" t="s">
        <v>641</v>
      </c>
      <c r="R141" s="246"/>
    </row>
    <row r="142" spans="1:18" s="274" customFormat="1">
      <c r="A142" s="234">
        <v>13</v>
      </c>
      <c r="B142" s="234" t="s">
        <v>787</v>
      </c>
      <c r="C142" s="234" t="s">
        <v>780</v>
      </c>
      <c r="D142" s="234" t="s">
        <v>787</v>
      </c>
      <c r="E142" s="244" t="s">
        <v>190</v>
      </c>
      <c r="F142" s="240">
        <v>272</v>
      </c>
      <c r="G142" s="240">
        <v>247</v>
      </c>
      <c r="H142" s="240">
        <v>160</v>
      </c>
      <c r="I142" s="234">
        <v>71</v>
      </c>
      <c r="J142" s="234">
        <v>131</v>
      </c>
      <c r="K142" s="237">
        <v>1.488</v>
      </c>
      <c r="L142" s="238" t="s">
        <v>828</v>
      </c>
      <c r="M142" s="476">
        <v>3034.24</v>
      </c>
      <c r="N142" s="245" t="s">
        <v>191</v>
      </c>
      <c r="O142" s="803" t="s">
        <v>198</v>
      </c>
      <c r="P142" s="231"/>
      <c r="Q142" s="246" t="s">
        <v>641</v>
      </c>
      <c r="R142" s="246"/>
    </row>
    <row r="143" spans="1:18" s="274" customFormat="1">
      <c r="A143" s="234">
        <v>14</v>
      </c>
      <c r="B143" s="234" t="s">
        <v>788</v>
      </c>
      <c r="C143" s="234" t="s">
        <v>779</v>
      </c>
      <c r="D143" s="234" t="s">
        <v>788</v>
      </c>
      <c r="E143" s="244" t="s">
        <v>190</v>
      </c>
      <c r="F143" s="240">
        <v>272</v>
      </c>
      <c r="G143" s="240">
        <v>247</v>
      </c>
      <c r="H143" s="240">
        <v>160</v>
      </c>
      <c r="I143" s="234">
        <v>71</v>
      </c>
      <c r="J143" s="234">
        <v>131</v>
      </c>
      <c r="K143" s="237">
        <v>1.488</v>
      </c>
      <c r="L143" s="238" t="s">
        <v>828</v>
      </c>
      <c r="M143" s="476">
        <v>3043.29</v>
      </c>
      <c r="N143" s="245" t="s">
        <v>191</v>
      </c>
      <c r="O143" s="803" t="s">
        <v>198</v>
      </c>
      <c r="P143" s="231"/>
      <c r="Q143" s="246" t="s">
        <v>641</v>
      </c>
      <c r="R143" s="246"/>
    </row>
    <row r="144" spans="1:18" s="274" customFormat="1">
      <c r="A144" s="234">
        <v>15</v>
      </c>
      <c r="B144" s="234" t="s">
        <v>684</v>
      </c>
      <c r="C144" s="234" t="s">
        <v>674</v>
      </c>
      <c r="D144" s="234" t="s">
        <v>684</v>
      </c>
      <c r="E144" s="244" t="s">
        <v>190</v>
      </c>
      <c r="F144" s="240">
        <v>267</v>
      </c>
      <c r="G144" s="240">
        <v>247</v>
      </c>
      <c r="H144" s="240">
        <v>160</v>
      </c>
      <c r="I144" s="234">
        <v>71</v>
      </c>
      <c r="J144" s="234">
        <v>131</v>
      </c>
      <c r="K144" s="237">
        <v>1.488</v>
      </c>
      <c r="L144" s="238" t="s">
        <v>828</v>
      </c>
      <c r="M144" s="476">
        <v>2627.86</v>
      </c>
      <c r="N144" s="245" t="s">
        <v>191</v>
      </c>
      <c r="O144" s="803" t="s">
        <v>198</v>
      </c>
      <c r="P144" s="231"/>
      <c r="Q144" s="246" t="s">
        <v>642</v>
      </c>
      <c r="R144" s="246"/>
    </row>
    <row r="145" spans="1:18" s="270" customFormat="1">
      <c r="A145" s="234">
        <v>16</v>
      </c>
      <c r="B145" s="234" t="s">
        <v>686</v>
      </c>
      <c r="C145" s="234" t="s">
        <v>685</v>
      </c>
      <c r="D145" s="234" t="s">
        <v>686</v>
      </c>
      <c r="E145" s="244" t="s">
        <v>190</v>
      </c>
      <c r="F145" s="240">
        <v>267</v>
      </c>
      <c r="G145" s="240">
        <v>242</v>
      </c>
      <c r="H145" s="240">
        <v>160</v>
      </c>
      <c r="I145" s="234">
        <v>71</v>
      </c>
      <c r="J145" s="234">
        <v>131</v>
      </c>
      <c r="K145" s="237">
        <v>1.488</v>
      </c>
      <c r="L145" s="238" t="s">
        <v>828</v>
      </c>
      <c r="M145" s="476">
        <v>2832.84</v>
      </c>
      <c r="N145" s="245" t="s">
        <v>191</v>
      </c>
      <c r="O145" s="803" t="s">
        <v>198</v>
      </c>
      <c r="P145" s="231"/>
      <c r="Q145" s="246" t="s">
        <v>642</v>
      </c>
      <c r="R145" s="246"/>
    </row>
    <row r="146" spans="1:18" s="270" customFormat="1">
      <c r="A146" s="234">
        <v>17</v>
      </c>
      <c r="B146" s="234" t="s">
        <v>818</v>
      </c>
      <c r="C146" s="234" t="s">
        <v>815</v>
      </c>
      <c r="D146" s="234" t="s">
        <v>818</v>
      </c>
      <c r="E146" s="244" t="s">
        <v>190</v>
      </c>
      <c r="F146" s="240">
        <v>272</v>
      </c>
      <c r="G146" s="240">
        <v>247</v>
      </c>
      <c r="H146" s="240">
        <v>160</v>
      </c>
      <c r="I146" s="234">
        <v>71</v>
      </c>
      <c r="J146" s="234">
        <v>131</v>
      </c>
      <c r="K146" s="237">
        <v>1.488</v>
      </c>
      <c r="L146" s="238" t="s">
        <v>828</v>
      </c>
      <c r="M146" s="476">
        <v>2901.55</v>
      </c>
      <c r="N146" s="245" t="s">
        <v>191</v>
      </c>
      <c r="O146" s="803" t="s">
        <v>198</v>
      </c>
      <c r="P146" s="231"/>
      <c r="Q146" s="246" t="s">
        <v>641</v>
      </c>
      <c r="R146" s="246"/>
    </row>
    <row r="147" spans="1:18" s="270" customFormat="1">
      <c r="A147" s="234">
        <v>18</v>
      </c>
      <c r="B147" s="234" t="s">
        <v>748</v>
      </c>
      <c r="C147" s="234" t="s">
        <v>761</v>
      </c>
      <c r="D147" s="234" t="s">
        <v>748</v>
      </c>
      <c r="E147" s="244" t="s">
        <v>190</v>
      </c>
      <c r="F147" s="240">
        <v>267</v>
      </c>
      <c r="G147" s="240">
        <v>242</v>
      </c>
      <c r="H147" s="240">
        <v>160</v>
      </c>
      <c r="I147" s="234">
        <v>71</v>
      </c>
      <c r="J147" s="234">
        <v>131</v>
      </c>
      <c r="K147" s="237">
        <v>1.488</v>
      </c>
      <c r="L147" s="238" t="s">
        <v>828</v>
      </c>
      <c r="M147" s="476">
        <v>2972.41</v>
      </c>
      <c r="N147" s="245" t="s">
        <v>191</v>
      </c>
      <c r="O147" s="803" t="s">
        <v>198</v>
      </c>
      <c r="P147" s="231"/>
      <c r="Q147" s="246" t="s">
        <v>642</v>
      </c>
      <c r="R147" s="246"/>
    </row>
    <row r="148" spans="1:18" s="270" customFormat="1">
      <c r="A148" s="234">
        <v>19</v>
      </c>
      <c r="B148" s="234" t="s">
        <v>771</v>
      </c>
      <c r="C148" s="234" t="s">
        <v>770</v>
      </c>
      <c r="D148" s="234" t="s">
        <v>771</v>
      </c>
      <c r="E148" s="244" t="s">
        <v>190</v>
      </c>
      <c r="F148" s="240">
        <v>267</v>
      </c>
      <c r="G148" s="240">
        <v>247</v>
      </c>
      <c r="H148" s="240">
        <v>160</v>
      </c>
      <c r="I148" s="234">
        <v>71</v>
      </c>
      <c r="J148" s="234">
        <v>131</v>
      </c>
      <c r="K148" s="237">
        <v>1.488</v>
      </c>
      <c r="L148" s="238" t="s">
        <v>828</v>
      </c>
      <c r="M148" s="476">
        <v>2669.61</v>
      </c>
      <c r="N148" s="245" t="s">
        <v>191</v>
      </c>
      <c r="O148" s="803" t="s">
        <v>198</v>
      </c>
      <c r="P148" s="274"/>
      <c r="Q148" s="246" t="s">
        <v>642</v>
      </c>
      <c r="R148" s="246"/>
    </row>
    <row r="149" spans="1:18" s="270" customFormat="1">
      <c r="A149" s="234">
        <v>20</v>
      </c>
      <c r="B149" s="234" t="s">
        <v>753</v>
      </c>
      <c r="C149" s="234" t="s">
        <v>766</v>
      </c>
      <c r="D149" s="234" t="s">
        <v>753</v>
      </c>
      <c r="E149" s="244" t="s">
        <v>190</v>
      </c>
      <c r="F149" s="240">
        <v>267</v>
      </c>
      <c r="G149" s="240">
        <v>242</v>
      </c>
      <c r="H149" s="240">
        <v>160</v>
      </c>
      <c r="I149" s="234">
        <v>71</v>
      </c>
      <c r="J149" s="234">
        <v>131</v>
      </c>
      <c r="K149" s="237">
        <v>1.488</v>
      </c>
      <c r="L149" s="238" t="s">
        <v>828</v>
      </c>
      <c r="M149" s="476">
        <v>2949.34</v>
      </c>
      <c r="N149" s="245" t="s">
        <v>191</v>
      </c>
      <c r="O149" s="803" t="s">
        <v>198</v>
      </c>
      <c r="P149" s="274"/>
      <c r="Q149" s="246" t="s">
        <v>642</v>
      </c>
      <c r="R149" s="246"/>
    </row>
    <row r="150" spans="1:18" s="270" customFormat="1">
      <c r="A150" s="234">
        <v>21</v>
      </c>
      <c r="B150" s="234" t="s">
        <v>751</v>
      </c>
      <c r="C150" s="234" t="s">
        <v>764</v>
      </c>
      <c r="D150" s="234" t="s">
        <v>751</v>
      </c>
      <c r="E150" s="244" t="s">
        <v>190</v>
      </c>
      <c r="F150" s="240">
        <v>267</v>
      </c>
      <c r="G150" s="240">
        <v>242</v>
      </c>
      <c r="H150" s="240">
        <v>160</v>
      </c>
      <c r="I150" s="234">
        <v>71</v>
      </c>
      <c r="J150" s="234">
        <v>131</v>
      </c>
      <c r="K150" s="237">
        <v>1.488</v>
      </c>
      <c r="L150" s="238" t="s">
        <v>828</v>
      </c>
      <c r="M150" s="476">
        <v>2868.86</v>
      </c>
      <c r="N150" s="245" t="s">
        <v>191</v>
      </c>
      <c r="O150" s="803" t="s">
        <v>198</v>
      </c>
      <c r="P150" s="231"/>
      <c r="Q150" s="246" t="s">
        <v>642</v>
      </c>
      <c r="R150" s="246"/>
    </row>
    <row r="151" spans="1:18" s="270" customFormat="1">
      <c r="A151" s="234">
        <v>22</v>
      </c>
      <c r="B151" s="234" t="s">
        <v>558</v>
      </c>
      <c r="C151" s="234" t="s">
        <v>557</v>
      </c>
      <c r="D151" s="234" t="s">
        <v>558</v>
      </c>
      <c r="E151" s="244" t="s">
        <v>190</v>
      </c>
      <c r="F151" s="240">
        <v>262</v>
      </c>
      <c r="G151" s="240">
        <v>237</v>
      </c>
      <c r="H151" s="240">
        <v>160</v>
      </c>
      <c r="I151" s="234">
        <v>71</v>
      </c>
      <c r="J151" s="234">
        <v>131</v>
      </c>
      <c r="K151" s="237">
        <v>1.488</v>
      </c>
      <c r="L151" s="238" t="s">
        <v>828</v>
      </c>
      <c r="M151" s="476">
        <v>2286.36</v>
      </c>
      <c r="N151" s="245" t="s">
        <v>191</v>
      </c>
      <c r="O151" s="803" t="s">
        <v>198</v>
      </c>
      <c r="P151" s="231"/>
      <c r="Q151" s="246" t="s">
        <v>642</v>
      </c>
      <c r="R151" s="246"/>
    </row>
    <row r="152" spans="1:18" s="270" customFormat="1">
      <c r="A152" s="234">
        <v>23</v>
      </c>
      <c r="B152" s="234" t="s">
        <v>560</v>
      </c>
      <c r="C152" s="234" t="s">
        <v>559</v>
      </c>
      <c r="D152" s="234" t="s">
        <v>560</v>
      </c>
      <c r="E152" s="244" t="s">
        <v>190</v>
      </c>
      <c r="F152" s="240">
        <v>277</v>
      </c>
      <c r="G152" s="240">
        <v>250</v>
      </c>
      <c r="H152" s="240">
        <v>165</v>
      </c>
      <c r="I152" s="234">
        <v>72</v>
      </c>
      <c r="J152" s="234">
        <v>132</v>
      </c>
      <c r="K152" s="237">
        <v>1.5680000000000001</v>
      </c>
      <c r="L152" s="238" t="s">
        <v>828</v>
      </c>
      <c r="M152" s="476">
        <v>2593.11</v>
      </c>
      <c r="N152" s="245" t="s">
        <v>191</v>
      </c>
      <c r="O152" s="803" t="s">
        <v>198</v>
      </c>
      <c r="P152" s="231"/>
      <c r="Q152" s="246" t="s">
        <v>642</v>
      </c>
      <c r="R152" s="246"/>
    </row>
    <row r="153" spans="1:18" s="270" customFormat="1">
      <c r="A153" s="234">
        <v>24</v>
      </c>
      <c r="B153" s="234" t="s">
        <v>811</v>
      </c>
      <c r="C153" s="234" t="s">
        <v>808</v>
      </c>
      <c r="D153" s="234" t="s">
        <v>811</v>
      </c>
      <c r="E153" s="244" t="s">
        <v>190</v>
      </c>
      <c r="F153" s="240">
        <v>277</v>
      </c>
      <c r="G153" s="240">
        <v>250</v>
      </c>
      <c r="H153" s="240">
        <v>165</v>
      </c>
      <c r="I153" s="234">
        <v>72</v>
      </c>
      <c r="J153" s="234">
        <v>132</v>
      </c>
      <c r="K153" s="237">
        <v>1.5680000000000001</v>
      </c>
      <c r="L153" s="238" t="s">
        <v>828</v>
      </c>
      <c r="M153" s="476">
        <v>3000.12</v>
      </c>
      <c r="N153" s="245" t="s">
        <v>191</v>
      </c>
      <c r="O153" s="803" t="s">
        <v>198</v>
      </c>
      <c r="P153" s="231"/>
      <c r="Q153" s="246" t="s">
        <v>642</v>
      </c>
      <c r="R153" s="246"/>
    </row>
    <row r="154" spans="1:18" s="270" customFormat="1">
      <c r="A154" s="234">
        <v>25</v>
      </c>
      <c r="B154" s="234" t="s">
        <v>293</v>
      </c>
      <c r="C154" s="234" t="s">
        <v>292</v>
      </c>
      <c r="D154" s="234" t="s">
        <v>293</v>
      </c>
      <c r="E154" s="244" t="s">
        <v>190</v>
      </c>
      <c r="F154" s="240">
        <v>262</v>
      </c>
      <c r="G154" s="240">
        <v>237</v>
      </c>
      <c r="H154" s="240">
        <v>160</v>
      </c>
      <c r="I154" s="234">
        <v>71</v>
      </c>
      <c r="J154" s="234">
        <v>131</v>
      </c>
      <c r="K154" s="237">
        <v>1.488</v>
      </c>
      <c r="L154" s="238" t="s">
        <v>828</v>
      </c>
      <c r="M154" s="476">
        <v>2173.38</v>
      </c>
      <c r="N154" s="245" t="s">
        <v>191</v>
      </c>
      <c r="O154" s="803" t="s">
        <v>198</v>
      </c>
      <c r="P154" s="231"/>
      <c r="Q154" s="246" t="s">
        <v>642</v>
      </c>
      <c r="R154" s="246"/>
    </row>
    <row r="155" spans="1:18" s="270" customFormat="1">
      <c r="A155" s="234">
        <v>26</v>
      </c>
      <c r="B155" s="234" t="s">
        <v>712</v>
      </c>
      <c r="C155" s="234" t="s">
        <v>733</v>
      </c>
      <c r="D155" s="234" t="s">
        <v>712</v>
      </c>
      <c r="E155" s="244" t="s">
        <v>190</v>
      </c>
      <c r="F155" s="240">
        <v>267</v>
      </c>
      <c r="G155" s="240">
        <v>242</v>
      </c>
      <c r="H155" s="240">
        <v>160</v>
      </c>
      <c r="I155" s="234">
        <v>71</v>
      </c>
      <c r="J155" s="234">
        <v>131</v>
      </c>
      <c r="K155" s="237">
        <v>1.488</v>
      </c>
      <c r="L155" s="238" t="s">
        <v>828</v>
      </c>
      <c r="M155" s="476">
        <v>2540.94</v>
      </c>
      <c r="N155" s="245" t="s">
        <v>191</v>
      </c>
      <c r="O155" s="803" t="s">
        <v>198</v>
      </c>
      <c r="P155" s="231"/>
      <c r="Q155" s="246" t="s">
        <v>642</v>
      </c>
      <c r="R155" s="246"/>
    </row>
    <row r="156" spans="1:18" s="270" customFormat="1">
      <c r="A156" s="234">
        <v>27</v>
      </c>
      <c r="B156" s="234" t="s">
        <v>640</v>
      </c>
      <c r="C156" s="234" t="s">
        <v>637</v>
      </c>
      <c r="D156" s="234" t="s">
        <v>640</v>
      </c>
      <c r="E156" s="244" t="s">
        <v>190</v>
      </c>
      <c r="F156" s="240">
        <v>262</v>
      </c>
      <c r="G156" s="240">
        <v>237</v>
      </c>
      <c r="H156" s="240">
        <v>160</v>
      </c>
      <c r="I156" s="234">
        <v>71</v>
      </c>
      <c r="J156" s="234">
        <v>131</v>
      </c>
      <c r="K156" s="237">
        <v>1.488</v>
      </c>
      <c r="L156" s="238" t="s">
        <v>828</v>
      </c>
      <c r="M156" s="476">
        <v>2162.66</v>
      </c>
      <c r="N156" s="245" t="s">
        <v>191</v>
      </c>
      <c r="O156" s="803" t="s">
        <v>198</v>
      </c>
      <c r="P156" s="274"/>
      <c r="Q156" s="246" t="s">
        <v>642</v>
      </c>
      <c r="R156" s="246" t="s">
        <v>1138</v>
      </c>
    </row>
    <row r="157" spans="1:18" s="270" customFormat="1">
      <c r="A157" s="234">
        <v>28</v>
      </c>
      <c r="B157" s="234" t="s">
        <v>639</v>
      </c>
      <c r="C157" s="234" t="s">
        <v>638</v>
      </c>
      <c r="D157" s="234" t="s">
        <v>639</v>
      </c>
      <c r="E157" s="244" t="s">
        <v>190</v>
      </c>
      <c r="F157" s="240">
        <v>262</v>
      </c>
      <c r="G157" s="240">
        <v>237</v>
      </c>
      <c r="H157" s="240">
        <v>160</v>
      </c>
      <c r="I157" s="234">
        <v>71</v>
      </c>
      <c r="J157" s="234">
        <v>131</v>
      </c>
      <c r="K157" s="237">
        <v>1.488</v>
      </c>
      <c r="L157" s="238" t="s">
        <v>828</v>
      </c>
      <c r="M157" s="476">
        <v>2162.66</v>
      </c>
      <c r="N157" s="245" t="s">
        <v>191</v>
      </c>
      <c r="O157" s="803" t="s">
        <v>198</v>
      </c>
      <c r="P157" s="274"/>
      <c r="Q157" s="246" t="s">
        <v>642</v>
      </c>
      <c r="R157" s="246" t="s">
        <v>1138</v>
      </c>
    </row>
    <row r="158" spans="1:18" s="270" customFormat="1">
      <c r="A158" s="234">
        <v>29</v>
      </c>
      <c r="B158" s="234" t="s">
        <v>303</v>
      </c>
      <c r="C158" s="234" t="s">
        <v>302</v>
      </c>
      <c r="D158" s="234" t="s">
        <v>303</v>
      </c>
      <c r="E158" s="244" t="s">
        <v>190</v>
      </c>
      <c r="F158" s="240">
        <v>259</v>
      </c>
      <c r="G158" s="240">
        <v>239</v>
      </c>
      <c r="H158" s="240">
        <v>160</v>
      </c>
      <c r="I158" s="234">
        <v>71</v>
      </c>
      <c r="J158" s="234">
        <v>131</v>
      </c>
      <c r="K158" s="237">
        <v>1.488</v>
      </c>
      <c r="L158" s="238" t="s">
        <v>828</v>
      </c>
      <c r="M158" s="476">
        <v>0</v>
      </c>
      <c r="N158" s="245" t="s">
        <v>191</v>
      </c>
      <c r="O158" s="803" t="s">
        <v>198</v>
      </c>
      <c r="P158" s="231"/>
      <c r="Q158" s="246" t="s">
        <v>642</v>
      </c>
      <c r="R158" s="246"/>
    </row>
    <row r="159" spans="1:18" s="270" customFormat="1">
      <c r="A159" s="234">
        <v>30</v>
      </c>
      <c r="B159" s="234" t="s">
        <v>23</v>
      </c>
      <c r="C159" s="234" t="s">
        <v>22</v>
      </c>
      <c r="D159" s="234" t="s">
        <v>23</v>
      </c>
      <c r="E159" s="244" t="s">
        <v>190</v>
      </c>
      <c r="F159" s="240">
        <v>266</v>
      </c>
      <c r="G159" s="240">
        <v>246</v>
      </c>
      <c r="H159" s="240">
        <v>160</v>
      </c>
      <c r="I159" s="234">
        <v>71</v>
      </c>
      <c r="J159" s="234">
        <v>131</v>
      </c>
      <c r="K159" s="237">
        <v>1.488</v>
      </c>
      <c r="L159" s="238" t="s">
        <v>828</v>
      </c>
      <c r="M159" s="476">
        <v>0</v>
      </c>
      <c r="N159" s="245" t="s">
        <v>191</v>
      </c>
      <c r="O159" s="803" t="s">
        <v>198</v>
      </c>
      <c r="P159" s="231"/>
      <c r="Q159" s="246" t="s">
        <v>642</v>
      </c>
      <c r="R159" s="246"/>
    </row>
    <row r="160" spans="1:18" s="274" customFormat="1">
      <c r="A160" s="234">
        <v>31</v>
      </c>
      <c r="B160" s="234" t="s">
        <v>240</v>
      </c>
      <c r="C160" s="234" t="s">
        <v>239</v>
      </c>
      <c r="D160" s="234" t="s">
        <v>240</v>
      </c>
      <c r="E160" s="244" t="s">
        <v>190</v>
      </c>
      <c r="F160" s="240">
        <v>266</v>
      </c>
      <c r="G160" s="240">
        <v>246</v>
      </c>
      <c r="H160" s="240">
        <v>160</v>
      </c>
      <c r="I160" s="234">
        <v>71</v>
      </c>
      <c r="J160" s="234">
        <v>131</v>
      </c>
      <c r="K160" s="237">
        <v>1.488</v>
      </c>
      <c r="L160" s="238" t="s">
        <v>828</v>
      </c>
      <c r="M160" s="476">
        <v>2618.06</v>
      </c>
      <c r="N160" s="245" t="s">
        <v>191</v>
      </c>
      <c r="O160" s="803" t="s">
        <v>198</v>
      </c>
      <c r="P160" s="231"/>
      <c r="Q160" s="246" t="s">
        <v>641</v>
      </c>
      <c r="R160" s="246"/>
    </row>
    <row r="161" spans="1:18" s="274" customFormat="1">
      <c r="A161" s="234">
        <v>32</v>
      </c>
      <c r="B161" s="234" t="s">
        <v>242</v>
      </c>
      <c r="C161" s="234" t="s">
        <v>241</v>
      </c>
      <c r="D161" s="234" t="s">
        <v>242</v>
      </c>
      <c r="E161" s="244" t="s">
        <v>190</v>
      </c>
      <c r="F161" s="240">
        <v>266</v>
      </c>
      <c r="G161" s="240">
        <v>246</v>
      </c>
      <c r="H161" s="240">
        <v>160</v>
      </c>
      <c r="I161" s="234">
        <v>71</v>
      </c>
      <c r="J161" s="234">
        <v>131</v>
      </c>
      <c r="K161" s="237">
        <v>1.488</v>
      </c>
      <c r="L161" s="238" t="s">
        <v>828</v>
      </c>
      <c r="M161" s="476">
        <v>2618.06</v>
      </c>
      <c r="N161" s="245" t="s">
        <v>191</v>
      </c>
      <c r="O161" s="803" t="s">
        <v>198</v>
      </c>
      <c r="P161" s="231"/>
      <c r="Q161" s="246" t="s">
        <v>641</v>
      </c>
      <c r="R161" s="246"/>
    </row>
    <row r="162" spans="1:18" s="270" customFormat="1">
      <c r="A162" s="234">
        <v>33</v>
      </c>
      <c r="B162" s="234" t="s">
        <v>698</v>
      </c>
      <c r="C162" s="234" t="s">
        <v>706</v>
      </c>
      <c r="D162" s="234" t="s">
        <v>698</v>
      </c>
      <c r="E162" s="244" t="s">
        <v>190</v>
      </c>
      <c r="F162" s="240">
        <v>276</v>
      </c>
      <c r="G162" s="240">
        <v>256</v>
      </c>
      <c r="H162" s="240">
        <v>160</v>
      </c>
      <c r="I162" s="234">
        <v>71</v>
      </c>
      <c r="J162" s="234">
        <v>131</v>
      </c>
      <c r="K162" s="237">
        <v>1.488</v>
      </c>
      <c r="L162" s="238" t="s">
        <v>828</v>
      </c>
      <c r="M162" s="476">
        <v>2978.04</v>
      </c>
      <c r="N162" s="245" t="s">
        <v>191</v>
      </c>
      <c r="O162" s="803" t="s">
        <v>198</v>
      </c>
      <c r="P162" s="231"/>
      <c r="Q162" s="246" t="s">
        <v>641</v>
      </c>
      <c r="R162" s="246"/>
    </row>
    <row r="163" spans="1:18" s="270" customFormat="1">
      <c r="A163" s="234">
        <v>34</v>
      </c>
      <c r="B163" s="234" t="s">
        <v>697</v>
      </c>
      <c r="C163" s="234" t="s">
        <v>705</v>
      </c>
      <c r="D163" s="234" t="s">
        <v>697</v>
      </c>
      <c r="E163" s="244" t="s">
        <v>190</v>
      </c>
      <c r="F163" s="240">
        <v>276</v>
      </c>
      <c r="G163" s="240">
        <v>256</v>
      </c>
      <c r="H163" s="240">
        <v>160</v>
      </c>
      <c r="I163" s="234">
        <v>71</v>
      </c>
      <c r="J163" s="234">
        <v>131</v>
      </c>
      <c r="K163" s="237">
        <v>1.488</v>
      </c>
      <c r="L163" s="238" t="s">
        <v>828</v>
      </c>
      <c r="M163" s="476">
        <v>2978.04</v>
      </c>
      <c r="N163" s="245" t="s">
        <v>191</v>
      </c>
      <c r="O163" s="803" t="s">
        <v>198</v>
      </c>
      <c r="P163" s="231"/>
      <c r="Q163" s="246" t="s">
        <v>641</v>
      </c>
      <c r="R163" s="246"/>
    </row>
    <row r="164" spans="1:18" s="274" customFormat="1">
      <c r="A164" s="234">
        <v>35</v>
      </c>
      <c r="B164" s="234" t="s">
        <v>826</v>
      </c>
      <c r="C164" s="234" t="s">
        <v>802</v>
      </c>
      <c r="D164" s="234" t="s">
        <v>826</v>
      </c>
      <c r="E164" s="244" t="s">
        <v>190</v>
      </c>
      <c r="F164" s="240">
        <v>276</v>
      </c>
      <c r="G164" s="240">
        <v>258</v>
      </c>
      <c r="H164" s="240">
        <v>160</v>
      </c>
      <c r="I164" s="234">
        <v>71</v>
      </c>
      <c r="J164" s="234">
        <v>131</v>
      </c>
      <c r="K164" s="237">
        <v>1.488</v>
      </c>
      <c r="L164" s="238" t="s">
        <v>828</v>
      </c>
      <c r="M164" s="476">
        <v>2989.1</v>
      </c>
      <c r="N164" s="245" t="s">
        <v>191</v>
      </c>
      <c r="O164" s="803" t="s">
        <v>198</v>
      </c>
      <c r="Q164" s="246" t="s">
        <v>641</v>
      </c>
      <c r="R164" s="246"/>
    </row>
    <row r="165" spans="1:18" s="270" customFormat="1">
      <c r="A165" s="234">
        <v>36</v>
      </c>
      <c r="B165" s="234" t="s">
        <v>719</v>
      </c>
      <c r="C165" s="234" t="s">
        <v>720</v>
      </c>
      <c r="D165" s="234" t="s">
        <v>719</v>
      </c>
      <c r="E165" s="244" t="s">
        <v>190</v>
      </c>
      <c r="F165" s="240">
        <v>276</v>
      </c>
      <c r="G165" s="240">
        <v>256</v>
      </c>
      <c r="H165" s="240">
        <v>160</v>
      </c>
      <c r="I165" s="234">
        <v>71</v>
      </c>
      <c r="J165" s="234">
        <v>131</v>
      </c>
      <c r="K165" s="237">
        <v>1.488</v>
      </c>
      <c r="L165" s="238" t="s">
        <v>828</v>
      </c>
      <c r="M165" s="476">
        <v>2978.63</v>
      </c>
      <c r="N165" s="245" t="s">
        <v>191</v>
      </c>
      <c r="O165" s="803" t="s">
        <v>198</v>
      </c>
      <c r="P165" s="231"/>
      <c r="Q165" s="246" t="s">
        <v>641</v>
      </c>
      <c r="R165" s="246"/>
    </row>
    <row r="166" spans="1:18" s="270" customFormat="1">
      <c r="A166" s="234">
        <v>37</v>
      </c>
      <c r="B166" s="234" t="s">
        <v>414</v>
      </c>
      <c r="C166" s="234" t="s">
        <v>413</v>
      </c>
      <c r="D166" s="234" t="s">
        <v>414</v>
      </c>
      <c r="E166" s="244" t="s">
        <v>190</v>
      </c>
      <c r="F166" s="240">
        <v>266</v>
      </c>
      <c r="G166" s="240">
        <v>246</v>
      </c>
      <c r="H166" s="240">
        <v>160</v>
      </c>
      <c r="I166" s="234">
        <v>71</v>
      </c>
      <c r="J166" s="234">
        <v>131</v>
      </c>
      <c r="K166" s="237">
        <v>1.488</v>
      </c>
      <c r="L166" s="238" t="s">
        <v>828</v>
      </c>
      <c r="M166" s="476">
        <v>2658.38</v>
      </c>
      <c r="N166" s="245" t="s">
        <v>191</v>
      </c>
      <c r="O166" s="803" t="s">
        <v>198</v>
      </c>
      <c r="P166" s="231"/>
      <c r="Q166" s="246" t="s">
        <v>641</v>
      </c>
      <c r="R166" s="246"/>
    </row>
    <row r="167" spans="1:18" s="270" customFormat="1">
      <c r="A167" s="234">
        <v>38</v>
      </c>
      <c r="B167" s="234" t="s">
        <v>464</v>
      </c>
      <c r="C167" s="234" t="s">
        <v>415</v>
      </c>
      <c r="D167" s="234" t="s">
        <v>464</v>
      </c>
      <c r="E167" s="244" t="s">
        <v>190</v>
      </c>
      <c r="F167" s="240">
        <v>266</v>
      </c>
      <c r="G167" s="240">
        <v>246</v>
      </c>
      <c r="H167" s="240">
        <v>160</v>
      </c>
      <c r="I167" s="234">
        <v>71</v>
      </c>
      <c r="J167" s="234">
        <v>131</v>
      </c>
      <c r="K167" s="237">
        <v>1.488</v>
      </c>
      <c r="L167" s="238" t="s">
        <v>828</v>
      </c>
      <c r="M167" s="476">
        <v>2658.11</v>
      </c>
      <c r="N167" s="245" t="s">
        <v>191</v>
      </c>
      <c r="O167" s="803" t="s">
        <v>198</v>
      </c>
      <c r="P167" s="231"/>
      <c r="Q167" s="246" t="s">
        <v>641</v>
      </c>
      <c r="R167" s="246"/>
    </row>
    <row r="168" spans="1:18" s="270" customFormat="1">
      <c r="A168" s="234">
        <v>39</v>
      </c>
      <c r="B168" s="234" t="s">
        <v>295</v>
      </c>
      <c r="C168" s="234" t="s">
        <v>294</v>
      </c>
      <c r="D168" s="234" t="s">
        <v>295</v>
      </c>
      <c r="E168" s="244" t="s">
        <v>190</v>
      </c>
      <c r="F168" s="240">
        <v>266</v>
      </c>
      <c r="G168" s="240">
        <v>246</v>
      </c>
      <c r="H168" s="240">
        <v>160</v>
      </c>
      <c r="I168" s="234">
        <v>71</v>
      </c>
      <c r="J168" s="234">
        <v>131</v>
      </c>
      <c r="K168" s="237">
        <v>1.488</v>
      </c>
      <c r="L168" s="238" t="s">
        <v>828</v>
      </c>
      <c r="M168" s="476">
        <v>2895.95</v>
      </c>
      <c r="N168" s="245" t="s">
        <v>191</v>
      </c>
      <c r="O168" s="803" t="s">
        <v>198</v>
      </c>
      <c r="P168" s="231"/>
      <c r="Q168" s="246" t="s">
        <v>641</v>
      </c>
      <c r="R168" s="246"/>
    </row>
    <row r="169" spans="1:18" s="270" customFormat="1">
      <c r="A169" s="234">
        <v>40</v>
      </c>
      <c r="B169" s="234" t="s">
        <v>297</v>
      </c>
      <c r="C169" s="234" t="s">
        <v>296</v>
      </c>
      <c r="D169" s="234" t="s">
        <v>297</v>
      </c>
      <c r="E169" s="244" t="s">
        <v>190</v>
      </c>
      <c r="F169" s="240">
        <v>266</v>
      </c>
      <c r="G169" s="240">
        <v>246</v>
      </c>
      <c r="H169" s="240">
        <v>160</v>
      </c>
      <c r="I169" s="234">
        <v>71</v>
      </c>
      <c r="J169" s="234">
        <v>131</v>
      </c>
      <c r="K169" s="237">
        <v>1.488</v>
      </c>
      <c r="L169" s="238" t="s">
        <v>828</v>
      </c>
      <c r="M169" s="476">
        <v>2895.95</v>
      </c>
      <c r="N169" s="245" t="s">
        <v>191</v>
      </c>
      <c r="O169" s="803" t="s">
        <v>198</v>
      </c>
      <c r="P169" s="231"/>
      <c r="Q169" s="246" t="s">
        <v>641</v>
      </c>
      <c r="R169" s="246"/>
    </row>
    <row r="170" spans="1:18" s="270" customFormat="1">
      <c r="A170" s="234">
        <v>41</v>
      </c>
      <c r="B170" s="234" t="s">
        <v>299</v>
      </c>
      <c r="C170" s="234" t="s">
        <v>298</v>
      </c>
      <c r="D170" s="234" t="s">
        <v>299</v>
      </c>
      <c r="E170" s="244" t="s">
        <v>190</v>
      </c>
      <c r="F170" s="240">
        <v>266</v>
      </c>
      <c r="G170" s="240">
        <v>246</v>
      </c>
      <c r="H170" s="240">
        <v>160</v>
      </c>
      <c r="I170" s="234">
        <v>71</v>
      </c>
      <c r="J170" s="234">
        <v>131</v>
      </c>
      <c r="K170" s="237">
        <v>1.488</v>
      </c>
      <c r="L170" s="238" t="s">
        <v>828</v>
      </c>
      <c r="M170" s="476">
        <v>2846.44</v>
      </c>
      <c r="N170" s="245" t="s">
        <v>191</v>
      </c>
      <c r="O170" s="803" t="s">
        <v>198</v>
      </c>
      <c r="P170" s="231"/>
      <c r="Q170" s="246" t="s">
        <v>641</v>
      </c>
      <c r="R170" s="246"/>
    </row>
    <row r="171" spans="1:18" s="270" customFormat="1">
      <c r="A171" s="234">
        <v>42</v>
      </c>
      <c r="B171" s="234" t="s">
        <v>301</v>
      </c>
      <c r="C171" s="234" t="s">
        <v>300</v>
      </c>
      <c r="D171" s="234" t="s">
        <v>301</v>
      </c>
      <c r="E171" s="244" t="s">
        <v>190</v>
      </c>
      <c r="F171" s="240">
        <v>266</v>
      </c>
      <c r="G171" s="240">
        <v>246</v>
      </c>
      <c r="H171" s="240">
        <v>160</v>
      </c>
      <c r="I171" s="234">
        <v>71</v>
      </c>
      <c r="J171" s="234">
        <v>131</v>
      </c>
      <c r="K171" s="237">
        <v>1.488</v>
      </c>
      <c r="L171" s="238" t="s">
        <v>828</v>
      </c>
      <c r="M171" s="476">
        <v>2846.56</v>
      </c>
      <c r="N171" s="245" t="s">
        <v>191</v>
      </c>
      <c r="O171" s="803" t="s">
        <v>198</v>
      </c>
      <c r="P171" s="231"/>
      <c r="Q171" s="246" t="s">
        <v>641</v>
      </c>
      <c r="R171" s="246"/>
    </row>
    <row r="172" spans="1:18" s="270" customFormat="1">
      <c r="A172" s="234">
        <v>43</v>
      </c>
      <c r="B172" s="234" t="s">
        <v>244</v>
      </c>
      <c r="C172" s="234" t="s">
        <v>243</v>
      </c>
      <c r="D172" s="234" t="s">
        <v>244</v>
      </c>
      <c r="E172" s="244" t="s">
        <v>190</v>
      </c>
      <c r="F172" s="240">
        <v>266</v>
      </c>
      <c r="G172" s="240">
        <v>246</v>
      </c>
      <c r="H172" s="240">
        <v>160</v>
      </c>
      <c r="I172" s="234">
        <v>71</v>
      </c>
      <c r="J172" s="234">
        <v>131</v>
      </c>
      <c r="K172" s="237">
        <v>1.488</v>
      </c>
      <c r="L172" s="238" t="s">
        <v>828</v>
      </c>
      <c r="M172" s="476">
        <v>3015.47</v>
      </c>
      <c r="N172" s="245" t="s">
        <v>191</v>
      </c>
      <c r="O172" s="803" t="s">
        <v>198</v>
      </c>
      <c r="P172" s="231"/>
      <c r="Q172" s="246" t="s">
        <v>641</v>
      </c>
      <c r="R172" s="246"/>
    </row>
    <row r="173" spans="1:18" s="270" customFormat="1">
      <c r="A173" s="234">
        <v>44</v>
      </c>
      <c r="B173" s="234" t="s">
        <v>246</v>
      </c>
      <c r="C173" s="234" t="s">
        <v>245</v>
      </c>
      <c r="D173" s="234" t="s">
        <v>246</v>
      </c>
      <c r="E173" s="244" t="s">
        <v>190</v>
      </c>
      <c r="F173" s="240">
        <v>266</v>
      </c>
      <c r="G173" s="240">
        <v>246</v>
      </c>
      <c r="H173" s="240">
        <v>160</v>
      </c>
      <c r="I173" s="234">
        <v>71</v>
      </c>
      <c r="J173" s="234">
        <v>131</v>
      </c>
      <c r="K173" s="237">
        <v>1.488</v>
      </c>
      <c r="L173" s="238" t="s">
        <v>828</v>
      </c>
      <c r="M173" s="476">
        <v>3015.47</v>
      </c>
      <c r="N173" s="245" t="s">
        <v>191</v>
      </c>
      <c r="O173" s="803" t="s">
        <v>198</v>
      </c>
      <c r="P173" s="231"/>
      <c r="Q173" s="246"/>
      <c r="R173" s="246"/>
    </row>
    <row r="174" spans="1:18" s="270" customFormat="1">
      <c r="A174" s="234">
        <v>45</v>
      </c>
      <c r="B174" s="234" t="s">
        <v>842</v>
      </c>
      <c r="C174" s="234" t="s">
        <v>840</v>
      </c>
      <c r="D174" s="234" t="s">
        <v>842</v>
      </c>
      <c r="E174" s="244" t="s">
        <v>190</v>
      </c>
      <c r="F174" s="240">
        <v>276</v>
      </c>
      <c r="G174" s="240">
        <v>256</v>
      </c>
      <c r="H174" s="240">
        <v>160</v>
      </c>
      <c r="I174" s="234">
        <v>71</v>
      </c>
      <c r="J174" s="234">
        <v>131</v>
      </c>
      <c r="K174" s="237">
        <v>1.488</v>
      </c>
      <c r="L174" s="238" t="s">
        <v>828</v>
      </c>
      <c r="M174" s="476">
        <v>3249.51</v>
      </c>
      <c r="N174" s="245" t="s">
        <v>191</v>
      </c>
      <c r="O174" s="803" t="s">
        <v>198</v>
      </c>
      <c r="P174" s="231"/>
      <c r="Q174" s="246" t="s">
        <v>641</v>
      </c>
      <c r="R174" s="246"/>
    </row>
    <row r="175" spans="1:18" s="270" customFormat="1">
      <c r="A175" s="234">
        <v>46</v>
      </c>
      <c r="B175" s="234" t="s">
        <v>844</v>
      </c>
      <c r="C175" s="234" t="s">
        <v>843</v>
      </c>
      <c r="D175" s="234" t="s">
        <v>844</v>
      </c>
      <c r="E175" s="244" t="s">
        <v>190</v>
      </c>
      <c r="F175" s="240">
        <v>276</v>
      </c>
      <c r="G175" s="240">
        <v>256</v>
      </c>
      <c r="H175" s="240">
        <v>160</v>
      </c>
      <c r="I175" s="234">
        <v>71</v>
      </c>
      <c r="J175" s="234">
        <v>131</v>
      </c>
      <c r="K175" s="237">
        <v>1.488</v>
      </c>
      <c r="L175" s="238" t="s">
        <v>828</v>
      </c>
      <c r="M175" s="476">
        <v>3019.49</v>
      </c>
      <c r="N175" s="245" t="s">
        <v>191</v>
      </c>
      <c r="O175" s="803" t="s">
        <v>198</v>
      </c>
      <c r="P175" s="231"/>
      <c r="Q175" s="246" t="s">
        <v>641</v>
      </c>
      <c r="R175" s="246"/>
    </row>
    <row r="176" spans="1:18" s="270" customFormat="1">
      <c r="A176" s="234">
        <v>47</v>
      </c>
      <c r="B176" s="234" t="s">
        <v>851</v>
      </c>
      <c r="C176" s="234" t="s">
        <v>850</v>
      </c>
      <c r="D176" s="234" t="s">
        <v>851</v>
      </c>
      <c r="E176" s="244" t="s">
        <v>190</v>
      </c>
      <c r="F176" s="240">
        <v>276</v>
      </c>
      <c r="G176" s="240">
        <v>256</v>
      </c>
      <c r="H176" s="240">
        <v>160</v>
      </c>
      <c r="I176" s="234">
        <v>71</v>
      </c>
      <c r="J176" s="234">
        <v>131</v>
      </c>
      <c r="K176" s="237">
        <v>1.488</v>
      </c>
      <c r="L176" s="238" t="s">
        <v>828</v>
      </c>
      <c r="M176" s="476">
        <v>3248.92</v>
      </c>
      <c r="N176" s="245" t="s">
        <v>191</v>
      </c>
      <c r="O176" s="803" t="s">
        <v>198</v>
      </c>
      <c r="P176" s="231"/>
      <c r="Q176" s="246" t="s">
        <v>641</v>
      </c>
      <c r="R176" s="246"/>
    </row>
    <row r="177" spans="1:18" s="814" customFormat="1">
      <c r="A177" s="804">
        <v>31</v>
      </c>
      <c r="B177" s="804" t="s">
        <v>1139</v>
      </c>
      <c r="C177" s="804" t="s">
        <v>239</v>
      </c>
      <c r="D177" s="804" t="s">
        <v>1139</v>
      </c>
      <c r="E177" s="805" t="s">
        <v>190</v>
      </c>
      <c r="F177" s="806">
        <v>250</v>
      </c>
      <c r="G177" s="806">
        <v>237</v>
      </c>
      <c r="H177" s="806">
        <v>160</v>
      </c>
      <c r="I177" s="804">
        <v>71</v>
      </c>
      <c r="J177" s="804">
        <v>131</v>
      </c>
      <c r="K177" s="807">
        <v>1.343</v>
      </c>
      <c r="L177" s="808" t="s">
        <v>828</v>
      </c>
      <c r="M177" s="809">
        <v>2589.08</v>
      </c>
      <c r="N177" s="810" t="s">
        <v>191</v>
      </c>
      <c r="O177" s="811" t="s">
        <v>198</v>
      </c>
      <c r="P177" s="812"/>
      <c r="Q177" s="813" t="s">
        <v>642</v>
      </c>
      <c r="R177" s="813" t="s">
        <v>1138</v>
      </c>
    </row>
    <row r="178" spans="1:18" s="814" customFormat="1">
      <c r="A178" s="804">
        <v>32</v>
      </c>
      <c r="B178" s="804" t="s">
        <v>1140</v>
      </c>
      <c r="C178" s="804" t="s">
        <v>241</v>
      </c>
      <c r="D178" s="804" t="s">
        <v>1140</v>
      </c>
      <c r="E178" s="805" t="s">
        <v>190</v>
      </c>
      <c r="F178" s="806">
        <v>250</v>
      </c>
      <c r="G178" s="806">
        <v>237</v>
      </c>
      <c r="H178" s="806">
        <v>160</v>
      </c>
      <c r="I178" s="804">
        <v>71</v>
      </c>
      <c r="J178" s="804">
        <v>131</v>
      </c>
      <c r="K178" s="807">
        <v>1.343</v>
      </c>
      <c r="L178" s="808" t="s">
        <v>828</v>
      </c>
      <c r="M178" s="809">
        <v>2589.08</v>
      </c>
      <c r="N178" s="810" t="s">
        <v>191</v>
      </c>
      <c r="O178" s="811" t="s">
        <v>198</v>
      </c>
      <c r="P178" s="812"/>
      <c r="Q178" s="813" t="s">
        <v>642</v>
      </c>
      <c r="R178" s="813" t="s">
        <v>1138</v>
      </c>
    </row>
    <row r="179" spans="1:18" s="270" customFormat="1">
      <c r="A179" s="234"/>
      <c r="B179" s="234"/>
      <c r="C179" s="234"/>
      <c r="D179" s="234"/>
      <c r="E179" s="244" t="s">
        <v>190</v>
      </c>
      <c r="F179" s="240"/>
      <c r="G179" s="240"/>
      <c r="H179" s="240"/>
      <c r="I179" s="234"/>
      <c r="J179" s="234"/>
      <c r="K179" s="237"/>
      <c r="L179" s="238" t="s">
        <v>828</v>
      </c>
      <c r="M179" s="476"/>
      <c r="N179" s="245" t="s">
        <v>191</v>
      </c>
      <c r="O179" s="803" t="s">
        <v>198</v>
      </c>
      <c r="P179" s="231"/>
      <c r="Q179" s="246"/>
      <c r="R179" s="246"/>
    </row>
    <row r="180" spans="1:18" s="270" customFormat="1">
      <c r="A180" s="234"/>
      <c r="B180" s="234"/>
      <c r="C180" s="234"/>
      <c r="D180" s="234"/>
      <c r="E180" s="244" t="s">
        <v>190</v>
      </c>
      <c r="F180" s="240"/>
      <c r="G180" s="240"/>
      <c r="H180" s="240"/>
      <c r="I180" s="234"/>
      <c r="J180" s="234"/>
      <c r="K180" s="237"/>
      <c r="L180" s="238" t="s">
        <v>828</v>
      </c>
      <c r="M180" s="476"/>
      <c r="N180" s="245" t="s">
        <v>191</v>
      </c>
      <c r="O180" s="803" t="s">
        <v>198</v>
      </c>
      <c r="P180" s="231"/>
      <c r="Q180" s="246"/>
      <c r="R180" s="246"/>
    </row>
    <row r="181" spans="1:18" s="270" customFormat="1">
      <c r="A181" s="234"/>
      <c r="B181" s="234"/>
      <c r="C181" s="234"/>
      <c r="D181" s="234"/>
      <c r="E181" s="244" t="s">
        <v>190</v>
      </c>
      <c r="F181" s="240"/>
      <c r="G181" s="240"/>
      <c r="H181" s="240"/>
      <c r="I181" s="234"/>
      <c r="J181" s="234"/>
      <c r="K181" s="237"/>
      <c r="L181" s="238" t="s">
        <v>828</v>
      </c>
      <c r="M181" s="476"/>
      <c r="N181" s="245" t="s">
        <v>191</v>
      </c>
      <c r="O181" s="803" t="s">
        <v>198</v>
      </c>
      <c r="P181" s="231"/>
      <c r="Q181" s="246"/>
      <c r="R181" s="246"/>
    </row>
    <row r="182" spans="1:18" s="270" customFormat="1">
      <c r="A182" s="234"/>
      <c r="B182" s="234"/>
      <c r="C182" s="234"/>
      <c r="D182" s="234"/>
      <c r="E182" s="244" t="s">
        <v>190</v>
      </c>
      <c r="F182" s="240"/>
      <c r="G182" s="240"/>
      <c r="H182" s="240"/>
      <c r="I182" s="234"/>
      <c r="J182" s="234"/>
      <c r="K182" s="237"/>
      <c r="L182" s="238" t="s">
        <v>828</v>
      </c>
      <c r="M182" s="476"/>
      <c r="N182" s="245" t="s">
        <v>191</v>
      </c>
      <c r="O182" s="803" t="s">
        <v>198</v>
      </c>
      <c r="P182" s="231"/>
      <c r="Q182" s="246"/>
      <c r="R182" s="246"/>
    </row>
    <row r="183" spans="1:18" s="270" customFormat="1">
      <c r="A183" s="234"/>
      <c r="B183" s="234"/>
      <c r="C183" s="234"/>
      <c r="D183" s="234"/>
      <c r="E183" s="244" t="s">
        <v>190</v>
      </c>
      <c r="F183" s="240"/>
      <c r="G183" s="240"/>
      <c r="H183" s="240"/>
      <c r="I183" s="234"/>
      <c r="J183" s="234"/>
      <c r="K183" s="237"/>
      <c r="L183" s="238" t="s">
        <v>828</v>
      </c>
      <c r="M183" s="476"/>
      <c r="N183" s="245" t="s">
        <v>191</v>
      </c>
      <c r="O183" s="803" t="s">
        <v>198</v>
      </c>
      <c r="P183" s="231"/>
      <c r="Q183" s="246"/>
      <c r="R183" s="246"/>
    </row>
    <row r="184" spans="1:18" s="270" customFormat="1">
      <c r="A184" s="234"/>
      <c r="B184" s="234"/>
      <c r="C184" s="234"/>
      <c r="D184" s="234"/>
      <c r="E184" s="244" t="s">
        <v>190</v>
      </c>
      <c r="F184" s="240"/>
      <c r="G184" s="240"/>
      <c r="H184" s="240"/>
      <c r="I184" s="234"/>
      <c r="J184" s="234"/>
      <c r="K184" s="237"/>
      <c r="L184" s="238" t="s">
        <v>828</v>
      </c>
      <c r="M184" s="476"/>
      <c r="N184" s="245" t="s">
        <v>191</v>
      </c>
      <c r="O184" s="803" t="s">
        <v>198</v>
      </c>
      <c r="P184" s="231"/>
      <c r="Q184" s="246"/>
      <c r="R184" s="246"/>
    </row>
    <row r="185" spans="1:18" s="270" customFormat="1">
      <c r="A185" s="234"/>
      <c r="B185" s="234"/>
      <c r="C185" s="234"/>
      <c r="D185" s="234"/>
      <c r="E185" s="244" t="s">
        <v>190</v>
      </c>
      <c r="F185" s="240"/>
      <c r="G185" s="240"/>
      <c r="H185" s="240"/>
      <c r="I185" s="234"/>
      <c r="J185" s="234"/>
      <c r="K185" s="237"/>
      <c r="L185" s="238" t="s">
        <v>828</v>
      </c>
      <c r="M185" s="476"/>
      <c r="N185" s="245" t="s">
        <v>191</v>
      </c>
      <c r="O185" s="803" t="s">
        <v>198</v>
      </c>
      <c r="P185" s="231"/>
      <c r="Q185" s="246"/>
      <c r="R185" s="246"/>
    </row>
    <row r="186" spans="1:18" s="270" customFormat="1">
      <c r="A186" s="234"/>
      <c r="B186" s="234"/>
      <c r="C186" s="234"/>
      <c r="D186" s="234"/>
      <c r="E186" s="244" t="s">
        <v>190</v>
      </c>
      <c r="F186" s="240"/>
      <c r="G186" s="240"/>
      <c r="H186" s="240"/>
      <c r="I186" s="234"/>
      <c r="J186" s="234"/>
      <c r="K186" s="237"/>
      <c r="L186" s="238" t="s">
        <v>828</v>
      </c>
      <c r="M186" s="476"/>
      <c r="N186" s="245" t="s">
        <v>191</v>
      </c>
      <c r="O186" s="803" t="s">
        <v>198</v>
      </c>
      <c r="P186" s="231"/>
      <c r="Q186" s="246"/>
      <c r="R186" s="246"/>
    </row>
    <row r="187" spans="1:18" s="270" customFormat="1">
      <c r="A187" s="234"/>
      <c r="B187" s="234"/>
      <c r="C187" s="234"/>
      <c r="D187" s="234"/>
      <c r="E187" s="244" t="s">
        <v>190</v>
      </c>
      <c r="F187" s="240"/>
      <c r="G187" s="240"/>
      <c r="H187" s="240"/>
      <c r="I187" s="234"/>
      <c r="J187" s="234"/>
      <c r="K187" s="237"/>
      <c r="L187" s="238" t="s">
        <v>828</v>
      </c>
      <c r="M187" s="476"/>
      <c r="N187" s="245" t="s">
        <v>191</v>
      </c>
      <c r="O187" s="803" t="s">
        <v>198</v>
      </c>
      <c r="P187" s="231"/>
      <c r="Q187" s="246"/>
      <c r="R187" s="246"/>
    </row>
    <row r="188" spans="1:18" s="270" customFormat="1">
      <c r="A188" s="234"/>
      <c r="B188" s="234"/>
      <c r="C188" s="234"/>
      <c r="D188" s="234"/>
      <c r="E188" s="244" t="s">
        <v>190</v>
      </c>
      <c r="F188" s="240"/>
      <c r="G188" s="240"/>
      <c r="H188" s="240"/>
      <c r="I188" s="234"/>
      <c r="J188" s="234"/>
      <c r="K188" s="237"/>
      <c r="L188" s="238" t="s">
        <v>828</v>
      </c>
      <c r="M188" s="476"/>
      <c r="N188" s="245" t="s">
        <v>191</v>
      </c>
      <c r="O188" s="803" t="s">
        <v>198</v>
      </c>
      <c r="P188" s="231"/>
      <c r="Q188" s="246"/>
      <c r="R188" s="246"/>
    </row>
    <row r="189" spans="1:18" s="270" customFormat="1">
      <c r="A189" s="234"/>
      <c r="B189" s="234"/>
      <c r="C189" s="234"/>
      <c r="D189" s="234"/>
      <c r="E189" s="244" t="s">
        <v>190</v>
      </c>
      <c r="F189" s="240"/>
      <c r="G189" s="240"/>
      <c r="H189" s="240"/>
      <c r="I189" s="234"/>
      <c r="J189" s="234"/>
      <c r="K189" s="237"/>
      <c r="L189" s="238" t="s">
        <v>828</v>
      </c>
      <c r="M189" s="476"/>
      <c r="N189" s="245" t="s">
        <v>191</v>
      </c>
      <c r="O189" s="803" t="s">
        <v>198</v>
      </c>
      <c r="P189" s="231"/>
      <c r="Q189" s="246"/>
      <c r="R189" s="246"/>
    </row>
    <row r="190" spans="1:18" s="270" customFormat="1">
      <c r="A190" s="234">
        <v>1</v>
      </c>
      <c r="B190" s="234" t="s">
        <v>340</v>
      </c>
      <c r="C190" s="234" t="s">
        <v>339</v>
      </c>
      <c r="D190" s="234" t="s">
        <v>340</v>
      </c>
      <c r="E190" s="244" t="s">
        <v>190</v>
      </c>
      <c r="F190" s="240">
        <v>260</v>
      </c>
      <c r="G190" s="240">
        <v>235</v>
      </c>
      <c r="H190" s="240">
        <v>162</v>
      </c>
      <c r="I190" s="234">
        <v>70</v>
      </c>
      <c r="J190" s="234">
        <v>124</v>
      </c>
      <c r="K190" s="237">
        <v>1.407</v>
      </c>
      <c r="L190" s="238" t="s">
        <v>828</v>
      </c>
      <c r="M190" s="476">
        <v>0</v>
      </c>
      <c r="N190" s="245" t="s">
        <v>191</v>
      </c>
      <c r="O190" s="803" t="s">
        <v>198</v>
      </c>
      <c r="P190" s="231"/>
      <c r="Q190" s="246" t="s">
        <v>641</v>
      </c>
      <c r="R190" s="246"/>
    </row>
    <row r="191" spans="1:18" s="270" customFormat="1">
      <c r="A191" s="234">
        <v>2</v>
      </c>
      <c r="B191" s="234" t="s">
        <v>342</v>
      </c>
      <c r="C191" s="234" t="s">
        <v>341</v>
      </c>
      <c r="D191" s="234" t="s">
        <v>342</v>
      </c>
      <c r="E191" s="244" t="s">
        <v>190</v>
      </c>
      <c r="F191" s="240">
        <v>260</v>
      </c>
      <c r="G191" s="240">
        <v>235</v>
      </c>
      <c r="H191" s="240">
        <v>162</v>
      </c>
      <c r="I191" s="234">
        <v>70</v>
      </c>
      <c r="J191" s="234">
        <v>124</v>
      </c>
      <c r="K191" s="237">
        <v>1.407</v>
      </c>
      <c r="L191" s="238" t="s">
        <v>828</v>
      </c>
      <c r="M191" s="476">
        <v>0</v>
      </c>
      <c r="N191" s="245" t="s">
        <v>191</v>
      </c>
      <c r="O191" s="803" t="s">
        <v>198</v>
      </c>
      <c r="P191" s="231"/>
      <c r="Q191" s="246" t="s">
        <v>641</v>
      </c>
      <c r="R191" s="246"/>
    </row>
    <row r="192" spans="1:18" s="270" customFormat="1">
      <c r="A192" s="234">
        <v>3</v>
      </c>
      <c r="B192" s="234" t="s">
        <v>344</v>
      </c>
      <c r="C192" s="234" t="s">
        <v>343</v>
      </c>
      <c r="D192" s="234" t="s">
        <v>344</v>
      </c>
      <c r="E192" s="244" t="s">
        <v>190</v>
      </c>
      <c r="F192" s="240">
        <v>260</v>
      </c>
      <c r="G192" s="240">
        <v>235</v>
      </c>
      <c r="H192" s="240">
        <v>162</v>
      </c>
      <c r="I192" s="234">
        <v>70</v>
      </c>
      <c r="J192" s="234">
        <v>124</v>
      </c>
      <c r="K192" s="237">
        <v>1.407</v>
      </c>
      <c r="L192" s="238" t="s">
        <v>828</v>
      </c>
      <c r="M192" s="476">
        <v>0</v>
      </c>
      <c r="N192" s="245" t="s">
        <v>191</v>
      </c>
      <c r="O192" s="803" t="s">
        <v>198</v>
      </c>
      <c r="P192" s="231"/>
      <c r="Q192" s="246" t="s">
        <v>641</v>
      </c>
      <c r="R192" s="246"/>
    </row>
    <row r="193" spans="1:18" s="270" customFormat="1">
      <c r="A193" s="234">
        <v>4</v>
      </c>
      <c r="B193" s="234" t="s">
        <v>280</v>
      </c>
      <c r="C193" s="234" t="s">
        <v>279</v>
      </c>
      <c r="D193" s="234" t="s">
        <v>280</v>
      </c>
      <c r="E193" s="244" t="s">
        <v>190</v>
      </c>
      <c r="F193" s="240">
        <v>238</v>
      </c>
      <c r="G193" s="240">
        <v>216</v>
      </c>
      <c r="H193" s="240">
        <v>163</v>
      </c>
      <c r="I193" s="234">
        <v>65</v>
      </c>
      <c r="J193" s="234">
        <v>124</v>
      </c>
      <c r="K193" s="237">
        <v>1.3140000000000001</v>
      </c>
      <c r="L193" s="238" t="s">
        <v>828</v>
      </c>
      <c r="M193" s="476">
        <v>2268.35</v>
      </c>
      <c r="N193" s="245" t="s">
        <v>191</v>
      </c>
      <c r="O193" s="803" t="s">
        <v>198</v>
      </c>
      <c r="P193" s="231"/>
      <c r="Q193" s="246" t="s">
        <v>642</v>
      </c>
      <c r="R193" s="246"/>
    </row>
    <row r="194" spans="1:18" s="270" customFormat="1">
      <c r="A194" s="234">
        <v>5</v>
      </c>
      <c r="B194" s="234" t="s">
        <v>282</v>
      </c>
      <c r="C194" s="234" t="s">
        <v>281</v>
      </c>
      <c r="D194" s="234" t="s">
        <v>282</v>
      </c>
      <c r="E194" s="244" t="s">
        <v>190</v>
      </c>
      <c r="F194" s="240">
        <v>238</v>
      </c>
      <c r="G194" s="240">
        <v>216</v>
      </c>
      <c r="H194" s="240">
        <v>163</v>
      </c>
      <c r="I194" s="234">
        <v>65</v>
      </c>
      <c r="J194" s="234">
        <v>124</v>
      </c>
      <c r="K194" s="237">
        <v>1.3140000000000001</v>
      </c>
      <c r="L194" s="238" t="s">
        <v>828</v>
      </c>
      <c r="M194" s="476">
        <v>2312.42</v>
      </c>
      <c r="N194" s="245" t="s">
        <v>191</v>
      </c>
      <c r="O194" s="803" t="s">
        <v>198</v>
      </c>
      <c r="P194" s="274"/>
      <c r="Q194" s="246" t="s">
        <v>642</v>
      </c>
      <c r="R194" s="246"/>
    </row>
    <row r="195" spans="1:18" s="270" customFormat="1">
      <c r="A195" s="234">
        <v>6</v>
      </c>
      <c r="B195" s="234" t="s">
        <v>728</v>
      </c>
      <c r="C195" s="234" t="s">
        <v>724</v>
      </c>
      <c r="D195" s="234" t="s">
        <v>728</v>
      </c>
      <c r="E195" s="244" t="s">
        <v>190</v>
      </c>
      <c r="F195" s="240">
        <v>238</v>
      </c>
      <c r="G195" s="240">
        <v>216</v>
      </c>
      <c r="H195" s="240">
        <v>163</v>
      </c>
      <c r="I195" s="234">
        <v>65</v>
      </c>
      <c r="J195" s="234">
        <v>124</v>
      </c>
      <c r="K195" s="237">
        <v>1.3140000000000001</v>
      </c>
      <c r="L195" s="238" t="s">
        <v>828</v>
      </c>
      <c r="M195" s="476">
        <v>2209.64</v>
      </c>
      <c r="N195" s="245" t="s">
        <v>191</v>
      </c>
      <c r="O195" s="803" t="s">
        <v>198</v>
      </c>
      <c r="P195" s="274"/>
      <c r="Q195" s="246" t="s">
        <v>642</v>
      </c>
      <c r="R195" s="246" t="s">
        <v>1138</v>
      </c>
    </row>
    <row r="196" spans="1:18" s="270" customFormat="1">
      <c r="A196" s="234">
        <v>7</v>
      </c>
      <c r="B196" s="234" t="s">
        <v>729</v>
      </c>
      <c r="C196" s="234" t="s">
        <v>725</v>
      </c>
      <c r="D196" s="234" t="s">
        <v>729</v>
      </c>
      <c r="E196" s="244" t="s">
        <v>190</v>
      </c>
      <c r="F196" s="240">
        <v>238</v>
      </c>
      <c r="G196" s="240">
        <v>216</v>
      </c>
      <c r="H196" s="240">
        <v>163</v>
      </c>
      <c r="I196" s="234">
        <v>65</v>
      </c>
      <c r="J196" s="234">
        <v>124</v>
      </c>
      <c r="K196" s="237">
        <v>1.3140000000000001</v>
      </c>
      <c r="L196" s="238" t="s">
        <v>828</v>
      </c>
      <c r="M196" s="476">
        <v>2209.64</v>
      </c>
      <c r="N196" s="245" t="s">
        <v>191</v>
      </c>
      <c r="O196" s="803" t="s">
        <v>198</v>
      </c>
      <c r="P196" s="274"/>
      <c r="Q196" s="246" t="s">
        <v>642</v>
      </c>
      <c r="R196" s="246" t="s">
        <v>1138</v>
      </c>
    </row>
    <row r="197" spans="1:18" s="270" customFormat="1">
      <c r="A197" s="234">
        <v>8</v>
      </c>
      <c r="B197" s="234" t="s">
        <v>284</v>
      </c>
      <c r="C197" s="234" t="s">
        <v>283</v>
      </c>
      <c r="D197" s="234" t="s">
        <v>284</v>
      </c>
      <c r="E197" s="244" t="s">
        <v>190</v>
      </c>
      <c r="F197" s="240">
        <v>238</v>
      </c>
      <c r="G197" s="240">
        <v>216</v>
      </c>
      <c r="H197" s="240">
        <v>163</v>
      </c>
      <c r="I197" s="234">
        <v>65</v>
      </c>
      <c r="J197" s="234">
        <v>124</v>
      </c>
      <c r="K197" s="237">
        <v>1.3140000000000001</v>
      </c>
      <c r="L197" s="238" t="s">
        <v>828</v>
      </c>
      <c r="M197" s="476">
        <v>2401.4899999999998</v>
      </c>
      <c r="N197" s="245" t="s">
        <v>191</v>
      </c>
      <c r="O197" s="803" t="s">
        <v>198</v>
      </c>
      <c r="P197" s="274"/>
      <c r="Q197" s="246" t="s">
        <v>642</v>
      </c>
      <c r="R197" s="246"/>
    </row>
    <row r="198" spans="1:18" s="270" customFormat="1">
      <c r="A198" s="234">
        <v>9</v>
      </c>
      <c r="B198" s="234" t="s">
        <v>272</v>
      </c>
      <c r="C198" s="234" t="s">
        <v>271</v>
      </c>
      <c r="D198" s="234" t="s">
        <v>272</v>
      </c>
      <c r="E198" s="244" t="s">
        <v>190</v>
      </c>
      <c r="F198" s="240">
        <v>254</v>
      </c>
      <c r="G198" s="240">
        <v>229</v>
      </c>
      <c r="H198" s="240">
        <v>163</v>
      </c>
      <c r="I198" s="234">
        <v>70</v>
      </c>
      <c r="J198" s="234">
        <v>130</v>
      </c>
      <c r="K198" s="237">
        <v>1.484</v>
      </c>
      <c r="L198" s="238" t="s">
        <v>828</v>
      </c>
      <c r="M198" s="476">
        <v>2511.65</v>
      </c>
      <c r="N198" s="245" t="s">
        <v>191</v>
      </c>
      <c r="O198" s="803" t="s">
        <v>198</v>
      </c>
      <c r="P198" s="231"/>
      <c r="Q198" s="246" t="s">
        <v>642</v>
      </c>
      <c r="R198" s="246"/>
    </row>
    <row r="199" spans="1:18" s="270" customFormat="1">
      <c r="A199" s="234">
        <v>10</v>
      </c>
      <c r="B199" s="234" t="s">
        <v>274</v>
      </c>
      <c r="C199" s="234" t="s">
        <v>273</v>
      </c>
      <c r="D199" s="234" t="s">
        <v>274</v>
      </c>
      <c r="E199" s="244" t="s">
        <v>190</v>
      </c>
      <c r="F199" s="240">
        <v>254</v>
      </c>
      <c r="G199" s="240">
        <v>229</v>
      </c>
      <c r="H199" s="240">
        <v>163</v>
      </c>
      <c r="I199" s="234">
        <v>70</v>
      </c>
      <c r="J199" s="234">
        <v>130</v>
      </c>
      <c r="K199" s="237">
        <v>1.484</v>
      </c>
      <c r="L199" s="238" t="s">
        <v>828</v>
      </c>
      <c r="M199" s="476">
        <v>2555.37</v>
      </c>
      <c r="N199" s="245" t="s">
        <v>191</v>
      </c>
      <c r="O199" s="803" t="s">
        <v>198</v>
      </c>
      <c r="P199" s="231"/>
      <c r="Q199" s="246" t="s">
        <v>642</v>
      </c>
      <c r="R199" s="246"/>
    </row>
    <row r="200" spans="1:18" s="274" customFormat="1">
      <c r="A200" s="234">
        <v>11</v>
      </c>
      <c r="B200" s="234" t="s">
        <v>730</v>
      </c>
      <c r="C200" s="234" t="s">
        <v>726</v>
      </c>
      <c r="D200" s="234" t="s">
        <v>730</v>
      </c>
      <c r="E200" s="244" t="s">
        <v>190</v>
      </c>
      <c r="F200" s="240">
        <v>254</v>
      </c>
      <c r="G200" s="240">
        <v>229</v>
      </c>
      <c r="H200" s="240">
        <v>163</v>
      </c>
      <c r="I200" s="234">
        <v>70</v>
      </c>
      <c r="J200" s="234">
        <v>130</v>
      </c>
      <c r="K200" s="237">
        <v>1.484</v>
      </c>
      <c r="L200" s="238" t="s">
        <v>828</v>
      </c>
      <c r="M200" s="476">
        <v>2438.41</v>
      </c>
      <c r="N200" s="245" t="s">
        <v>191</v>
      </c>
      <c r="O200" s="803" t="s">
        <v>198</v>
      </c>
      <c r="P200" s="231"/>
      <c r="Q200" s="246" t="s">
        <v>642</v>
      </c>
      <c r="R200" s="246" t="s">
        <v>1138</v>
      </c>
    </row>
    <row r="201" spans="1:18" s="274" customFormat="1">
      <c r="A201" s="234">
        <v>12</v>
      </c>
      <c r="B201" s="234" t="s">
        <v>731</v>
      </c>
      <c r="C201" s="234" t="s">
        <v>727</v>
      </c>
      <c r="D201" s="234" t="s">
        <v>731</v>
      </c>
      <c r="E201" s="244" t="s">
        <v>190</v>
      </c>
      <c r="F201" s="240">
        <v>254</v>
      </c>
      <c r="G201" s="240">
        <v>229</v>
      </c>
      <c r="H201" s="240">
        <v>163</v>
      </c>
      <c r="I201" s="234">
        <v>70</v>
      </c>
      <c r="J201" s="234">
        <v>130</v>
      </c>
      <c r="K201" s="237">
        <v>1.484</v>
      </c>
      <c r="L201" s="238" t="s">
        <v>828</v>
      </c>
      <c r="M201" s="476">
        <v>2438.41</v>
      </c>
      <c r="N201" s="245" t="s">
        <v>191</v>
      </c>
      <c r="O201" s="803" t="s">
        <v>198</v>
      </c>
      <c r="P201" s="231"/>
      <c r="Q201" s="246" t="s">
        <v>642</v>
      </c>
      <c r="R201" s="246" t="s">
        <v>1138</v>
      </c>
    </row>
    <row r="202" spans="1:18" s="274" customFormat="1">
      <c r="A202" s="234">
        <v>13</v>
      </c>
      <c r="B202" s="234" t="s">
        <v>276</v>
      </c>
      <c r="C202" s="234" t="s">
        <v>275</v>
      </c>
      <c r="D202" s="234" t="s">
        <v>276</v>
      </c>
      <c r="E202" s="244" t="s">
        <v>190</v>
      </c>
      <c r="F202" s="240">
        <v>254</v>
      </c>
      <c r="G202" s="240">
        <v>229</v>
      </c>
      <c r="H202" s="240">
        <v>163</v>
      </c>
      <c r="I202" s="234">
        <v>70</v>
      </c>
      <c r="J202" s="234">
        <v>130</v>
      </c>
      <c r="K202" s="237">
        <v>1.484</v>
      </c>
      <c r="L202" s="238" t="s">
        <v>828</v>
      </c>
      <c r="M202" s="476">
        <v>2653.84</v>
      </c>
      <c r="N202" s="245" t="s">
        <v>191</v>
      </c>
      <c r="O202" s="803" t="s">
        <v>198</v>
      </c>
      <c r="P202" s="231"/>
      <c r="Q202" s="246" t="s">
        <v>642</v>
      </c>
      <c r="R202" s="246"/>
    </row>
    <row r="203" spans="1:18" s="274" customFormat="1">
      <c r="A203" s="234">
        <v>14</v>
      </c>
      <c r="B203" s="234" t="s">
        <v>309</v>
      </c>
      <c r="C203" s="234" t="s">
        <v>308</v>
      </c>
      <c r="D203" s="234" t="s">
        <v>309</v>
      </c>
      <c r="E203" s="244" t="s">
        <v>190</v>
      </c>
      <c r="F203" s="240">
        <v>254</v>
      </c>
      <c r="G203" s="240">
        <v>229</v>
      </c>
      <c r="H203" s="240">
        <v>163</v>
      </c>
      <c r="I203" s="234">
        <v>70</v>
      </c>
      <c r="J203" s="234">
        <v>130</v>
      </c>
      <c r="K203" s="237">
        <v>1.484</v>
      </c>
      <c r="L203" s="238" t="s">
        <v>828</v>
      </c>
      <c r="M203" s="476">
        <v>2560.27</v>
      </c>
      <c r="N203" s="245" t="s">
        <v>191</v>
      </c>
      <c r="O203" s="803" t="s">
        <v>198</v>
      </c>
      <c r="P203" s="231"/>
      <c r="Q203" s="246" t="s">
        <v>642</v>
      </c>
      <c r="R203" s="246"/>
    </row>
    <row r="204" spans="1:18" s="270" customFormat="1">
      <c r="A204" s="234">
        <v>15</v>
      </c>
      <c r="B204" s="234" t="s">
        <v>738</v>
      </c>
      <c r="C204" s="234" t="s">
        <v>737</v>
      </c>
      <c r="D204" s="234" t="s">
        <v>738</v>
      </c>
      <c r="E204" s="244" t="s">
        <v>190</v>
      </c>
      <c r="F204" s="240">
        <v>259</v>
      </c>
      <c r="G204" s="240">
        <v>234</v>
      </c>
      <c r="H204" s="240">
        <v>163</v>
      </c>
      <c r="I204" s="234">
        <v>70</v>
      </c>
      <c r="J204" s="234">
        <v>130</v>
      </c>
      <c r="K204" s="237">
        <v>1.484</v>
      </c>
      <c r="L204" s="238" t="s">
        <v>828</v>
      </c>
      <c r="M204" s="476">
        <v>2969.83</v>
      </c>
      <c r="N204" s="245" t="s">
        <v>191</v>
      </c>
      <c r="O204" s="803" t="s">
        <v>198</v>
      </c>
      <c r="P204" s="231"/>
      <c r="Q204" s="246" t="s">
        <v>642</v>
      </c>
      <c r="R204" s="246"/>
    </row>
    <row r="205" spans="1:18" s="274" customFormat="1">
      <c r="A205" s="234">
        <v>16</v>
      </c>
      <c r="B205" s="234" t="s">
        <v>286</v>
      </c>
      <c r="C205" s="234" t="s">
        <v>285</v>
      </c>
      <c r="D205" s="234" t="s">
        <v>286</v>
      </c>
      <c r="E205" s="244" t="s">
        <v>190</v>
      </c>
      <c r="F205" s="240">
        <v>238</v>
      </c>
      <c r="G205" s="240">
        <v>216</v>
      </c>
      <c r="H205" s="240">
        <v>163</v>
      </c>
      <c r="I205" s="234">
        <v>65</v>
      </c>
      <c r="J205" s="234">
        <v>124</v>
      </c>
      <c r="K205" s="237">
        <v>1.3140000000000001</v>
      </c>
      <c r="L205" s="238" t="s">
        <v>828</v>
      </c>
      <c r="M205" s="476">
        <v>2442.09</v>
      </c>
      <c r="N205" s="245" t="s">
        <v>191</v>
      </c>
      <c r="O205" s="803" t="s">
        <v>198</v>
      </c>
      <c r="P205" s="231"/>
      <c r="Q205" s="246" t="s">
        <v>642</v>
      </c>
      <c r="R205" s="246"/>
    </row>
    <row r="206" spans="1:18" s="274" customFormat="1">
      <c r="A206" s="234">
        <v>17</v>
      </c>
      <c r="B206" s="234" t="s">
        <v>278</v>
      </c>
      <c r="C206" s="234" t="s">
        <v>277</v>
      </c>
      <c r="D206" s="234" t="s">
        <v>278</v>
      </c>
      <c r="E206" s="244" t="s">
        <v>190</v>
      </c>
      <c r="F206" s="240">
        <v>254</v>
      </c>
      <c r="G206" s="240">
        <v>229</v>
      </c>
      <c r="H206" s="240">
        <v>163</v>
      </c>
      <c r="I206" s="234">
        <v>70</v>
      </c>
      <c r="J206" s="234">
        <v>130</v>
      </c>
      <c r="K206" s="237">
        <v>1.484</v>
      </c>
      <c r="L206" s="238" t="s">
        <v>828</v>
      </c>
      <c r="M206" s="476">
        <v>2697.53</v>
      </c>
      <c r="N206" s="245" t="s">
        <v>191</v>
      </c>
      <c r="O206" s="803" t="s">
        <v>198</v>
      </c>
      <c r="P206" s="231"/>
      <c r="Q206" s="246" t="s">
        <v>642</v>
      </c>
      <c r="R206" s="246"/>
    </row>
    <row r="207" spans="1:18" s="274" customFormat="1">
      <c r="A207" s="234">
        <v>18</v>
      </c>
      <c r="B207" s="234" t="s">
        <v>693</v>
      </c>
      <c r="C207" s="234" t="s">
        <v>689</v>
      </c>
      <c r="D207" s="234" t="s">
        <v>693</v>
      </c>
      <c r="E207" s="244" t="s">
        <v>190</v>
      </c>
      <c r="F207" s="240">
        <v>238</v>
      </c>
      <c r="G207" s="240">
        <v>216</v>
      </c>
      <c r="H207" s="240">
        <v>163</v>
      </c>
      <c r="I207" s="234">
        <v>65</v>
      </c>
      <c r="J207" s="234">
        <v>124</v>
      </c>
      <c r="K207" s="237">
        <v>1.3140000000000001</v>
      </c>
      <c r="L207" s="238" t="s">
        <v>828</v>
      </c>
      <c r="M207" s="476">
        <v>2665.96</v>
      </c>
      <c r="N207" s="245" t="s">
        <v>191</v>
      </c>
      <c r="O207" s="803" t="s">
        <v>198</v>
      </c>
      <c r="P207" s="231"/>
      <c r="Q207" s="246" t="s">
        <v>642</v>
      </c>
      <c r="R207" s="246"/>
    </row>
    <row r="208" spans="1:18" s="274" customFormat="1">
      <c r="A208" s="234">
        <v>19</v>
      </c>
      <c r="B208" s="234" t="s">
        <v>739</v>
      </c>
      <c r="C208" s="234" t="s">
        <v>736</v>
      </c>
      <c r="D208" s="234" t="s">
        <v>739</v>
      </c>
      <c r="E208" s="244" t="s">
        <v>190</v>
      </c>
      <c r="F208" s="240">
        <v>243</v>
      </c>
      <c r="G208" s="240">
        <v>221</v>
      </c>
      <c r="H208" s="240">
        <v>163</v>
      </c>
      <c r="I208" s="234">
        <v>65</v>
      </c>
      <c r="J208" s="234">
        <v>124</v>
      </c>
      <c r="K208" s="237">
        <v>1.3140000000000001</v>
      </c>
      <c r="L208" s="238" t="s">
        <v>828</v>
      </c>
      <c r="M208" s="476">
        <v>2710.22</v>
      </c>
      <c r="N208" s="245" t="s">
        <v>191</v>
      </c>
      <c r="O208" s="803" t="s">
        <v>198</v>
      </c>
      <c r="P208" s="231"/>
      <c r="Q208" s="246" t="s">
        <v>642</v>
      </c>
      <c r="R208" s="246"/>
    </row>
    <row r="209" spans="1:18" s="274" customFormat="1">
      <c r="A209" s="234">
        <v>20</v>
      </c>
      <c r="B209" s="234" t="s">
        <v>694</v>
      </c>
      <c r="C209" s="234" t="s">
        <v>690</v>
      </c>
      <c r="D209" s="234" t="s">
        <v>694</v>
      </c>
      <c r="E209" s="244" t="s">
        <v>190</v>
      </c>
      <c r="F209" s="240">
        <v>243</v>
      </c>
      <c r="G209" s="240">
        <v>221</v>
      </c>
      <c r="H209" s="240">
        <v>163</v>
      </c>
      <c r="I209" s="234">
        <v>65</v>
      </c>
      <c r="J209" s="234">
        <v>124</v>
      </c>
      <c r="K209" s="237">
        <v>1.3140000000000001</v>
      </c>
      <c r="L209" s="238" t="s">
        <v>828</v>
      </c>
      <c r="M209" s="476">
        <v>2798.66</v>
      </c>
      <c r="N209" s="245" t="s">
        <v>191</v>
      </c>
      <c r="O209" s="803" t="s">
        <v>198</v>
      </c>
      <c r="P209" s="231"/>
      <c r="Q209" s="246" t="s">
        <v>642</v>
      </c>
      <c r="R209" s="246"/>
    </row>
    <row r="210" spans="1:18" s="274" customFormat="1">
      <c r="A210" s="234">
        <v>21</v>
      </c>
      <c r="B210" s="234" t="s">
        <v>809</v>
      </c>
      <c r="C210" s="234" t="s">
        <v>807</v>
      </c>
      <c r="D210" s="234" t="s">
        <v>809</v>
      </c>
      <c r="E210" s="244" t="s">
        <v>190</v>
      </c>
      <c r="F210" s="240">
        <v>243</v>
      </c>
      <c r="G210" s="240">
        <v>221</v>
      </c>
      <c r="H210" s="240">
        <v>163</v>
      </c>
      <c r="I210" s="234">
        <v>65</v>
      </c>
      <c r="J210" s="234">
        <v>124</v>
      </c>
      <c r="K210" s="237">
        <v>1.3140000000000001</v>
      </c>
      <c r="L210" s="238" t="s">
        <v>828</v>
      </c>
      <c r="M210" s="476">
        <v>2839.31</v>
      </c>
      <c r="N210" s="245" t="s">
        <v>191</v>
      </c>
      <c r="O210" s="803" t="s">
        <v>198</v>
      </c>
      <c r="Q210" s="246" t="s">
        <v>642</v>
      </c>
      <c r="R210" s="246"/>
    </row>
    <row r="211" spans="1:18" s="274" customFormat="1">
      <c r="A211" s="234">
        <v>22</v>
      </c>
      <c r="B211" s="234" t="s">
        <v>695</v>
      </c>
      <c r="C211" s="234" t="s">
        <v>691</v>
      </c>
      <c r="D211" s="234" t="s">
        <v>695</v>
      </c>
      <c r="E211" s="244" t="s">
        <v>190</v>
      </c>
      <c r="F211" s="240">
        <v>254</v>
      </c>
      <c r="G211" s="240">
        <v>229</v>
      </c>
      <c r="H211" s="240">
        <v>163</v>
      </c>
      <c r="I211" s="234">
        <v>70</v>
      </c>
      <c r="J211" s="234">
        <v>130</v>
      </c>
      <c r="K211" s="237">
        <v>1.484</v>
      </c>
      <c r="L211" s="238" t="s">
        <v>828</v>
      </c>
      <c r="M211" s="476">
        <v>2921.12</v>
      </c>
      <c r="N211" s="245" t="s">
        <v>191</v>
      </c>
      <c r="O211" s="803" t="s">
        <v>198</v>
      </c>
      <c r="Q211" s="246" t="s">
        <v>642</v>
      </c>
      <c r="R211" s="246"/>
    </row>
    <row r="212" spans="1:18" s="274" customFormat="1">
      <c r="A212" s="234">
        <v>23</v>
      </c>
      <c r="B212" s="234" t="s">
        <v>735</v>
      </c>
      <c r="C212" s="234" t="s">
        <v>734</v>
      </c>
      <c r="D212" s="234" t="s">
        <v>735</v>
      </c>
      <c r="E212" s="244" t="s">
        <v>190</v>
      </c>
      <c r="F212" s="240">
        <v>259</v>
      </c>
      <c r="G212" s="240">
        <v>234</v>
      </c>
      <c r="H212" s="240">
        <v>163</v>
      </c>
      <c r="I212" s="234">
        <v>70</v>
      </c>
      <c r="J212" s="234">
        <v>130</v>
      </c>
      <c r="K212" s="237">
        <v>1.484</v>
      </c>
      <c r="L212" s="238" t="s">
        <v>828</v>
      </c>
      <c r="M212" s="476">
        <v>2964.84</v>
      </c>
      <c r="N212" s="245" t="s">
        <v>191</v>
      </c>
      <c r="O212" s="803" t="s">
        <v>198</v>
      </c>
      <c r="Q212" s="246" t="s">
        <v>642</v>
      </c>
      <c r="R212" s="246"/>
    </row>
    <row r="213" spans="1:18" s="274" customFormat="1">
      <c r="A213" s="234">
        <v>24</v>
      </c>
      <c r="B213" s="234" t="s">
        <v>696</v>
      </c>
      <c r="C213" s="234" t="s">
        <v>692</v>
      </c>
      <c r="D213" s="234" t="s">
        <v>696</v>
      </c>
      <c r="E213" s="244" t="s">
        <v>190</v>
      </c>
      <c r="F213" s="240">
        <v>259</v>
      </c>
      <c r="G213" s="240">
        <v>234</v>
      </c>
      <c r="H213" s="240">
        <v>163</v>
      </c>
      <c r="I213" s="234">
        <v>70</v>
      </c>
      <c r="J213" s="234">
        <v>130</v>
      </c>
      <c r="K213" s="237">
        <v>1.484</v>
      </c>
      <c r="L213" s="238" t="s">
        <v>828</v>
      </c>
      <c r="M213" s="476">
        <v>3062.68</v>
      </c>
      <c r="N213" s="245" t="s">
        <v>191</v>
      </c>
      <c r="O213" s="803" t="s">
        <v>198</v>
      </c>
      <c r="P213" s="231"/>
      <c r="Q213" s="246" t="s">
        <v>642</v>
      </c>
      <c r="R213" s="246"/>
    </row>
    <row r="214" spans="1:18" s="274" customFormat="1">
      <c r="A214" s="234">
        <v>25</v>
      </c>
      <c r="B214" s="234" t="s">
        <v>810</v>
      </c>
      <c r="C214" s="234" t="s">
        <v>806</v>
      </c>
      <c r="D214" s="234" t="s">
        <v>810</v>
      </c>
      <c r="E214" s="244" t="s">
        <v>190</v>
      </c>
      <c r="F214" s="240">
        <v>259</v>
      </c>
      <c r="G214" s="240">
        <v>234</v>
      </c>
      <c r="H214" s="240">
        <v>163</v>
      </c>
      <c r="I214" s="234">
        <v>70</v>
      </c>
      <c r="J214" s="234">
        <v>130</v>
      </c>
      <c r="K214" s="237">
        <v>1.48</v>
      </c>
      <c r="L214" s="238" t="s">
        <v>828</v>
      </c>
      <c r="M214" s="476">
        <v>3106.4</v>
      </c>
      <c r="N214" s="245" t="s">
        <v>191</v>
      </c>
      <c r="O214" s="803" t="s">
        <v>198</v>
      </c>
      <c r="P214" s="231"/>
      <c r="Q214" s="246" t="s">
        <v>642</v>
      </c>
      <c r="R214" s="246"/>
    </row>
    <row r="215" spans="1:18" s="274" customFormat="1">
      <c r="A215" s="234">
        <v>26</v>
      </c>
      <c r="B215" s="234" t="s">
        <v>256</v>
      </c>
      <c r="C215" s="234" t="s">
        <v>255</v>
      </c>
      <c r="D215" s="234" t="s">
        <v>256</v>
      </c>
      <c r="E215" s="244" t="s">
        <v>190</v>
      </c>
      <c r="F215" s="240">
        <v>223</v>
      </c>
      <c r="G215" s="240">
        <v>205</v>
      </c>
      <c r="H215" s="240">
        <v>156</v>
      </c>
      <c r="I215" s="234">
        <v>68</v>
      </c>
      <c r="J215" s="234">
        <v>119</v>
      </c>
      <c r="K215" s="237">
        <v>1.262</v>
      </c>
      <c r="L215" s="238" t="s">
        <v>828</v>
      </c>
      <c r="M215" s="476">
        <v>2856.61</v>
      </c>
      <c r="N215" s="245" t="s">
        <v>191</v>
      </c>
      <c r="O215" s="803" t="s">
        <v>198</v>
      </c>
      <c r="P215" s="231"/>
      <c r="Q215" s="246" t="s">
        <v>641</v>
      </c>
      <c r="R215" s="246"/>
    </row>
    <row r="216" spans="1:18" s="274" customFormat="1">
      <c r="A216" s="234">
        <v>27</v>
      </c>
      <c r="B216" s="234" t="s">
        <v>248</v>
      </c>
      <c r="C216" s="234" t="s">
        <v>247</v>
      </c>
      <c r="D216" s="234" t="s">
        <v>248</v>
      </c>
      <c r="E216" s="244" t="s">
        <v>190</v>
      </c>
      <c r="F216" s="240">
        <v>223</v>
      </c>
      <c r="G216" s="240">
        <v>205</v>
      </c>
      <c r="H216" s="240">
        <v>156</v>
      </c>
      <c r="I216" s="234">
        <v>68</v>
      </c>
      <c r="J216" s="234">
        <v>119</v>
      </c>
      <c r="K216" s="237">
        <v>1.262</v>
      </c>
      <c r="L216" s="238" t="s">
        <v>828</v>
      </c>
      <c r="M216" s="476">
        <v>2856.95</v>
      </c>
      <c r="N216" s="245" t="s">
        <v>191</v>
      </c>
      <c r="O216" s="803" t="s">
        <v>198</v>
      </c>
      <c r="P216" s="231"/>
      <c r="Q216" s="246" t="s">
        <v>641</v>
      </c>
      <c r="R216" s="246"/>
    </row>
    <row r="217" spans="1:18" s="274" customFormat="1">
      <c r="A217" s="234">
        <v>28</v>
      </c>
      <c r="B217" s="234" t="s">
        <v>252</v>
      </c>
      <c r="C217" s="234" t="s">
        <v>251</v>
      </c>
      <c r="D217" s="234" t="s">
        <v>252</v>
      </c>
      <c r="E217" s="244" t="s">
        <v>190</v>
      </c>
      <c r="F217" s="240">
        <v>223</v>
      </c>
      <c r="G217" s="240">
        <v>205</v>
      </c>
      <c r="H217" s="240">
        <v>156</v>
      </c>
      <c r="I217" s="234">
        <v>68</v>
      </c>
      <c r="J217" s="234">
        <v>119</v>
      </c>
      <c r="K217" s="237">
        <v>1.262</v>
      </c>
      <c r="L217" s="238" t="s">
        <v>828</v>
      </c>
      <c r="M217" s="476">
        <v>2855.62</v>
      </c>
      <c r="N217" s="245" t="s">
        <v>191</v>
      </c>
      <c r="O217" s="803" t="s">
        <v>198</v>
      </c>
      <c r="Q217" s="246" t="s">
        <v>641</v>
      </c>
      <c r="R217" s="246"/>
    </row>
    <row r="218" spans="1:18" s="274" customFormat="1">
      <c r="A218" s="234">
        <v>29</v>
      </c>
      <c r="B218" s="234" t="s">
        <v>258</v>
      </c>
      <c r="C218" s="234" t="s">
        <v>257</v>
      </c>
      <c r="D218" s="234" t="s">
        <v>258</v>
      </c>
      <c r="E218" s="244" t="s">
        <v>190</v>
      </c>
      <c r="F218" s="240">
        <v>223</v>
      </c>
      <c r="G218" s="240">
        <v>205</v>
      </c>
      <c r="H218" s="240">
        <v>156</v>
      </c>
      <c r="I218" s="234">
        <v>68</v>
      </c>
      <c r="J218" s="234">
        <v>119</v>
      </c>
      <c r="K218" s="237">
        <v>1.262</v>
      </c>
      <c r="L218" s="238" t="s">
        <v>828</v>
      </c>
      <c r="M218" s="476">
        <v>3025.22</v>
      </c>
      <c r="N218" s="245" t="s">
        <v>191</v>
      </c>
      <c r="O218" s="803" t="s">
        <v>198</v>
      </c>
      <c r="P218" s="231"/>
      <c r="Q218" s="246" t="s">
        <v>641</v>
      </c>
      <c r="R218" s="246"/>
    </row>
    <row r="219" spans="1:18" s="274" customFormat="1">
      <c r="A219" s="234">
        <v>30</v>
      </c>
      <c r="B219" s="234" t="s">
        <v>250</v>
      </c>
      <c r="C219" s="234" t="s">
        <v>249</v>
      </c>
      <c r="D219" s="234" t="s">
        <v>250</v>
      </c>
      <c r="E219" s="244" t="s">
        <v>190</v>
      </c>
      <c r="F219" s="240">
        <v>223</v>
      </c>
      <c r="G219" s="240">
        <v>205</v>
      </c>
      <c r="H219" s="240">
        <v>156</v>
      </c>
      <c r="I219" s="234">
        <v>68</v>
      </c>
      <c r="J219" s="234">
        <v>119</v>
      </c>
      <c r="K219" s="237">
        <v>1.262</v>
      </c>
      <c r="L219" s="238" t="s">
        <v>828</v>
      </c>
      <c r="M219" s="476">
        <v>3025.54</v>
      </c>
      <c r="N219" s="245" t="s">
        <v>191</v>
      </c>
      <c r="O219" s="803" t="s">
        <v>198</v>
      </c>
      <c r="P219" s="231"/>
      <c r="Q219" s="246" t="s">
        <v>641</v>
      </c>
      <c r="R219" s="246"/>
    </row>
    <row r="220" spans="1:18" s="274" customFormat="1">
      <c r="A220" s="234">
        <v>31</v>
      </c>
      <c r="B220" s="234" t="s">
        <v>254</v>
      </c>
      <c r="C220" s="234" t="s">
        <v>253</v>
      </c>
      <c r="D220" s="234" t="s">
        <v>254</v>
      </c>
      <c r="E220" s="244" t="s">
        <v>190</v>
      </c>
      <c r="F220" s="240">
        <v>223</v>
      </c>
      <c r="G220" s="240">
        <v>205</v>
      </c>
      <c r="H220" s="240">
        <v>156</v>
      </c>
      <c r="I220" s="234">
        <v>68</v>
      </c>
      <c r="J220" s="234">
        <v>119</v>
      </c>
      <c r="K220" s="237">
        <v>1.262</v>
      </c>
      <c r="L220" s="238" t="s">
        <v>828</v>
      </c>
      <c r="M220" s="476">
        <v>3024.47</v>
      </c>
      <c r="N220" s="245" t="s">
        <v>191</v>
      </c>
      <c r="O220" s="803" t="s">
        <v>198</v>
      </c>
      <c r="P220" s="231"/>
      <c r="Q220" s="246" t="s">
        <v>641</v>
      </c>
      <c r="R220" s="246"/>
    </row>
    <row r="221" spans="1:18" s="274" customFormat="1">
      <c r="A221" s="234">
        <v>32</v>
      </c>
      <c r="B221" s="234" t="s">
        <v>24</v>
      </c>
      <c r="C221" s="234" t="s">
        <v>548</v>
      </c>
      <c r="D221" s="234" t="s">
        <v>24</v>
      </c>
      <c r="E221" s="244" t="s">
        <v>190</v>
      </c>
      <c r="F221" s="240">
        <v>223</v>
      </c>
      <c r="G221" s="240">
        <v>205</v>
      </c>
      <c r="H221" s="240">
        <v>156</v>
      </c>
      <c r="I221" s="234">
        <v>68</v>
      </c>
      <c r="J221" s="234">
        <v>119</v>
      </c>
      <c r="K221" s="237">
        <v>1.262</v>
      </c>
      <c r="L221" s="238" t="s">
        <v>828</v>
      </c>
      <c r="M221" s="476">
        <v>0</v>
      </c>
      <c r="N221" s="245" t="s">
        <v>191</v>
      </c>
      <c r="O221" s="803" t="s">
        <v>198</v>
      </c>
      <c r="Q221" s="246" t="s">
        <v>641</v>
      </c>
      <c r="R221" s="246"/>
    </row>
    <row r="222" spans="1:18" s="274" customFormat="1">
      <c r="A222" s="234">
        <v>33</v>
      </c>
      <c r="B222" s="234" t="s">
        <v>830</v>
      </c>
      <c r="C222" s="234" t="s">
        <v>834</v>
      </c>
      <c r="D222" s="234" t="s">
        <v>830</v>
      </c>
      <c r="E222" s="244" t="s">
        <v>190</v>
      </c>
      <c r="F222" s="240">
        <v>232</v>
      </c>
      <c r="G222" s="240">
        <v>212</v>
      </c>
      <c r="H222" s="240">
        <v>156</v>
      </c>
      <c r="I222" s="234">
        <v>68</v>
      </c>
      <c r="J222" s="234">
        <v>119</v>
      </c>
      <c r="K222" s="237">
        <v>1.262</v>
      </c>
      <c r="L222" s="238" t="s">
        <v>828</v>
      </c>
      <c r="M222" s="476">
        <v>3372.18</v>
      </c>
      <c r="N222" s="268" t="s">
        <v>191</v>
      </c>
      <c r="O222" s="803" t="s">
        <v>198</v>
      </c>
      <c r="Q222" s="246" t="s">
        <v>641</v>
      </c>
      <c r="R222" s="246"/>
    </row>
    <row r="223" spans="1:18" s="274" customFormat="1">
      <c r="A223" s="234">
        <v>34</v>
      </c>
      <c r="B223" s="234" t="s">
        <v>268</v>
      </c>
      <c r="C223" s="234" t="s">
        <v>267</v>
      </c>
      <c r="D223" s="234" t="s">
        <v>268</v>
      </c>
      <c r="E223" s="244" t="s">
        <v>190</v>
      </c>
      <c r="F223" s="240">
        <v>262</v>
      </c>
      <c r="G223" s="240">
        <v>242</v>
      </c>
      <c r="H223" s="240">
        <v>164</v>
      </c>
      <c r="I223" s="234">
        <v>73</v>
      </c>
      <c r="J223" s="234">
        <v>126</v>
      </c>
      <c r="K223" s="237">
        <v>1.518</v>
      </c>
      <c r="L223" s="238" t="s">
        <v>828</v>
      </c>
      <c r="M223" s="476">
        <v>3084.04</v>
      </c>
      <c r="N223" s="268" t="s">
        <v>191</v>
      </c>
      <c r="O223" s="803" t="s">
        <v>198</v>
      </c>
      <c r="P223" s="231"/>
      <c r="Q223" s="246" t="s">
        <v>641</v>
      </c>
      <c r="R223" s="246" t="s">
        <v>1141</v>
      </c>
    </row>
    <row r="224" spans="1:18" s="274" customFormat="1">
      <c r="A224" s="234">
        <v>35</v>
      </c>
      <c r="B224" s="234" t="s">
        <v>260</v>
      </c>
      <c r="C224" s="234" t="s">
        <v>259</v>
      </c>
      <c r="D224" s="234" t="s">
        <v>260</v>
      </c>
      <c r="E224" s="244" t="s">
        <v>190</v>
      </c>
      <c r="F224" s="240">
        <v>262</v>
      </c>
      <c r="G224" s="240">
        <v>242</v>
      </c>
      <c r="H224" s="240">
        <v>164</v>
      </c>
      <c r="I224" s="234">
        <v>73</v>
      </c>
      <c r="J224" s="234">
        <v>126</v>
      </c>
      <c r="K224" s="237">
        <v>1.518</v>
      </c>
      <c r="L224" s="238" t="s">
        <v>828</v>
      </c>
      <c r="M224" s="476">
        <v>3082.01</v>
      </c>
      <c r="N224" s="245" t="s">
        <v>191</v>
      </c>
      <c r="O224" s="803" t="s">
        <v>198</v>
      </c>
      <c r="P224" s="231"/>
      <c r="Q224" s="246" t="s">
        <v>641</v>
      </c>
      <c r="R224" s="246" t="s">
        <v>1141</v>
      </c>
    </row>
    <row r="225" spans="1:18" s="274" customFormat="1">
      <c r="A225" s="234">
        <v>36</v>
      </c>
      <c r="B225" s="234" t="s">
        <v>264</v>
      </c>
      <c r="C225" s="234" t="s">
        <v>263</v>
      </c>
      <c r="D225" s="234" t="s">
        <v>264</v>
      </c>
      <c r="E225" s="244" t="s">
        <v>190</v>
      </c>
      <c r="F225" s="240">
        <v>262</v>
      </c>
      <c r="G225" s="240">
        <v>242</v>
      </c>
      <c r="H225" s="240">
        <v>164</v>
      </c>
      <c r="I225" s="234">
        <v>73</v>
      </c>
      <c r="J225" s="234">
        <v>126</v>
      </c>
      <c r="K225" s="237">
        <v>1.518</v>
      </c>
      <c r="L225" s="238" t="s">
        <v>828</v>
      </c>
      <c r="M225" s="476">
        <v>3082.41</v>
      </c>
      <c r="N225" s="245" t="s">
        <v>191</v>
      </c>
      <c r="O225" s="803" t="s">
        <v>198</v>
      </c>
      <c r="P225" s="231"/>
      <c r="Q225" s="246" t="s">
        <v>641</v>
      </c>
      <c r="R225" s="246" t="s">
        <v>1141</v>
      </c>
    </row>
    <row r="226" spans="1:18" s="274" customFormat="1">
      <c r="A226" s="234">
        <v>37</v>
      </c>
      <c r="B226" s="234" t="s">
        <v>270</v>
      </c>
      <c r="C226" s="234" t="s">
        <v>269</v>
      </c>
      <c r="D226" s="234" t="s">
        <v>270</v>
      </c>
      <c r="E226" s="244" t="s">
        <v>190</v>
      </c>
      <c r="F226" s="240">
        <v>262</v>
      </c>
      <c r="G226" s="240">
        <v>242</v>
      </c>
      <c r="H226" s="240">
        <v>164</v>
      </c>
      <c r="I226" s="234">
        <v>73</v>
      </c>
      <c r="J226" s="234">
        <v>126</v>
      </c>
      <c r="K226" s="237">
        <v>1.518</v>
      </c>
      <c r="L226" s="238" t="s">
        <v>828</v>
      </c>
      <c r="M226" s="476">
        <v>3084.01</v>
      </c>
      <c r="N226" s="245" t="s">
        <v>191</v>
      </c>
      <c r="O226" s="803" t="s">
        <v>198</v>
      </c>
      <c r="P226" s="231"/>
      <c r="Q226" s="246" t="s">
        <v>641</v>
      </c>
      <c r="R226" s="246" t="s">
        <v>1141</v>
      </c>
    </row>
    <row r="227" spans="1:18" s="274" customFormat="1">
      <c r="A227" s="234">
        <v>38</v>
      </c>
      <c r="B227" s="234" t="s">
        <v>262</v>
      </c>
      <c r="C227" s="234" t="s">
        <v>261</v>
      </c>
      <c r="D227" s="234" t="s">
        <v>262</v>
      </c>
      <c r="E227" s="244" t="s">
        <v>190</v>
      </c>
      <c r="F227" s="240">
        <v>262</v>
      </c>
      <c r="G227" s="240">
        <v>242</v>
      </c>
      <c r="H227" s="240">
        <v>164</v>
      </c>
      <c r="I227" s="234">
        <v>73</v>
      </c>
      <c r="J227" s="234">
        <v>126</v>
      </c>
      <c r="K227" s="237">
        <v>1.518</v>
      </c>
      <c r="L227" s="238" t="s">
        <v>828</v>
      </c>
      <c r="M227" s="476">
        <v>3081.99</v>
      </c>
      <c r="N227" s="245" t="s">
        <v>191</v>
      </c>
      <c r="O227" s="803" t="s">
        <v>198</v>
      </c>
      <c r="P227" s="231"/>
      <c r="Q227" s="246" t="s">
        <v>641</v>
      </c>
      <c r="R227" s="246" t="s">
        <v>1141</v>
      </c>
    </row>
    <row r="228" spans="1:18" s="274" customFormat="1">
      <c r="A228" s="234">
        <v>39</v>
      </c>
      <c r="B228" s="234" t="s">
        <v>266</v>
      </c>
      <c r="C228" s="234" t="s">
        <v>265</v>
      </c>
      <c r="D228" s="234" t="s">
        <v>266</v>
      </c>
      <c r="E228" s="244" t="s">
        <v>190</v>
      </c>
      <c r="F228" s="240">
        <v>262</v>
      </c>
      <c r="G228" s="240">
        <v>242</v>
      </c>
      <c r="H228" s="240">
        <v>164</v>
      </c>
      <c r="I228" s="234">
        <v>73</v>
      </c>
      <c r="J228" s="234">
        <v>126</v>
      </c>
      <c r="K228" s="237">
        <v>1.518</v>
      </c>
      <c r="L228" s="238" t="s">
        <v>828</v>
      </c>
      <c r="M228" s="476">
        <v>3082.41</v>
      </c>
      <c r="N228" s="245" t="s">
        <v>191</v>
      </c>
      <c r="O228" s="803" t="s">
        <v>198</v>
      </c>
      <c r="P228" s="231"/>
      <c r="Q228" s="246" t="s">
        <v>641</v>
      </c>
      <c r="R228" s="246" t="s">
        <v>1141</v>
      </c>
    </row>
    <row r="229" spans="1:18" s="274" customFormat="1">
      <c r="A229" s="234">
        <v>40</v>
      </c>
      <c r="B229" s="234" t="s">
        <v>305</v>
      </c>
      <c r="C229" s="234" t="s">
        <v>304</v>
      </c>
      <c r="D229" s="234" t="s">
        <v>305</v>
      </c>
      <c r="E229" s="244" t="s">
        <v>190</v>
      </c>
      <c r="F229" s="240">
        <v>194</v>
      </c>
      <c r="G229" s="240">
        <v>174</v>
      </c>
      <c r="H229" s="240">
        <v>157</v>
      </c>
      <c r="I229" s="234">
        <v>62</v>
      </c>
      <c r="J229" s="234">
        <v>116</v>
      </c>
      <c r="K229" s="237">
        <v>1.129</v>
      </c>
      <c r="L229" s="238" t="s">
        <v>828</v>
      </c>
      <c r="M229" s="476">
        <v>0</v>
      </c>
      <c r="N229" s="245" t="s">
        <v>191</v>
      </c>
      <c r="O229" s="803" t="s">
        <v>287</v>
      </c>
      <c r="P229" s="231"/>
      <c r="Q229" s="246" t="s">
        <v>642</v>
      </c>
      <c r="R229" s="246"/>
    </row>
    <row r="230" spans="1:18" s="274" customFormat="1">
      <c r="A230" s="234">
        <v>41</v>
      </c>
      <c r="B230" s="234" t="s">
        <v>307</v>
      </c>
      <c r="C230" s="234" t="s">
        <v>306</v>
      </c>
      <c r="D230" s="234" t="s">
        <v>307</v>
      </c>
      <c r="E230" s="244" t="s">
        <v>190</v>
      </c>
      <c r="F230" s="240">
        <v>215</v>
      </c>
      <c r="G230" s="240">
        <v>194</v>
      </c>
      <c r="H230" s="240">
        <v>158</v>
      </c>
      <c r="I230" s="234">
        <v>62</v>
      </c>
      <c r="J230" s="234">
        <v>121</v>
      </c>
      <c r="K230" s="237">
        <v>1.1850000000000001</v>
      </c>
      <c r="L230" s="238" t="s">
        <v>828</v>
      </c>
      <c r="M230" s="476">
        <v>0</v>
      </c>
      <c r="N230" s="245" t="s">
        <v>191</v>
      </c>
      <c r="O230" s="803" t="s">
        <v>287</v>
      </c>
      <c r="P230" s="231"/>
      <c r="Q230" s="246" t="s">
        <v>642</v>
      </c>
      <c r="R230" s="246"/>
    </row>
    <row r="231" spans="1:18" s="274" customFormat="1">
      <c r="A231" s="234">
        <v>42</v>
      </c>
      <c r="B231" s="234" t="s">
        <v>553</v>
      </c>
      <c r="C231" s="234" t="s">
        <v>551</v>
      </c>
      <c r="D231" s="234" t="s">
        <v>553</v>
      </c>
      <c r="E231" s="244" t="s">
        <v>190</v>
      </c>
      <c r="F231" s="240">
        <v>193</v>
      </c>
      <c r="G231" s="240">
        <v>183</v>
      </c>
      <c r="H231" s="240">
        <v>157</v>
      </c>
      <c r="I231" s="234">
        <v>62</v>
      </c>
      <c r="J231" s="234">
        <v>116</v>
      </c>
      <c r="K231" s="237">
        <v>1.129</v>
      </c>
      <c r="L231" s="238" t="s">
        <v>828</v>
      </c>
      <c r="M231" s="476">
        <v>0</v>
      </c>
      <c r="N231" s="245" t="s">
        <v>191</v>
      </c>
      <c r="O231" s="803" t="s">
        <v>287</v>
      </c>
      <c r="P231" s="231"/>
      <c r="Q231" s="246" t="s">
        <v>642</v>
      </c>
      <c r="R231" s="246"/>
    </row>
    <row r="232" spans="1:18" s="274" customFormat="1">
      <c r="A232" s="234">
        <v>43</v>
      </c>
      <c r="B232" s="234" t="s">
        <v>554</v>
      </c>
      <c r="C232" s="234" t="s">
        <v>552</v>
      </c>
      <c r="D232" s="234" t="s">
        <v>554</v>
      </c>
      <c r="E232" s="244" t="s">
        <v>190</v>
      </c>
      <c r="F232" s="240">
        <v>213</v>
      </c>
      <c r="G232" s="240">
        <v>203</v>
      </c>
      <c r="H232" s="240">
        <v>158</v>
      </c>
      <c r="I232" s="234">
        <v>62</v>
      </c>
      <c r="J232" s="234">
        <v>121</v>
      </c>
      <c r="K232" s="237">
        <v>1.1850000000000001</v>
      </c>
      <c r="L232" s="238" t="s">
        <v>828</v>
      </c>
      <c r="M232" s="476">
        <v>0</v>
      </c>
      <c r="N232" s="245" t="s">
        <v>191</v>
      </c>
      <c r="O232" s="803" t="s">
        <v>287</v>
      </c>
      <c r="P232" s="231"/>
      <c r="Q232" s="246" t="s">
        <v>642</v>
      </c>
      <c r="R232" s="246"/>
    </row>
    <row r="233" spans="1:18" s="270" customFormat="1">
      <c r="A233" s="234">
        <v>1</v>
      </c>
      <c r="B233" s="234" t="s">
        <v>869</v>
      </c>
      <c r="C233" s="234" t="s">
        <v>880</v>
      </c>
      <c r="D233" s="234" t="s">
        <v>869</v>
      </c>
      <c r="E233" s="244" t="s">
        <v>190</v>
      </c>
      <c r="F233" s="240">
        <v>260</v>
      </c>
      <c r="G233" s="240">
        <v>235</v>
      </c>
      <c r="H233" s="240">
        <v>162</v>
      </c>
      <c r="I233" s="234">
        <v>70</v>
      </c>
      <c r="J233" s="234">
        <v>124</v>
      </c>
      <c r="K233" s="237">
        <v>1.407</v>
      </c>
      <c r="L233" s="238" t="s">
        <v>828</v>
      </c>
      <c r="M233" s="476">
        <v>2518.09</v>
      </c>
      <c r="N233" s="245" t="s">
        <v>191</v>
      </c>
      <c r="O233" s="803" t="s">
        <v>198</v>
      </c>
      <c r="P233" s="231"/>
      <c r="Q233" s="246" t="s">
        <v>641</v>
      </c>
      <c r="R233" s="246"/>
    </row>
    <row r="234" spans="1:18" s="270" customFormat="1">
      <c r="A234" s="234">
        <v>2</v>
      </c>
      <c r="B234" s="234" t="s">
        <v>870</v>
      </c>
      <c r="C234" s="234" t="s">
        <v>877</v>
      </c>
      <c r="D234" s="234" t="s">
        <v>870</v>
      </c>
      <c r="E234" s="244" t="s">
        <v>190</v>
      </c>
      <c r="F234" s="240">
        <v>265</v>
      </c>
      <c r="G234" s="240">
        <v>240</v>
      </c>
      <c r="H234" s="240">
        <v>162</v>
      </c>
      <c r="I234" s="234">
        <v>70</v>
      </c>
      <c r="J234" s="234">
        <v>124</v>
      </c>
      <c r="K234" s="237">
        <v>1.407</v>
      </c>
      <c r="L234" s="238" t="s">
        <v>828</v>
      </c>
      <c r="M234" s="476">
        <v>2919.87</v>
      </c>
      <c r="N234" s="245" t="s">
        <v>191</v>
      </c>
      <c r="O234" s="803" t="s">
        <v>198</v>
      </c>
      <c r="P234" s="231"/>
      <c r="Q234" s="246" t="s">
        <v>641</v>
      </c>
      <c r="R234" s="246"/>
    </row>
    <row r="235" spans="1:18" s="270" customFormat="1">
      <c r="A235" s="234">
        <v>3</v>
      </c>
      <c r="B235" s="234" t="s">
        <v>871</v>
      </c>
      <c r="C235" s="234" t="s">
        <v>875</v>
      </c>
      <c r="D235" s="234" t="s">
        <v>871</v>
      </c>
      <c r="E235" s="244" t="s">
        <v>190</v>
      </c>
      <c r="F235" s="240">
        <v>270</v>
      </c>
      <c r="G235" s="240">
        <v>230</v>
      </c>
      <c r="H235" s="240">
        <v>162</v>
      </c>
      <c r="I235" s="234">
        <v>70</v>
      </c>
      <c r="J235" s="234">
        <v>124</v>
      </c>
      <c r="K235" s="237">
        <v>1.4039999999999999</v>
      </c>
      <c r="L235" s="238" t="s">
        <v>828</v>
      </c>
      <c r="M235" s="476">
        <v>2650.46</v>
      </c>
      <c r="N235" s="245" t="s">
        <v>191</v>
      </c>
      <c r="O235" s="803" t="s">
        <v>198</v>
      </c>
      <c r="P235" s="231"/>
      <c r="Q235" s="246" t="s">
        <v>641</v>
      </c>
      <c r="R235" s="246"/>
    </row>
    <row r="236" spans="1:18">
      <c r="A236" s="234"/>
      <c r="B236" s="234" t="s">
        <v>872</v>
      </c>
      <c r="C236" s="234" t="s">
        <v>876</v>
      </c>
      <c r="D236" s="234" t="s">
        <v>872</v>
      </c>
      <c r="E236" s="244" t="s">
        <v>190</v>
      </c>
      <c r="F236" s="240">
        <v>265</v>
      </c>
      <c r="G236" s="240">
        <v>240</v>
      </c>
      <c r="H236" s="240">
        <v>162</v>
      </c>
      <c r="I236" s="234">
        <v>70</v>
      </c>
      <c r="J236" s="234">
        <v>124</v>
      </c>
      <c r="K236" s="237">
        <v>1.407</v>
      </c>
      <c r="L236" s="238" t="s">
        <v>828</v>
      </c>
      <c r="M236" s="476">
        <v>3103.93</v>
      </c>
      <c r="N236" s="245" t="s">
        <v>191</v>
      </c>
      <c r="O236" s="803" t="s">
        <v>198</v>
      </c>
      <c r="P236" s="231"/>
      <c r="Q236" s="246" t="s">
        <v>641</v>
      </c>
      <c r="R236" s="246"/>
    </row>
    <row r="237" spans="1:18">
      <c r="A237" s="234"/>
      <c r="B237" s="234" t="s">
        <v>873</v>
      </c>
      <c r="C237" s="234" t="s">
        <v>878</v>
      </c>
      <c r="D237" s="234" t="s">
        <v>873</v>
      </c>
      <c r="E237" s="244" t="s">
        <v>190</v>
      </c>
      <c r="F237" s="240">
        <v>260</v>
      </c>
      <c r="G237" s="240">
        <v>235</v>
      </c>
      <c r="H237" s="240">
        <v>162</v>
      </c>
      <c r="I237" s="234">
        <v>70</v>
      </c>
      <c r="J237" s="234">
        <v>124</v>
      </c>
      <c r="K237" s="237">
        <v>1.407</v>
      </c>
      <c r="L237" s="238" t="s">
        <v>828</v>
      </c>
      <c r="M237" s="476">
        <v>2253.08</v>
      </c>
      <c r="N237" s="245" t="s">
        <v>191</v>
      </c>
      <c r="O237" s="803" t="s">
        <v>198</v>
      </c>
      <c r="P237" s="231"/>
      <c r="Q237" s="246" t="s">
        <v>641</v>
      </c>
      <c r="R237" s="246"/>
    </row>
    <row r="238" spans="1:18">
      <c r="A238" s="234"/>
      <c r="B238" s="234" t="s">
        <v>874</v>
      </c>
      <c r="C238" s="234" t="s">
        <v>879</v>
      </c>
      <c r="D238" s="234" t="s">
        <v>874</v>
      </c>
      <c r="E238" s="244" t="s">
        <v>190</v>
      </c>
      <c r="F238" s="240">
        <v>260</v>
      </c>
      <c r="G238" s="240">
        <v>235</v>
      </c>
      <c r="H238" s="240">
        <v>162</v>
      </c>
      <c r="I238" s="234">
        <v>70</v>
      </c>
      <c r="J238" s="234">
        <v>124</v>
      </c>
      <c r="K238" s="237">
        <v>1.407</v>
      </c>
      <c r="L238" s="238" t="s">
        <v>828</v>
      </c>
      <c r="M238" s="476">
        <v>2696.84</v>
      </c>
      <c r="N238" s="245" t="s">
        <v>191</v>
      </c>
      <c r="O238" s="803" t="s">
        <v>198</v>
      </c>
      <c r="P238" s="231"/>
      <c r="Q238" s="246" t="s">
        <v>641</v>
      </c>
      <c r="R238" s="246"/>
    </row>
    <row r="239" spans="1:18">
      <c r="A239" s="234"/>
      <c r="B239" s="234"/>
      <c r="C239" s="234"/>
      <c r="D239" s="234"/>
      <c r="E239" s="244" t="s">
        <v>190</v>
      </c>
      <c r="F239" s="240"/>
      <c r="G239" s="240"/>
      <c r="H239" s="240"/>
      <c r="I239" s="234"/>
      <c r="J239" s="234"/>
      <c r="K239" s="237"/>
      <c r="L239" s="238"/>
      <c r="M239" s="478"/>
      <c r="N239" s="245" t="s">
        <v>191</v>
      </c>
      <c r="O239" s="803"/>
      <c r="P239" s="231"/>
      <c r="Q239" s="246"/>
      <c r="R239" s="246"/>
    </row>
    <row r="240" spans="1:18">
      <c r="A240" s="234"/>
      <c r="B240" s="234"/>
      <c r="C240" s="234"/>
      <c r="D240" s="234"/>
      <c r="E240" s="244" t="s">
        <v>190</v>
      </c>
      <c r="F240" s="240"/>
      <c r="G240" s="240"/>
      <c r="H240" s="240"/>
      <c r="I240" s="234"/>
      <c r="J240" s="234"/>
      <c r="K240" s="237"/>
      <c r="L240" s="238"/>
      <c r="M240" s="478"/>
      <c r="N240" s="245" t="s">
        <v>191</v>
      </c>
      <c r="O240" s="803"/>
      <c r="P240" s="231"/>
      <c r="Q240" s="246"/>
      <c r="R240" s="246"/>
    </row>
    <row r="241" spans="1:18" s="274" customFormat="1">
      <c r="A241" s="234"/>
      <c r="B241" s="234"/>
      <c r="C241" s="234"/>
      <c r="D241" s="234"/>
      <c r="E241" s="244" t="s">
        <v>190</v>
      </c>
      <c r="F241" s="240"/>
      <c r="G241" s="240"/>
      <c r="H241" s="240"/>
      <c r="I241" s="234"/>
      <c r="J241" s="234"/>
      <c r="K241" s="237"/>
      <c r="L241" s="238"/>
      <c r="M241" s="477"/>
      <c r="N241" s="245" t="s">
        <v>191</v>
      </c>
      <c r="O241" s="803"/>
      <c r="P241" s="231"/>
      <c r="Q241" s="246"/>
      <c r="R241" s="246"/>
    </row>
    <row r="242" spans="1:18" s="274" customFormat="1">
      <c r="A242" s="234">
        <v>1</v>
      </c>
      <c r="B242" s="234" t="s">
        <v>355</v>
      </c>
      <c r="C242" s="234" t="s">
        <v>354</v>
      </c>
      <c r="D242" s="234" t="s">
        <v>355</v>
      </c>
      <c r="E242" s="244" t="s">
        <v>190</v>
      </c>
      <c r="F242" s="240">
        <v>305</v>
      </c>
      <c r="G242" s="240">
        <v>269</v>
      </c>
      <c r="H242" s="240">
        <v>169</v>
      </c>
      <c r="I242" s="234">
        <v>55</v>
      </c>
      <c r="J242" s="234">
        <v>165</v>
      </c>
      <c r="K242" s="237">
        <v>1.534</v>
      </c>
      <c r="L242" s="238" t="s">
        <v>829</v>
      </c>
      <c r="M242" s="476">
        <v>4283.6499999999996</v>
      </c>
      <c r="N242" s="245" t="s">
        <v>191</v>
      </c>
      <c r="O242" s="803" t="s">
        <v>198</v>
      </c>
      <c r="P242" s="231"/>
      <c r="Q242" s="246" t="s">
        <v>641</v>
      </c>
      <c r="R242" s="246"/>
    </row>
    <row r="243" spans="1:18" s="274" customFormat="1">
      <c r="A243" s="234">
        <v>2</v>
      </c>
      <c r="B243" s="234" t="s">
        <v>357</v>
      </c>
      <c r="C243" s="234" t="s">
        <v>356</v>
      </c>
      <c r="D243" s="234" t="s">
        <v>357</v>
      </c>
      <c r="E243" s="244" t="s">
        <v>190</v>
      </c>
      <c r="F243" s="240">
        <v>297</v>
      </c>
      <c r="G243" s="240">
        <v>262</v>
      </c>
      <c r="H243" s="240">
        <v>169</v>
      </c>
      <c r="I243" s="234">
        <v>55</v>
      </c>
      <c r="J243" s="234">
        <v>165</v>
      </c>
      <c r="K243" s="237">
        <v>1.534</v>
      </c>
      <c r="L243" s="238" t="s">
        <v>829</v>
      </c>
      <c r="M243" s="476">
        <v>4233.07</v>
      </c>
      <c r="N243" s="245" t="s">
        <v>191</v>
      </c>
      <c r="O243" s="803" t="s">
        <v>198</v>
      </c>
      <c r="P243" s="231"/>
      <c r="Q243" s="246" t="s">
        <v>642</v>
      </c>
      <c r="R243" s="246"/>
    </row>
    <row r="244" spans="1:18" s="274" customFormat="1">
      <c r="A244" s="234">
        <v>3</v>
      </c>
      <c r="B244" s="234" t="s">
        <v>359</v>
      </c>
      <c r="C244" s="234" t="s">
        <v>358</v>
      </c>
      <c r="D244" s="234" t="s">
        <v>359</v>
      </c>
      <c r="E244" s="244" t="s">
        <v>190</v>
      </c>
      <c r="F244" s="240">
        <v>305</v>
      </c>
      <c r="G244" s="240">
        <v>269</v>
      </c>
      <c r="H244" s="240">
        <v>169</v>
      </c>
      <c r="I244" s="234">
        <v>55</v>
      </c>
      <c r="J244" s="234">
        <v>165</v>
      </c>
      <c r="K244" s="237">
        <v>1.534</v>
      </c>
      <c r="L244" s="238" t="s">
        <v>829</v>
      </c>
      <c r="M244" s="476">
        <v>4283.7299999999996</v>
      </c>
      <c r="N244" s="245" t="s">
        <v>191</v>
      </c>
      <c r="O244" s="803" t="s">
        <v>198</v>
      </c>
      <c r="P244" s="231"/>
      <c r="Q244" s="246" t="s">
        <v>641</v>
      </c>
      <c r="R244" s="246"/>
    </row>
    <row r="245" spans="1:18" s="274" customFormat="1">
      <c r="A245" s="234">
        <v>4</v>
      </c>
      <c r="B245" s="234" t="s">
        <v>361</v>
      </c>
      <c r="C245" s="234" t="s">
        <v>360</v>
      </c>
      <c r="D245" s="234" t="s">
        <v>361</v>
      </c>
      <c r="E245" s="244" t="s">
        <v>190</v>
      </c>
      <c r="F245" s="240">
        <v>298</v>
      </c>
      <c r="G245" s="240">
        <v>262</v>
      </c>
      <c r="H245" s="240">
        <v>169</v>
      </c>
      <c r="I245" s="234">
        <v>55</v>
      </c>
      <c r="J245" s="234">
        <v>165</v>
      </c>
      <c r="K245" s="237">
        <v>1.534</v>
      </c>
      <c r="L245" s="238" t="s">
        <v>829</v>
      </c>
      <c r="M245" s="476">
        <v>4271.01</v>
      </c>
      <c r="N245" s="245" t="s">
        <v>191</v>
      </c>
      <c r="O245" s="803" t="s">
        <v>198</v>
      </c>
      <c r="P245" s="231"/>
      <c r="Q245" s="246" t="s">
        <v>642</v>
      </c>
      <c r="R245" s="246"/>
    </row>
    <row r="246" spans="1:18" s="274" customFormat="1">
      <c r="A246" s="234">
        <v>5</v>
      </c>
      <c r="B246" s="234" t="s">
        <v>530</v>
      </c>
      <c r="C246" s="234" t="s">
        <v>529</v>
      </c>
      <c r="D246" s="234" t="s">
        <v>530</v>
      </c>
      <c r="E246" s="244" t="s">
        <v>190</v>
      </c>
      <c r="F246" s="240">
        <v>305</v>
      </c>
      <c r="G246" s="240">
        <v>269</v>
      </c>
      <c r="H246" s="240">
        <v>169</v>
      </c>
      <c r="I246" s="234">
        <v>55</v>
      </c>
      <c r="J246" s="234">
        <v>165</v>
      </c>
      <c r="K246" s="237">
        <v>1.534</v>
      </c>
      <c r="L246" s="238" t="s">
        <v>829</v>
      </c>
      <c r="M246" s="476">
        <v>4658.5600000000004</v>
      </c>
      <c r="N246" s="245" t="s">
        <v>191</v>
      </c>
      <c r="O246" s="803" t="s">
        <v>198</v>
      </c>
      <c r="P246" s="231"/>
      <c r="Q246" s="246" t="s">
        <v>641</v>
      </c>
      <c r="R246" s="246" t="s">
        <v>1141</v>
      </c>
    </row>
    <row r="247" spans="1:18" s="274" customFormat="1">
      <c r="A247" s="234">
        <v>6</v>
      </c>
      <c r="B247" s="234" t="s">
        <v>516</v>
      </c>
      <c r="C247" s="234" t="s">
        <v>515</v>
      </c>
      <c r="D247" s="234" t="s">
        <v>516</v>
      </c>
      <c r="E247" s="244" t="s">
        <v>190</v>
      </c>
      <c r="F247" s="240">
        <v>305</v>
      </c>
      <c r="G247" s="240">
        <v>269</v>
      </c>
      <c r="H247" s="240">
        <v>169</v>
      </c>
      <c r="I247" s="234">
        <v>55</v>
      </c>
      <c r="J247" s="234">
        <v>165</v>
      </c>
      <c r="K247" s="237">
        <v>1.534</v>
      </c>
      <c r="L247" s="238" t="s">
        <v>829</v>
      </c>
      <c r="M247" s="476">
        <v>4603.6099999999997</v>
      </c>
      <c r="N247" s="245" t="s">
        <v>191</v>
      </c>
      <c r="O247" s="803" t="s">
        <v>198</v>
      </c>
      <c r="P247" s="231"/>
      <c r="Q247" s="246" t="s">
        <v>642</v>
      </c>
      <c r="R247" s="246" t="s">
        <v>1138</v>
      </c>
    </row>
    <row r="248" spans="1:18" s="274" customFormat="1">
      <c r="A248" s="234">
        <v>7</v>
      </c>
      <c r="B248" s="234" t="s">
        <v>40</v>
      </c>
      <c r="C248" s="234" t="s">
        <v>39</v>
      </c>
      <c r="D248" s="234" t="s">
        <v>40</v>
      </c>
      <c r="E248" s="244" t="s">
        <v>190</v>
      </c>
      <c r="F248" s="240">
        <v>305</v>
      </c>
      <c r="G248" s="240">
        <v>269</v>
      </c>
      <c r="H248" s="240">
        <v>169</v>
      </c>
      <c r="I248" s="234">
        <v>55</v>
      </c>
      <c r="J248" s="234">
        <v>165</v>
      </c>
      <c r="K248" s="237">
        <v>1.534</v>
      </c>
      <c r="L248" s="238" t="s">
        <v>829</v>
      </c>
      <c r="M248" s="476">
        <v>4657.7700000000004</v>
      </c>
      <c r="N248" s="245" t="s">
        <v>191</v>
      </c>
      <c r="O248" s="803" t="s">
        <v>198</v>
      </c>
      <c r="P248" s="231"/>
      <c r="Q248" s="246" t="s">
        <v>641</v>
      </c>
      <c r="R248" s="246" t="s">
        <v>1141</v>
      </c>
    </row>
    <row r="249" spans="1:18" s="274" customFormat="1">
      <c r="A249" s="234">
        <v>8</v>
      </c>
      <c r="B249" s="234" t="s">
        <v>831</v>
      </c>
      <c r="C249" s="234" t="s">
        <v>835</v>
      </c>
      <c r="D249" s="234" t="s">
        <v>831</v>
      </c>
      <c r="E249" s="244" t="s">
        <v>190</v>
      </c>
      <c r="F249" s="240">
        <v>311</v>
      </c>
      <c r="G249" s="240">
        <v>275</v>
      </c>
      <c r="H249" s="240">
        <v>169</v>
      </c>
      <c r="I249" s="234">
        <v>55</v>
      </c>
      <c r="J249" s="234">
        <v>165</v>
      </c>
      <c r="K249" s="237">
        <v>1.534</v>
      </c>
      <c r="L249" s="238" t="s">
        <v>829</v>
      </c>
      <c r="M249" s="476">
        <v>6146.37</v>
      </c>
      <c r="N249" s="245" t="s">
        <v>191</v>
      </c>
      <c r="O249" s="803" t="s">
        <v>198</v>
      </c>
      <c r="P249" s="231"/>
      <c r="Q249" s="246" t="s">
        <v>641</v>
      </c>
      <c r="R249" s="246"/>
    </row>
    <row r="250" spans="1:18" s="274" customFormat="1">
      <c r="A250" s="234">
        <v>9</v>
      </c>
      <c r="B250" s="234" t="s">
        <v>791</v>
      </c>
      <c r="C250" s="234" t="s">
        <v>790</v>
      </c>
      <c r="D250" s="234" t="s">
        <v>791</v>
      </c>
      <c r="E250" s="244" t="s">
        <v>190</v>
      </c>
      <c r="F250" s="240">
        <v>311</v>
      </c>
      <c r="G250" s="240">
        <v>275</v>
      </c>
      <c r="H250" s="240">
        <v>169</v>
      </c>
      <c r="I250" s="234">
        <v>55</v>
      </c>
      <c r="J250" s="234">
        <v>165</v>
      </c>
      <c r="K250" s="237">
        <v>1.534</v>
      </c>
      <c r="L250" s="238" t="s">
        <v>829</v>
      </c>
      <c r="M250" s="476">
        <v>6222</v>
      </c>
      <c r="N250" s="245" t="s">
        <v>191</v>
      </c>
      <c r="O250" s="803" t="s">
        <v>198</v>
      </c>
      <c r="P250" s="231"/>
      <c r="Q250" s="246" t="s">
        <v>641</v>
      </c>
      <c r="R250" s="246"/>
    </row>
    <row r="251" spans="1:18" s="274" customFormat="1">
      <c r="A251" s="234">
        <v>10</v>
      </c>
      <c r="B251" s="234" t="s">
        <v>369</v>
      </c>
      <c r="C251" s="234" t="s">
        <v>368</v>
      </c>
      <c r="D251" s="234" t="s">
        <v>369</v>
      </c>
      <c r="E251" s="244" t="s">
        <v>190</v>
      </c>
      <c r="F251" s="240">
        <v>305</v>
      </c>
      <c r="G251" s="240">
        <v>269</v>
      </c>
      <c r="H251" s="240">
        <v>169</v>
      </c>
      <c r="I251" s="234">
        <v>55</v>
      </c>
      <c r="J251" s="234">
        <v>165</v>
      </c>
      <c r="K251" s="237">
        <v>1.534</v>
      </c>
      <c r="L251" s="238" t="s">
        <v>829</v>
      </c>
      <c r="M251" s="476">
        <v>5429.35</v>
      </c>
      <c r="N251" s="245" t="s">
        <v>191</v>
      </c>
      <c r="O251" s="803" t="s">
        <v>198</v>
      </c>
      <c r="P251" s="231"/>
      <c r="Q251" s="246" t="s">
        <v>641</v>
      </c>
      <c r="R251" s="246"/>
    </row>
    <row r="252" spans="1:18" s="274" customFormat="1">
      <c r="A252" s="234">
        <v>11</v>
      </c>
      <c r="B252" s="234" t="s">
        <v>371</v>
      </c>
      <c r="C252" s="234" t="s">
        <v>370</v>
      </c>
      <c r="D252" s="234" t="s">
        <v>371</v>
      </c>
      <c r="E252" s="244" t="s">
        <v>190</v>
      </c>
      <c r="F252" s="240">
        <v>297</v>
      </c>
      <c r="G252" s="240">
        <v>262</v>
      </c>
      <c r="H252" s="240">
        <v>169</v>
      </c>
      <c r="I252" s="234">
        <v>55</v>
      </c>
      <c r="J252" s="234">
        <v>165</v>
      </c>
      <c r="K252" s="237">
        <v>1.534</v>
      </c>
      <c r="L252" s="238" t="s">
        <v>829</v>
      </c>
      <c r="M252" s="476">
        <v>5360.69</v>
      </c>
      <c r="N252" s="245" t="s">
        <v>191</v>
      </c>
      <c r="O252" s="803" t="s">
        <v>198</v>
      </c>
      <c r="P252" s="231"/>
      <c r="Q252" s="246" t="s">
        <v>642</v>
      </c>
      <c r="R252" s="246"/>
    </row>
    <row r="253" spans="1:18" s="274" customFormat="1">
      <c r="A253" s="234">
        <v>12</v>
      </c>
      <c r="B253" s="234" t="s">
        <v>373</v>
      </c>
      <c r="C253" s="234" t="s">
        <v>372</v>
      </c>
      <c r="D253" s="234" t="s">
        <v>373</v>
      </c>
      <c r="E253" s="244" t="s">
        <v>190</v>
      </c>
      <c r="F253" s="240">
        <v>305</v>
      </c>
      <c r="G253" s="240">
        <v>269</v>
      </c>
      <c r="H253" s="240">
        <v>169</v>
      </c>
      <c r="I253" s="234">
        <v>55</v>
      </c>
      <c r="J253" s="234">
        <v>165</v>
      </c>
      <c r="K253" s="237">
        <v>1.534</v>
      </c>
      <c r="L253" s="238" t="s">
        <v>829</v>
      </c>
      <c r="M253" s="476">
        <v>5429.44</v>
      </c>
      <c r="N253" s="245" t="s">
        <v>191</v>
      </c>
      <c r="O253" s="803" t="s">
        <v>198</v>
      </c>
      <c r="P253" s="231"/>
      <c r="Q253" s="246" t="s">
        <v>641</v>
      </c>
      <c r="R253" s="246"/>
    </row>
    <row r="254" spans="1:18" s="274" customFormat="1">
      <c r="A254" s="234">
        <v>13</v>
      </c>
      <c r="B254" s="234" t="s">
        <v>363</v>
      </c>
      <c r="C254" s="234" t="s">
        <v>362</v>
      </c>
      <c r="D254" s="234" t="s">
        <v>363</v>
      </c>
      <c r="E254" s="244" t="s">
        <v>190</v>
      </c>
      <c r="F254" s="240">
        <v>305</v>
      </c>
      <c r="G254" s="240">
        <v>269</v>
      </c>
      <c r="H254" s="240">
        <v>169</v>
      </c>
      <c r="I254" s="234">
        <v>55</v>
      </c>
      <c r="J254" s="234">
        <v>165</v>
      </c>
      <c r="K254" s="237">
        <v>1.534</v>
      </c>
      <c r="L254" s="238" t="s">
        <v>829</v>
      </c>
      <c r="M254" s="476">
        <v>5431.83</v>
      </c>
      <c r="N254" s="245" t="s">
        <v>191</v>
      </c>
      <c r="O254" s="803" t="s">
        <v>198</v>
      </c>
      <c r="P254" s="231"/>
      <c r="Q254" s="246" t="s">
        <v>641</v>
      </c>
      <c r="R254" s="246"/>
    </row>
    <row r="255" spans="1:18" s="274" customFormat="1">
      <c r="A255" s="234">
        <v>14</v>
      </c>
      <c r="B255" s="234" t="s">
        <v>365</v>
      </c>
      <c r="C255" s="234" t="s">
        <v>364</v>
      </c>
      <c r="D255" s="234" t="s">
        <v>365</v>
      </c>
      <c r="E255" s="244" t="s">
        <v>190</v>
      </c>
      <c r="F255" s="240">
        <v>297</v>
      </c>
      <c r="G255" s="240">
        <v>262</v>
      </c>
      <c r="H255" s="240">
        <v>169</v>
      </c>
      <c r="I255" s="234">
        <v>55</v>
      </c>
      <c r="J255" s="234">
        <v>165</v>
      </c>
      <c r="K255" s="237">
        <v>1.534</v>
      </c>
      <c r="L255" s="238" t="s">
        <v>829</v>
      </c>
      <c r="M255" s="476">
        <v>5362.98</v>
      </c>
      <c r="N255" s="245" t="s">
        <v>191</v>
      </c>
      <c r="O255" s="803" t="s">
        <v>198</v>
      </c>
      <c r="P255" s="231"/>
      <c r="Q255" s="246" t="s">
        <v>642</v>
      </c>
      <c r="R255" s="246"/>
    </row>
    <row r="256" spans="1:18" s="274" customFormat="1">
      <c r="A256" s="234">
        <v>15</v>
      </c>
      <c r="B256" s="234" t="s">
        <v>367</v>
      </c>
      <c r="C256" s="234" t="s">
        <v>366</v>
      </c>
      <c r="D256" s="234" t="s">
        <v>367</v>
      </c>
      <c r="E256" s="244" t="s">
        <v>190</v>
      </c>
      <c r="F256" s="240">
        <v>305</v>
      </c>
      <c r="G256" s="240">
        <v>269</v>
      </c>
      <c r="H256" s="240">
        <v>169</v>
      </c>
      <c r="I256" s="234">
        <v>55</v>
      </c>
      <c r="J256" s="234">
        <v>165</v>
      </c>
      <c r="K256" s="237">
        <v>1.534</v>
      </c>
      <c r="L256" s="238" t="s">
        <v>829</v>
      </c>
      <c r="M256" s="476">
        <v>5431.9</v>
      </c>
      <c r="N256" s="245" t="s">
        <v>191</v>
      </c>
      <c r="O256" s="803" t="s">
        <v>198</v>
      </c>
      <c r="P256" s="231"/>
      <c r="Q256" s="246" t="s">
        <v>641</v>
      </c>
      <c r="R256" s="246"/>
    </row>
    <row r="257" spans="1:18" s="274" customFormat="1">
      <c r="A257" s="234">
        <v>16</v>
      </c>
      <c r="B257" s="234" t="s">
        <v>375</v>
      </c>
      <c r="C257" s="234" t="s">
        <v>374</v>
      </c>
      <c r="D257" s="234" t="s">
        <v>375</v>
      </c>
      <c r="E257" s="244" t="s">
        <v>190</v>
      </c>
      <c r="F257" s="240">
        <v>323</v>
      </c>
      <c r="G257" s="240">
        <v>285</v>
      </c>
      <c r="H257" s="240">
        <v>199</v>
      </c>
      <c r="I257" s="234">
        <v>55</v>
      </c>
      <c r="J257" s="234">
        <v>165</v>
      </c>
      <c r="K257" s="237">
        <v>1.806</v>
      </c>
      <c r="L257" s="238" t="s">
        <v>829</v>
      </c>
      <c r="M257" s="476">
        <v>6360.77</v>
      </c>
      <c r="N257" s="245" t="s">
        <v>191</v>
      </c>
      <c r="O257" s="803" t="s">
        <v>198</v>
      </c>
      <c r="P257" s="231"/>
      <c r="Q257" s="246" t="s">
        <v>641</v>
      </c>
      <c r="R257" s="246" t="s">
        <v>1141</v>
      </c>
    </row>
    <row r="258" spans="1:18" s="274" customFormat="1">
      <c r="A258" s="234">
        <v>17</v>
      </c>
      <c r="B258" s="234" t="s">
        <v>379</v>
      </c>
      <c r="C258" s="234" t="s">
        <v>378</v>
      </c>
      <c r="D258" s="234" t="s">
        <v>379</v>
      </c>
      <c r="E258" s="244" t="s">
        <v>190</v>
      </c>
      <c r="F258" s="240">
        <v>323</v>
      </c>
      <c r="G258" s="240">
        <v>285</v>
      </c>
      <c r="H258" s="240">
        <v>199</v>
      </c>
      <c r="I258" s="234">
        <v>55</v>
      </c>
      <c r="J258" s="234">
        <v>165</v>
      </c>
      <c r="K258" s="237">
        <v>1.806</v>
      </c>
      <c r="L258" s="238" t="s">
        <v>829</v>
      </c>
      <c r="M258" s="476">
        <v>6360.69</v>
      </c>
      <c r="N258" s="245" t="s">
        <v>191</v>
      </c>
      <c r="O258" s="803" t="s">
        <v>198</v>
      </c>
      <c r="P258" s="231"/>
      <c r="Q258" s="246" t="s">
        <v>641</v>
      </c>
      <c r="R258" s="246" t="s">
        <v>1141</v>
      </c>
    </row>
    <row r="259" spans="1:18" s="274" customFormat="1">
      <c r="A259" s="234">
        <v>18</v>
      </c>
      <c r="B259" s="234" t="s">
        <v>377</v>
      </c>
      <c r="C259" s="234" t="s">
        <v>376</v>
      </c>
      <c r="D259" s="234" t="s">
        <v>377</v>
      </c>
      <c r="E259" s="244" t="s">
        <v>190</v>
      </c>
      <c r="F259" s="240">
        <v>317</v>
      </c>
      <c r="G259" s="240">
        <v>279</v>
      </c>
      <c r="H259" s="240">
        <v>199</v>
      </c>
      <c r="I259" s="234">
        <v>55</v>
      </c>
      <c r="J259" s="234">
        <v>165</v>
      </c>
      <c r="K259" s="237">
        <v>1.806</v>
      </c>
      <c r="L259" s="238" t="s">
        <v>829</v>
      </c>
      <c r="M259" s="476">
        <v>6409.6</v>
      </c>
      <c r="N259" s="245" t="s">
        <v>191</v>
      </c>
      <c r="O259" s="803" t="s">
        <v>198</v>
      </c>
      <c r="P259" s="231"/>
      <c r="Q259" s="246" t="s">
        <v>641</v>
      </c>
      <c r="R259" s="246" t="s">
        <v>1141</v>
      </c>
    </row>
    <row r="260" spans="1:18" s="274" customFormat="1">
      <c r="A260" s="234">
        <v>19</v>
      </c>
      <c r="B260" s="234" t="s">
        <v>381</v>
      </c>
      <c r="C260" s="234" t="s">
        <v>380</v>
      </c>
      <c r="D260" s="234" t="s">
        <v>381</v>
      </c>
      <c r="E260" s="244" t="s">
        <v>190</v>
      </c>
      <c r="F260" s="240">
        <v>317</v>
      </c>
      <c r="G260" s="240">
        <v>279</v>
      </c>
      <c r="H260" s="240">
        <v>199</v>
      </c>
      <c r="I260" s="234">
        <v>55</v>
      </c>
      <c r="J260" s="234">
        <v>165</v>
      </c>
      <c r="K260" s="237">
        <v>1.806</v>
      </c>
      <c r="L260" s="238" t="s">
        <v>829</v>
      </c>
      <c r="M260" s="476">
        <v>6409.55</v>
      </c>
      <c r="N260" s="245" t="s">
        <v>191</v>
      </c>
      <c r="O260" s="803" t="s">
        <v>198</v>
      </c>
      <c r="P260" s="231"/>
      <c r="Q260" s="246" t="s">
        <v>641</v>
      </c>
      <c r="R260" s="246" t="s">
        <v>1141</v>
      </c>
    </row>
    <row r="261" spans="1:18" s="274" customFormat="1">
      <c r="A261" s="234">
        <v>20</v>
      </c>
      <c r="B261" s="234" t="s">
        <v>387</v>
      </c>
      <c r="C261" s="234" t="s">
        <v>386</v>
      </c>
      <c r="D261" s="234" t="s">
        <v>387</v>
      </c>
      <c r="E261" s="244" t="s">
        <v>190</v>
      </c>
      <c r="F261" s="240">
        <v>305</v>
      </c>
      <c r="G261" s="240">
        <v>269</v>
      </c>
      <c r="H261" s="240">
        <v>169</v>
      </c>
      <c r="I261" s="234">
        <v>55</v>
      </c>
      <c r="J261" s="234">
        <v>165</v>
      </c>
      <c r="K261" s="237">
        <v>1.534</v>
      </c>
      <c r="L261" s="238" t="s">
        <v>829</v>
      </c>
      <c r="M261" s="476">
        <v>4199.1400000000003</v>
      </c>
      <c r="N261" s="245" t="s">
        <v>191</v>
      </c>
      <c r="O261" s="803" t="s">
        <v>198</v>
      </c>
      <c r="Q261" s="246" t="s">
        <v>641</v>
      </c>
      <c r="R261" s="246"/>
    </row>
    <row r="262" spans="1:18" s="274" customFormat="1">
      <c r="A262" s="234">
        <v>21</v>
      </c>
      <c r="B262" s="234" t="s">
        <v>385</v>
      </c>
      <c r="C262" s="234" t="s">
        <v>384</v>
      </c>
      <c r="D262" s="234" t="s">
        <v>385</v>
      </c>
      <c r="E262" s="244" t="s">
        <v>190</v>
      </c>
      <c r="F262" s="240">
        <v>305</v>
      </c>
      <c r="G262" s="240">
        <v>269</v>
      </c>
      <c r="H262" s="240">
        <v>169</v>
      </c>
      <c r="I262" s="234">
        <v>55</v>
      </c>
      <c r="J262" s="234">
        <v>165</v>
      </c>
      <c r="K262" s="237">
        <v>1.534</v>
      </c>
      <c r="L262" s="238" t="s">
        <v>829</v>
      </c>
      <c r="M262" s="476">
        <v>4199.1400000000003</v>
      </c>
      <c r="N262" s="245" t="s">
        <v>191</v>
      </c>
      <c r="O262" s="803" t="s">
        <v>198</v>
      </c>
      <c r="Q262" s="246" t="s">
        <v>641</v>
      </c>
      <c r="R262" s="246"/>
    </row>
    <row r="263" spans="1:18" s="274" customFormat="1">
      <c r="A263" s="234">
        <v>22</v>
      </c>
      <c r="B263" s="234" t="s">
        <v>495</v>
      </c>
      <c r="C263" s="234" t="s">
        <v>494</v>
      </c>
      <c r="D263" s="234" t="s">
        <v>495</v>
      </c>
      <c r="E263" s="244" t="s">
        <v>190</v>
      </c>
      <c r="F263" s="240">
        <v>305</v>
      </c>
      <c r="G263" s="240">
        <v>269</v>
      </c>
      <c r="H263" s="240">
        <v>169</v>
      </c>
      <c r="I263" s="234">
        <v>55</v>
      </c>
      <c r="J263" s="234">
        <v>165</v>
      </c>
      <c r="K263" s="237">
        <v>1.534</v>
      </c>
      <c r="L263" s="238" t="s">
        <v>829</v>
      </c>
      <c r="M263" s="476">
        <v>4586.8100000000004</v>
      </c>
      <c r="N263" s="245" t="s">
        <v>191</v>
      </c>
      <c r="O263" s="803" t="s">
        <v>198</v>
      </c>
      <c r="Q263" s="246" t="s">
        <v>641</v>
      </c>
      <c r="R263" s="246"/>
    </row>
    <row r="264" spans="1:18" s="274" customFormat="1">
      <c r="A264" s="234">
        <v>23</v>
      </c>
      <c r="B264" s="234" t="s">
        <v>493</v>
      </c>
      <c r="C264" s="234" t="s">
        <v>492</v>
      </c>
      <c r="D264" s="234" t="s">
        <v>493</v>
      </c>
      <c r="E264" s="244" t="s">
        <v>190</v>
      </c>
      <c r="F264" s="240">
        <v>305</v>
      </c>
      <c r="G264" s="240">
        <v>269</v>
      </c>
      <c r="H264" s="240">
        <v>169</v>
      </c>
      <c r="I264" s="234">
        <v>55</v>
      </c>
      <c r="J264" s="234">
        <v>165</v>
      </c>
      <c r="K264" s="237">
        <v>1.534</v>
      </c>
      <c r="L264" s="238" t="s">
        <v>829</v>
      </c>
      <c r="M264" s="476">
        <v>4587.26</v>
      </c>
      <c r="N264" s="245" t="s">
        <v>191</v>
      </c>
      <c r="O264" s="803" t="s">
        <v>198</v>
      </c>
      <c r="Q264" s="246" t="s">
        <v>641</v>
      </c>
      <c r="R264" s="246"/>
    </row>
    <row r="265" spans="1:18" s="274" customFormat="1">
      <c r="A265" s="234">
        <v>24</v>
      </c>
      <c r="B265" s="234" t="s">
        <v>398</v>
      </c>
      <c r="C265" s="234" t="s">
        <v>397</v>
      </c>
      <c r="D265" s="234" t="s">
        <v>398</v>
      </c>
      <c r="E265" s="244" t="s">
        <v>190</v>
      </c>
      <c r="F265" s="240">
        <v>328</v>
      </c>
      <c r="G265" s="240">
        <v>292</v>
      </c>
      <c r="H265" s="240">
        <v>199</v>
      </c>
      <c r="I265" s="234">
        <v>55</v>
      </c>
      <c r="J265" s="234">
        <v>165</v>
      </c>
      <c r="K265" s="237">
        <v>1.806</v>
      </c>
      <c r="L265" s="238" t="s">
        <v>829</v>
      </c>
      <c r="M265" s="476">
        <v>4322.58</v>
      </c>
      <c r="N265" s="245" t="s">
        <v>191</v>
      </c>
      <c r="O265" s="803" t="s">
        <v>198</v>
      </c>
      <c r="Q265" s="246" t="s">
        <v>641</v>
      </c>
      <c r="R265" s="246"/>
    </row>
    <row r="266" spans="1:18" s="274" customFormat="1">
      <c r="A266" s="234">
        <v>25</v>
      </c>
      <c r="B266" s="234" t="s">
        <v>396</v>
      </c>
      <c r="C266" s="234" t="s">
        <v>395</v>
      </c>
      <c r="D266" s="234" t="s">
        <v>396</v>
      </c>
      <c r="E266" s="244" t="s">
        <v>190</v>
      </c>
      <c r="F266" s="240">
        <v>328</v>
      </c>
      <c r="G266" s="240">
        <v>292</v>
      </c>
      <c r="H266" s="240">
        <v>199</v>
      </c>
      <c r="I266" s="234">
        <v>55</v>
      </c>
      <c r="J266" s="234">
        <v>165</v>
      </c>
      <c r="K266" s="237">
        <v>1.806</v>
      </c>
      <c r="L266" s="238" t="s">
        <v>829</v>
      </c>
      <c r="M266" s="476">
        <v>4322.68</v>
      </c>
      <c r="N266" s="245" t="s">
        <v>191</v>
      </c>
      <c r="O266" s="803" t="s">
        <v>198</v>
      </c>
      <c r="P266" s="231"/>
      <c r="Q266" s="246" t="s">
        <v>641</v>
      </c>
      <c r="R266" s="246"/>
    </row>
    <row r="267" spans="1:18" s="274" customFormat="1">
      <c r="A267" s="234">
        <v>26</v>
      </c>
      <c r="B267" s="234" t="s">
        <v>499</v>
      </c>
      <c r="C267" s="234" t="s">
        <v>498</v>
      </c>
      <c r="D267" s="234" t="s">
        <v>499</v>
      </c>
      <c r="E267" s="244" t="s">
        <v>190</v>
      </c>
      <c r="F267" s="240">
        <v>328</v>
      </c>
      <c r="G267" s="240">
        <v>292</v>
      </c>
      <c r="H267" s="240">
        <v>199</v>
      </c>
      <c r="I267" s="234">
        <v>55</v>
      </c>
      <c r="J267" s="234">
        <v>165</v>
      </c>
      <c r="K267" s="237">
        <v>1.806</v>
      </c>
      <c r="L267" s="238" t="s">
        <v>829</v>
      </c>
      <c r="M267" s="476">
        <v>4787.6899999999996</v>
      </c>
      <c r="N267" s="245" t="s">
        <v>191</v>
      </c>
      <c r="O267" s="803" t="s">
        <v>198</v>
      </c>
      <c r="Q267" s="246" t="s">
        <v>641</v>
      </c>
      <c r="R267" s="246"/>
    </row>
    <row r="268" spans="1:18" s="274" customFormat="1">
      <c r="A268" s="234">
        <v>27</v>
      </c>
      <c r="B268" s="234" t="s">
        <v>497</v>
      </c>
      <c r="C268" s="234" t="s">
        <v>496</v>
      </c>
      <c r="D268" s="234" t="s">
        <v>497</v>
      </c>
      <c r="E268" s="244" t="s">
        <v>190</v>
      </c>
      <c r="F268" s="240">
        <v>328</v>
      </c>
      <c r="G268" s="240">
        <v>292</v>
      </c>
      <c r="H268" s="240">
        <v>199</v>
      </c>
      <c r="I268" s="234">
        <v>55</v>
      </c>
      <c r="J268" s="234">
        <v>165</v>
      </c>
      <c r="K268" s="237">
        <v>1.806</v>
      </c>
      <c r="L268" s="238" t="s">
        <v>829</v>
      </c>
      <c r="M268" s="476">
        <v>4787.6899999999996</v>
      </c>
      <c r="N268" s="245" t="s">
        <v>191</v>
      </c>
      <c r="O268" s="803" t="s">
        <v>198</v>
      </c>
      <c r="Q268" s="246" t="s">
        <v>641</v>
      </c>
      <c r="R268" s="246"/>
    </row>
    <row r="269" spans="1:18" s="274" customFormat="1">
      <c r="A269" s="234">
        <v>28</v>
      </c>
      <c r="B269" s="234" t="s">
        <v>549</v>
      </c>
      <c r="C269" s="234" t="s">
        <v>347</v>
      </c>
      <c r="D269" s="234" t="s">
        <v>549</v>
      </c>
      <c r="E269" s="244" t="s">
        <v>190</v>
      </c>
      <c r="F269" s="240">
        <v>338</v>
      </c>
      <c r="G269" s="240">
        <v>297</v>
      </c>
      <c r="H269" s="240">
        <v>199</v>
      </c>
      <c r="I269" s="234">
        <v>55</v>
      </c>
      <c r="J269" s="234">
        <v>165</v>
      </c>
      <c r="K269" s="237">
        <v>1.806</v>
      </c>
      <c r="L269" s="238" t="s">
        <v>829</v>
      </c>
      <c r="M269" s="476">
        <v>5913.05</v>
      </c>
      <c r="N269" s="245" t="s">
        <v>191</v>
      </c>
      <c r="O269" s="803" t="s">
        <v>198</v>
      </c>
      <c r="P269" s="231"/>
      <c r="Q269" s="246" t="s">
        <v>642</v>
      </c>
      <c r="R269" s="246"/>
    </row>
    <row r="270" spans="1:18" s="274" customFormat="1">
      <c r="A270" s="234">
        <v>29</v>
      </c>
      <c r="B270" s="234" t="s">
        <v>404</v>
      </c>
      <c r="C270" s="234" t="s">
        <v>403</v>
      </c>
      <c r="D270" s="234" t="s">
        <v>404</v>
      </c>
      <c r="E270" s="244" t="s">
        <v>190</v>
      </c>
      <c r="F270" s="240">
        <v>338</v>
      </c>
      <c r="G270" s="240">
        <v>304</v>
      </c>
      <c r="H270" s="240">
        <v>199</v>
      </c>
      <c r="I270" s="234">
        <v>55</v>
      </c>
      <c r="J270" s="234">
        <v>165</v>
      </c>
      <c r="K270" s="237">
        <v>1.806</v>
      </c>
      <c r="L270" s="238" t="s">
        <v>829</v>
      </c>
      <c r="M270" s="476">
        <v>6876.72</v>
      </c>
      <c r="N270" s="245" t="s">
        <v>191</v>
      </c>
      <c r="O270" s="803" t="s">
        <v>198</v>
      </c>
      <c r="P270" s="231"/>
      <c r="Q270" s="246" t="s">
        <v>641</v>
      </c>
      <c r="R270" s="246"/>
    </row>
    <row r="271" spans="1:18" s="274" customFormat="1">
      <c r="A271" s="234">
        <v>30</v>
      </c>
      <c r="B271" s="234" t="s">
        <v>408</v>
      </c>
      <c r="C271" s="234" t="s">
        <v>406</v>
      </c>
      <c r="D271" s="234" t="s">
        <v>408</v>
      </c>
      <c r="E271" s="244" t="s">
        <v>190</v>
      </c>
      <c r="F271" s="240">
        <v>338</v>
      </c>
      <c r="G271" s="240">
        <v>297</v>
      </c>
      <c r="H271" s="240">
        <v>199</v>
      </c>
      <c r="I271" s="234">
        <v>55</v>
      </c>
      <c r="J271" s="234">
        <v>165</v>
      </c>
      <c r="K271" s="237">
        <v>1.806</v>
      </c>
      <c r="L271" s="238" t="s">
        <v>829</v>
      </c>
      <c r="M271" s="476">
        <v>6831.9</v>
      </c>
      <c r="N271" s="245" t="s">
        <v>191</v>
      </c>
      <c r="O271" s="803" t="s">
        <v>198</v>
      </c>
      <c r="P271" s="231"/>
      <c r="Q271" s="246" t="s">
        <v>641</v>
      </c>
      <c r="R271" s="246"/>
    </row>
    <row r="272" spans="1:18" s="274" customFormat="1">
      <c r="A272" s="234">
        <v>31</v>
      </c>
      <c r="B272" s="234" t="s">
        <v>407</v>
      </c>
      <c r="C272" s="234" t="s">
        <v>405</v>
      </c>
      <c r="D272" s="234" t="s">
        <v>407</v>
      </c>
      <c r="E272" s="244" t="s">
        <v>190</v>
      </c>
      <c r="F272" s="240">
        <v>345</v>
      </c>
      <c r="G272" s="240">
        <v>304</v>
      </c>
      <c r="H272" s="240">
        <v>199</v>
      </c>
      <c r="I272" s="234">
        <v>55</v>
      </c>
      <c r="J272" s="234">
        <v>165</v>
      </c>
      <c r="K272" s="237">
        <v>1.806</v>
      </c>
      <c r="L272" s="238" t="s">
        <v>829</v>
      </c>
      <c r="M272" s="476">
        <v>6633.78</v>
      </c>
      <c r="N272" s="245" t="s">
        <v>191</v>
      </c>
      <c r="O272" s="803" t="s">
        <v>198</v>
      </c>
      <c r="P272" s="231"/>
      <c r="Q272" s="246" t="s">
        <v>641</v>
      </c>
      <c r="R272" s="246"/>
    </row>
    <row r="273" spans="1:18" s="274" customFormat="1">
      <c r="A273" s="234">
        <v>32</v>
      </c>
      <c r="B273" s="234" t="s">
        <v>400</v>
      </c>
      <c r="C273" s="234" t="s">
        <v>399</v>
      </c>
      <c r="D273" s="234" t="s">
        <v>400</v>
      </c>
      <c r="E273" s="244" t="s">
        <v>190</v>
      </c>
      <c r="F273" s="240">
        <v>345</v>
      </c>
      <c r="G273" s="240">
        <v>304</v>
      </c>
      <c r="H273" s="240">
        <v>199</v>
      </c>
      <c r="I273" s="234">
        <v>55</v>
      </c>
      <c r="J273" s="234">
        <v>165</v>
      </c>
      <c r="K273" s="237">
        <v>1.806</v>
      </c>
      <c r="L273" s="238" t="s">
        <v>829</v>
      </c>
      <c r="M273" s="476">
        <v>6636.37</v>
      </c>
      <c r="N273" s="245" t="s">
        <v>191</v>
      </c>
      <c r="O273" s="803" t="s">
        <v>198</v>
      </c>
      <c r="Q273" s="246" t="s">
        <v>641</v>
      </c>
      <c r="R273" s="246"/>
    </row>
    <row r="274" spans="1:18" s="274" customFormat="1">
      <c r="A274" s="234">
        <v>33</v>
      </c>
      <c r="B274" s="234" t="s">
        <v>410</v>
      </c>
      <c r="C274" s="234" t="s">
        <v>409</v>
      </c>
      <c r="D274" s="234" t="s">
        <v>410</v>
      </c>
      <c r="E274" s="244" t="s">
        <v>190</v>
      </c>
      <c r="F274" s="240">
        <v>345</v>
      </c>
      <c r="G274" s="240">
        <v>304</v>
      </c>
      <c r="H274" s="240">
        <v>199</v>
      </c>
      <c r="I274" s="234">
        <v>55</v>
      </c>
      <c r="J274" s="234">
        <v>165</v>
      </c>
      <c r="K274" s="237">
        <v>1.806</v>
      </c>
      <c r="L274" s="238" t="s">
        <v>829</v>
      </c>
      <c r="M274" s="476">
        <v>6633.93</v>
      </c>
      <c r="N274" s="245" t="s">
        <v>191</v>
      </c>
      <c r="O274" s="803" t="s">
        <v>198</v>
      </c>
      <c r="Q274" s="246" t="s">
        <v>641</v>
      </c>
      <c r="R274" s="246"/>
    </row>
    <row r="275" spans="1:18" s="274" customFormat="1">
      <c r="A275" s="234">
        <v>34</v>
      </c>
      <c r="B275" s="234" t="s">
        <v>412</v>
      </c>
      <c r="C275" s="234" t="s">
        <v>411</v>
      </c>
      <c r="D275" s="234" t="s">
        <v>412</v>
      </c>
      <c r="E275" s="244" t="s">
        <v>190</v>
      </c>
      <c r="F275" s="240">
        <v>345</v>
      </c>
      <c r="G275" s="240">
        <v>304</v>
      </c>
      <c r="H275" s="240">
        <v>199</v>
      </c>
      <c r="I275" s="234">
        <v>55</v>
      </c>
      <c r="J275" s="234">
        <v>165</v>
      </c>
      <c r="K275" s="237">
        <v>1.806</v>
      </c>
      <c r="L275" s="238" t="s">
        <v>829</v>
      </c>
      <c r="M275" s="476">
        <v>6630.5</v>
      </c>
      <c r="N275" s="245" t="s">
        <v>191</v>
      </c>
      <c r="O275" s="803" t="s">
        <v>198</v>
      </c>
      <c r="Q275" s="246" t="s">
        <v>641</v>
      </c>
      <c r="R275" s="246"/>
    </row>
    <row r="276" spans="1:18" s="274" customFormat="1">
      <c r="A276" s="234">
        <v>35</v>
      </c>
      <c r="B276" s="234" t="s">
        <v>538</v>
      </c>
      <c r="C276" s="234" t="s">
        <v>668</v>
      </c>
      <c r="D276" s="234" t="s">
        <v>538</v>
      </c>
      <c r="E276" s="244" t="s">
        <v>190</v>
      </c>
      <c r="F276" s="240">
        <v>344</v>
      </c>
      <c r="G276" s="240">
        <v>303</v>
      </c>
      <c r="H276" s="240">
        <v>199</v>
      </c>
      <c r="I276" s="234">
        <v>55</v>
      </c>
      <c r="J276" s="234">
        <v>165</v>
      </c>
      <c r="K276" s="237">
        <v>1.806</v>
      </c>
      <c r="L276" s="238" t="s">
        <v>829</v>
      </c>
      <c r="M276" s="476">
        <v>5770.31</v>
      </c>
      <c r="N276" s="245" t="s">
        <v>191</v>
      </c>
      <c r="O276" s="803" t="s">
        <v>198</v>
      </c>
      <c r="Q276" s="246" t="s">
        <v>641</v>
      </c>
      <c r="R276" s="246"/>
    </row>
    <row r="277" spans="1:18" s="274" customFormat="1">
      <c r="A277" s="234">
        <v>36</v>
      </c>
      <c r="B277" s="234" t="s">
        <v>539</v>
      </c>
      <c r="C277" s="234" t="s">
        <v>669</v>
      </c>
      <c r="D277" s="234" t="s">
        <v>539</v>
      </c>
      <c r="E277" s="244" t="s">
        <v>190</v>
      </c>
      <c r="F277" s="240">
        <v>344</v>
      </c>
      <c r="G277" s="240">
        <v>303</v>
      </c>
      <c r="H277" s="240">
        <v>199</v>
      </c>
      <c r="I277" s="234">
        <v>55</v>
      </c>
      <c r="J277" s="234">
        <v>165</v>
      </c>
      <c r="K277" s="237">
        <v>1.806</v>
      </c>
      <c r="L277" s="238" t="s">
        <v>829</v>
      </c>
      <c r="M277" s="476">
        <v>5770.33</v>
      </c>
      <c r="N277" s="245" t="s">
        <v>191</v>
      </c>
      <c r="O277" s="803" t="s">
        <v>198</v>
      </c>
      <c r="P277" s="231"/>
      <c r="Q277" s="246" t="s">
        <v>641</v>
      </c>
      <c r="R277" s="246"/>
    </row>
    <row r="278" spans="1:18" s="274" customFormat="1">
      <c r="A278" s="234">
        <v>37</v>
      </c>
      <c r="B278" s="234" t="s">
        <v>643</v>
      </c>
      <c r="C278" s="234" t="s">
        <v>836</v>
      </c>
      <c r="D278" s="234" t="s">
        <v>643</v>
      </c>
      <c r="E278" s="244" t="s">
        <v>190</v>
      </c>
      <c r="F278" s="240">
        <v>345</v>
      </c>
      <c r="G278" s="240">
        <v>304</v>
      </c>
      <c r="H278" s="240">
        <v>199</v>
      </c>
      <c r="I278" s="234">
        <v>55</v>
      </c>
      <c r="J278" s="234">
        <v>165</v>
      </c>
      <c r="K278" s="237">
        <v>1.806</v>
      </c>
      <c r="L278" s="238" t="s">
        <v>829</v>
      </c>
      <c r="M278" s="476">
        <v>6673.44</v>
      </c>
      <c r="N278" s="245" t="s">
        <v>191</v>
      </c>
      <c r="O278" s="803" t="s">
        <v>198</v>
      </c>
      <c r="P278" s="231"/>
      <c r="Q278" s="246" t="s">
        <v>642</v>
      </c>
      <c r="R278" s="246"/>
    </row>
    <row r="279" spans="1:18" s="270" customFormat="1">
      <c r="A279" s="234">
        <v>38</v>
      </c>
      <c r="B279" s="234" t="s">
        <v>644</v>
      </c>
      <c r="C279" s="234" t="s">
        <v>837</v>
      </c>
      <c r="D279" s="234" t="s">
        <v>644</v>
      </c>
      <c r="E279" s="244" t="s">
        <v>190</v>
      </c>
      <c r="F279" s="240">
        <v>345</v>
      </c>
      <c r="G279" s="240">
        <v>304</v>
      </c>
      <c r="H279" s="240">
        <v>199</v>
      </c>
      <c r="I279" s="234">
        <v>55</v>
      </c>
      <c r="J279" s="234">
        <v>165</v>
      </c>
      <c r="K279" s="237">
        <v>1.806</v>
      </c>
      <c r="L279" s="238" t="s">
        <v>829</v>
      </c>
      <c r="M279" s="476">
        <v>0</v>
      </c>
      <c r="N279" s="245" t="s">
        <v>191</v>
      </c>
      <c r="O279" s="803" t="s">
        <v>198</v>
      </c>
      <c r="P279" s="231"/>
      <c r="Q279" s="246" t="s">
        <v>641</v>
      </c>
      <c r="R279" s="246"/>
    </row>
    <row r="280" spans="1:18" s="274" customFormat="1">
      <c r="A280" s="234">
        <v>39</v>
      </c>
      <c r="B280" s="234" t="s">
        <v>311</v>
      </c>
      <c r="C280" s="234" t="s">
        <v>310</v>
      </c>
      <c r="D280" s="234" t="s">
        <v>311</v>
      </c>
      <c r="E280" s="244" t="s">
        <v>190</v>
      </c>
      <c r="F280" s="240">
        <v>345</v>
      </c>
      <c r="G280" s="240">
        <v>304</v>
      </c>
      <c r="H280" s="240">
        <v>199</v>
      </c>
      <c r="I280" s="234">
        <v>55</v>
      </c>
      <c r="J280" s="234">
        <v>165</v>
      </c>
      <c r="K280" s="237">
        <v>1.806</v>
      </c>
      <c r="L280" s="238" t="s">
        <v>829</v>
      </c>
      <c r="M280" s="476">
        <v>7364.57</v>
      </c>
      <c r="N280" s="245" t="s">
        <v>191</v>
      </c>
      <c r="O280" s="803" t="s">
        <v>198</v>
      </c>
      <c r="Q280" s="246" t="s">
        <v>641</v>
      </c>
      <c r="R280" s="246"/>
    </row>
    <row r="281" spans="1:18" s="274" customFormat="1">
      <c r="A281" s="234">
        <v>40</v>
      </c>
      <c r="B281" s="234" t="s">
        <v>313</v>
      </c>
      <c r="C281" s="234" t="s">
        <v>312</v>
      </c>
      <c r="D281" s="234" t="s">
        <v>313</v>
      </c>
      <c r="E281" s="244" t="s">
        <v>190</v>
      </c>
      <c r="F281" s="240">
        <v>338</v>
      </c>
      <c r="G281" s="240">
        <v>297</v>
      </c>
      <c r="H281" s="240">
        <v>199</v>
      </c>
      <c r="I281" s="234">
        <v>55</v>
      </c>
      <c r="J281" s="234">
        <v>165</v>
      </c>
      <c r="K281" s="237">
        <v>1.806</v>
      </c>
      <c r="L281" s="238" t="s">
        <v>829</v>
      </c>
      <c r="M281" s="476">
        <v>7332.41</v>
      </c>
      <c r="N281" s="245" t="s">
        <v>191</v>
      </c>
      <c r="O281" s="803" t="s">
        <v>198</v>
      </c>
      <c r="Q281" s="246" t="s">
        <v>642</v>
      </c>
      <c r="R281" s="246"/>
    </row>
    <row r="282" spans="1:18" s="274" customFormat="1">
      <c r="A282" s="234">
        <v>41</v>
      </c>
      <c r="B282" s="234" t="s">
        <v>315</v>
      </c>
      <c r="C282" s="234" t="s">
        <v>314</v>
      </c>
      <c r="D282" s="234" t="s">
        <v>315</v>
      </c>
      <c r="E282" s="244" t="s">
        <v>190</v>
      </c>
      <c r="F282" s="240">
        <v>345</v>
      </c>
      <c r="G282" s="240">
        <v>304</v>
      </c>
      <c r="H282" s="240">
        <v>199</v>
      </c>
      <c r="I282" s="234">
        <v>55</v>
      </c>
      <c r="J282" s="234">
        <v>165</v>
      </c>
      <c r="K282" s="237">
        <v>1.806</v>
      </c>
      <c r="L282" s="238" t="s">
        <v>829</v>
      </c>
      <c r="M282" s="476">
        <v>7120.55</v>
      </c>
      <c r="N282" s="245" t="s">
        <v>191</v>
      </c>
      <c r="O282" s="803" t="s">
        <v>198</v>
      </c>
      <c r="Q282" s="246" t="s">
        <v>641</v>
      </c>
      <c r="R282" s="246"/>
    </row>
    <row r="283" spans="1:18" s="274" customFormat="1">
      <c r="A283" s="234">
        <v>42</v>
      </c>
      <c r="B283" s="234" t="s">
        <v>317</v>
      </c>
      <c r="C283" s="234" t="s">
        <v>316</v>
      </c>
      <c r="D283" s="234" t="s">
        <v>317</v>
      </c>
      <c r="E283" s="244" t="s">
        <v>190</v>
      </c>
      <c r="F283" s="240">
        <v>345</v>
      </c>
      <c r="G283" s="240">
        <v>304</v>
      </c>
      <c r="H283" s="240">
        <v>199</v>
      </c>
      <c r="I283" s="234">
        <v>55</v>
      </c>
      <c r="J283" s="234">
        <v>165</v>
      </c>
      <c r="K283" s="237">
        <v>1.806</v>
      </c>
      <c r="L283" s="238" t="s">
        <v>829</v>
      </c>
      <c r="M283" s="476">
        <v>7036.52</v>
      </c>
      <c r="N283" s="245" t="s">
        <v>191</v>
      </c>
      <c r="O283" s="803" t="s">
        <v>198</v>
      </c>
      <c r="Q283" s="246" t="s">
        <v>641</v>
      </c>
      <c r="R283" s="246"/>
    </row>
    <row r="284" spans="1:18" s="274" customFormat="1">
      <c r="A284" s="234">
        <v>43</v>
      </c>
      <c r="B284" s="234" t="s">
        <v>402</v>
      </c>
      <c r="C284" s="234" t="s">
        <v>401</v>
      </c>
      <c r="D284" s="234" t="s">
        <v>402</v>
      </c>
      <c r="E284" s="244" t="s">
        <v>190</v>
      </c>
      <c r="F284" s="240">
        <v>345</v>
      </c>
      <c r="G284" s="240">
        <v>304</v>
      </c>
      <c r="H284" s="240">
        <v>199</v>
      </c>
      <c r="I284" s="234">
        <v>55</v>
      </c>
      <c r="J284" s="234">
        <v>165</v>
      </c>
      <c r="K284" s="237">
        <v>1.806</v>
      </c>
      <c r="L284" s="238" t="s">
        <v>829</v>
      </c>
      <c r="M284" s="476">
        <v>7123.12</v>
      </c>
      <c r="N284" s="245" t="s">
        <v>191</v>
      </c>
      <c r="O284" s="803" t="s">
        <v>198</v>
      </c>
      <c r="Q284" s="246" t="s">
        <v>641</v>
      </c>
      <c r="R284" s="246"/>
    </row>
    <row r="285" spans="1:18" s="274" customFormat="1">
      <c r="A285" s="234">
        <v>44</v>
      </c>
      <c r="B285" s="234" t="s">
        <v>634</v>
      </c>
      <c r="C285" s="234" t="s">
        <v>633</v>
      </c>
      <c r="D285" s="234" t="s">
        <v>634</v>
      </c>
      <c r="E285" s="244" t="s">
        <v>190</v>
      </c>
      <c r="F285" s="240">
        <v>345</v>
      </c>
      <c r="G285" s="240">
        <v>304</v>
      </c>
      <c r="H285" s="240">
        <v>199</v>
      </c>
      <c r="I285" s="234">
        <v>55</v>
      </c>
      <c r="J285" s="234">
        <v>165</v>
      </c>
      <c r="K285" s="237">
        <v>1.806</v>
      </c>
      <c r="L285" s="238" t="s">
        <v>829</v>
      </c>
      <c r="M285" s="476">
        <v>7032.69</v>
      </c>
      <c r="N285" s="245" t="s">
        <v>191</v>
      </c>
      <c r="O285" s="803" t="s">
        <v>198</v>
      </c>
      <c r="Q285" s="246" t="s">
        <v>641</v>
      </c>
      <c r="R285" s="246"/>
    </row>
    <row r="286" spans="1:18" s="274" customFormat="1">
      <c r="A286" s="234">
        <v>45</v>
      </c>
      <c r="B286" s="234" t="s">
        <v>617</v>
      </c>
      <c r="C286" s="234" t="s">
        <v>616</v>
      </c>
      <c r="D286" s="234" t="s">
        <v>617</v>
      </c>
      <c r="E286" s="244" t="s">
        <v>190</v>
      </c>
      <c r="F286" s="240">
        <v>345</v>
      </c>
      <c r="G286" s="240">
        <v>304</v>
      </c>
      <c r="H286" s="240">
        <v>199</v>
      </c>
      <c r="I286" s="234">
        <v>55</v>
      </c>
      <c r="J286" s="234">
        <v>165</v>
      </c>
      <c r="K286" s="237">
        <v>1.806</v>
      </c>
      <c r="L286" s="238" t="s">
        <v>829</v>
      </c>
      <c r="M286" s="476">
        <v>7160.07</v>
      </c>
      <c r="N286" s="245" t="s">
        <v>191</v>
      </c>
      <c r="O286" s="803" t="s">
        <v>198</v>
      </c>
      <c r="Q286" s="246" t="s">
        <v>641</v>
      </c>
      <c r="R286" s="246"/>
    </row>
    <row r="287" spans="1:18" s="274" customFormat="1">
      <c r="A287" s="234">
        <v>46</v>
      </c>
      <c r="B287" s="234" t="s">
        <v>319</v>
      </c>
      <c r="C287" s="234" t="s">
        <v>318</v>
      </c>
      <c r="D287" s="234" t="s">
        <v>319</v>
      </c>
      <c r="E287" s="244" t="s">
        <v>190</v>
      </c>
      <c r="F287" s="240">
        <v>345</v>
      </c>
      <c r="G287" s="240">
        <v>304</v>
      </c>
      <c r="H287" s="240">
        <v>199</v>
      </c>
      <c r="I287" s="234">
        <v>55</v>
      </c>
      <c r="J287" s="234">
        <v>165</v>
      </c>
      <c r="K287" s="237">
        <v>1.806</v>
      </c>
      <c r="L287" s="238" t="s">
        <v>829</v>
      </c>
      <c r="M287" s="476">
        <v>8031.74</v>
      </c>
      <c r="N287" s="245" t="s">
        <v>191</v>
      </c>
      <c r="O287" s="803" t="s">
        <v>198</v>
      </c>
      <c r="P287" s="231"/>
      <c r="Q287" s="246" t="s">
        <v>641</v>
      </c>
      <c r="R287" s="246"/>
    </row>
    <row r="288" spans="1:18" s="274" customFormat="1">
      <c r="A288" s="234">
        <v>47</v>
      </c>
      <c r="B288" s="234" t="s">
        <v>321</v>
      </c>
      <c r="C288" s="234" t="s">
        <v>320</v>
      </c>
      <c r="D288" s="234" t="s">
        <v>321</v>
      </c>
      <c r="E288" s="244" t="s">
        <v>190</v>
      </c>
      <c r="F288" s="240">
        <v>338</v>
      </c>
      <c r="G288" s="240">
        <v>297</v>
      </c>
      <c r="H288" s="240">
        <v>199</v>
      </c>
      <c r="I288" s="234">
        <v>55</v>
      </c>
      <c r="J288" s="234">
        <v>165</v>
      </c>
      <c r="K288" s="237">
        <v>1.806</v>
      </c>
      <c r="L288" s="238" t="s">
        <v>829</v>
      </c>
      <c r="M288" s="476">
        <v>7970.27</v>
      </c>
      <c r="N288" s="245" t="s">
        <v>191</v>
      </c>
      <c r="O288" s="803" t="s">
        <v>198</v>
      </c>
      <c r="Q288" s="246" t="s">
        <v>642</v>
      </c>
      <c r="R288" s="246"/>
    </row>
    <row r="289" spans="1:18" s="274" customFormat="1">
      <c r="A289" s="234">
        <v>48</v>
      </c>
      <c r="B289" s="234" t="s">
        <v>323</v>
      </c>
      <c r="C289" s="234" t="s">
        <v>322</v>
      </c>
      <c r="D289" s="234" t="s">
        <v>323</v>
      </c>
      <c r="E289" s="244" t="s">
        <v>190</v>
      </c>
      <c r="F289" s="240">
        <v>345</v>
      </c>
      <c r="G289" s="240">
        <v>304</v>
      </c>
      <c r="H289" s="240">
        <v>199</v>
      </c>
      <c r="I289" s="234">
        <v>55</v>
      </c>
      <c r="J289" s="234">
        <v>165</v>
      </c>
      <c r="K289" s="237">
        <v>1.806</v>
      </c>
      <c r="L289" s="238" t="s">
        <v>829</v>
      </c>
      <c r="M289" s="476">
        <v>7787.72</v>
      </c>
      <c r="N289" s="245" t="s">
        <v>191</v>
      </c>
      <c r="O289" s="803" t="s">
        <v>198</v>
      </c>
      <c r="P289" s="231"/>
      <c r="Q289" s="246" t="s">
        <v>641</v>
      </c>
      <c r="R289" s="246"/>
    </row>
    <row r="290" spans="1:18" s="274" customFormat="1">
      <c r="A290" s="234">
        <v>49</v>
      </c>
      <c r="B290" s="234" t="s">
        <v>325</v>
      </c>
      <c r="C290" s="234" t="s">
        <v>324</v>
      </c>
      <c r="D290" s="234" t="s">
        <v>325</v>
      </c>
      <c r="E290" s="244" t="s">
        <v>190</v>
      </c>
      <c r="F290" s="240">
        <v>345</v>
      </c>
      <c r="G290" s="240">
        <v>304</v>
      </c>
      <c r="H290" s="240">
        <v>199</v>
      </c>
      <c r="I290" s="234">
        <v>55</v>
      </c>
      <c r="J290" s="234">
        <v>165</v>
      </c>
      <c r="K290" s="237">
        <v>1.806</v>
      </c>
      <c r="L290" s="238" t="s">
        <v>829</v>
      </c>
      <c r="M290" s="476">
        <v>7778.81</v>
      </c>
      <c r="N290" s="245" t="s">
        <v>191</v>
      </c>
      <c r="O290" s="803" t="s">
        <v>198</v>
      </c>
      <c r="P290" s="231"/>
      <c r="Q290" s="246" t="s">
        <v>641</v>
      </c>
      <c r="R290" s="246"/>
    </row>
    <row r="291" spans="1:18" s="274" customFormat="1">
      <c r="A291" s="234">
        <v>50</v>
      </c>
      <c r="B291" s="234" t="s">
        <v>326</v>
      </c>
      <c r="C291" s="234" t="s">
        <v>327</v>
      </c>
      <c r="D291" s="234" t="s">
        <v>326</v>
      </c>
      <c r="E291" s="244" t="s">
        <v>190</v>
      </c>
      <c r="F291" s="240">
        <v>345</v>
      </c>
      <c r="G291" s="240">
        <v>304</v>
      </c>
      <c r="H291" s="240">
        <v>199</v>
      </c>
      <c r="I291" s="234">
        <v>55</v>
      </c>
      <c r="J291" s="234">
        <v>165</v>
      </c>
      <c r="K291" s="237">
        <v>1.806</v>
      </c>
      <c r="L291" s="238" t="s">
        <v>829</v>
      </c>
      <c r="M291" s="476">
        <v>8032.52</v>
      </c>
      <c r="N291" s="245" t="s">
        <v>191</v>
      </c>
      <c r="O291" s="803" t="s">
        <v>198</v>
      </c>
      <c r="P291" s="231"/>
      <c r="Q291" s="246" t="s">
        <v>641</v>
      </c>
      <c r="R291" s="246"/>
    </row>
    <row r="292" spans="1:18" s="276" customFormat="1">
      <c r="A292" s="234">
        <v>51</v>
      </c>
      <c r="B292" s="250" t="s">
        <v>329</v>
      </c>
      <c r="C292" s="234" t="s">
        <v>328</v>
      </c>
      <c r="D292" s="250" t="s">
        <v>329</v>
      </c>
      <c r="E292" s="256" t="s">
        <v>190</v>
      </c>
      <c r="F292" s="240">
        <v>338</v>
      </c>
      <c r="G292" s="240">
        <v>297</v>
      </c>
      <c r="H292" s="240">
        <v>199</v>
      </c>
      <c r="I292" s="234">
        <v>55</v>
      </c>
      <c r="J292" s="234">
        <v>165</v>
      </c>
      <c r="K292" s="237">
        <v>1.806</v>
      </c>
      <c r="L292" s="238" t="s">
        <v>829</v>
      </c>
      <c r="M292" s="476">
        <v>7971.68</v>
      </c>
      <c r="N292" s="245" t="s">
        <v>191</v>
      </c>
      <c r="O292" s="279" t="s">
        <v>198</v>
      </c>
      <c r="P292" s="275"/>
      <c r="Q292" s="246" t="s">
        <v>642</v>
      </c>
      <c r="R292" s="246"/>
    </row>
    <row r="293" spans="1:18" s="274" customFormat="1">
      <c r="A293" s="234">
        <v>52</v>
      </c>
      <c r="B293" s="234" t="s">
        <v>331</v>
      </c>
      <c r="C293" s="234" t="s">
        <v>330</v>
      </c>
      <c r="D293" s="234" t="s">
        <v>331</v>
      </c>
      <c r="E293" s="244" t="s">
        <v>190</v>
      </c>
      <c r="F293" s="240">
        <v>345</v>
      </c>
      <c r="G293" s="240">
        <v>304</v>
      </c>
      <c r="H293" s="240">
        <v>199</v>
      </c>
      <c r="I293" s="234">
        <v>55</v>
      </c>
      <c r="J293" s="234">
        <v>165</v>
      </c>
      <c r="K293" s="237">
        <v>1.806</v>
      </c>
      <c r="L293" s="238" t="s">
        <v>829</v>
      </c>
      <c r="M293" s="476">
        <v>7789.37</v>
      </c>
      <c r="N293" s="245" t="s">
        <v>191</v>
      </c>
      <c r="O293" s="803" t="s">
        <v>198</v>
      </c>
      <c r="Q293" s="246" t="s">
        <v>641</v>
      </c>
      <c r="R293" s="246"/>
    </row>
    <row r="294" spans="1:18" s="274" customFormat="1">
      <c r="A294" s="234">
        <v>53</v>
      </c>
      <c r="B294" s="234" t="s">
        <v>333</v>
      </c>
      <c r="C294" s="234" t="s">
        <v>332</v>
      </c>
      <c r="D294" s="234" t="s">
        <v>333</v>
      </c>
      <c r="E294" s="244" t="s">
        <v>190</v>
      </c>
      <c r="F294" s="240">
        <v>345</v>
      </c>
      <c r="G294" s="240">
        <v>304</v>
      </c>
      <c r="H294" s="240">
        <v>199</v>
      </c>
      <c r="I294" s="234">
        <v>55</v>
      </c>
      <c r="J294" s="234">
        <v>165</v>
      </c>
      <c r="K294" s="237">
        <v>1.806</v>
      </c>
      <c r="L294" s="238" t="s">
        <v>829</v>
      </c>
      <c r="M294" s="476">
        <v>7791.97</v>
      </c>
      <c r="N294" s="245" t="s">
        <v>191</v>
      </c>
      <c r="O294" s="803" t="s">
        <v>198</v>
      </c>
      <c r="Q294" s="246" t="s">
        <v>641</v>
      </c>
      <c r="R294" s="246"/>
    </row>
    <row r="295" spans="1:18" s="274" customFormat="1">
      <c r="A295" s="234">
        <v>54</v>
      </c>
      <c r="B295" s="234" t="s">
        <v>335</v>
      </c>
      <c r="C295" s="234" t="s">
        <v>334</v>
      </c>
      <c r="D295" s="234" t="s">
        <v>335</v>
      </c>
      <c r="E295" s="244" t="s">
        <v>190</v>
      </c>
      <c r="F295" s="240">
        <v>345</v>
      </c>
      <c r="G295" s="240">
        <v>304</v>
      </c>
      <c r="H295" s="240">
        <v>199</v>
      </c>
      <c r="I295" s="234">
        <v>55</v>
      </c>
      <c r="J295" s="234">
        <v>165</v>
      </c>
      <c r="K295" s="237">
        <v>1.806</v>
      </c>
      <c r="L295" s="238" t="s">
        <v>829</v>
      </c>
      <c r="M295" s="476">
        <v>7789.53</v>
      </c>
      <c r="N295" s="245" t="s">
        <v>191</v>
      </c>
      <c r="O295" s="803" t="s">
        <v>198</v>
      </c>
      <c r="P295" s="231"/>
      <c r="Q295" s="246" t="s">
        <v>641</v>
      </c>
      <c r="R295" s="246"/>
    </row>
    <row r="296" spans="1:18" s="274" customFormat="1">
      <c r="A296" s="234">
        <v>55</v>
      </c>
      <c r="B296" s="234" t="s">
        <v>541</v>
      </c>
      <c r="C296" s="234" t="s">
        <v>231</v>
      </c>
      <c r="D296" s="234" t="s">
        <v>541</v>
      </c>
      <c r="E296" s="244" t="s">
        <v>190</v>
      </c>
      <c r="F296" s="240">
        <v>344</v>
      </c>
      <c r="G296" s="240">
        <v>303</v>
      </c>
      <c r="H296" s="240">
        <v>199</v>
      </c>
      <c r="I296" s="234">
        <v>55</v>
      </c>
      <c r="J296" s="234">
        <v>165</v>
      </c>
      <c r="K296" s="237">
        <v>1.806</v>
      </c>
      <c r="L296" s="238" t="s">
        <v>829</v>
      </c>
      <c r="M296" s="476">
        <v>5718.01</v>
      </c>
      <c r="N296" s="245" t="s">
        <v>191</v>
      </c>
      <c r="O296" s="803" t="s">
        <v>198</v>
      </c>
      <c r="P296" s="231"/>
      <c r="Q296" s="246" t="s">
        <v>641</v>
      </c>
      <c r="R296" s="246"/>
    </row>
    <row r="297" spans="1:18" s="274" customFormat="1">
      <c r="A297" s="234">
        <v>56</v>
      </c>
      <c r="B297" s="234" t="s">
        <v>540</v>
      </c>
      <c r="C297" s="234" t="s">
        <v>230</v>
      </c>
      <c r="D297" s="234" t="s">
        <v>540</v>
      </c>
      <c r="E297" s="244" t="s">
        <v>190</v>
      </c>
      <c r="F297" s="240">
        <v>344</v>
      </c>
      <c r="G297" s="240">
        <v>303</v>
      </c>
      <c r="H297" s="240">
        <v>199</v>
      </c>
      <c r="I297" s="234">
        <v>55</v>
      </c>
      <c r="J297" s="234">
        <v>165</v>
      </c>
      <c r="K297" s="237">
        <v>1.806</v>
      </c>
      <c r="L297" s="238" t="s">
        <v>829</v>
      </c>
      <c r="M297" s="476">
        <v>5722.04</v>
      </c>
      <c r="N297" s="245" t="s">
        <v>191</v>
      </c>
      <c r="O297" s="803" t="s">
        <v>198</v>
      </c>
      <c r="P297" s="231"/>
      <c r="Q297" s="246" t="s">
        <v>641</v>
      </c>
      <c r="R297" s="246"/>
    </row>
    <row r="298" spans="1:18" s="274" customFormat="1">
      <c r="A298" s="234">
        <v>57</v>
      </c>
      <c r="B298" s="234" t="s">
        <v>701</v>
      </c>
      <c r="C298" s="234" t="s">
        <v>707</v>
      </c>
      <c r="D298" s="234" t="s">
        <v>701</v>
      </c>
      <c r="E298" s="244" t="s">
        <v>190</v>
      </c>
      <c r="F298" s="240">
        <v>310</v>
      </c>
      <c r="G298" s="240">
        <v>274</v>
      </c>
      <c r="H298" s="240">
        <v>169</v>
      </c>
      <c r="I298" s="234">
        <v>55</v>
      </c>
      <c r="J298" s="234">
        <v>165</v>
      </c>
      <c r="K298" s="237">
        <v>1.534</v>
      </c>
      <c r="L298" s="238" t="s">
        <v>829</v>
      </c>
      <c r="M298" s="476">
        <v>5076.5600000000004</v>
      </c>
      <c r="N298" s="245" t="s">
        <v>191</v>
      </c>
      <c r="O298" s="803" t="s">
        <v>198</v>
      </c>
      <c r="P298" s="231"/>
      <c r="Q298" s="246" t="s">
        <v>641</v>
      </c>
      <c r="R298" s="246"/>
    </row>
    <row r="299" spans="1:18" s="274" customFormat="1">
      <c r="A299" s="234">
        <v>58</v>
      </c>
      <c r="B299" s="234" t="s">
        <v>688</v>
      </c>
      <c r="C299" s="234" t="s">
        <v>675</v>
      </c>
      <c r="D299" s="234" t="s">
        <v>688</v>
      </c>
      <c r="E299" s="244" t="s">
        <v>190</v>
      </c>
      <c r="F299" s="240">
        <v>302</v>
      </c>
      <c r="G299" s="240">
        <v>267</v>
      </c>
      <c r="H299" s="240">
        <v>169</v>
      </c>
      <c r="I299" s="234">
        <v>55</v>
      </c>
      <c r="J299" s="234">
        <v>165</v>
      </c>
      <c r="K299" s="237">
        <v>1.534</v>
      </c>
      <c r="L299" s="238" t="s">
        <v>829</v>
      </c>
      <c r="M299" s="476">
        <v>5024.08</v>
      </c>
      <c r="N299" s="245" t="s">
        <v>191</v>
      </c>
      <c r="O299" s="803" t="s">
        <v>198</v>
      </c>
      <c r="P299" s="231"/>
      <c r="Q299" s="246" t="s">
        <v>642</v>
      </c>
      <c r="R299" s="246"/>
    </row>
    <row r="300" spans="1:18" s="274" customFormat="1">
      <c r="A300" s="234">
        <v>59</v>
      </c>
      <c r="B300" s="234" t="s">
        <v>789</v>
      </c>
      <c r="C300" s="234" t="s">
        <v>781</v>
      </c>
      <c r="D300" s="234" t="s">
        <v>789</v>
      </c>
      <c r="E300" s="244" t="s">
        <v>190</v>
      </c>
      <c r="F300" s="240">
        <v>310</v>
      </c>
      <c r="G300" s="240">
        <v>274</v>
      </c>
      <c r="H300" s="240">
        <v>169</v>
      </c>
      <c r="I300" s="234">
        <v>55</v>
      </c>
      <c r="J300" s="234">
        <v>165</v>
      </c>
      <c r="K300" s="237">
        <v>1.534</v>
      </c>
      <c r="L300" s="238" t="s">
        <v>829</v>
      </c>
      <c r="M300" s="476">
        <v>5067.25</v>
      </c>
      <c r="N300" s="268" t="s">
        <v>191</v>
      </c>
      <c r="O300" s="803" t="s">
        <v>198</v>
      </c>
      <c r="P300" s="231"/>
      <c r="Q300" s="246" t="s">
        <v>641</v>
      </c>
      <c r="R300" s="246"/>
    </row>
    <row r="301" spans="1:18" s="274" customFormat="1">
      <c r="A301" s="234">
        <v>60</v>
      </c>
      <c r="B301" s="234" t="s">
        <v>769</v>
      </c>
      <c r="C301" s="234" t="s">
        <v>768</v>
      </c>
      <c r="D301" s="234" t="s">
        <v>769</v>
      </c>
      <c r="E301" s="244" t="s">
        <v>190</v>
      </c>
      <c r="F301" s="240">
        <v>310</v>
      </c>
      <c r="G301" s="240">
        <v>274</v>
      </c>
      <c r="H301" s="240">
        <v>169</v>
      </c>
      <c r="I301" s="234">
        <v>55</v>
      </c>
      <c r="J301" s="234">
        <v>165</v>
      </c>
      <c r="K301" s="237">
        <v>1.534</v>
      </c>
      <c r="L301" s="238" t="s">
        <v>829</v>
      </c>
      <c r="M301" s="476">
        <v>5067.25</v>
      </c>
      <c r="N301" s="268" t="s">
        <v>191</v>
      </c>
      <c r="O301" s="803" t="s">
        <v>198</v>
      </c>
      <c r="P301" s="231"/>
      <c r="Q301" s="246" t="s">
        <v>641</v>
      </c>
      <c r="R301" s="246"/>
    </row>
    <row r="302" spans="1:18" s="274" customFormat="1">
      <c r="A302" s="234">
        <v>61</v>
      </c>
      <c r="B302" s="234" t="s">
        <v>827</v>
      </c>
      <c r="C302" s="234" t="s">
        <v>803</v>
      </c>
      <c r="D302" s="234" t="s">
        <v>827</v>
      </c>
      <c r="E302" s="244" t="s">
        <v>190</v>
      </c>
      <c r="F302" s="240">
        <v>310</v>
      </c>
      <c r="G302" s="240">
        <v>274</v>
      </c>
      <c r="H302" s="240">
        <v>169</v>
      </c>
      <c r="I302" s="234">
        <v>55</v>
      </c>
      <c r="J302" s="234">
        <v>165</v>
      </c>
      <c r="K302" s="237">
        <v>1.534</v>
      </c>
      <c r="L302" s="238" t="s">
        <v>829</v>
      </c>
      <c r="M302" s="476">
        <v>5076.3</v>
      </c>
      <c r="N302" s="268" t="s">
        <v>191</v>
      </c>
      <c r="O302" s="803" t="s">
        <v>198</v>
      </c>
      <c r="P302" s="231"/>
      <c r="Q302" s="246" t="s">
        <v>641</v>
      </c>
      <c r="R302" s="246"/>
    </row>
    <row r="303" spans="1:18" s="274" customFormat="1">
      <c r="A303" s="234">
        <v>62</v>
      </c>
      <c r="B303" s="234" t="s">
        <v>722</v>
      </c>
      <c r="C303" s="234" t="s">
        <v>721</v>
      </c>
      <c r="D303" s="234" t="s">
        <v>722</v>
      </c>
      <c r="E303" s="244" t="s">
        <v>190</v>
      </c>
      <c r="F303" s="240">
        <v>310</v>
      </c>
      <c r="G303" s="240">
        <v>274</v>
      </c>
      <c r="H303" s="240">
        <v>169</v>
      </c>
      <c r="I303" s="234">
        <v>55</v>
      </c>
      <c r="J303" s="234">
        <v>165</v>
      </c>
      <c r="K303" s="237">
        <v>1.534</v>
      </c>
      <c r="L303" s="238" t="s">
        <v>829</v>
      </c>
      <c r="M303" s="476">
        <v>5067.32</v>
      </c>
      <c r="N303" s="268" t="s">
        <v>191</v>
      </c>
      <c r="O303" s="803" t="s">
        <v>198</v>
      </c>
      <c r="P303" s="231"/>
      <c r="Q303" s="246" t="s">
        <v>641</v>
      </c>
      <c r="R303" s="246"/>
    </row>
    <row r="304" spans="1:18" s="274" customFormat="1">
      <c r="A304" s="234">
        <v>63</v>
      </c>
      <c r="B304" s="234" t="s">
        <v>820</v>
      </c>
      <c r="C304" s="234" t="s">
        <v>819</v>
      </c>
      <c r="D304" s="234" t="s">
        <v>820</v>
      </c>
      <c r="E304" s="244" t="s">
        <v>190</v>
      </c>
      <c r="F304" s="240">
        <v>302</v>
      </c>
      <c r="G304" s="240">
        <v>267</v>
      </c>
      <c r="H304" s="240">
        <v>169</v>
      </c>
      <c r="I304" s="234">
        <v>55</v>
      </c>
      <c r="J304" s="234">
        <v>165</v>
      </c>
      <c r="K304" s="237">
        <v>1.534</v>
      </c>
      <c r="L304" s="238" t="s">
        <v>829</v>
      </c>
      <c r="M304" s="476">
        <v>6154.81</v>
      </c>
      <c r="N304" s="268" t="s">
        <v>191</v>
      </c>
      <c r="O304" s="803" t="s">
        <v>198</v>
      </c>
      <c r="P304" s="231"/>
      <c r="Q304" s="246" t="s">
        <v>642</v>
      </c>
      <c r="R304" s="246"/>
    </row>
    <row r="305" spans="1:19" s="274" customFormat="1">
      <c r="A305" s="234">
        <v>64</v>
      </c>
      <c r="B305" s="234" t="s">
        <v>832</v>
      </c>
      <c r="C305" s="234" t="s">
        <v>833</v>
      </c>
      <c r="D305" s="234" t="s">
        <v>832</v>
      </c>
      <c r="E305" s="244" t="s">
        <v>190</v>
      </c>
      <c r="F305" s="240">
        <v>302</v>
      </c>
      <c r="G305" s="240">
        <v>267</v>
      </c>
      <c r="H305" s="240">
        <v>169</v>
      </c>
      <c r="I305" s="234">
        <v>55</v>
      </c>
      <c r="J305" s="234">
        <v>165</v>
      </c>
      <c r="K305" s="237">
        <v>1.534</v>
      </c>
      <c r="L305" s="238" t="s">
        <v>829</v>
      </c>
      <c r="M305" s="476">
        <v>6224.31</v>
      </c>
      <c r="N305" s="268" t="s">
        <v>191</v>
      </c>
      <c r="O305" s="803" t="s">
        <v>198</v>
      </c>
      <c r="P305" s="231"/>
      <c r="Q305" s="246" t="s">
        <v>641</v>
      </c>
      <c r="R305" s="246"/>
    </row>
    <row r="306" spans="1:19" s="274" customFormat="1">
      <c r="A306" s="234">
        <v>65</v>
      </c>
      <c r="B306" s="234" t="s">
        <v>700</v>
      </c>
      <c r="C306" s="234" t="s">
        <v>699</v>
      </c>
      <c r="D306" s="234" t="s">
        <v>700</v>
      </c>
      <c r="E306" s="244" t="s">
        <v>190</v>
      </c>
      <c r="F306" s="240">
        <v>302</v>
      </c>
      <c r="G306" s="240">
        <v>267</v>
      </c>
      <c r="H306" s="240">
        <v>169</v>
      </c>
      <c r="I306" s="234">
        <v>55</v>
      </c>
      <c r="J306" s="234">
        <v>165</v>
      </c>
      <c r="K306" s="237">
        <v>1.534</v>
      </c>
      <c r="L306" s="238" t="s">
        <v>829</v>
      </c>
      <c r="M306" s="476">
        <v>5394.15</v>
      </c>
      <c r="N306" s="268" t="s">
        <v>191</v>
      </c>
      <c r="O306" s="803" t="s">
        <v>198</v>
      </c>
      <c r="P306" s="231"/>
      <c r="Q306" s="246" t="s">
        <v>642</v>
      </c>
      <c r="R306" s="246"/>
    </row>
    <row r="307" spans="1:19" s="274" customFormat="1">
      <c r="A307" s="234">
        <v>66</v>
      </c>
      <c r="B307" s="234" t="s">
        <v>845</v>
      </c>
      <c r="C307" s="234" t="s">
        <v>846</v>
      </c>
      <c r="D307" s="234" t="s">
        <v>845</v>
      </c>
      <c r="E307" s="244" t="s">
        <v>190</v>
      </c>
      <c r="F307" s="240">
        <v>310</v>
      </c>
      <c r="G307" s="240">
        <v>274</v>
      </c>
      <c r="H307" s="240">
        <v>169</v>
      </c>
      <c r="I307" s="234">
        <v>55</v>
      </c>
      <c r="J307" s="234">
        <v>165</v>
      </c>
      <c r="K307" s="237">
        <v>1.534</v>
      </c>
      <c r="L307" s="238" t="s">
        <v>829</v>
      </c>
      <c r="M307" s="476">
        <v>5449.94</v>
      </c>
      <c r="N307" s="245" t="s">
        <v>191</v>
      </c>
      <c r="O307" s="803" t="s">
        <v>198</v>
      </c>
      <c r="P307" s="231"/>
      <c r="Q307" s="246" t="s">
        <v>641</v>
      </c>
      <c r="R307" s="246"/>
    </row>
    <row r="308" spans="1:19" s="274" customFormat="1">
      <c r="A308" s="234">
        <v>67</v>
      </c>
      <c r="B308" s="234" t="s">
        <v>883</v>
      </c>
      <c r="C308" s="234" t="s">
        <v>852</v>
      </c>
      <c r="D308" s="234" t="s">
        <v>883</v>
      </c>
      <c r="E308" s="244" t="s">
        <v>190</v>
      </c>
      <c r="F308" s="240">
        <v>310</v>
      </c>
      <c r="G308" s="240">
        <v>274</v>
      </c>
      <c r="H308" s="240">
        <v>169</v>
      </c>
      <c r="I308" s="234">
        <v>55</v>
      </c>
      <c r="J308" s="234">
        <v>165</v>
      </c>
      <c r="K308" s="237">
        <v>1.534</v>
      </c>
      <c r="L308" s="238" t="s">
        <v>829</v>
      </c>
      <c r="M308" s="476">
        <v>5449.1</v>
      </c>
      <c r="N308" s="245" t="s">
        <v>191</v>
      </c>
      <c r="O308" s="803" t="s">
        <v>198</v>
      </c>
      <c r="P308" s="231"/>
      <c r="Q308" s="246" t="s">
        <v>641</v>
      </c>
      <c r="R308" s="246"/>
    </row>
    <row r="309" spans="1:19" s="274" customFormat="1">
      <c r="A309" s="234">
        <v>68</v>
      </c>
      <c r="B309" s="234" t="s">
        <v>886</v>
      </c>
      <c r="C309" s="234" t="s">
        <v>885</v>
      </c>
      <c r="D309" s="234" t="s">
        <v>886</v>
      </c>
      <c r="E309" s="244" t="s">
        <v>190</v>
      </c>
      <c r="F309" s="240">
        <v>310</v>
      </c>
      <c r="G309" s="240">
        <v>274</v>
      </c>
      <c r="H309" s="240">
        <v>169</v>
      </c>
      <c r="I309" s="234">
        <v>55</v>
      </c>
      <c r="J309" s="234">
        <v>165</v>
      </c>
      <c r="K309" s="237">
        <v>1.534</v>
      </c>
      <c r="L309" s="238" t="s">
        <v>829</v>
      </c>
      <c r="M309" s="476">
        <v>5440.8</v>
      </c>
      <c r="N309" s="245" t="s">
        <v>191</v>
      </c>
      <c r="O309" s="803" t="s">
        <v>198</v>
      </c>
      <c r="Q309" s="231"/>
      <c r="R309" s="231"/>
      <c r="S309" s="246" t="s">
        <v>641</v>
      </c>
    </row>
    <row r="310" spans="1:19" s="814" customFormat="1">
      <c r="A310" s="804"/>
      <c r="B310" s="804" t="s">
        <v>1142</v>
      </c>
      <c r="C310" s="804" t="s">
        <v>354</v>
      </c>
      <c r="D310" s="804" t="s">
        <v>1142</v>
      </c>
      <c r="E310" s="805" t="s">
        <v>190</v>
      </c>
      <c r="F310" s="806">
        <v>305</v>
      </c>
      <c r="G310" s="806">
        <v>262</v>
      </c>
      <c r="H310" s="806">
        <v>169</v>
      </c>
      <c r="I310" s="804">
        <v>55</v>
      </c>
      <c r="J310" s="804">
        <v>165</v>
      </c>
      <c r="K310" s="807">
        <v>1.534</v>
      </c>
      <c r="L310" s="808" t="s">
        <v>829</v>
      </c>
      <c r="M310" s="809">
        <v>4274.5</v>
      </c>
      <c r="N310" s="810" t="s">
        <v>191</v>
      </c>
      <c r="O310" s="811" t="s">
        <v>198</v>
      </c>
      <c r="P310" s="812"/>
      <c r="Q310" s="813" t="s">
        <v>642</v>
      </c>
      <c r="R310" s="813" t="s">
        <v>1138</v>
      </c>
    </row>
    <row r="311" spans="1:19" s="814" customFormat="1">
      <c r="A311" s="804"/>
      <c r="B311" s="804" t="s">
        <v>1143</v>
      </c>
      <c r="C311" s="804" t="s">
        <v>358</v>
      </c>
      <c r="D311" s="804" t="s">
        <v>1143</v>
      </c>
      <c r="E311" s="805" t="s">
        <v>190</v>
      </c>
      <c r="F311" s="806">
        <v>305</v>
      </c>
      <c r="G311" s="806">
        <v>262</v>
      </c>
      <c r="H311" s="806">
        <v>169</v>
      </c>
      <c r="I311" s="804">
        <v>55</v>
      </c>
      <c r="J311" s="804">
        <v>165</v>
      </c>
      <c r="K311" s="807">
        <v>1.534</v>
      </c>
      <c r="L311" s="808" t="s">
        <v>829</v>
      </c>
      <c r="M311" s="809">
        <v>4274.57</v>
      </c>
      <c r="N311" s="810" t="s">
        <v>191</v>
      </c>
      <c r="O311" s="811" t="s">
        <v>198</v>
      </c>
      <c r="P311" s="812"/>
      <c r="Q311" s="813" t="s">
        <v>642</v>
      </c>
      <c r="R311" s="813" t="s">
        <v>1138</v>
      </c>
    </row>
    <row r="312" spans="1:19" s="814" customFormat="1">
      <c r="A312" s="804"/>
      <c r="B312" s="804" t="s">
        <v>1144</v>
      </c>
      <c r="C312" s="804" t="s">
        <v>384</v>
      </c>
      <c r="D312" s="804" t="s">
        <v>1144</v>
      </c>
      <c r="E312" s="805" t="s">
        <v>190</v>
      </c>
      <c r="F312" s="806">
        <v>296</v>
      </c>
      <c r="G312" s="806">
        <v>260</v>
      </c>
      <c r="H312" s="806">
        <v>169</v>
      </c>
      <c r="I312" s="804">
        <v>55</v>
      </c>
      <c r="J312" s="804">
        <v>165</v>
      </c>
      <c r="K312" s="807">
        <v>1.534</v>
      </c>
      <c r="L312" s="808" t="s">
        <v>829</v>
      </c>
      <c r="M312" s="809">
        <v>4224.12</v>
      </c>
      <c r="N312" s="810" t="s">
        <v>191</v>
      </c>
      <c r="O312" s="811" t="s">
        <v>198</v>
      </c>
      <c r="Q312" s="813" t="s">
        <v>642</v>
      </c>
      <c r="R312" s="813" t="s">
        <v>1138</v>
      </c>
    </row>
    <row r="313" spans="1:19" s="814" customFormat="1">
      <c r="A313" s="804"/>
      <c r="B313" s="804" t="s">
        <v>1145</v>
      </c>
      <c r="C313" s="804" t="s">
        <v>386</v>
      </c>
      <c r="D313" s="804" t="s">
        <v>1145</v>
      </c>
      <c r="E313" s="805" t="s">
        <v>190</v>
      </c>
      <c r="F313" s="806">
        <v>296</v>
      </c>
      <c r="G313" s="806">
        <v>260</v>
      </c>
      <c r="H313" s="806">
        <v>169</v>
      </c>
      <c r="I313" s="804">
        <v>55</v>
      </c>
      <c r="J313" s="804">
        <v>165</v>
      </c>
      <c r="K313" s="807">
        <v>1.534</v>
      </c>
      <c r="L313" s="808" t="s">
        <v>829</v>
      </c>
      <c r="M313" s="809">
        <v>4224.12</v>
      </c>
      <c r="N313" s="810" t="s">
        <v>191</v>
      </c>
      <c r="O313" s="811" t="s">
        <v>198</v>
      </c>
      <c r="Q313" s="813" t="s">
        <v>642</v>
      </c>
      <c r="R313" s="813" t="s">
        <v>1138</v>
      </c>
    </row>
    <row r="314" spans="1:19" s="814" customFormat="1">
      <c r="A314" s="804"/>
      <c r="B314" s="804" t="s">
        <v>1146</v>
      </c>
      <c r="C314" s="804" t="s">
        <v>395</v>
      </c>
      <c r="D314" s="804" t="s">
        <v>1146</v>
      </c>
      <c r="E314" s="805" t="s">
        <v>190</v>
      </c>
      <c r="F314" s="806">
        <v>318</v>
      </c>
      <c r="G314" s="806">
        <v>282</v>
      </c>
      <c r="H314" s="806">
        <v>199</v>
      </c>
      <c r="I314" s="804">
        <v>55</v>
      </c>
      <c r="J314" s="804">
        <v>165</v>
      </c>
      <c r="K314" s="807">
        <v>1.806</v>
      </c>
      <c r="L314" s="808" t="s">
        <v>829</v>
      </c>
      <c r="M314" s="809">
        <v>4347.66</v>
      </c>
      <c r="N314" s="810" t="s">
        <v>191</v>
      </c>
      <c r="O314" s="811" t="s">
        <v>198</v>
      </c>
      <c r="P314" s="812"/>
      <c r="Q314" s="813" t="s">
        <v>642</v>
      </c>
      <c r="R314" s="813" t="s">
        <v>1138</v>
      </c>
    </row>
    <row r="315" spans="1:19" s="814" customFormat="1">
      <c r="A315" s="804"/>
      <c r="B315" s="804" t="s">
        <v>1147</v>
      </c>
      <c r="C315" s="804" t="s">
        <v>397</v>
      </c>
      <c r="D315" s="804" t="s">
        <v>1147</v>
      </c>
      <c r="E315" s="805" t="s">
        <v>190</v>
      </c>
      <c r="F315" s="806">
        <v>318</v>
      </c>
      <c r="G315" s="806">
        <v>282</v>
      </c>
      <c r="H315" s="806">
        <v>199</v>
      </c>
      <c r="I315" s="804">
        <v>55</v>
      </c>
      <c r="J315" s="804">
        <v>165</v>
      </c>
      <c r="K315" s="807">
        <v>1.806</v>
      </c>
      <c r="L315" s="808" t="s">
        <v>829</v>
      </c>
      <c r="M315" s="809">
        <v>4347.5600000000004</v>
      </c>
      <c r="N315" s="810" t="s">
        <v>191</v>
      </c>
      <c r="O315" s="811" t="s">
        <v>198</v>
      </c>
      <c r="Q315" s="813" t="s">
        <v>642</v>
      </c>
      <c r="R315" s="813" t="s">
        <v>1138</v>
      </c>
    </row>
    <row r="316" spans="1:19" s="814" customFormat="1">
      <c r="A316" s="804"/>
      <c r="B316" s="804" t="s">
        <v>1148</v>
      </c>
      <c r="C316" s="804" t="s">
        <v>669</v>
      </c>
      <c r="D316" s="804" t="s">
        <v>1148</v>
      </c>
      <c r="E316" s="805" t="s">
        <v>190</v>
      </c>
      <c r="F316" s="806">
        <v>334</v>
      </c>
      <c r="G316" s="806">
        <v>293</v>
      </c>
      <c r="H316" s="806">
        <v>199</v>
      </c>
      <c r="I316" s="804">
        <v>55</v>
      </c>
      <c r="J316" s="804">
        <v>165</v>
      </c>
      <c r="K316" s="807">
        <v>1.806</v>
      </c>
      <c r="L316" s="808" t="s">
        <v>829</v>
      </c>
      <c r="M316" s="809">
        <v>5716.5</v>
      </c>
      <c r="N316" s="810" t="s">
        <v>191</v>
      </c>
      <c r="O316" s="811" t="s">
        <v>198</v>
      </c>
      <c r="P316" s="812"/>
      <c r="Q316" s="813" t="s">
        <v>642</v>
      </c>
      <c r="R316" s="813" t="s">
        <v>1138</v>
      </c>
    </row>
    <row r="317" spans="1:19" s="814" customFormat="1">
      <c r="A317" s="804"/>
      <c r="B317" s="804" t="s">
        <v>1149</v>
      </c>
      <c r="C317" s="804" t="s">
        <v>668</v>
      </c>
      <c r="D317" s="804" t="s">
        <v>1149</v>
      </c>
      <c r="E317" s="805" t="s">
        <v>190</v>
      </c>
      <c r="F317" s="806">
        <v>334</v>
      </c>
      <c r="G317" s="806">
        <v>293</v>
      </c>
      <c r="H317" s="806">
        <v>199</v>
      </c>
      <c r="I317" s="804">
        <v>55</v>
      </c>
      <c r="J317" s="804">
        <v>165</v>
      </c>
      <c r="K317" s="807">
        <v>1.806</v>
      </c>
      <c r="L317" s="808" t="s">
        <v>829</v>
      </c>
      <c r="M317" s="809">
        <v>5716.48</v>
      </c>
      <c r="N317" s="810" t="s">
        <v>191</v>
      </c>
      <c r="O317" s="811" t="s">
        <v>198</v>
      </c>
      <c r="Q317" s="813" t="s">
        <v>642</v>
      </c>
      <c r="R317" s="813" t="s">
        <v>1138</v>
      </c>
    </row>
    <row r="318" spans="1:19" s="814" customFormat="1">
      <c r="A318" s="804"/>
      <c r="B318" s="804" t="s">
        <v>1150</v>
      </c>
      <c r="C318" s="804" t="s">
        <v>230</v>
      </c>
      <c r="D318" s="804" t="s">
        <v>1150</v>
      </c>
      <c r="E318" s="805" t="s">
        <v>190</v>
      </c>
      <c r="F318" s="806">
        <v>334</v>
      </c>
      <c r="G318" s="806">
        <v>293</v>
      </c>
      <c r="H318" s="806">
        <v>199</v>
      </c>
      <c r="I318" s="804">
        <v>55</v>
      </c>
      <c r="J318" s="804">
        <v>165</v>
      </c>
      <c r="K318" s="807">
        <v>1.806</v>
      </c>
      <c r="L318" s="808" t="s">
        <v>829</v>
      </c>
      <c r="M318" s="809">
        <v>5668.21</v>
      </c>
      <c r="N318" s="810" t="s">
        <v>191</v>
      </c>
      <c r="O318" s="811" t="s">
        <v>198</v>
      </c>
      <c r="P318" s="812"/>
      <c r="Q318" s="813" t="s">
        <v>642</v>
      </c>
      <c r="R318" s="813" t="s">
        <v>1138</v>
      </c>
    </row>
    <row r="319" spans="1:19" s="814" customFormat="1">
      <c r="A319" s="804"/>
      <c r="B319" s="804" t="s">
        <v>1151</v>
      </c>
      <c r="C319" s="804" t="s">
        <v>231</v>
      </c>
      <c r="D319" s="804" t="s">
        <v>1151</v>
      </c>
      <c r="E319" s="805" t="s">
        <v>190</v>
      </c>
      <c r="F319" s="806">
        <v>334</v>
      </c>
      <c r="G319" s="806">
        <v>293</v>
      </c>
      <c r="H319" s="806">
        <v>199</v>
      </c>
      <c r="I319" s="804">
        <v>55</v>
      </c>
      <c r="J319" s="804">
        <v>165</v>
      </c>
      <c r="K319" s="807">
        <v>1.806</v>
      </c>
      <c r="L319" s="808" t="s">
        <v>829</v>
      </c>
      <c r="M319" s="809">
        <v>5664.17</v>
      </c>
      <c r="N319" s="810" t="s">
        <v>191</v>
      </c>
      <c r="O319" s="811" t="s">
        <v>198</v>
      </c>
      <c r="P319" s="812"/>
      <c r="Q319" s="813" t="s">
        <v>642</v>
      </c>
      <c r="R319" s="813" t="s">
        <v>1138</v>
      </c>
    </row>
    <row r="320" spans="1:19" s="274" customFormat="1">
      <c r="A320" s="234"/>
      <c r="B320" s="234"/>
      <c r="C320" s="233"/>
      <c r="D320" s="234"/>
      <c r="E320" s="244" t="s">
        <v>190</v>
      </c>
      <c r="F320" s="240"/>
      <c r="G320" s="240"/>
      <c r="H320" s="240"/>
      <c r="I320" s="234"/>
      <c r="J320" s="234"/>
      <c r="K320" s="237"/>
      <c r="L320" s="238"/>
      <c r="M320" s="476"/>
      <c r="N320" s="268" t="s">
        <v>191</v>
      </c>
      <c r="O320" s="803"/>
      <c r="Q320" s="232"/>
      <c r="R320" s="232"/>
    </row>
    <row r="321" spans="1:18" s="274" customFormat="1">
      <c r="A321" s="234"/>
      <c r="B321" s="234"/>
      <c r="C321" s="233"/>
      <c r="D321" s="234"/>
      <c r="E321" s="244" t="s">
        <v>190</v>
      </c>
      <c r="F321" s="236"/>
      <c r="G321" s="234"/>
      <c r="H321" s="234"/>
      <c r="I321" s="234"/>
      <c r="J321" s="234"/>
      <c r="K321" s="237"/>
      <c r="L321" s="238"/>
      <c r="M321" s="476"/>
      <c r="N321" s="268" t="s">
        <v>191</v>
      </c>
      <c r="O321" s="803"/>
      <c r="Q321" s="232"/>
      <c r="R321" s="232"/>
    </row>
    <row r="322" spans="1:18">
      <c r="A322" s="234"/>
      <c r="B322" s="234"/>
      <c r="C322" s="234"/>
      <c r="D322" s="234"/>
      <c r="E322" s="244" t="s">
        <v>190</v>
      </c>
      <c r="F322" s="272"/>
      <c r="G322" s="234"/>
      <c r="H322" s="234"/>
      <c r="I322" s="234"/>
      <c r="J322" s="234"/>
      <c r="K322" s="237"/>
      <c r="L322" s="238"/>
      <c r="M322" s="476"/>
      <c r="N322" s="268" t="s">
        <v>191</v>
      </c>
      <c r="O322" s="803"/>
      <c r="Q322" s="232"/>
      <c r="R322" s="232"/>
    </row>
    <row r="323" spans="1:18">
      <c r="A323" s="234"/>
      <c r="B323" s="234"/>
      <c r="C323" s="233"/>
      <c r="D323" s="234"/>
      <c r="E323" s="244" t="s">
        <v>190</v>
      </c>
      <c r="F323" s="242"/>
      <c r="G323" s="239"/>
      <c r="H323" s="234"/>
      <c r="I323" s="234"/>
      <c r="J323" s="234"/>
      <c r="K323" s="237"/>
      <c r="L323" s="238"/>
      <c r="M323" s="476"/>
      <c r="N323" s="268" t="s">
        <v>191</v>
      </c>
      <c r="O323" s="803"/>
      <c r="Q323" s="232"/>
      <c r="R323" s="232"/>
    </row>
    <row r="324" spans="1:18">
      <c r="A324" s="234"/>
      <c r="B324" s="234"/>
      <c r="C324" s="233"/>
      <c r="D324" s="234"/>
      <c r="E324" s="244" t="s">
        <v>190</v>
      </c>
      <c r="F324" s="242"/>
      <c r="G324" s="239"/>
      <c r="H324" s="234"/>
      <c r="I324" s="234"/>
      <c r="J324" s="234"/>
      <c r="K324" s="237"/>
      <c r="L324" s="238"/>
      <c r="M324" s="476"/>
      <c r="N324" s="268" t="s">
        <v>191</v>
      </c>
      <c r="O324" s="803"/>
      <c r="P324" s="231"/>
      <c r="Q324" s="232"/>
      <c r="R324" s="232"/>
    </row>
    <row r="325" spans="1:18">
      <c r="A325" s="234"/>
      <c r="B325" s="234"/>
      <c r="C325" s="233"/>
      <c r="D325" s="234"/>
      <c r="E325" s="244" t="s">
        <v>190</v>
      </c>
      <c r="F325" s="242"/>
      <c r="G325" s="239"/>
      <c r="H325" s="234"/>
      <c r="I325" s="234"/>
      <c r="J325" s="234"/>
      <c r="K325" s="237"/>
      <c r="L325" s="238"/>
      <c r="M325" s="476"/>
      <c r="N325" s="268" t="s">
        <v>191</v>
      </c>
      <c r="O325" s="803"/>
      <c r="P325" s="231"/>
      <c r="Q325" s="232"/>
      <c r="R325" s="232"/>
    </row>
    <row r="326" spans="1:18">
      <c r="A326" s="234"/>
      <c r="B326" s="234"/>
      <c r="C326" s="233"/>
      <c r="D326" s="234"/>
      <c r="E326" s="244" t="s">
        <v>190</v>
      </c>
      <c r="F326" s="242"/>
      <c r="G326" s="239"/>
      <c r="H326" s="234"/>
      <c r="I326" s="234"/>
      <c r="J326" s="234"/>
      <c r="K326" s="237"/>
      <c r="L326" s="238"/>
      <c r="M326" s="476"/>
      <c r="N326" s="268" t="s">
        <v>191</v>
      </c>
      <c r="O326" s="803"/>
      <c r="P326" s="231"/>
      <c r="Q326" s="232"/>
      <c r="R326" s="232"/>
    </row>
    <row r="327" spans="1:18">
      <c r="A327" s="234"/>
      <c r="B327" s="234"/>
      <c r="C327" s="233"/>
      <c r="D327" s="234"/>
      <c r="E327" s="244" t="s">
        <v>190</v>
      </c>
      <c r="F327" s="242"/>
      <c r="G327" s="239"/>
      <c r="H327" s="234"/>
      <c r="I327" s="234"/>
      <c r="J327" s="234"/>
      <c r="K327" s="237"/>
      <c r="L327" s="238"/>
      <c r="M327" s="476"/>
      <c r="N327" s="268" t="s">
        <v>191</v>
      </c>
      <c r="O327" s="803"/>
      <c r="P327" s="231"/>
      <c r="Q327" s="232"/>
      <c r="R327" s="232"/>
    </row>
    <row r="328" spans="1:18">
      <c r="A328" s="234">
        <v>1</v>
      </c>
      <c r="B328" s="234" t="s">
        <v>382</v>
      </c>
      <c r="C328" s="234" t="s">
        <v>78</v>
      </c>
      <c r="D328" s="234" t="s">
        <v>382</v>
      </c>
      <c r="E328" s="244" t="s">
        <v>190</v>
      </c>
      <c r="F328" s="240">
        <v>9.5</v>
      </c>
      <c r="G328" s="240">
        <v>7.5</v>
      </c>
      <c r="H328" s="240">
        <v>83</v>
      </c>
      <c r="I328" s="234">
        <v>43</v>
      </c>
      <c r="J328" s="234">
        <v>13</v>
      </c>
      <c r="K328" s="237">
        <v>4.5999999999999999E-2</v>
      </c>
      <c r="L328" s="238"/>
      <c r="M328" s="476">
        <v>79.66</v>
      </c>
      <c r="N328" s="268" t="s">
        <v>191</v>
      </c>
      <c r="O328" s="803"/>
      <c r="P328" s="231"/>
      <c r="Q328" s="232"/>
      <c r="R328" s="232"/>
    </row>
    <row r="329" spans="1:18">
      <c r="A329" s="234">
        <v>2</v>
      </c>
      <c r="B329" s="234" t="s">
        <v>383</v>
      </c>
      <c r="C329" s="234" t="s">
        <v>79</v>
      </c>
      <c r="D329" s="234" t="s">
        <v>383</v>
      </c>
      <c r="E329" s="244" t="s">
        <v>190</v>
      </c>
      <c r="F329" s="240">
        <v>7</v>
      </c>
      <c r="G329" s="240">
        <v>6.4</v>
      </c>
      <c r="H329" s="240">
        <v>67</v>
      </c>
      <c r="I329" s="234">
        <v>35</v>
      </c>
      <c r="J329" s="234">
        <v>13.5</v>
      </c>
      <c r="K329" s="237">
        <v>3.2000000000000001E-2</v>
      </c>
      <c r="L329" s="238"/>
      <c r="M329" s="476">
        <v>86.66</v>
      </c>
      <c r="N329" s="268" t="s">
        <v>191</v>
      </c>
      <c r="O329" s="803"/>
      <c r="P329" s="231"/>
      <c r="Q329" s="232"/>
      <c r="R329" s="232"/>
    </row>
    <row r="330" spans="1:18">
      <c r="A330" s="234">
        <v>3</v>
      </c>
      <c r="B330" s="234" t="s">
        <v>193</v>
      </c>
      <c r="C330" s="234" t="s">
        <v>192</v>
      </c>
      <c r="D330" s="234" t="s">
        <v>193</v>
      </c>
      <c r="E330" s="244" t="s">
        <v>190</v>
      </c>
      <c r="F330" s="240">
        <v>7</v>
      </c>
      <c r="G330" s="240">
        <v>6.4</v>
      </c>
      <c r="H330" s="240">
        <v>67</v>
      </c>
      <c r="I330" s="234">
        <v>35</v>
      </c>
      <c r="J330" s="234">
        <v>13.5</v>
      </c>
      <c r="K330" s="237">
        <v>3.2000000000000001E-2</v>
      </c>
      <c r="L330" s="238"/>
      <c r="M330" s="476">
        <v>57.46</v>
      </c>
      <c r="N330" s="268" t="s">
        <v>191</v>
      </c>
      <c r="O330" s="803"/>
      <c r="P330" s="231"/>
      <c r="Q330" s="232"/>
      <c r="R330" s="232"/>
    </row>
    <row r="331" spans="1:18">
      <c r="A331" s="234">
        <v>4</v>
      </c>
      <c r="B331" s="234" t="s">
        <v>658</v>
      </c>
      <c r="C331" s="234" t="s">
        <v>645</v>
      </c>
      <c r="D331" s="234" t="s">
        <v>658</v>
      </c>
      <c r="E331" s="244" t="s">
        <v>190</v>
      </c>
      <c r="F331" s="240">
        <v>7</v>
      </c>
      <c r="G331" s="240">
        <v>6.4</v>
      </c>
      <c r="H331" s="240">
        <v>67</v>
      </c>
      <c r="I331" s="234">
        <v>35</v>
      </c>
      <c r="J331" s="234">
        <v>13.5</v>
      </c>
      <c r="K331" s="237">
        <v>3.2000000000000001E-2</v>
      </c>
      <c r="L331" s="238"/>
      <c r="M331" s="476">
        <v>73.38</v>
      </c>
      <c r="N331" s="245" t="s">
        <v>191</v>
      </c>
      <c r="O331" s="803"/>
      <c r="P331" s="231"/>
      <c r="Q331" s="271"/>
      <c r="R331" s="271"/>
    </row>
    <row r="332" spans="1:18">
      <c r="A332" s="234">
        <v>5</v>
      </c>
      <c r="B332" s="234" t="s">
        <v>659</v>
      </c>
      <c r="C332" s="234" t="s">
        <v>646</v>
      </c>
      <c r="D332" s="234" t="s">
        <v>659</v>
      </c>
      <c r="E332" s="244" t="s">
        <v>190</v>
      </c>
      <c r="F332" s="240">
        <v>7</v>
      </c>
      <c r="G332" s="240">
        <v>6.4</v>
      </c>
      <c r="H332" s="240">
        <v>67</v>
      </c>
      <c r="I332" s="234">
        <v>35</v>
      </c>
      <c r="J332" s="234">
        <v>13.5</v>
      </c>
      <c r="K332" s="237">
        <v>3.2000000000000001E-2</v>
      </c>
      <c r="L332" s="238"/>
      <c r="M332" s="476">
        <v>73.38</v>
      </c>
      <c r="N332" s="268" t="s">
        <v>191</v>
      </c>
      <c r="O332" s="803"/>
      <c r="P332" s="231"/>
      <c r="Q332" s="232"/>
      <c r="R332" s="232"/>
    </row>
    <row r="333" spans="1:18">
      <c r="A333" s="234">
        <v>6</v>
      </c>
      <c r="B333" s="234" t="s">
        <v>795</v>
      </c>
      <c r="C333" s="234" t="s">
        <v>794</v>
      </c>
      <c r="D333" s="234" t="s">
        <v>795</v>
      </c>
      <c r="E333" s="244" t="s">
        <v>190</v>
      </c>
      <c r="F333" s="240">
        <v>7</v>
      </c>
      <c r="G333" s="240">
        <v>6.4</v>
      </c>
      <c r="H333" s="240">
        <v>67</v>
      </c>
      <c r="I333" s="234">
        <v>35</v>
      </c>
      <c r="J333" s="234">
        <v>14</v>
      </c>
      <c r="K333" s="237">
        <v>3.3000000000000002E-2</v>
      </c>
      <c r="L333" s="238"/>
      <c r="M333" s="476">
        <v>80.16</v>
      </c>
      <c r="N333" s="268" t="s">
        <v>191</v>
      </c>
      <c r="O333" s="803"/>
      <c r="P333" s="231"/>
      <c r="Q333" s="271"/>
      <c r="R333" s="271"/>
    </row>
    <row r="334" spans="1:18">
      <c r="A334" s="234">
        <v>7</v>
      </c>
      <c r="B334" s="234" t="s">
        <v>611</v>
      </c>
      <c r="C334" s="234" t="s">
        <v>647</v>
      </c>
      <c r="D334" s="234" t="s">
        <v>611</v>
      </c>
      <c r="E334" s="244" t="s">
        <v>190</v>
      </c>
      <c r="F334" s="240">
        <v>7</v>
      </c>
      <c r="G334" s="240">
        <v>6.4</v>
      </c>
      <c r="H334" s="240">
        <v>67</v>
      </c>
      <c r="I334" s="234">
        <v>35</v>
      </c>
      <c r="J334" s="234">
        <v>13.5</v>
      </c>
      <c r="K334" s="237">
        <v>3.2000000000000001E-2</v>
      </c>
      <c r="L334" s="238"/>
      <c r="M334" s="476">
        <v>91.13</v>
      </c>
      <c r="N334" s="268" t="s">
        <v>191</v>
      </c>
      <c r="O334" s="803"/>
      <c r="P334" s="231"/>
      <c r="Q334" s="271"/>
      <c r="R334" s="271"/>
    </row>
    <row r="335" spans="1:18">
      <c r="A335" s="234">
        <v>8</v>
      </c>
      <c r="B335" s="234" t="s">
        <v>660</v>
      </c>
      <c r="C335" s="234" t="s">
        <v>648</v>
      </c>
      <c r="D335" s="234" t="s">
        <v>660</v>
      </c>
      <c r="E335" s="244" t="s">
        <v>190</v>
      </c>
      <c r="F335" s="240">
        <v>7.6</v>
      </c>
      <c r="G335" s="240">
        <v>7</v>
      </c>
      <c r="H335" s="240">
        <v>0</v>
      </c>
      <c r="I335" s="234">
        <v>0</v>
      </c>
      <c r="J335" s="234">
        <v>0</v>
      </c>
      <c r="K335" s="237">
        <v>0.04</v>
      </c>
      <c r="L335" s="238"/>
      <c r="M335" s="476">
        <v>93.88</v>
      </c>
      <c r="N335" s="268" t="s">
        <v>191</v>
      </c>
      <c r="O335" s="803"/>
      <c r="P335" s="231"/>
      <c r="Q335" s="271"/>
      <c r="R335" s="271"/>
    </row>
    <row r="336" spans="1:18">
      <c r="A336" s="234">
        <v>9</v>
      </c>
      <c r="B336" s="234" t="s">
        <v>194</v>
      </c>
      <c r="C336" s="234" t="s">
        <v>649</v>
      </c>
      <c r="D336" s="234" t="s">
        <v>194</v>
      </c>
      <c r="E336" s="244" t="s">
        <v>190</v>
      </c>
      <c r="F336" s="240">
        <v>12.1</v>
      </c>
      <c r="G336" s="240">
        <v>10.1</v>
      </c>
      <c r="H336" s="240">
        <v>90.9</v>
      </c>
      <c r="I336" s="234">
        <v>42.4</v>
      </c>
      <c r="J336" s="234">
        <v>10</v>
      </c>
      <c r="K336" s="237">
        <v>3.9E-2</v>
      </c>
      <c r="L336" s="238"/>
      <c r="M336" s="476">
        <v>357.66</v>
      </c>
      <c r="N336" s="268" t="s">
        <v>191</v>
      </c>
      <c r="O336" s="803"/>
      <c r="P336" s="231"/>
      <c r="Q336" s="271"/>
      <c r="R336" s="271"/>
    </row>
    <row r="337" spans="1:18">
      <c r="A337" s="234">
        <v>10</v>
      </c>
      <c r="B337" s="234" t="s">
        <v>195</v>
      </c>
      <c r="C337" s="234" t="s">
        <v>650</v>
      </c>
      <c r="D337" s="234" t="s">
        <v>195</v>
      </c>
      <c r="E337" s="244" t="s">
        <v>190</v>
      </c>
      <c r="F337" s="240">
        <v>11.6</v>
      </c>
      <c r="G337" s="240">
        <v>9.6</v>
      </c>
      <c r="H337" s="240">
        <v>90.9</v>
      </c>
      <c r="I337" s="234">
        <v>42.4</v>
      </c>
      <c r="J337" s="234">
        <v>10</v>
      </c>
      <c r="K337" s="237">
        <v>3.9E-2</v>
      </c>
      <c r="L337" s="238"/>
      <c r="M337" s="476">
        <v>350.5</v>
      </c>
      <c r="N337" s="268" t="s">
        <v>191</v>
      </c>
      <c r="O337" s="803"/>
      <c r="P337" s="231"/>
      <c r="Q337" s="271"/>
      <c r="R337" s="271"/>
    </row>
    <row r="338" spans="1:18">
      <c r="A338" s="234">
        <v>11</v>
      </c>
      <c r="B338" s="234" t="s">
        <v>661</v>
      </c>
      <c r="C338" s="234" t="s">
        <v>651</v>
      </c>
      <c r="D338" s="234" t="s">
        <v>661</v>
      </c>
      <c r="E338" s="244" t="s">
        <v>190</v>
      </c>
      <c r="F338" s="240">
        <v>7.6</v>
      </c>
      <c r="G338" s="240">
        <v>7</v>
      </c>
      <c r="H338" s="240">
        <v>0</v>
      </c>
      <c r="I338" s="234">
        <v>0</v>
      </c>
      <c r="J338" s="234">
        <v>0</v>
      </c>
      <c r="K338" s="237">
        <v>0.04</v>
      </c>
      <c r="L338" s="238"/>
      <c r="M338" s="476">
        <v>89.51</v>
      </c>
      <c r="N338" s="268" t="s">
        <v>191</v>
      </c>
      <c r="O338" s="803"/>
      <c r="P338" s="231"/>
      <c r="Q338" s="271"/>
      <c r="R338" s="271"/>
    </row>
    <row r="339" spans="1:18">
      <c r="A339" s="234">
        <v>12</v>
      </c>
      <c r="B339" s="234" t="s">
        <v>662</v>
      </c>
      <c r="C339" s="234" t="s">
        <v>652</v>
      </c>
      <c r="D339" s="234" t="s">
        <v>662</v>
      </c>
      <c r="E339" s="244" t="s">
        <v>190</v>
      </c>
      <c r="F339" s="240">
        <v>7.6</v>
      </c>
      <c r="G339" s="240">
        <v>7</v>
      </c>
      <c r="H339" s="240">
        <v>0</v>
      </c>
      <c r="I339" s="234">
        <v>0</v>
      </c>
      <c r="J339" s="234">
        <v>0</v>
      </c>
      <c r="K339" s="237">
        <v>0.04</v>
      </c>
      <c r="L339" s="238"/>
      <c r="M339" s="476">
        <v>96.7</v>
      </c>
      <c r="N339" s="268" t="s">
        <v>191</v>
      </c>
      <c r="O339" s="803"/>
      <c r="P339" s="231"/>
      <c r="Q339" s="232"/>
      <c r="R339" s="232"/>
    </row>
    <row r="340" spans="1:18">
      <c r="A340" s="234">
        <v>13</v>
      </c>
      <c r="B340" s="234" t="s">
        <v>619</v>
      </c>
      <c r="C340" s="234" t="s">
        <v>620</v>
      </c>
      <c r="D340" s="234" t="s">
        <v>619</v>
      </c>
      <c r="E340" s="244" t="s">
        <v>190</v>
      </c>
      <c r="F340" s="240">
        <v>7</v>
      </c>
      <c r="G340" s="240">
        <v>6.4</v>
      </c>
      <c r="H340" s="240">
        <v>67</v>
      </c>
      <c r="I340" s="234">
        <v>35</v>
      </c>
      <c r="J340" s="234">
        <v>13.5</v>
      </c>
      <c r="K340" s="237">
        <v>3.2000000000000001E-2</v>
      </c>
      <c r="L340" s="238"/>
      <c r="M340" s="476">
        <v>161.47999999999999</v>
      </c>
      <c r="N340" s="268" t="s">
        <v>191</v>
      </c>
      <c r="O340" s="803"/>
      <c r="P340" s="231"/>
      <c r="Q340" s="232"/>
      <c r="R340" s="232"/>
    </row>
    <row r="341" spans="1:18">
      <c r="A341" s="234">
        <v>14</v>
      </c>
      <c r="B341" s="234" t="s">
        <v>16</v>
      </c>
      <c r="C341" s="234" t="s">
        <v>17</v>
      </c>
      <c r="D341" s="234" t="s">
        <v>16</v>
      </c>
      <c r="E341" s="244" t="s">
        <v>190</v>
      </c>
      <c r="F341" s="240">
        <v>8</v>
      </c>
      <c r="G341" s="240">
        <v>7.6</v>
      </c>
      <c r="H341" s="240">
        <v>82</v>
      </c>
      <c r="I341" s="234">
        <v>42</v>
      </c>
      <c r="J341" s="234">
        <v>13</v>
      </c>
      <c r="K341" s="237">
        <v>4.4771999999999999E-2</v>
      </c>
      <c r="L341" s="238"/>
      <c r="M341" s="476">
        <v>97.77</v>
      </c>
      <c r="N341" s="268" t="s">
        <v>191</v>
      </c>
      <c r="O341" s="803"/>
      <c r="P341" s="231"/>
      <c r="Q341" s="232"/>
      <c r="R341" s="232"/>
    </row>
    <row r="342" spans="1:18">
      <c r="A342" s="234">
        <v>15</v>
      </c>
      <c r="B342" s="234" t="s">
        <v>663</v>
      </c>
      <c r="C342" s="234" t="s">
        <v>653</v>
      </c>
      <c r="D342" s="234" t="s">
        <v>663</v>
      </c>
      <c r="E342" s="244" t="s">
        <v>190</v>
      </c>
      <c r="F342" s="240">
        <v>7.6</v>
      </c>
      <c r="G342" s="240">
        <v>7</v>
      </c>
      <c r="H342" s="240">
        <v>0</v>
      </c>
      <c r="I342" s="234">
        <v>0</v>
      </c>
      <c r="J342" s="234">
        <v>0</v>
      </c>
      <c r="K342" s="237">
        <v>0.04</v>
      </c>
      <c r="L342" s="238"/>
      <c r="M342" s="476">
        <v>0</v>
      </c>
      <c r="N342" s="268" t="s">
        <v>191</v>
      </c>
      <c r="O342" s="803"/>
      <c r="P342" s="231"/>
      <c r="Q342" s="232"/>
      <c r="R342" s="232"/>
    </row>
    <row r="343" spans="1:18">
      <c r="A343" s="234">
        <v>16</v>
      </c>
      <c r="B343" s="234" t="s">
        <v>664</v>
      </c>
      <c r="C343" s="234" t="s">
        <v>654</v>
      </c>
      <c r="D343" s="234" t="s">
        <v>664</v>
      </c>
      <c r="E343" s="244" t="s">
        <v>190</v>
      </c>
      <c r="F343" s="240">
        <v>0</v>
      </c>
      <c r="G343" s="240">
        <v>0</v>
      </c>
      <c r="H343" s="240">
        <v>0</v>
      </c>
      <c r="I343" s="234">
        <v>0</v>
      </c>
      <c r="J343" s="234">
        <v>0</v>
      </c>
      <c r="K343" s="237">
        <v>0</v>
      </c>
      <c r="L343" s="238"/>
      <c r="M343" s="476">
        <v>96.97</v>
      </c>
      <c r="N343" s="268" t="s">
        <v>191</v>
      </c>
      <c r="O343" s="803"/>
      <c r="P343" s="231"/>
      <c r="Q343" s="232"/>
      <c r="R343" s="232"/>
    </row>
    <row r="344" spans="1:18">
      <c r="A344" s="234">
        <v>17</v>
      </c>
      <c r="B344" s="234" t="s">
        <v>665</v>
      </c>
      <c r="C344" s="234" t="s">
        <v>655</v>
      </c>
      <c r="D344" s="234" t="s">
        <v>665</v>
      </c>
      <c r="E344" s="244" t="s">
        <v>190</v>
      </c>
      <c r="F344" s="240">
        <v>0</v>
      </c>
      <c r="G344" s="240">
        <v>0</v>
      </c>
      <c r="H344" s="240">
        <v>0</v>
      </c>
      <c r="I344" s="234">
        <v>0</v>
      </c>
      <c r="J344" s="234">
        <v>0</v>
      </c>
      <c r="K344" s="237">
        <v>0</v>
      </c>
      <c r="L344" s="243"/>
      <c r="M344" s="476">
        <v>97.15</v>
      </c>
      <c r="N344" s="268" t="s">
        <v>191</v>
      </c>
      <c r="O344" s="803"/>
      <c r="P344" s="231"/>
      <c r="Q344" s="232"/>
      <c r="R344" s="232"/>
    </row>
    <row r="345" spans="1:18">
      <c r="A345" s="234">
        <v>18</v>
      </c>
      <c r="B345" s="234" t="s">
        <v>666</v>
      </c>
      <c r="C345" s="234" t="s">
        <v>656</v>
      </c>
      <c r="D345" s="234" t="s">
        <v>666</v>
      </c>
      <c r="E345" s="244" t="s">
        <v>190</v>
      </c>
      <c r="F345" s="240">
        <v>7</v>
      </c>
      <c r="G345" s="240">
        <v>6.4</v>
      </c>
      <c r="H345" s="240">
        <v>67</v>
      </c>
      <c r="I345" s="234">
        <v>35</v>
      </c>
      <c r="J345" s="234">
        <v>13.5</v>
      </c>
      <c r="K345" s="237">
        <v>3.2000000000000001E-2</v>
      </c>
      <c r="L345" s="238"/>
      <c r="M345" s="476">
        <v>95.79</v>
      </c>
      <c r="N345" s="268" t="s">
        <v>191</v>
      </c>
      <c r="O345" s="803"/>
      <c r="P345" s="231"/>
      <c r="Q345" s="232"/>
      <c r="R345" s="232"/>
    </row>
    <row r="346" spans="1:18">
      <c r="A346" s="234">
        <v>19</v>
      </c>
      <c r="B346" s="234" t="s">
        <v>667</v>
      </c>
      <c r="C346" s="234" t="s">
        <v>657</v>
      </c>
      <c r="D346" s="234" t="s">
        <v>667</v>
      </c>
      <c r="E346" s="244" t="s">
        <v>190</v>
      </c>
      <c r="F346" s="240">
        <v>7</v>
      </c>
      <c r="G346" s="240">
        <v>6.4</v>
      </c>
      <c r="H346" s="240">
        <v>67</v>
      </c>
      <c r="I346" s="234">
        <v>35</v>
      </c>
      <c r="J346" s="234">
        <v>13.5</v>
      </c>
      <c r="K346" s="237">
        <v>3.2000000000000001E-2</v>
      </c>
      <c r="L346" s="238"/>
      <c r="M346" s="476">
        <v>144.54</v>
      </c>
      <c r="N346" s="268" t="s">
        <v>191</v>
      </c>
      <c r="O346" s="803"/>
      <c r="P346" s="231"/>
      <c r="Q346" s="232"/>
      <c r="R346" s="232"/>
    </row>
    <row r="347" spans="1:18">
      <c r="A347" s="236">
        <v>20</v>
      </c>
      <c r="B347" s="234" t="s">
        <v>911</v>
      </c>
      <c r="C347" s="233" t="s">
        <v>910</v>
      </c>
      <c r="D347" s="234" t="s">
        <v>911</v>
      </c>
      <c r="E347" s="244" t="s">
        <v>190</v>
      </c>
      <c r="F347" s="240">
        <v>7</v>
      </c>
      <c r="G347" s="240">
        <v>6.4</v>
      </c>
      <c r="H347" s="240">
        <v>67</v>
      </c>
      <c r="I347" s="234">
        <v>35</v>
      </c>
      <c r="J347" s="234">
        <v>13.5</v>
      </c>
      <c r="K347" s="237">
        <v>3.2000000000000001E-2</v>
      </c>
      <c r="L347" s="238"/>
      <c r="M347" s="476">
        <v>88.52</v>
      </c>
      <c r="N347" s="245" t="s">
        <v>191</v>
      </c>
      <c r="O347" s="803"/>
      <c r="Q347" s="271"/>
      <c r="R347" s="271"/>
    </row>
    <row r="348" spans="1:18">
      <c r="A348" s="234">
        <v>21</v>
      </c>
      <c r="B348" s="234" t="s">
        <v>619</v>
      </c>
      <c r="C348" s="234" t="s">
        <v>1152</v>
      </c>
      <c r="D348" s="234" t="s">
        <v>619</v>
      </c>
      <c r="E348" s="244" t="s">
        <v>190</v>
      </c>
      <c r="F348" s="240">
        <v>7</v>
      </c>
      <c r="G348" s="240">
        <v>6.4</v>
      </c>
      <c r="H348" s="240">
        <v>67</v>
      </c>
      <c r="I348" s="234">
        <v>35</v>
      </c>
      <c r="J348" s="234">
        <v>13.5</v>
      </c>
      <c r="K348" s="237">
        <v>3.2000000000000001E-2</v>
      </c>
      <c r="L348" s="238"/>
      <c r="M348" s="476">
        <v>161.47999999999999</v>
      </c>
      <c r="N348" s="268" t="s">
        <v>191</v>
      </c>
      <c r="O348" s="803"/>
      <c r="P348" s="231"/>
      <c r="Q348" s="232"/>
      <c r="R348" s="232"/>
    </row>
    <row r="349" spans="1:18">
      <c r="A349" s="236"/>
      <c r="B349" s="234" t="s">
        <v>661</v>
      </c>
      <c r="C349" s="234" t="s">
        <v>651</v>
      </c>
      <c r="D349" s="234" t="s">
        <v>661</v>
      </c>
      <c r="E349" s="244" t="s">
        <v>190</v>
      </c>
      <c r="F349" s="240">
        <v>7.6</v>
      </c>
      <c r="G349" s="240">
        <v>7</v>
      </c>
      <c r="H349" s="240">
        <v>0</v>
      </c>
      <c r="I349" s="234">
        <v>0</v>
      </c>
      <c r="J349" s="234">
        <v>0</v>
      </c>
      <c r="K349" s="237">
        <v>0.04</v>
      </c>
      <c r="L349" s="238"/>
      <c r="M349" s="476">
        <v>89.51</v>
      </c>
      <c r="N349" s="268" t="s">
        <v>191</v>
      </c>
      <c r="O349" s="803"/>
      <c r="P349" s="231"/>
      <c r="Q349" s="271"/>
      <c r="R349" s="271"/>
    </row>
    <row r="350" spans="1:18">
      <c r="A350" s="236">
        <v>1</v>
      </c>
      <c r="B350" s="234" t="s">
        <v>15</v>
      </c>
      <c r="C350" s="682" t="s">
        <v>189</v>
      </c>
      <c r="D350" s="234" t="s">
        <v>15</v>
      </c>
      <c r="E350" s="815" t="s">
        <v>190</v>
      </c>
      <c r="F350" s="816">
        <v>8</v>
      </c>
      <c r="G350" s="682">
        <v>7.6</v>
      </c>
      <c r="H350" s="682">
        <v>82</v>
      </c>
      <c r="I350" s="682">
        <v>42</v>
      </c>
      <c r="J350" s="682">
        <v>13</v>
      </c>
      <c r="K350" s="817">
        <v>4.4999999999999998E-2</v>
      </c>
      <c r="L350" s="243"/>
      <c r="M350" s="476">
        <v>124.63</v>
      </c>
      <c r="N350" s="245" t="s">
        <v>191</v>
      </c>
      <c r="O350" s="803"/>
      <c r="Q350" s="271"/>
      <c r="R350" s="271"/>
    </row>
    <row r="351" spans="1:18">
      <c r="A351" s="236">
        <v>2</v>
      </c>
      <c r="B351" s="234" t="s">
        <v>586</v>
      </c>
      <c r="C351" s="233" t="s">
        <v>562</v>
      </c>
      <c r="D351" s="234" t="s">
        <v>586</v>
      </c>
      <c r="E351" s="815" t="s">
        <v>190</v>
      </c>
      <c r="F351" s="242">
        <v>0.6071428571428571</v>
      </c>
      <c r="G351" s="239">
        <v>0.5714285714285714</v>
      </c>
      <c r="H351" s="234">
        <v>0</v>
      </c>
      <c r="I351" s="234">
        <v>0</v>
      </c>
      <c r="J351" s="234">
        <v>0</v>
      </c>
      <c r="K351" s="237">
        <v>3.0000000000000001E-3</v>
      </c>
      <c r="L351" s="243"/>
      <c r="M351" s="476">
        <v>10.77</v>
      </c>
      <c r="N351" s="245" t="s">
        <v>191</v>
      </c>
      <c r="O351" s="803"/>
      <c r="P351" s="231"/>
      <c r="Q351" s="271"/>
      <c r="R351" s="271"/>
    </row>
    <row r="352" spans="1:18" s="270" customFormat="1">
      <c r="A352" s="236">
        <v>3</v>
      </c>
      <c r="B352" s="234" t="s">
        <v>20</v>
      </c>
      <c r="C352" s="233" t="s">
        <v>602</v>
      </c>
      <c r="D352" s="234" t="s">
        <v>20</v>
      </c>
      <c r="E352" s="815" t="s">
        <v>190</v>
      </c>
      <c r="F352" s="242">
        <v>1.1200000000000001</v>
      </c>
      <c r="G352" s="239">
        <v>1.1000000000000001</v>
      </c>
      <c r="H352" s="234">
        <v>95</v>
      </c>
      <c r="I352" s="234">
        <v>63</v>
      </c>
      <c r="J352" s="234">
        <v>30</v>
      </c>
      <c r="K352" s="237">
        <v>3.64E-3</v>
      </c>
      <c r="L352" s="238"/>
      <c r="M352" s="476">
        <v>35.08</v>
      </c>
      <c r="N352" s="245" t="s">
        <v>191</v>
      </c>
      <c r="O352" s="803"/>
      <c r="P352" s="231"/>
      <c r="Q352" s="232"/>
      <c r="R352" s="232"/>
    </row>
    <row r="353" spans="1:18">
      <c r="A353" s="236">
        <v>4</v>
      </c>
      <c r="B353" s="234" t="s">
        <v>571</v>
      </c>
      <c r="C353" s="233" t="s">
        <v>14</v>
      </c>
      <c r="D353" s="234" t="s">
        <v>571</v>
      </c>
      <c r="E353" s="815" t="s">
        <v>190</v>
      </c>
      <c r="F353" s="242">
        <v>5.0999999999999996</v>
      </c>
      <c r="G353" s="239">
        <v>4.5</v>
      </c>
      <c r="H353" s="234">
        <v>100</v>
      </c>
      <c r="I353" s="234">
        <v>70</v>
      </c>
      <c r="J353" s="234">
        <v>83</v>
      </c>
      <c r="K353" s="237">
        <v>5.8099999999999999E-2</v>
      </c>
      <c r="L353" s="238"/>
      <c r="M353" s="476">
        <v>117.38</v>
      </c>
      <c r="N353" s="245" t="s">
        <v>191</v>
      </c>
      <c r="O353" s="803"/>
      <c r="P353" s="231"/>
      <c r="Q353" s="232"/>
      <c r="R353" s="232"/>
    </row>
    <row r="354" spans="1:18">
      <c r="A354" s="236">
        <v>5</v>
      </c>
      <c r="B354" s="234" t="s">
        <v>601</v>
      </c>
      <c r="C354" s="233" t="s">
        <v>10</v>
      </c>
      <c r="D354" s="234" t="s">
        <v>601</v>
      </c>
      <c r="E354" s="815" t="s">
        <v>190</v>
      </c>
      <c r="F354" s="242">
        <v>5.0999999999999996</v>
      </c>
      <c r="G354" s="239">
        <v>4.5</v>
      </c>
      <c r="H354" s="234">
        <v>100</v>
      </c>
      <c r="I354" s="234">
        <v>70</v>
      </c>
      <c r="J354" s="234">
        <v>83</v>
      </c>
      <c r="K354" s="237">
        <v>5.8099999999999999E-2</v>
      </c>
      <c r="L354" s="238"/>
      <c r="M354" s="476">
        <v>114.9</v>
      </c>
      <c r="N354" s="245" t="s">
        <v>191</v>
      </c>
      <c r="O354" s="803"/>
      <c r="P354" s="231"/>
      <c r="Q354" s="232"/>
      <c r="R354" s="232"/>
    </row>
    <row r="355" spans="1:18">
      <c r="A355" s="236">
        <v>6</v>
      </c>
      <c r="B355" s="234" t="s">
        <v>569</v>
      </c>
      <c r="C355" s="233" t="s">
        <v>336</v>
      </c>
      <c r="D355" s="234" t="s">
        <v>569</v>
      </c>
      <c r="E355" s="815" t="s">
        <v>190</v>
      </c>
      <c r="F355" s="242">
        <v>6.6</v>
      </c>
      <c r="G355" s="239">
        <v>6.5</v>
      </c>
      <c r="H355" s="234">
        <v>142</v>
      </c>
      <c r="I355" s="234">
        <v>98</v>
      </c>
      <c r="J355" s="234">
        <v>52</v>
      </c>
      <c r="K355" s="237">
        <v>1.3419E-2</v>
      </c>
      <c r="L355" s="238"/>
      <c r="M355" s="476">
        <v>128.6</v>
      </c>
      <c r="N355" s="245" t="s">
        <v>191</v>
      </c>
    </row>
    <row r="356" spans="1:18">
      <c r="A356" s="236">
        <v>7</v>
      </c>
      <c r="B356" s="234" t="s">
        <v>605</v>
      </c>
      <c r="C356" s="233" t="s">
        <v>604</v>
      </c>
      <c r="D356" s="234" t="s">
        <v>605</v>
      </c>
      <c r="E356" s="815" t="s">
        <v>190</v>
      </c>
      <c r="F356" s="242">
        <v>6.5</v>
      </c>
      <c r="G356" s="239">
        <v>6</v>
      </c>
      <c r="H356" s="234">
        <v>142</v>
      </c>
      <c r="I356" s="234">
        <v>98</v>
      </c>
      <c r="J356" s="234">
        <v>52</v>
      </c>
      <c r="K356" s="237">
        <v>3.6199999999999996E-2</v>
      </c>
      <c r="L356" s="238"/>
      <c r="M356" s="476">
        <v>129.94999999999999</v>
      </c>
      <c r="N356" s="245" t="s">
        <v>191</v>
      </c>
      <c r="O356" s="803"/>
    </row>
    <row r="357" spans="1:18">
      <c r="A357" s="236">
        <v>8</v>
      </c>
      <c r="B357" s="234" t="s">
        <v>570</v>
      </c>
      <c r="C357" s="233" t="s">
        <v>348</v>
      </c>
      <c r="D357" s="234" t="s">
        <v>570</v>
      </c>
      <c r="E357" s="815" t="s">
        <v>190</v>
      </c>
      <c r="F357" s="242">
        <v>6.6</v>
      </c>
      <c r="G357" s="239">
        <v>6.5</v>
      </c>
      <c r="H357" s="234">
        <v>142</v>
      </c>
      <c r="I357" s="234">
        <v>98</v>
      </c>
      <c r="J357" s="234">
        <v>52</v>
      </c>
      <c r="K357" s="237">
        <v>1.3419E-2</v>
      </c>
      <c r="L357" s="238"/>
      <c r="M357" s="476">
        <v>128.13999999999999</v>
      </c>
      <c r="N357" s="245" t="s">
        <v>191</v>
      </c>
      <c r="O357" s="803"/>
    </row>
    <row r="358" spans="1:18">
      <c r="A358" s="236">
        <v>9</v>
      </c>
      <c r="B358" s="234" t="s">
        <v>579</v>
      </c>
      <c r="C358" s="233" t="s">
        <v>11</v>
      </c>
      <c r="D358" s="234" t="s">
        <v>579</v>
      </c>
      <c r="E358" s="815" t="s">
        <v>190</v>
      </c>
      <c r="F358" s="242">
        <v>2.1666666666666665</v>
      </c>
      <c r="G358" s="239">
        <v>2</v>
      </c>
      <c r="H358" s="234">
        <v>0</v>
      </c>
      <c r="I358" s="234">
        <v>0</v>
      </c>
      <c r="J358" s="234">
        <v>0</v>
      </c>
      <c r="K358" s="237">
        <v>8.0000000000000002E-3</v>
      </c>
      <c r="L358" s="238"/>
      <c r="M358" s="476">
        <v>13.71</v>
      </c>
      <c r="N358" s="245" t="s">
        <v>191</v>
      </c>
      <c r="O358" s="803"/>
    </row>
    <row r="359" spans="1:18">
      <c r="A359" s="236">
        <v>10</v>
      </c>
      <c r="B359" s="234" t="s">
        <v>603</v>
      </c>
      <c r="C359" s="233" t="s">
        <v>550</v>
      </c>
      <c r="D359" s="234" t="s">
        <v>603</v>
      </c>
      <c r="E359" s="815" t="s">
        <v>190</v>
      </c>
      <c r="F359" s="242">
        <v>2.1666666666666665</v>
      </c>
      <c r="G359" s="239">
        <v>2</v>
      </c>
      <c r="H359" s="234">
        <v>0</v>
      </c>
      <c r="I359" s="234">
        <v>0</v>
      </c>
      <c r="J359" s="234">
        <v>0</v>
      </c>
      <c r="K359" s="237">
        <v>8.0000000000000002E-3</v>
      </c>
      <c r="L359" s="238"/>
      <c r="M359" s="476">
        <v>13.22</v>
      </c>
      <c r="N359" s="245" t="s">
        <v>191</v>
      </c>
      <c r="O359" s="803"/>
    </row>
    <row r="360" spans="1:18">
      <c r="A360" s="236">
        <v>11</v>
      </c>
      <c r="B360" s="234" t="s">
        <v>565</v>
      </c>
      <c r="C360" s="233" t="s">
        <v>592</v>
      </c>
      <c r="D360" s="234" t="s">
        <v>565</v>
      </c>
      <c r="E360" s="815" t="s">
        <v>190</v>
      </c>
      <c r="F360" s="242">
        <v>2.2000000000000002</v>
      </c>
      <c r="G360" s="239">
        <v>1</v>
      </c>
      <c r="H360" s="234">
        <v>87</v>
      </c>
      <c r="I360" s="234">
        <v>75</v>
      </c>
      <c r="J360" s="234">
        <v>52</v>
      </c>
      <c r="K360" s="237">
        <v>3.4000000000000002E-3</v>
      </c>
      <c r="L360" s="238"/>
      <c r="M360" s="476">
        <v>24.7</v>
      </c>
      <c r="N360" s="245" t="s">
        <v>191</v>
      </c>
      <c r="O360" s="803"/>
    </row>
    <row r="361" spans="1:18">
      <c r="A361" s="236">
        <v>12</v>
      </c>
      <c r="B361" s="234" t="s">
        <v>566</v>
      </c>
      <c r="C361" s="233" t="s">
        <v>593</v>
      </c>
      <c r="D361" s="234" t="s">
        <v>566</v>
      </c>
      <c r="E361" s="815" t="s">
        <v>190</v>
      </c>
      <c r="F361" s="236">
        <v>0</v>
      </c>
      <c r="G361" s="234">
        <v>1</v>
      </c>
      <c r="H361" s="234">
        <v>0</v>
      </c>
      <c r="I361" s="234">
        <v>0</v>
      </c>
      <c r="J361" s="234">
        <v>0</v>
      </c>
      <c r="K361" s="237">
        <v>3.4000000000000002E-3</v>
      </c>
      <c r="L361" s="238"/>
      <c r="M361" s="476">
        <v>24.7</v>
      </c>
      <c r="N361" s="268" t="s">
        <v>191</v>
      </c>
    </row>
    <row r="362" spans="1:18">
      <c r="A362" s="236">
        <v>13</v>
      </c>
      <c r="B362" s="234" t="s">
        <v>19</v>
      </c>
      <c r="C362" s="233" t="s">
        <v>595</v>
      </c>
      <c r="D362" s="234" t="s">
        <v>19</v>
      </c>
      <c r="E362" s="815" t="s">
        <v>190</v>
      </c>
      <c r="F362" s="236">
        <v>2.2000000000000002</v>
      </c>
      <c r="G362" s="234">
        <v>1</v>
      </c>
      <c r="H362" s="234">
        <v>87</v>
      </c>
      <c r="I362" s="234">
        <v>75</v>
      </c>
      <c r="J362" s="234">
        <v>52</v>
      </c>
      <c r="K362" s="237">
        <v>3.4000000000000002E-3</v>
      </c>
      <c r="L362" s="238"/>
      <c r="M362" s="476">
        <v>24.65</v>
      </c>
      <c r="N362" s="268" t="s">
        <v>191</v>
      </c>
    </row>
    <row r="363" spans="1:18">
      <c r="A363" s="236">
        <v>14</v>
      </c>
      <c r="B363" s="234" t="s">
        <v>18</v>
      </c>
      <c r="C363" s="233" t="s">
        <v>594</v>
      </c>
      <c r="D363" s="234" t="s">
        <v>18</v>
      </c>
      <c r="E363" s="815" t="s">
        <v>190</v>
      </c>
      <c r="F363" s="236">
        <v>0</v>
      </c>
      <c r="G363" s="234">
        <v>1</v>
      </c>
      <c r="H363" s="234">
        <v>0</v>
      </c>
      <c r="I363" s="234">
        <v>0</v>
      </c>
      <c r="J363" s="234">
        <v>0</v>
      </c>
      <c r="K363" s="237">
        <v>3.4000000000000002E-3</v>
      </c>
      <c r="L363" s="238"/>
      <c r="M363" s="476">
        <v>24.65</v>
      </c>
      <c r="N363" s="268" t="s">
        <v>191</v>
      </c>
    </row>
    <row r="364" spans="1:18">
      <c r="A364" s="236">
        <v>15</v>
      </c>
      <c r="B364" s="234" t="s">
        <v>578</v>
      </c>
      <c r="C364" s="233" t="s">
        <v>607</v>
      </c>
      <c r="D364" s="234" t="s">
        <v>578</v>
      </c>
      <c r="E364" s="815" t="s">
        <v>190</v>
      </c>
      <c r="F364" s="236">
        <v>0</v>
      </c>
      <c r="G364" s="234">
        <v>1</v>
      </c>
      <c r="H364" s="234">
        <v>0</v>
      </c>
      <c r="I364" s="234">
        <v>0</v>
      </c>
      <c r="J364" s="234">
        <v>0</v>
      </c>
      <c r="K364" s="237">
        <v>3.4000000000000002E-3</v>
      </c>
      <c r="L364" s="243"/>
      <c r="M364" s="476">
        <v>0</v>
      </c>
      <c r="N364" s="268" t="s">
        <v>191</v>
      </c>
    </row>
    <row r="365" spans="1:18">
      <c r="A365" s="236">
        <v>16</v>
      </c>
      <c r="B365" s="234" t="s">
        <v>577</v>
      </c>
      <c r="C365" s="233" t="s">
        <v>606</v>
      </c>
      <c r="D365" s="234" t="s">
        <v>577</v>
      </c>
      <c r="E365" s="815" t="s">
        <v>190</v>
      </c>
      <c r="F365" s="236">
        <v>2.2000000000000002</v>
      </c>
      <c r="G365" s="234">
        <v>1</v>
      </c>
      <c r="H365" s="234">
        <v>87</v>
      </c>
      <c r="I365" s="234">
        <v>75</v>
      </c>
      <c r="J365" s="234">
        <v>52</v>
      </c>
      <c r="K365" s="237">
        <v>3.4000000000000002E-3</v>
      </c>
      <c r="L365" s="238"/>
      <c r="M365" s="476">
        <v>0</v>
      </c>
      <c r="N365" s="268" t="s">
        <v>191</v>
      </c>
    </row>
    <row r="366" spans="1:18">
      <c r="A366" s="236">
        <v>17</v>
      </c>
      <c r="B366" s="234" t="s">
        <v>567</v>
      </c>
      <c r="C366" s="233" t="s">
        <v>596</v>
      </c>
      <c r="D366" s="234" t="s">
        <v>567</v>
      </c>
      <c r="E366" s="815" t="s">
        <v>190</v>
      </c>
      <c r="F366" s="236">
        <v>1.5</v>
      </c>
      <c r="G366" s="234">
        <v>0.65</v>
      </c>
      <c r="H366" s="234">
        <v>110</v>
      </c>
      <c r="I366" s="234">
        <v>65</v>
      </c>
      <c r="J366" s="234">
        <v>55</v>
      </c>
      <c r="K366" s="237">
        <v>3.9399999999999999E-3</v>
      </c>
      <c r="L366" s="238"/>
      <c r="M366" s="476">
        <v>25.11</v>
      </c>
      <c r="N366" s="245" t="s">
        <v>191</v>
      </c>
      <c r="O366" s="803"/>
      <c r="P366" s="231"/>
      <c r="Q366" s="271"/>
      <c r="R366" s="271"/>
    </row>
    <row r="367" spans="1:18">
      <c r="A367" s="236">
        <v>18</v>
      </c>
      <c r="B367" s="234" t="s">
        <v>568</v>
      </c>
      <c r="C367" s="233" t="s">
        <v>597</v>
      </c>
      <c r="D367" s="234" t="s">
        <v>568</v>
      </c>
      <c r="E367" s="815" t="s">
        <v>190</v>
      </c>
      <c r="F367" s="236">
        <v>0</v>
      </c>
      <c r="G367" s="234">
        <v>0.65</v>
      </c>
      <c r="H367" s="234">
        <v>0</v>
      </c>
      <c r="I367" s="234">
        <v>0</v>
      </c>
      <c r="J367" s="234">
        <v>0</v>
      </c>
      <c r="K367" s="237">
        <v>3.9399999999999999E-3</v>
      </c>
      <c r="L367" s="238"/>
      <c r="M367" s="476">
        <v>25.11</v>
      </c>
      <c r="N367" s="245" t="s">
        <v>191</v>
      </c>
      <c r="O367" s="803"/>
      <c r="P367" s="231"/>
      <c r="Q367" s="271"/>
      <c r="R367" s="271"/>
    </row>
    <row r="368" spans="1:18">
      <c r="A368" s="236">
        <v>19</v>
      </c>
      <c r="B368" s="234" t="s">
        <v>590</v>
      </c>
      <c r="C368" s="233" t="s">
        <v>599</v>
      </c>
      <c r="D368" s="234" t="s">
        <v>590</v>
      </c>
      <c r="E368" s="815" t="s">
        <v>190</v>
      </c>
      <c r="F368" s="236">
        <v>0</v>
      </c>
      <c r="G368" s="234">
        <v>0.65</v>
      </c>
      <c r="H368" s="234">
        <v>0</v>
      </c>
      <c r="I368" s="234">
        <v>0</v>
      </c>
      <c r="J368" s="234">
        <v>0</v>
      </c>
      <c r="K368" s="237">
        <v>3.9399999999999999E-3</v>
      </c>
      <c r="L368" s="238"/>
      <c r="M368" s="476">
        <v>0</v>
      </c>
      <c r="N368" s="245" t="s">
        <v>191</v>
      </c>
      <c r="O368" s="803"/>
      <c r="P368" s="231"/>
      <c r="Q368" s="271"/>
      <c r="R368" s="271"/>
    </row>
    <row r="369" spans="1:18">
      <c r="A369" s="236">
        <v>20</v>
      </c>
      <c r="B369" s="234" t="s">
        <v>589</v>
      </c>
      <c r="C369" s="233" t="s">
        <v>598</v>
      </c>
      <c r="D369" s="234" t="s">
        <v>589</v>
      </c>
      <c r="E369" s="815" t="s">
        <v>190</v>
      </c>
      <c r="F369" s="236">
        <v>1.5</v>
      </c>
      <c r="G369" s="234">
        <v>0.65</v>
      </c>
      <c r="H369" s="234">
        <v>110</v>
      </c>
      <c r="I369" s="234">
        <v>65</v>
      </c>
      <c r="J369" s="234">
        <v>55</v>
      </c>
      <c r="K369" s="237">
        <v>3.9399999999999999E-3</v>
      </c>
      <c r="L369" s="238"/>
      <c r="M369" s="476">
        <v>0</v>
      </c>
      <c r="N369" s="245" t="s">
        <v>191</v>
      </c>
      <c r="O369" s="803"/>
      <c r="P369" s="231"/>
      <c r="Q369" s="271"/>
      <c r="R369" s="271"/>
    </row>
    <row r="370" spans="1:18">
      <c r="A370" s="236">
        <v>21</v>
      </c>
      <c r="B370" s="234" t="s">
        <v>573</v>
      </c>
      <c r="C370" s="233" t="s">
        <v>542</v>
      </c>
      <c r="D370" s="234" t="s">
        <v>573</v>
      </c>
      <c r="E370" s="815" t="s">
        <v>190</v>
      </c>
      <c r="F370" s="236">
        <v>0.75</v>
      </c>
      <c r="G370" s="234">
        <v>0.7</v>
      </c>
      <c r="H370" s="234">
        <v>0</v>
      </c>
      <c r="I370" s="234">
        <v>0</v>
      </c>
      <c r="J370" s="234">
        <v>0</v>
      </c>
      <c r="K370" s="237">
        <v>7.0000000000000001E-3</v>
      </c>
      <c r="L370" s="238"/>
      <c r="M370" s="476">
        <v>10.1</v>
      </c>
      <c r="N370" s="245" t="s">
        <v>191</v>
      </c>
      <c r="O370" s="803"/>
      <c r="P370" s="231"/>
      <c r="Q370" s="271"/>
      <c r="R370" s="271"/>
    </row>
    <row r="371" spans="1:18">
      <c r="A371" s="236">
        <v>22</v>
      </c>
      <c r="B371" s="234" t="s">
        <v>574</v>
      </c>
      <c r="C371" s="233" t="s">
        <v>543</v>
      </c>
      <c r="D371" s="234" t="s">
        <v>574</v>
      </c>
      <c r="E371" s="815" t="s">
        <v>190</v>
      </c>
      <c r="F371" s="236">
        <v>0.75</v>
      </c>
      <c r="G371" s="234">
        <v>0.7</v>
      </c>
      <c r="H371" s="234">
        <v>0</v>
      </c>
      <c r="I371" s="234">
        <v>0</v>
      </c>
      <c r="J371" s="234">
        <v>0</v>
      </c>
      <c r="K371" s="237">
        <v>7.0000000000000001E-3</v>
      </c>
      <c r="L371" s="238"/>
      <c r="M371" s="476">
        <v>7.37</v>
      </c>
      <c r="N371" s="245" t="s">
        <v>191</v>
      </c>
      <c r="O371" s="803"/>
      <c r="P371" s="231"/>
      <c r="Q371" s="271"/>
      <c r="R371" s="271"/>
    </row>
    <row r="372" spans="1:18">
      <c r="A372" s="236">
        <v>23</v>
      </c>
      <c r="B372" s="234" t="s">
        <v>166</v>
      </c>
      <c r="C372" s="233" t="s">
        <v>621</v>
      </c>
      <c r="D372" s="234" t="s">
        <v>166</v>
      </c>
      <c r="E372" s="815" t="s">
        <v>190</v>
      </c>
      <c r="F372" s="236">
        <v>10.75</v>
      </c>
      <c r="G372" s="234">
        <v>8.6</v>
      </c>
      <c r="H372" s="234">
        <v>158</v>
      </c>
      <c r="I372" s="234">
        <v>59</v>
      </c>
      <c r="J372" s="234">
        <v>26</v>
      </c>
      <c r="K372" s="237">
        <v>2.6930222222222223E-2</v>
      </c>
      <c r="L372" s="238"/>
      <c r="M372" s="476">
        <v>21.69</v>
      </c>
      <c r="N372" s="245" t="s">
        <v>191</v>
      </c>
      <c r="O372" s="803"/>
      <c r="P372" s="231"/>
      <c r="Q372" s="232"/>
      <c r="R372" s="232"/>
    </row>
    <row r="373" spans="1:18">
      <c r="A373" s="236">
        <v>24</v>
      </c>
      <c r="B373" s="234" t="s">
        <v>167</v>
      </c>
      <c r="C373" s="233" t="s">
        <v>622</v>
      </c>
      <c r="D373" s="234" t="s">
        <v>167</v>
      </c>
      <c r="E373" s="815" t="s">
        <v>190</v>
      </c>
      <c r="F373" s="236">
        <v>10.35</v>
      </c>
      <c r="G373" s="234">
        <v>8.1999999999999993</v>
      </c>
      <c r="H373" s="234">
        <v>158</v>
      </c>
      <c r="I373" s="234">
        <v>59</v>
      </c>
      <c r="J373" s="234">
        <v>26</v>
      </c>
      <c r="K373" s="237">
        <v>2.6930222222222223E-2</v>
      </c>
      <c r="L373" s="238"/>
      <c r="M373" s="476">
        <v>21.12</v>
      </c>
      <c r="N373" s="245" t="s">
        <v>191</v>
      </c>
      <c r="O373" s="803"/>
      <c r="P373" s="231"/>
      <c r="Q373" s="232"/>
      <c r="R373" s="232"/>
    </row>
    <row r="374" spans="1:18">
      <c r="A374" s="236">
        <v>25</v>
      </c>
      <c r="B374" s="234" t="s">
        <v>168</v>
      </c>
      <c r="C374" s="233" t="s">
        <v>623</v>
      </c>
      <c r="D374" s="234" t="s">
        <v>168</v>
      </c>
      <c r="E374" s="815" t="s">
        <v>190</v>
      </c>
      <c r="F374" s="236">
        <v>1.03</v>
      </c>
      <c r="G374" s="234">
        <v>0.4</v>
      </c>
      <c r="H374" s="234" t="s">
        <v>481</v>
      </c>
      <c r="I374" s="234" t="s">
        <v>481</v>
      </c>
      <c r="J374" s="234" t="s">
        <v>481</v>
      </c>
      <c r="K374" s="237">
        <v>8.2000000000000003E-2</v>
      </c>
      <c r="L374" s="238"/>
      <c r="M374" s="476">
        <v>7.67</v>
      </c>
      <c r="N374" s="245" t="s">
        <v>191</v>
      </c>
      <c r="O374" s="803"/>
      <c r="P374" s="231"/>
      <c r="Q374" s="232"/>
      <c r="R374" s="232"/>
    </row>
    <row r="375" spans="1:18">
      <c r="A375" s="236">
        <v>26</v>
      </c>
      <c r="B375" s="234" t="s">
        <v>169</v>
      </c>
      <c r="C375" s="233" t="s">
        <v>624</v>
      </c>
      <c r="D375" s="234" t="s">
        <v>169</v>
      </c>
      <c r="E375" s="815" t="s">
        <v>190</v>
      </c>
      <c r="F375" s="236">
        <v>1.1399999999999999</v>
      </c>
      <c r="G375" s="234">
        <v>0.51</v>
      </c>
      <c r="H375" s="234" t="s">
        <v>481</v>
      </c>
      <c r="I375" s="234" t="s">
        <v>481</v>
      </c>
      <c r="J375" s="234" t="s">
        <v>481</v>
      </c>
      <c r="K375" s="237">
        <v>8.2000000000000003E-2</v>
      </c>
      <c r="L375" s="238"/>
      <c r="M375" s="476">
        <v>7.45</v>
      </c>
      <c r="N375" s="245" t="s">
        <v>191</v>
      </c>
      <c r="O375" s="803"/>
      <c r="P375" s="231"/>
      <c r="Q375" s="232"/>
      <c r="R375" s="232"/>
    </row>
    <row r="376" spans="1:18">
      <c r="A376" s="236">
        <v>27</v>
      </c>
      <c r="B376" s="234" t="s">
        <v>170</v>
      </c>
      <c r="C376" s="233" t="s">
        <v>618</v>
      </c>
      <c r="D376" s="234" t="s">
        <v>170</v>
      </c>
      <c r="E376" s="815" t="s">
        <v>190</v>
      </c>
      <c r="F376" s="236">
        <v>7.51</v>
      </c>
      <c r="G376" s="234">
        <v>6.4</v>
      </c>
      <c r="H376" s="234">
        <v>158</v>
      </c>
      <c r="I376" s="234">
        <v>59</v>
      </c>
      <c r="J376" s="234">
        <v>26</v>
      </c>
      <c r="K376" s="237">
        <v>3.0296500000000001E-2</v>
      </c>
      <c r="L376" s="238"/>
      <c r="M376" s="476">
        <v>23.65</v>
      </c>
      <c r="N376" s="245" t="s">
        <v>191</v>
      </c>
      <c r="O376" s="803"/>
      <c r="P376" s="231"/>
      <c r="Q376" s="232"/>
      <c r="R376" s="232"/>
    </row>
    <row r="377" spans="1:18">
      <c r="A377" s="236">
        <v>28</v>
      </c>
      <c r="B377" s="234" t="s">
        <v>171</v>
      </c>
      <c r="C377" s="233" t="s">
        <v>156</v>
      </c>
      <c r="D377" s="234" t="s">
        <v>171</v>
      </c>
      <c r="E377" s="815" t="s">
        <v>190</v>
      </c>
      <c r="F377" s="236">
        <v>5.45</v>
      </c>
      <c r="G377" s="234">
        <v>4.25</v>
      </c>
      <c r="H377" s="234">
        <v>158</v>
      </c>
      <c r="I377" s="234">
        <v>23</v>
      </c>
      <c r="J377" s="234">
        <v>14</v>
      </c>
      <c r="K377" s="237">
        <v>1.0175199999999999E-2</v>
      </c>
      <c r="L377" s="238"/>
      <c r="M377" s="476">
        <v>16.07</v>
      </c>
      <c r="N377" s="245" t="s">
        <v>191</v>
      </c>
      <c r="O377" s="803"/>
      <c r="P377" s="231"/>
      <c r="Q377" s="232"/>
      <c r="R377" s="232"/>
    </row>
    <row r="378" spans="1:18">
      <c r="A378" s="236">
        <v>29</v>
      </c>
      <c r="B378" s="234" t="s">
        <v>172</v>
      </c>
      <c r="C378" s="233" t="s">
        <v>157</v>
      </c>
      <c r="D378" s="234" t="s">
        <v>172</v>
      </c>
      <c r="E378" s="815" t="s">
        <v>190</v>
      </c>
      <c r="F378" s="236">
        <v>5.65</v>
      </c>
      <c r="G378" s="234">
        <v>4.4000000000000004</v>
      </c>
      <c r="H378" s="234">
        <v>158</v>
      </c>
      <c r="I378" s="234">
        <v>23</v>
      </c>
      <c r="J378" s="234">
        <v>14</v>
      </c>
      <c r="K378" s="237">
        <v>1.0175199999999999E-2</v>
      </c>
      <c r="L378" s="238"/>
      <c r="M378" s="476">
        <v>16.02</v>
      </c>
      <c r="N378" s="245" t="s">
        <v>191</v>
      </c>
      <c r="O378" s="803"/>
      <c r="P378" s="231"/>
      <c r="Q378" s="232"/>
      <c r="R378" s="232"/>
    </row>
    <row r="379" spans="1:18">
      <c r="A379" s="236">
        <v>30</v>
      </c>
      <c r="B379" s="234" t="s">
        <v>173</v>
      </c>
      <c r="C379" s="233" t="s">
        <v>158</v>
      </c>
      <c r="D379" s="234" t="s">
        <v>173</v>
      </c>
      <c r="E379" s="815" t="s">
        <v>190</v>
      </c>
      <c r="F379" s="236">
        <v>5.05</v>
      </c>
      <c r="G379" s="234">
        <v>3.8</v>
      </c>
      <c r="H379" s="234">
        <v>158</v>
      </c>
      <c r="I379" s="234">
        <v>23</v>
      </c>
      <c r="J379" s="234">
        <v>14</v>
      </c>
      <c r="K379" s="237">
        <v>2.5437999999999999E-2</v>
      </c>
      <c r="L379" s="238"/>
      <c r="M379" s="476">
        <v>39.72</v>
      </c>
      <c r="N379" s="245" t="s">
        <v>191</v>
      </c>
      <c r="O379" s="803"/>
      <c r="P379" s="231"/>
      <c r="Q379" s="232"/>
      <c r="R379" s="232"/>
    </row>
    <row r="380" spans="1:18">
      <c r="A380" s="236">
        <v>31</v>
      </c>
      <c r="B380" s="234" t="s">
        <v>174</v>
      </c>
      <c r="C380" s="233" t="s">
        <v>159</v>
      </c>
      <c r="D380" s="234" t="s">
        <v>174</v>
      </c>
      <c r="E380" s="815" t="s">
        <v>190</v>
      </c>
      <c r="F380" s="236">
        <v>5.05</v>
      </c>
      <c r="G380" s="234">
        <v>3.8</v>
      </c>
      <c r="H380" s="234">
        <v>158</v>
      </c>
      <c r="I380" s="234">
        <v>23</v>
      </c>
      <c r="J380" s="234">
        <v>14</v>
      </c>
      <c r="K380" s="237">
        <v>2.5437999999999999E-2</v>
      </c>
      <c r="L380" s="238"/>
      <c r="M380" s="476">
        <v>37.4</v>
      </c>
      <c r="N380" s="245" t="s">
        <v>191</v>
      </c>
      <c r="O380" s="803"/>
      <c r="P380" s="231"/>
      <c r="Q380" s="232"/>
      <c r="R380" s="232"/>
    </row>
    <row r="381" spans="1:18">
      <c r="A381" s="236">
        <v>32</v>
      </c>
      <c r="B381" s="234" t="s">
        <v>175</v>
      </c>
      <c r="C381" s="233" t="s">
        <v>160</v>
      </c>
      <c r="D381" s="234" t="s">
        <v>175</v>
      </c>
      <c r="E381" s="815" t="s">
        <v>190</v>
      </c>
      <c r="F381" s="236">
        <v>4.5</v>
      </c>
      <c r="G381" s="234">
        <v>4</v>
      </c>
      <c r="H381" s="234">
        <v>158</v>
      </c>
      <c r="I381" s="234">
        <v>23</v>
      </c>
      <c r="J381" s="234">
        <v>14</v>
      </c>
      <c r="K381" s="237">
        <v>2.5437999999999999E-2</v>
      </c>
      <c r="L381" s="238"/>
      <c r="M381" s="476">
        <v>37.14</v>
      </c>
      <c r="N381" s="245" t="s">
        <v>191</v>
      </c>
      <c r="O381" s="803"/>
      <c r="P381" s="231"/>
      <c r="Q381" s="232"/>
      <c r="R381" s="232"/>
    </row>
    <row r="382" spans="1:18">
      <c r="A382" s="236">
        <v>33</v>
      </c>
      <c r="B382" s="234" t="s">
        <v>176</v>
      </c>
      <c r="C382" s="233" t="s">
        <v>161</v>
      </c>
      <c r="D382" s="234" t="s">
        <v>176</v>
      </c>
      <c r="E382" s="815" t="s">
        <v>190</v>
      </c>
      <c r="F382" s="236">
        <v>5</v>
      </c>
      <c r="G382" s="234">
        <v>4</v>
      </c>
      <c r="H382" s="234">
        <v>158</v>
      </c>
      <c r="I382" s="234">
        <v>23</v>
      </c>
      <c r="J382" s="234">
        <v>14</v>
      </c>
      <c r="K382" s="237">
        <v>2.5437999999999999E-2</v>
      </c>
      <c r="L382" s="238"/>
      <c r="M382" s="476">
        <v>34.82</v>
      </c>
      <c r="N382" s="245" t="s">
        <v>191</v>
      </c>
      <c r="O382" s="803"/>
      <c r="P382" s="231"/>
      <c r="Q382" s="232"/>
      <c r="R382" s="232"/>
    </row>
    <row r="383" spans="1:18">
      <c r="A383" s="236">
        <v>34</v>
      </c>
      <c r="B383" s="234" t="s">
        <v>177</v>
      </c>
      <c r="C383" s="233" t="s">
        <v>162</v>
      </c>
      <c r="D383" s="234" t="s">
        <v>177</v>
      </c>
      <c r="E383" s="815" t="s">
        <v>190</v>
      </c>
      <c r="F383" s="236">
        <v>5.05</v>
      </c>
      <c r="G383" s="234">
        <v>3.8</v>
      </c>
      <c r="H383" s="234">
        <v>158</v>
      </c>
      <c r="I383" s="234">
        <v>23</v>
      </c>
      <c r="J383" s="234">
        <v>14</v>
      </c>
      <c r="K383" s="237">
        <v>2.5437999999999999E-2</v>
      </c>
      <c r="L383" s="238"/>
      <c r="M383" s="476">
        <v>38.46</v>
      </c>
      <c r="N383" s="245" t="s">
        <v>191</v>
      </c>
      <c r="O383" s="803"/>
      <c r="P383" s="231"/>
      <c r="Q383" s="232"/>
      <c r="R383" s="232"/>
    </row>
    <row r="384" spans="1:18">
      <c r="A384" s="236">
        <v>35</v>
      </c>
      <c r="B384" s="234" t="s">
        <v>178</v>
      </c>
      <c r="C384" s="233" t="s">
        <v>163</v>
      </c>
      <c r="D384" s="234" t="s">
        <v>178</v>
      </c>
      <c r="E384" s="815" t="s">
        <v>190</v>
      </c>
      <c r="F384" s="236">
        <v>5.05</v>
      </c>
      <c r="G384" s="234">
        <v>3.8</v>
      </c>
      <c r="H384" s="234">
        <v>158</v>
      </c>
      <c r="I384" s="234">
        <v>23</v>
      </c>
      <c r="J384" s="234">
        <v>14</v>
      </c>
      <c r="K384" s="237">
        <v>2.5437999999999999E-2</v>
      </c>
      <c r="L384" s="238"/>
      <c r="M384" s="476">
        <v>38.46</v>
      </c>
      <c r="N384" s="245" t="s">
        <v>191</v>
      </c>
      <c r="O384" s="803"/>
      <c r="P384" s="231"/>
      <c r="Q384" s="232"/>
      <c r="R384" s="232"/>
    </row>
    <row r="385" spans="1:18">
      <c r="A385" s="236">
        <v>36</v>
      </c>
      <c r="B385" s="234" t="s">
        <v>179</v>
      </c>
      <c r="C385" s="233" t="s">
        <v>164</v>
      </c>
      <c r="D385" s="234" t="s">
        <v>179</v>
      </c>
      <c r="E385" s="815" t="s">
        <v>190</v>
      </c>
      <c r="F385" s="236">
        <v>2</v>
      </c>
      <c r="G385" s="234">
        <v>1.4</v>
      </c>
      <c r="H385" s="234">
        <v>158</v>
      </c>
      <c r="I385" s="234">
        <v>59</v>
      </c>
      <c r="J385" s="234">
        <v>26</v>
      </c>
      <c r="K385" s="237">
        <v>0.242372</v>
      </c>
      <c r="L385" s="238"/>
      <c r="M385" s="476">
        <v>0</v>
      </c>
      <c r="N385" s="245" t="s">
        <v>191</v>
      </c>
      <c r="O385" s="803"/>
      <c r="P385" s="231"/>
      <c r="Q385" s="232"/>
      <c r="R385" s="232"/>
    </row>
    <row r="386" spans="1:18">
      <c r="A386" s="236">
        <v>37</v>
      </c>
      <c r="B386" s="234" t="s">
        <v>180</v>
      </c>
      <c r="C386" s="233" t="s">
        <v>165</v>
      </c>
      <c r="D386" s="234" t="s">
        <v>180</v>
      </c>
      <c r="E386" s="815" t="s">
        <v>190</v>
      </c>
      <c r="F386" s="236">
        <v>4</v>
      </c>
      <c r="G386" s="234">
        <v>3</v>
      </c>
      <c r="H386" s="234">
        <v>158</v>
      </c>
      <c r="I386" s="234">
        <v>59</v>
      </c>
      <c r="J386" s="234">
        <v>26</v>
      </c>
      <c r="K386" s="237">
        <v>0.242372</v>
      </c>
      <c r="L386" s="238"/>
      <c r="M386" s="476">
        <v>0</v>
      </c>
      <c r="N386" s="245" t="s">
        <v>191</v>
      </c>
      <c r="O386" s="803"/>
      <c r="P386" s="231"/>
      <c r="Q386" s="232"/>
      <c r="R386" s="232"/>
    </row>
    <row r="387" spans="1:18">
      <c r="A387" s="236">
        <v>38</v>
      </c>
      <c r="B387" s="234" t="s">
        <v>140</v>
      </c>
      <c r="C387" s="233" t="s">
        <v>125</v>
      </c>
      <c r="D387" s="234" t="s">
        <v>140</v>
      </c>
      <c r="E387" s="815" t="s">
        <v>190</v>
      </c>
      <c r="F387" s="236">
        <v>7.4599999999999991</v>
      </c>
      <c r="G387" s="234">
        <v>4.5999999999999996</v>
      </c>
      <c r="H387" s="234">
        <v>153</v>
      </c>
      <c r="I387" s="234">
        <v>59</v>
      </c>
      <c r="J387" s="234">
        <v>26</v>
      </c>
      <c r="K387" s="237">
        <v>1.17E-2</v>
      </c>
      <c r="L387" s="238"/>
      <c r="M387" s="476">
        <v>57.4</v>
      </c>
      <c r="N387" s="245" t="s">
        <v>191</v>
      </c>
      <c r="O387" s="803"/>
      <c r="P387" s="231"/>
      <c r="Q387" s="232"/>
      <c r="R387" s="232"/>
    </row>
    <row r="388" spans="1:18">
      <c r="A388" s="236">
        <v>39</v>
      </c>
      <c r="B388" s="234" t="s">
        <v>141</v>
      </c>
      <c r="C388" s="233" t="s">
        <v>126</v>
      </c>
      <c r="D388" s="234" t="s">
        <v>141</v>
      </c>
      <c r="E388" s="815" t="s">
        <v>190</v>
      </c>
      <c r="F388" s="236">
        <v>9.34</v>
      </c>
      <c r="G388" s="234">
        <v>9</v>
      </c>
      <c r="H388" s="234">
        <v>158</v>
      </c>
      <c r="I388" s="234">
        <v>59</v>
      </c>
      <c r="J388" s="234">
        <v>26</v>
      </c>
      <c r="K388" s="237">
        <v>2.4799999999999999E-2</v>
      </c>
      <c r="L388" s="238"/>
      <c r="M388" s="476">
        <v>0</v>
      </c>
      <c r="N388" s="245" t="s">
        <v>191</v>
      </c>
      <c r="O388" s="803"/>
      <c r="P388" s="231"/>
      <c r="Q388" s="232"/>
      <c r="R388" s="232"/>
    </row>
    <row r="389" spans="1:18">
      <c r="A389" s="236">
        <v>40</v>
      </c>
      <c r="B389" s="234" t="s">
        <v>142</v>
      </c>
      <c r="C389" s="233" t="s">
        <v>127</v>
      </c>
      <c r="D389" s="234" t="s">
        <v>142</v>
      </c>
      <c r="E389" s="815" t="s">
        <v>190</v>
      </c>
      <c r="F389" s="236">
        <v>9.14</v>
      </c>
      <c r="G389" s="234">
        <v>8.8000000000000007</v>
      </c>
      <c r="H389" s="234">
        <v>153</v>
      </c>
      <c r="I389" s="234">
        <v>106</v>
      </c>
      <c r="J389" s="234">
        <v>53</v>
      </c>
      <c r="K389" s="237">
        <v>2.1600000000000001E-2</v>
      </c>
      <c r="L389" s="238"/>
      <c r="M389" s="476">
        <v>44.63</v>
      </c>
      <c r="N389" s="245" t="s">
        <v>191</v>
      </c>
      <c r="O389" s="803"/>
      <c r="P389" s="231"/>
      <c r="Q389" s="232"/>
      <c r="R389" s="232"/>
    </row>
    <row r="390" spans="1:18">
      <c r="A390" s="236">
        <v>41</v>
      </c>
      <c r="B390" s="234" t="s">
        <v>143</v>
      </c>
      <c r="C390" s="233" t="s">
        <v>128</v>
      </c>
      <c r="D390" s="234" t="s">
        <v>143</v>
      </c>
      <c r="E390" s="815" t="s">
        <v>190</v>
      </c>
      <c r="F390" s="236">
        <v>9.14</v>
      </c>
      <c r="G390" s="234">
        <v>8.6</v>
      </c>
      <c r="H390" s="234">
        <v>153</v>
      </c>
      <c r="I390" s="234">
        <v>106</v>
      </c>
      <c r="J390" s="234">
        <v>53</v>
      </c>
      <c r="K390" s="237">
        <v>2.1600000000000001E-2</v>
      </c>
      <c r="L390" s="238"/>
      <c r="M390" s="476">
        <v>42.63</v>
      </c>
      <c r="N390" s="245" t="s">
        <v>191</v>
      </c>
      <c r="O390" s="803"/>
      <c r="P390" s="231"/>
      <c r="Q390" s="232"/>
      <c r="R390" s="232"/>
    </row>
    <row r="391" spans="1:18">
      <c r="A391" s="236">
        <v>42</v>
      </c>
      <c r="B391" s="234" t="s">
        <v>144</v>
      </c>
      <c r="C391" s="233" t="s">
        <v>129</v>
      </c>
      <c r="D391" s="234" t="s">
        <v>144</v>
      </c>
      <c r="E391" s="815" t="s">
        <v>190</v>
      </c>
      <c r="F391" s="236">
        <v>2.0230000000000001</v>
      </c>
      <c r="G391" s="234">
        <v>0.69</v>
      </c>
      <c r="H391" s="234">
        <v>22</v>
      </c>
      <c r="I391" s="234">
        <v>15</v>
      </c>
      <c r="J391" s="234">
        <v>11</v>
      </c>
      <c r="K391" s="237">
        <v>1.2099999999999999E-3</v>
      </c>
      <c r="L391" s="238"/>
      <c r="M391" s="476">
        <v>16.37</v>
      </c>
      <c r="N391" s="245" t="s">
        <v>191</v>
      </c>
      <c r="O391" s="803"/>
      <c r="P391" s="231"/>
      <c r="Q391" s="232"/>
      <c r="R391" s="232"/>
    </row>
    <row r="392" spans="1:18">
      <c r="A392" s="236">
        <v>43</v>
      </c>
      <c r="B392" s="234" t="s">
        <v>145</v>
      </c>
      <c r="C392" s="233" t="s">
        <v>130</v>
      </c>
      <c r="D392" s="234" t="s">
        <v>145</v>
      </c>
      <c r="E392" s="815" t="s">
        <v>190</v>
      </c>
      <c r="F392" s="236">
        <v>7.15</v>
      </c>
      <c r="G392" s="234">
        <v>6.8</v>
      </c>
      <c r="H392" s="234">
        <v>153</v>
      </c>
      <c r="I392" s="234">
        <v>106</v>
      </c>
      <c r="J392" s="234">
        <v>53</v>
      </c>
      <c r="K392" s="237">
        <v>2.1600000000000001E-2</v>
      </c>
      <c r="L392" s="238"/>
      <c r="M392" s="476">
        <v>44.02</v>
      </c>
      <c r="N392" s="245" t="s">
        <v>191</v>
      </c>
      <c r="O392" s="803"/>
      <c r="P392" s="231"/>
      <c r="Q392" s="232"/>
      <c r="R392" s="232"/>
    </row>
    <row r="393" spans="1:18">
      <c r="A393" s="236">
        <v>44</v>
      </c>
      <c r="B393" s="234" t="s">
        <v>146</v>
      </c>
      <c r="C393" s="233" t="s">
        <v>131</v>
      </c>
      <c r="D393" s="234" t="s">
        <v>146</v>
      </c>
      <c r="E393" s="815" t="s">
        <v>190</v>
      </c>
      <c r="F393" s="236">
        <v>4.8099999999999996</v>
      </c>
      <c r="G393" s="234">
        <v>4.4000000000000004</v>
      </c>
      <c r="H393" s="234">
        <v>153</v>
      </c>
      <c r="I393" s="234">
        <v>59</v>
      </c>
      <c r="J393" s="234">
        <v>26</v>
      </c>
      <c r="K393" s="237">
        <v>1.17E-2</v>
      </c>
      <c r="L393" s="238"/>
      <c r="M393" s="476">
        <v>38.19</v>
      </c>
      <c r="N393" s="245" t="s">
        <v>191</v>
      </c>
      <c r="O393" s="803"/>
      <c r="P393" s="231"/>
      <c r="Q393" s="232"/>
      <c r="R393" s="232"/>
    </row>
    <row r="394" spans="1:18">
      <c r="A394" s="236">
        <v>45</v>
      </c>
      <c r="B394" s="234" t="s">
        <v>147</v>
      </c>
      <c r="C394" s="233" t="s">
        <v>132</v>
      </c>
      <c r="D394" s="234" t="s">
        <v>147</v>
      </c>
      <c r="E394" s="815" t="s">
        <v>190</v>
      </c>
      <c r="F394" s="236">
        <v>5</v>
      </c>
      <c r="G394" s="234">
        <v>4.5999999999999996</v>
      </c>
      <c r="H394" s="234">
        <v>153</v>
      </c>
      <c r="I394" s="234">
        <v>59</v>
      </c>
      <c r="J394" s="234">
        <v>26</v>
      </c>
      <c r="K394" s="237">
        <v>1.15E-2</v>
      </c>
      <c r="L394" s="238"/>
      <c r="M394" s="476">
        <v>31.06</v>
      </c>
      <c r="N394" s="245" t="s">
        <v>191</v>
      </c>
      <c r="O394" s="803"/>
      <c r="P394" s="231"/>
      <c r="Q394" s="232"/>
      <c r="R394" s="232"/>
    </row>
    <row r="395" spans="1:18" s="270" customFormat="1">
      <c r="A395" s="236">
        <v>46</v>
      </c>
      <c r="B395" s="234" t="s">
        <v>148</v>
      </c>
      <c r="C395" s="233" t="s">
        <v>133</v>
      </c>
      <c r="D395" s="234" t="s">
        <v>148</v>
      </c>
      <c r="E395" s="815" t="s">
        <v>190</v>
      </c>
      <c r="F395" s="236">
        <v>4.54</v>
      </c>
      <c r="G395" s="234">
        <v>4.2</v>
      </c>
      <c r="H395" s="234">
        <v>153</v>
      </c>
      <c r="I395" s="234">
        <v>106</v>
      </c>
      <c r="J395" s="234">
        <v>53</v>
      </c>
      <c r="K395" s="237">
        <v>1.2999999999999999E-2</v>
      </c>
      <c r="L395" s="234"/>
      <c r="M395" s="476">
        <v>96.46</v>
      </c>
      <c r="N395" s="818" t="s">
        <v>191</v>
      </c>
    </row>
    <row r="396" spans="1:18" s="270" customFormat="1">
      <c r="A396" s="236">
        <v>47</v>
      </c>
      <c r="B396" s="234" t="s">
        <v>149</v>
      </c>
      <c r="C396" s="233" t="s">
        <v>134</v>
      </c>
      <c r="D396" s="234" t="s">
        <v>149</v>
      </c>
      <c r="E396" s="815" t="s">
        <v>190</v>
      </c>
      <c r="F396" s="236">
        <v>4.54</v>
      </c>
      <c r="G396" s="234">
        <v>4.2</v>
      </c>
      <c r="H396" s="234">
        <v>153</v>
      </c>
      <c r="I396" s="234">
        <v>106</v>
      </c>
      <c r="J396" s="234">
        <v>53</v>
      </c>
      <c r="K396" s="237">
        <v>1.2999999999999999E-2</v>
      </c>
      <c r="L396" s="234"/>
      <c r="M396" s="476">
        <v>94.14</v>
      </c>
      <c r="N396" s="818" t="s">
        <v>191</v>
      </c>
    </row>
    <row r="397" spans="1:18" s="270" customFormat="1">
      <c r="A397" s="236">
        <v>48</v>
      </c>
      <c r="B397" s="234" t="s">
        <v>150</v>
      </c>
      <c r="C397" s="233" t="s">
        <v>135</v>
      </c>
      <c r="D397" s="234" t="s">
        <v>150</v>
      </c>
      <c r="E397" s="815" t="s">
        <v>190</v>
      </c>
      <c r="F397" s="236">
        <v>4.54</v>
      </c>
      <c r="G397" s="234">
        <v>4.2</v>
      </c>
      <c r="H397" s="234">
        <v>153</v>
      </c>
      <c r="I397" s="234">
        <v>106</v>
      </c>
      <c r="J397" s="234">
        <v>53</v>
      </c>
      <c r="K397" s="237">
        <v>1.2999999999999999E-2</v>
      </c>
      <c r="L397" s="234"/>
      <c r="M397" s="476">
        <v>97.38</v>
      </c>
      <c r="N397" s="818" t="s">
        <v>191</v>
      </c>
    </row>
    <row r="398" spans="1:18" s="270" customFormat="1">
      <c r="A398" s="236">
        <v>49</v>
      </c>
      <c r="B398" s="234" t="s">
        <v>151</v>
      </c>
      <c r="C398" s="233" t="s">
        <v>136</v>
      </c>
      <c r="D398" s="234" t="s">
        <v>151</v>
      </c>
      <c r="E398" s="815" t="s">
        <v>190</v>
      </c>
      <c r="F398" s="236">
        <v>4.54</v>
      </c>
      <c r="G398" s="234">
        <v>4.2</v>
      </c>
      <c r="H398" s="234">
        <v>153</v>
      </c>
      <c r="I398" s="234">
        <v>106</v>
      </c>
      <c r="J398" s="234">
        <v>53</v>
      </c>
      <c r="K398" s="237">
        <v>1.2999999999999999E-2</v>
      </c>
      <c r="L398" s="234"/>
      <c r="M398" s="476">
        <v>95.06</v>
      </c>
      <c r="N398" s="818" t="s">
        <v>191</v>
      </c>
    </row>
    <row r="399" spans="1:18" s="270" customFormat="1">
      <c r="A399" s="236">
        <v>50</v>
      </c>
      <c r="B399" s="234" t="s">
        <v>152</v>
      </c>
      <c r="C399" s="233" t="s">
        <v>137</v>
      </c>
      <c r="D399" s="234" t="s">
        <v>152</v>
      </c>
      <c r="E399" s="815" t="s">
        <v>190</v>
      </c>
      <c r="F399" s="236">
        <v>4.54</v>
      </c>
      <c r="G399" s="234">
        <v>4.2</v>
      </c>
      <c r="H399" s="234">
        <v>153</v>
      </c>
      <c r="I399" s="234">
        <v>106</v>
      </c>
      <c r="J399" s="234">
        <v>53</v>
      </c>
      <c r="K399" s="237">
        <v>1.2999999999999999E-2</v>
      </c>
      <c r="L399" s="234"/>
      <c r="M399" s="476">
        <v>96.87</v>
      </c>
      <c r="N399" s="818" t="s">
        <v>191</v>
      </c>
    </row>
    <row r="400" spans="1:18" s="270" customFormat="1">
      <c r="A400" s="236">
        <v>51</v>
      </c>
      <c r="B400" s="234" t="s">
        <v>153</v>
      </c>
      <c r="C400" s="233" t="s">
        <v>138</v>
      </c>
      <c r="D400" s="234" t="s">
        <v>153</v>
      </c>
      <c r="E400" s="815" t="s">
        <v>190</v>
      </c>
      <c r="F400" s="236">
        <v>4.54</v>
      </c>
      <c r="G400" s="234">
        <v>4.2</v>
      </c>
      <c r="H400" s="234">
        <v>153</v>
      </c>
      <c r="I400" s="234">
        <v>106</v>
      </c>
      <c r="J400" s="234">
        <v>53</v>
      </c>
      <c r="K400" s="237">
        <v>1.2999999999999999E-2</v>
      </c>
      <c r="L400" s="234"/>
      <c r="M400" s="476">
        <v>96.87</v>
      </c>
      <c r="N400" s="818" t="s">
        <v>191</v>
      </c>
    </row>
    <row r="401" spans="1:18" s="270" customFormat="1">
      <c r="A401" s="236">
        <v>52</v>
      </c>
      <c r="B401" s="234" t="s">
        <v>154</v>
      </c>
      <c r="C401" s="233" t="s">
        <v>139</v>
      </c>
      <c r="D401" s="234" t="s">
        <v>154</v>
      </c>
      <c r="E401" s="815" t="s">
        <v>190</v>
      </c>
      <c r="F401" s="236">
        <v>4.54</v>
      </c>
      <c r="G401" s="234">
        <v>4.2</v>
      </c>
      <c r="H401" s="234">
        <v>153</v>
      </c>
      <c r="I401" s="234">
        <v>106</v>
      </c>
      <c r="J401" s="234">
        <v>53</v>
      </c>
      <c r="K401" s="237">
        <v>1.2999999999999999E-2</v>
      </c>
      <c r="L401" s="234"/>
      <c r="M401" s="476">
        <v>98.33</v>
      </c>
      <c r="N401" s="818" t="s">
        <v>191</v>
      </c>
    </row>
    <row r="402" spans="1:18" s="270" customFormat="1">
      <c r="A402" s="236">
        <v>53</v>
      </c>
      <c r="B402" s="234" t="s">
        <v>346</v>
      </c>
      <c r="C402" s="233" t="s">
        <v>345</v>
      </c>
      <c r="D402" s="234" t="s">
        <v>346</v>
      </c>
      <c r="E402" s="815" t="s">
        <v>190</v>
      </c>
      <c r="F402" s="236">
        <v>0.7</v>
      </c>
      <c r="G402" s="234">
        <v>0.6</v>
      </c>
      <c r="H402" s="234">
        <v>0</v>
      </c>
      <c r="I402" s="234">
        <v>0</v>
      </c>
      <c r="J402" s="234">
        <v>0</v>
      </c>
      <c r="K402" s="237">
        <v>3.5000000000000003E-2</v>
      </c>
      <c r="L402" s="234"/>
      <c r="M402" s="476">
        <v>0</v>
      </c>
      <c r="N402" s="818" t="s">
        <v>191</v>
      </c>
    </row>
    <row r="403" spans="1:18" s="270" customFormat="1">
      <c r="A403" s="236">
        <v>54</v>
      </c>
      <c r="B403" s="234" t="s">
        <v>629</v>
      </c>
      <c r="C403" s="233" t="s">
        <v>626</v>
      </c>
      <c r="D403" s="234" t="s">
        <v>629</v>
      </c>
      <c r="E403" s="815" t="s">
        <v>190</v>
      </c>
      <c r="F403" s="236">
        <v>3</v>
      </c>
      <c r="G403" s="234">
        <v>2</v>
      </c>
      <c r="H403" s="234">
        <v>135</v>
      </c>
      <c r="I403" s="234">
        <v>45</v>
      </c>
      <c r="J403" s="234">
        <v>26</v>
      </c>
      <c r="K403" s="237">
        <v>3.1E-2</v>
      </c>
      <c r="L403" s="234"/>
      <c r="M403" s="476">
        <v>128.37</v>
      </c>
      <c r="N403" s="818" t="s">
        <v>191</v>
      </c>
    </row>
    <row r="404" spans="1:18" s="270" customFormat="1">
      <c r="A404" s="236">
        <v>55</v>
      </c>
      <c r="B404" s="234" t="s">
        <v>630</v>
      </c>
      <c r="C404" s="233" t="s">
        <v>627</v>
      </c>
      <c r="D404" s="234" t="s">
        <v>630</v>
      </c>
      <c r="E404" s="815" t="s">
        <v>190</v>
      </c>
      <c r="F404" s="236">
        <v>3</v>
      </c>
      <c r="G404" s="234">
        <v>2</v>
      </c>
      <c r="H404" s="234">
        <v>135</v>
      </c>
      <c r="I404" s="234">
        <v>45</v>
      </c>
      <c r="J404" s="234">
        <v>26</v>
      </c>
      <c r="K404" s="237">
        <v>3.1E-2</v>
      </c>
      <c r="L404" s="238"/>
      <c r="M404" s="476">
        <v>159.74</v>
      </c>
      <c r="N404" s="245" t="s">
        <v>191</v>
      </c>
      <c r="O404" s="803"/>
    </row>
    <row r="405" spans="1:18" s="270" customFormat="1">
      <c r="A405" s="236">
        <v>56</v>
      </c>
      <c r="B405" s="234" t="s">
        <v>631</v>
      </c>
      <c r="C405" s="233" t="s">
        <v>628</v>
      </c>
      <c r="D405" s="234" t="s">
        <v>631</v>
      </c>
      <c r="E405" s="815" t="s">
        <v>190</v>
      </c>
      <c r="F405" s="236">
        <v>3</v>
      </c>
      <c r="G405" s="234">
        <v>2</v>
      </c>
      <c r="H405" s="234">
        <v>135</v>
      </c>
      <c r="I405" s="234">
        <v>45</v>
      </c>
      <c r="J405" s="234">
        <v>26</v>
      </c>
      <c r="K405" s="237">
        <v>3.1E-2</v>
      </c>
      <c r="L405" s="238"/>
      <c r="M405" s="476">
        <v>128.04</v>
      </c>
      <c r="N405" s="245" t="s">
        <v>191</v>
      </c>
      <c r="O405" s="803"/>
    </row>
    <row r="406" spans="1:18" s="270" customFormat="1">
      <c r="A406" s="236">
        <v>57</v>
      </c>
      <c r="B406" s="234" t="s">
        <v>613</v>
      </c>
      <c r="C406" s="233" t="s">
        <v>612</v>
      </c>
      <c r="D406" s="234" t="s">
        <v>613</v>
      </c>
      <c r="E406" s="815" t="s">
        <v>190</v>
      </c>
      <c r="F406" s="236">
        <v>1.5</v>
      </c>
      <c r="G406" s="234">
        <v>1</v>
      </c>
      <c r="H406" s="234">
        <v>125</v>
      </c>
      <c r="I406" s="234">
        <v>28</v>
      </c>
      <c r="J406" s="234">
        <v>27</v>
      </c>
      <c r="K406" s="237">
        <v>9.4000000000000004E-3</v>
      </c>
      <c r="L406" s="238"/>
      <c r="M406" s="476">
        <v>73.209999999999994</v>
      </c>
      <c r="N406" s="245" t="s">
        <v>191</v>
      </c>
      <c r="O406" s="803"/>
    </row>
    <row r="407" spans="1:18" s="270" customFormat="1">
      <c r="A407" s="236">
        <v>58</v>
      </c>
      <c r="B407" s="234" t="s">
        <v>636</v>
      </c>
      <c r="C407" s="233" t="s">
        <v>635</v>
      </c>
      <c r="D407" s="234" t="s">
        <v>636</v>
      </c>
      <c r="E407" s="815" t="s">
        <v>190</v>
      </c>
      <c r="F407" s="236">
        <v>3.5</v>
      </c>
      <c r="G407" s="234">
        <v>1.59</v>
      </c>
      <c r="H407" s="234">
        <v>47</v>
      </c>
      <c r="I407" s="234">
        <v>30</v>
      </c>
      <c r="J407" s="234">
        <v>14</v>
      </c>
      <c r="K407" s="237">
        <v>2.1000000000000001E-2</v>
      </c>
      <c r="L407" s="238"/>
      <c r="M407" s="476">
        <v>1.42</v>
      </c>
      <c r="N407" s="245" t="s">
        <v>191</v>
      </c>
      <c r="O407" s="803"/>
      <c r="P407" s="270">
        <f>(25*16*7)/6000</f>
        <v>0.46666666666666667</v>
      </c>
      <c r="R407" s="270">
        <f>0.045</f>
        <v>4.4999999999999998E-2</v>
      </c>
    </row>
    <row r="408" spans="1:18" s="918" customFormat="1">
      <c r="A408" s="909">
        <v>59</v>
      </c>
      <c r="B408" s="911" t="s">
        <v>1342</v>
      </c>
      <c r="C408" s="910" t="s">
        <v>1343</v>
      </c>
      <c r="D408" s="911" t="s">
        <v>1342</v>
      </c>
      <c r="E408" s="912" t="s">
        <v>190</v>
      </c>
      <c r="F408" s="909">
        <v>0.2</v>
      </c>
      <c r="G408" s="911">
        <v>0.05</v>
      </c>
      <c r="H408" s="911">
        <v>25</v>
      </c>
      <c r="I408" s="911">
        <v>16</v>
      </c>
      <c r="J408" s="911">
        <v>7</v>
      </c>
      <c r="K408" s="913">
        <v>8.9999999999999993E-3</v>
      </c>
      <c r="L408" s="914"/>
      <c r="M408" s="915">
        <v>2.82</v>
      </c>
      <c r="N408" s="916" t="s">
        <v>191</v>
      </c>
      <c r="O408" s="917"/>
      <c r="P408" s="918">
        <f>(25*16*22)/1000000</f>
        <v>8.8000000000000005E-3</v>
      </c>
    </row>
    <row r="409" spans="1:18" s="270" customFormat="1">
      <c r="A409" s="236">
        <v>60</v>
      </c>
      <c r="B409" s="234" t="s">
        <v>16</v>
      </c>
      <c r="C409" s="233" t="s">
        <v>17</v>
      </c>
      <c r="D409" s="234" t="s">
        <v>16</v>
      </c>
      <c r="E409" s="815" t="s">
        <v>190</v>
      </c>
      <c r="F409" s="236">
        <v>8</v>
      </c>
      <c r="G409" s="234">
        <v>7.6</v>
      </c>
      <c r="H409" s="234">
        <v>82</v>
      </c>
      <c r="I409" s="234">
        <v>42</v>
      </c>
      <c r="J409" s="234">
        <v>13</v>
      </c>
      <c r="K409" s="237">
        <v>4.4771999999999999E-2</v>
      </c>
      <c r="L409" s="238"/>
      <c r="M409" s="819">
        <v>103.16</v>
      </c>
      <c r="N409" s="245" t="s">
        <v>191</v>
      </c>
      <c r="O409" s="803"/>
    </row>
    <row r="410" spans="1:18" s="270" customFormat="1">
      <c r="A410" s="236">
        <v>61</v>
      </c>
      <c r="B410" s="234" t="s">
        <v>545</v>
      </c>
      <c r="C410" s="233" t="s">
        <v>544</v>
      </c>
      <c r="D410" s="234" t="s">
        <v>545</v>
      </c>
      <c r="E410" s="815" t="s">
        <v>190</v>
      </c>
      <c r="F410" s="242">
        <v>4.21</v>
      </c>
      <c r="G410" s="234">
        <v>4.12</v>
      </c>
      <c r="H410" s="234">
        <v>146</v>
      </c>
      <c r="I410" s="234">
        <v>95</v>
      </c>
      <c r="J410" s="234">
        <v>85</v>
      </c>
      <c r="K410" s="237">
        <v>9.3571428571428573E-3</v>
      </c>
      <c r="L410" s="238"/>
      <c r="M410" s="476">
        <v>28.85</v>
      </c>
      <c r="N410" s="245" t="s">
        <v>191</v>
      </c>
      <c r="O410" s="803"/>
    </row>
    <row r="411" spans="1:18" s="273" customFormat="1">
      <c r="A411" s="236">
        <v>62</v>
      </c>
      <c r="B411" s="234" t="s">
        <v>625</v>
      </c>
      <c r="C411" s="233" t="s">
        <v>632</v>
      </c>
      <c r="D411" s="234" t="s">
        <v>625</v>
      </c>
      <c r="E411" s="815" t="s">
        <v>190</v>
      </c>
      <c r="F411" s="242">
        <v>4.21</v>
      </c>
      <c r="G411" s="234">
        <v>4.12</v>
      </c>
      <c r="H411" s="234">
        <v>95</v>
      </c>
      <c r="I411" s="234">
        <v>150</v>
      </c>
      <c r="J411" s="234">
        <v>76</v>
      </c>
      <c r="K411" s="237">
        <v>9.3571428571428573E-3</v>
      </c>
      <c r="L411" s="238"/>
      <c r="M411" s="476">
        <v>28.11</v>
      </c>
      <c r="N411" s="245" t="s">
        <v>191</v>
      </c>
      <c r="O411" s="803"/>
    </row>
    <row r="412" spans="1:18" s="270" customFormat="1">
      <c r="A412" s="236">
        <v>63</v>
      </c>
      <c r="B412" s="234" t="s">
        <v>289</v>
      </c>
      <c r="C412" s="233" t="s">
        <v>288</v>
      </c>
      <c r="D412" s="234" t="s">
        <v>289</v>
      </c>
      <c r="E412" s="815" t="s">
        <v>190</v>
      </c>
      <c r="F412" s="242">
        <v>4.21</v>
      </c>
      <c r="G412" s="234">
        <v>4.12</v>
      </c>
      <c r="H412" s="234">
        <v>146</v>
      </c>
      <c r="I412" s="234">
        <v>95</v>
      </c>
      <c r="J412" s="234">
        <v>85</v>
      </c>
      <c r="K412" s="237">
        <v>9.3571428571428573E-3</v>
      </c>
      <c r="L412" s="238"/>
      <c r="M412" s="476">
        <v>37.49</v>
      </c>
      <c r="N412" s="245" t="s">
        <v>191</v>
      </c>
      <c r="O412" s="803"/>
    </row>
    <row r="413" spans="1:18" s="270" customFormat="1">
      <c r="A413" s="236">
        <v>64</v>
      </c>
      <c r="B413" s="234" t="s">
        <v>587</v>
      </c>
      <c r="C413" s="233" t="s">
        <v>581</v>
      </c>
      <c r="D413" s="234" t="s">
        <v>587</v>
      </c>
      <c r="E413" s="815" t="s">
        <v>190</v>
      </c>
      <c r="F413" s="242">
        <v>3.59</v>
      </c>
      <c r="G413" s="234">
        <v>3.5</v>
      </c>
      <c r="H413" s="234">
        <v>146</v>
      </c>
      <c r="I413" s="234">
        <v>95</v>
      </c>
      <c r="J413" s="234">
        <v>85</v>
      </c>
      <c r="K413" s="237">
        <v>9.3571428571428573E-3</v>
      </c>
      <c r="L413" s="238"/>
      <c r="M413" s="476">
        <v>31.98</v>
      </c>
      <c r="N413" s="245" t="s">
        <v>191</v>
      </c>
      <c r="O413" s="803"/>
    </row>
    <row r="414" spans="1:18" s="270" customFormat="1">
      <c r="A414" s="236">
        <v>65</v>
      </c>
      <c r="B414" s="234" t="s">
        <v>576</v>
      </c>
      <c r="C414" s="233" t="s">
        <v>575</v>
      </c>
      <c r="D414" s="234" t="s">
        <v>576</v>
      </c>
      <c r="E414" s="815" t="s">
        <v>190</v>
      </c>
      <c r="F414" s="242">
        <v>3.59</v>
      </c>
      <c r="G414" s="234">
        <v>3.5</v>
      </c>
      <c r="H414" s="234">
        <v>146</v>
      </c>
      <c r="I414" s="234">
        <v>95</v>
      </c>
      <c r="J414" s="234">
        <v>85</v>
      </c>
      <c r="K414" s="237">
        <v>9.8250000000000004E-3</v>
      </c>
      <c r="L414" s="238"/>
      <c r="M414" s="476">
        <v>30.53</v>
      </c>
      <c r="N414" s="245" t="s">
        <v>191</v>
      </c>
      <c r="O414" s="803"/>
    </row>
    <row r="415" spans="1:18" s="273" customFormat="1">
      <c r="A415" s="236">
        <v>66</v>
      </c>
      <c r="B415" s="234" t="s">
        <v>5</v>
      </c>
      <c r="C415" s="233" t="s">
        <v>0</v>
      </c>
      <c r="D415" s="234" t="s">
        <v>5</v>
      </c>
      <c r="E415" s="815" t="s">
        <v>190</v>
      </c>
      <c r="F415" s="242">
        <v>3.59</v>
      </c>
      <c r="G415" s="234">
        <v>3.5</v>
      </c>
      <c r="H415" s="234">
        <v>96</v>
      </c>
      <c r="I415" s="234">
        <v>67</v>
      </c>
      <c r="J415" s="234">
        <v>90</v>
      </c>
      <c r="K415" s="237">
        <f>96*67*90/1000000</f>
        <v>0.57887999999999995</v>
      </c>
      <c r="L415" s="238"/>
      <c r="M415" s="476">
        <v>17.03</v>
      </c>
      <c r="N415" s="245" t="s">
        <v>191</v>
      </c>
      <c r="O415" s="803"/>
    </row>
    <row r="416" spans="1:18" s="270" customFormat="1">
      <c r="A416" s="236">
        <v>67</v>
      </c>
      <c r="B416" s="234" t="s">
        <v>585</v>
      </c>
      <c r="C416" s="233" t="s">
        <v>1</v>
      </c>
      <c r="D416" s="234" t="s">
        <v>585</v>
      </c>
      <c r="E416" s="815" t="s">
        <v>190</v>
      </c>
      <c r="F416" s="236">
        <v>1.1000000000000001</v>
      </c>
      <c r="G416" s="234">
        <v>1</v>
      </c>
      <c r="H416" s="234">
        <v>96</v>
      </c>
      <c r="I416" s="234">
        <v>67</v>
      </c>
      <c r="J416" s="234">
        <v>90</v>
      </c>
      <c r="K416" s="237">
        <f>96*67*90/1000000</f>
        <v>0.57887999999999995</v>
      </c>
      <c r="L416" s="238"/>
      <c r="M416" s="476">
        <v>15.12</v>
      </c>
      <c r="N416" s="245" t="s">
        <v>191</v>
      </c>
      <c r="O416" s="803"/>
    </row>
    <row r="417" spans="1:18" s="270" customFormat="1">
      <c r="A417" s="236">
        <v>68</v>
      </c>
      <c r="B417" s="234" t="s">
        <v>6</v>
      </c>
      <c r="C417" s="233" t="s">
        <v>2</v>
      </c>
      <c r="D417" s="234" t="s">
        <v>6</v>
      </c>
      <c r="E417" s="815" t="s">
        <v>190</v>
      </c>
      <c r="F417" s="236">
        <v>1.6</v>
      </c>
      <c r="G417" s="234">
        <v>1.5</v>
      </c>
      <c r="H417" s="234">
        <v>96</v>
      </c>
      <c r="I417" s="234">
        <v>67</v>
      </c>
      <c r="J417" s="234">
        <v>90</v>
      </c>
      <c r="K417" s="237">
        <f>96*67*90/1000000</f>
        <v>0.57887999999999995</v>
      </c>
      <c r="L417" s="238"/>
      <c r="M417" s="476">
        <v>16.59</v>
      </c>
      <c r="N417" s="245" t="s">
        <v>191</v>
      </c>
      <c r="O417" s="803"/>
    </row>
    <row r="418" spans="1:18" s="270" customFormat="1">
      <c r="A418" s="236">
        <v>69</v>
      </c>
      <c r="B418" s="234" t="s">
        <v>7</v>
      </c>
      <c r="C418" s="233" t="s">
        <v>3</v>
      </c>
      <c r="D418" s="234" t="s">
        <v>7</v>
      </c>
      <c r="E418" s="815" t="s">
        <v>190</v>
      </c>
      <c r="F418" s="236">
        <v>0</v>
      </c>
      <c r="G418" s="234">
        <v>0</v>
      </c>
      <c r="H418" s="234">
        <v>0</v>
      </c>
      <c r="I418" s="234">
        <v>0</v>
      </c>
      <c r="J418" s="234">
        <v>0</v>
      </c>
      <c r="K418" s="237">
        <v>0</v>
      </c>
      <c r="L418" s="238"/>
      <c r="M418" s="476">
        <v>11.94</v>
      </c>
      <c r="N418" s="245" t="s">
        <v>191</v>
      </c>
      <c r="O418" s="803"/>
    </row>
    <row r="419" spans="1:18" s="270" customFormat="1">
      <c r="A419" s="236">
        <v>70</v>
      </c>
      <c r="B419" s="234" t="s">
        <v>8</v>
      </c>
      <c r="C419" s="233" t="s">
        <v>4</v>
      </c>
      <c r="D419" s="234" t="s">
        <v>8</v>
      </c>
      <c r="E419" s="815" t="s">
        <v>190</v>
      </c>
      <c r="F419" s="236">
        <v>0</v>
      </c>
      <c r="G419" s="234">
        <v>0</v>
      </c>
      <c r="H419" s="234">
        <v>0</v>
      </c>
      <c r="I419" s="234">
        <v>0</v>
      </c>
      <c r="J419" s="234">
        <v>0</v>
      </c>
      <c r="K419" s="237">
        <v>0</v>
      </c>
      <c r="L419" s="238"/>
      <c r="M419" s="476">
        <v>11.94</v>
      </c>
      <c r="N419" s="245" t="s">
        <v>191</v>
      </c>
      <c r="O419" s="803"/>
    </row>
    <row r="420" spans="1:18" s="270" customFormat="1">
      <c r="A420" s="236">
        <v>71</v>
      </c>
      <c r="B420" s="234" t="s">
        <v>584</v>
      </c>
      <c r="C420" s="233" t="s">
        <v>608</v>
      </c>
      <c r="D420" s="234" t="s">
        <v>584</v>
      </c>
      <c r="E420" s="815" t="s">
        <v>190</v>
      </c>
      <c r="F420" s="236">
        <v>0.3</v>
      </c>
      <c r="G420" s="234">
        <v>0.25</v>
      </c>
      <c r="H420" s="234">
        <v>99</v>
      </c>
      <c r="I420" s="234">
        <v>58</v>
      </c>
      <c r="J420" s="234">
        <v>60</v>
      </c>
      <c r="K420" s="237">
        <f>99*58*60/1000000</f>
        <v>0.34451999999999999</v>
      </c>
      <c r="L420" s="238"/>
      <c r="M420" s="476">
        <v>8.73</v>
      </c>
      <c r="N420" s="245" t="s">
        <v>191</v>
      </c>
      <c r="O420" s="803"/>
    </row>
    <row r="421" spans="1:18" s="270" customFormat="1">
      <c r="A421" s="236">
        <v>72</v>
      </c>
      <c r="B421" s="234" t="s">
        <v>583</v>
      </c>
      <c r="C421" s="233" t="s">
        <v>609</v>
      </c>
      <c r="D421" s="234" t="s">
        <v>583</v>
      </c>
      <c r="E421" s="815" t="s">
        <v>190</v>
      </c>
      <c r="F421" s="236">
        <v>0.6</v>
      </c>
      <c r="G421" s="234">
        <v>0.5</v>
      </c>
      <c r="H421" s="234">
        <v>99</v>
      </c>
      <c r="I421" s="234">
        <v>58</v>
      </c>
      <c r="J421" s="234">
        <v>60</v>
      </c>
      <c r="K421" s="237">
        <f>99*58*60/1000000</f>
        <v>0.34451999999999999</v>
      </c>
      <c r="L421" s="238"/>
      <c r="M421" s="476">
        <v>6.24</v>
      </c>
      <c r="N421" s="245" t="s">
        <v>191</v>
      </c>
      <c r="O421" s="803"/>
    </row>
    <row r="422" spans="1:18" s="270" customFormat="1">
      <c r="A422" s="236">
        <v>73</v>
      </c>
      <c r="B422" s="234" t="s">
        <v>582</v>
      </c>
      <c r="C422" s="233" t="s">
        <v>610</v>
      </c>
      <c r="D422" s="234" t="s">
        <v>582</v>
      </c>
      <c r="E422" s="815" t="s">
        <v>190</v>
      </c>
      <c r="F422" s="236">
        <v>0.6</v>
      </c>
      <c r="G422" s="234">
        <v>0.5</v>
      </c>
      <c r="H422" s="234">
        <v>99</v>
      </c>
      <c r="I422" s="234">
        <v>58</v>
      </c>
      <c r="J422" s="234">
        <v>60</v>
      </c>
      <c r="K422" s="237">
        <f>99*58*60/1000000</f>
        <v>0.34451999999999999</v>
      </c>
      <c r="L422" s="238"/>
      <c r="M422" s="476">
        <v>6.24</v>
      </c>
      <c r="N422" s="245" t="s">
        <v>191</v>
      </c>
      <c r="O422" s="803"/>
    </row>
    <row r="423" spans="1:18">
      <c r="A423" s="236">
        <v>74</v>
      </c>
      <c r="B423" s="234" t="s">
        <v>670</v>
      </c>
      <c r="C423" s="233" t="s">
        <v>671</v>
      </c>
      <c r="D423" s="234" t="s">
        <v>670</v>
      </c>
      <c r="E423" s="815" t="s">
        <v>821</v>
      </c>
      <c r="F423" s="236">
        <v>8.82</v>
      </c>
      <c r="G423" s="234">
        <v>8.7200000000000006</v>
      </c>
      <c r="H423" s="234">
        <v>0</v>
      </c>
      <c r="I423" s="234">
        <v>0</v>
      </c>
      <c r="J423" s="234">
        <v>0</v>
      </c>
      <c r="K423" s="237">
        <v>1.5859999999999999E-2</v>
      </c>
      <c r="L423" s="234"/>
      <c r="M423" s="476">
        <v>33.07</v>
      </c>
      <c r="N423" s="245" t="s">
        <v>191</v>
      </c>
      <c r="O423" s="803"/>
      <c r="P423" s="231"/>
      <c r="Q423" s="246"/>
      <c r="R423" s="246"/>
    </row>
    <row r="424" spans="1:18">
      <c r="A424" s="236">
        <v>75</v>
      </c>
      <c r="B424" s="234" t="s">
        <v>591</v>
      </c>
      <c r="C424" s="233" t="s">
        <v>13</v>
      </c>
      <c r="D424" s="234" t="s">
        <v>591</v>
      </c>
      <c r="E424" s="815" t="s">
        <v>821</v>
      </c>
      <c r="F424" s="236">
        <v>8.82</v>
      </c>
      <c r="G424" s="234">
        <v>8.7200000000000006</v>
      </c>
      <c r="H424" s="234">
        <v>0</v>
      </c>
      <c r="I424" s="234">
        <v>0</v>
      </c>
      <c r="J424" s="234">
        <v>0</v>
      </c>
      <c r="K424" s="237">
        <v>1.5859999999999999E-2</v>
      </c>
      <c r="L424" s="243"/>
      <c r="M424" s="476">
        <v>16.59</v>
      </c>
      <c r="N424" s="245" t="s">
        <v>191</v>
      </c>
      <c r="O424" s="803"/>
      <c r="P424" s="231"/>
      <c r="Q424" s="246"/>
      <c r="R424" s="246"/>
    </row>
    <row r="425" spans="1:18" s="270" customFormat="1">
      <c r="A425" s="236">
        <v>76</v>
      </c>
      <c r="B425" s="235" t="s">
        <v>9</v>
      </c>
      <c r="C425" s="233" t="s">
        <v>838</v>
      </c>
      <c r="D425" s="235" t="s">
        <v>9</v>
      </c>
      <c r="E425" s="815" t="s">
        <v>190</v>
      </c>
      <c r="F425" s="236">
        <v>0.03</v>
      </c>
      <c r="G425" s="234">
        <v>0.02</v>
      </c>
      <c r="H425" s="234">
        <v>0</v>
      </c>
      <c r="I425" s="234">
        <v>0</v>
      </c>
      <c r="J425" s="234">
        <v>0</v>
      </c>
      <c r="K425" s="237">
        <v>1.8000000000000001E-4</v>
      </c>
      <c r="L425" s="243"/>
      <c r="M425" s="476">
        <v>1.1200000000000001</v>
      </c>
      <c r="N425" s="818" t="s">
        <v>191</v>
      </c>
      <c r="O425" s="803"/>
    </row>
    <row r="426" spans="1:18">
      <c r="A426" s="236">
        <v>77</v>
      </c>
      <c r="B426" s="235" t="s">
        <v>934</v>
      </c>
      <c r="C426" s="235" t="s">
        <v>933</v>
      </c>
      <c r="D426" s="235" t="s">
        <v>934</v>
      </c>
      <c r="E426" s="244" t="s">
        <v>190</v>
      </c>
      <c r="F426" s="240">
        <v>9.8000000000000007</v>
      </c>
      <c r="G426" s="240">
        <v>9</v>
      </c>
      <c r="H426" s="240">
        <v>61</v>
      </c>
      <c r="I426" s="234">
        <v>40</v>
      </c>
      <c r="J426" s="234">
        <v>15</v>
      </c>
      <c r="K426" s="237">
        <v>3.5999999999999997E-2</v>
      </c>
      <c r="L426" s="238"/>
      <c r="M426" s="476">
        <v>0</v>
      </c>
      <c r="N426" s="818" t="s">
        <v>191</v>
      </c>
      <c r="O426" s="803"/>
    </row>
    <row r="427" spans="1:18">
      <c r="A427" s="236">
        <v>78</v>
      </c>
      <c r="B427" s="235" t="s">
        <v>860</v>
      </c>
      <c r="C427" s="235" t="s">
        <v>853</v>
      </c>
      <c r="D427" s="235" t="s">
        <v>860</v>
      </c>
      <c r="E427" s="244" t="s">
        <v>190</v>
      </c>
      <c r="F427" s="242">
        <v>7.49</v>
      </c>
      <c r="G427" s="240">
        <v>7</v>
      </c>
      <c r="H427" s="240">
        <v>149</v>
      </c>
      <c r="I427" s="234">
        <v>102</v>
      </c>
      <c r="J427" s="234">
        <v>45</v>
      </c>
      <c r="K427" s="237">
        <f>(149*102*45/1000000)/45</f>
        <v>1.5198E-2</v>
      </c>
      <c r="L427" s="238"/>
      <c r="M427" s="476">
        <v>0</v>
      </c>
      <c r="N427" s="818" t="s">
        <v>191</v>
      </c>
      <c r="O427" s="803"/>
    </row>
    <row r="428" spans="1:18">
      <c r="A428" s="236">
        <v>79</v>
      </c>
      <c r="B428" s="234" t="s">
        <v>861</v>
      </c>
      <c r="C428" s="234" t="s">
        <v>854</v>
      </c>
      <c r="D428" s="234" t="s">
        <v>861</v>
      </c>
      <c r="E428" s="244" t="s">
        <v>190</v>
      </c>
      <c r="F428" s="242">
        <v>7.2</v>
      </c>
      <c r="G428" s="240">
        <v>6.8</v>
      </c>
      <c r="H428" s="240">
        <v>149</v>
      </c>
      <c r="I428" s="234">
        <v>102</v>
      </c>
      <c r="J428" s="234">
        <v>45</v>
      </c>
      <c r="K428" s="237">
        <f>(149*102*45/1000000)/54</f>
        <v>1.2665000000000001E-2</v>
      </c>
      <c r="L428" s="238"/>
      <c r="M428" s="476">
        <v>0</v>
      </c>
      <c r="N428" s="245" t="s">
        <v>191</v>
      </c>
      <c r="O428" s="803"/>
      <c r="P428" s="231"/>
      <c r="Q428" s="246"/>
      <c r="R428" s="246"/>
    </row>
    <row r="429" spans="1:18">
      <c r="A429" s="236">
        <v>80</v>
      </c>
      <c r="B429" s="234" t="s">
        <v>862</v>
      </c>
      <c r="C429" s="234" t="s">
        <v>855</v>
      </c>
      <c r="D429" s="234" t="s">
        <v>862</v>
      </c>
      <c r="E429" s="244" t="s">
        <v>190</v>
      </c>
      <c r="F429" s="242">
        <v>7.4</v>
      </c>
      <c r="G429" s="240">
        <v>7</v>
      </c>
      <c r="H429" s="240">
        <v>149</v>
      </c>
      <c r="I429" s="234">
        <v>102</v>
      </c>
      <c r="J429" s="234">
        <v>45</v>
      </c>
      <c r="K429" s="237">
        <f>(149*102*45/1000000)/54</f>
        <v>1.2665000000000001E-2</v>
      </c>
      <c r="L429" s="238"/>
      <c r="M429" s="476">
        <v>0</v>
      </c>
      <c r="N429" s="245" t="s">
        <v>191</v>
      </c>
      <c r="O429" s="803"/>
      <c r="P429" s="231"/>
      <c r="Q429" s="246"/>
      <c r="R429" s="246"/>
    </row>
    <row r="430" spans="1:18">
      <c r="A430" s="236">
        <v>81</v>
      </c>
      <c r="B430" s="234" t="s">
        <v>863</v>
      </c>
      <c r="C430" s="234" t="s">
        <v>856</v>
      </c>
      <c r="D430" s="234" t="s">
        <v>863</v>
      </c>
      <c r="E430" s="244" t="s">
        <v>190</v>
      </c>
      <c r="F430" s="242">
        <v>6.3</v>
      </c>
      <c r="G430" s="240">
        <v>6</v>
      </c>
      <c r="H430" s="240">
        <v>149</v>
      </c>
      <c r="I430" s="234">
        <v>102</v>
      </c>
      <c r="J430" s="234">
        <v>45</v>
      </c>
      <c r="K430" s="237">
        <f>(149*102*45/1000000)/72</f>
        <v>9.4987500000000002E-3</v>
      </c>
      <c r="L430" s="238"/>
      <c r="M430" s="476">
        <v>0</v>
      </c>
      <c r="N430" s="245" t="s">
        <v>191</v>
      </c>
      <c r="O430" s="803"/>
      <c r="P430" s="231"/>
      <c r="Q430" s="246"/>
      <c r="R430" s="246"/>
    </row>
    <row r="431" spans="1:18">
      <c r="A431" s="236">
        <v>82</v>
      </c>
      <c r="B431" s="235" t="s">
        <v>864</v>
      </c>
      <c r="C431" s="234" t="s">
        <v>857</v>
      </c>
      <c r="D431" s="235" t="s">
        <v>864</v>
      </c>
      <c r="E431" s="244" t="s">
        <v>190</v>
      </c>
      <c r="F431" s="242">
        <v>2.4</v>
      </c>
      <c r="G431" s="240">
        <v>2.2000000000000002</v>
      </c>
      <c r="H431" s="240">
        <v>158</v>
      </c>
      <c r="I431" s="234">
        <v>57</v>
      </c>
      <c r="J431" s="234">
        <v>20</v>
      </c>
      <c r="K431" s="237">
        <f>(158*57*20/1000000)/40</f>
        <v>4.5030000000000001E-3</v>
      </c>
      <c r="L431" s="238"/>
      <c r="M431" s="476">
        <v>0</v>
      </c>
      <c r="N431" s="818" t="s">
        <v>191</v>
      </c>
      <c r="O431" s="803"/>
    </row>
    <row r="432" spans="1:18">
      <c r="A432" s="236">
        <v>83</v>
      </c>
      <c r="B432" s="235" t="s">
        <v>865</v>
      </c>
      <c r="C432" s="235" t="s">
        <v>858</v>
      </c>
      <c r="D432" s="235" t="s">
        <v>865</v>
      </c>
      <c r="E432" s="244" t="s">
        <v>190</v>
      </c>
      <c r="F432" s="242">
        <v>4.8</v>
      </c>
      <c r="G432" s="240">
        <v>4.4000000000000004</v>
      </c>
      <c r="H432" s="240">
        <v>158</v>
      </c>
      <c r="I432" s="234">
        <v>57</v>
      </c>
      <c r="J432" s="234">
        <v>20</v>
      </c>
      <c r="K432" s="237">
        <f>(158*57*20/1000000)/25</f>
        <v>7.2047999999999999E-3</v>
      </c>
      <c r="L432" s="238"/>
      <c r="M432" s="476">
        <v>0</v>
      </c>
      <c r="N432" s="245" t="s">
        <v>191</v>
      </c>
      <c r="O432" s="803"/>
      <c r="P432" s="231"/>
      <c r="Q432" s="232"/>
      <c r="R432" s="232"/>
    </row>
    <row r="433" spans="1:18">
      <c r="A433" s="236">
        <v>84</v>
      </c>
      <c r="B433" s="235" t="s">
        <v>866</v>
      </c>
      <c r="C433" s="235" t="s">
        <v>859</v>
      </c>
      <c r="D433" s="235" t="s">
        <v>866</v>
      </c>
      <c r="E433" s="244" t="s">
        <v>190</v>
      </c>
      <c r="F433" s="242">
        <v>2.6</v>
      </c>
      <c r="G433" s="240">
        <v>2.5</v>
      </c>
      <c r="H433" s="240">
        <v>49</v>
      </c>
      <c r="I433" s="234">
        <v>59</v>
      </c>
      <c r="J433" s="234">
        <v>22</v>
      </c>
      <c r="K433" s="237">
        <f>(49*59*22/1000000)/7</f>
        <v>9.0860000000000003E-3</v>
      </c>
      <c r="L433" s="238"/>
      <c r="M433" s="476">
        <v>0</v>
      </c>
      <c r="N433" s="245" t="s">
        <v>191</v>
      </c>
      <c r="O433" s="803"/>
      <c r="P433" s="231"/>
      <c r="Q433" s="232"/>
      <c r="R433" s="232"/>
    </row>
    <row r="434" spans="1:18" s="270" customFormat="1">
      <c r="A434" s="236">
        <v>85</v>
      </c>
      <c r="B434" s="234" t="s">
        <v>868</v>
      </c>
      <c r="C434" s="234" t="s">
        <v>867</v>
      </c>
      <c r="D434" s="234" t="s">
        <v>868</v>
      </c>
      <c r="E434" s="244" t="s">
        <v>190</v>
      </c>
      <c r="F434" s="242">
        <v>6.6</v>
      </c>
      <c r="G434" s="240">
        <v>6.2</v>
      </c>
      <c r="H434" s="240">
        <v>149</v>
      </c>
      <c r="I434" s="234">
        <v>102</v>
      </c>
      <c r="J434" s="234">
        <v>45</v>
      </c>
      <c r="K434" s="237">
        <f>(149*102*45/1000000)/54</f>
        <v>1.2665000000000001E-2</v>
      </c>
      <c r="L434" s="238"/>
      <c r="M434" s="476">
        <v>0</v>
      </c>
      <c r="N434" s="245" t="s">
        <v>191</v>
      </c>
      <c r="O434" s="803"/>
    </row>
    <row r="435" spans="1:18" s="270" customFormat="1">
      <c r="A435" s="236"/>
      <c r="B435" s="234"/>
      <c r="C435" s="234"/>
      <c r="D435" s="234"/>
      <c r="E435" s="244" t="s">
        <v>190</v>
      </c>
      <c r="F435" s="240"/>
      <c r="G435" s="240"/>
      <c r="H435" s="240"/>
      <c r="I435" s="234"/>
      <c r="J435" s="234"/>
      <c r="K435" s="237"/>
      <c r="L435" s="238"/>
      <c r="M435" s="241"/>
      <c r="N435" s="245" t="s">
        <v>191</v>
      </c>
      <c r="O435" s="803"/>
    </row>
    <row r="436" spans="1:18">
      <c r="B436" s="230"/>
      <c r="C436" s="230"/>
      <c r="D436" s="230"/>
      <c r="E436" s="244" t="s">
        <v>190</v>
      </c>
      <c r="F436" s="240"/>
      <c r="G436" s="240"/>
      <c r="H436" s="240"/>
      <c r="I436" s="234"/>
      <c r="J436" s="234"/>
      <c r="K436" s="237"/>
      <c r="L436" s="230"/>
      <c r="M436" s="241"/>
      <c r="N436" s="245" t="s">
        <v>191</v>
      </c>
      <c r="O436" s="803"/>
    </row>
    <row r="437" spans="1:18">
      <c r="B437" s="230"/>
      <c r="C437" s="230"/>
      <c r="D437" s="230"/>
      <c r="E437" s="244" t="s">
        <v>190</v>
      </c>
      <c r="F437" s="240"/>
      <c r="G437" s="240"/>
      <c r="H437" s="240"/>
      <c r="I437" s="234"/>
      <c r="J437" s="234"/>
      <c r="K437" s="237"/>
      <c r="L437" s="230"/>
      <c r="M437" s="241"/>
      <c r="N437" s="245" t="s">
        <v>191</v>
      </c>
      <c r="O437" s="803"/>
    </row>
    <row r="438" spans="1:18">
      <c r="B438" s="230"/>
      <c r="C438" s="230"/>
      <c r="D438" s="230"/>
      <c r="E438" s="244" t="s">
        <v>190</v>
      </c>
      <c r="F438" s="240"/>
      <c r="G438" s="240"/>
      <c r="H438" s="240"/>
      <c r="I438" s="234"/>
      <c r="J438" s="234"/>
      <c r="K438" s="237"/>
      <c r="L438" s="230"/>
      <c r="M438" s="241"/>
      <c r="N438" s="245" t="s">
        <v>191</v>
      </c>
      <c r="O438" s="803"/>
    </row>
    <row r="439" spans="1:18">
      <c r="B439" s="230"/>
      <c r="C439" s="230"/>
      <c r="D439" s="230"/>
      <c r="E439" s="244" t="s">
        <v>190</v>
      </c>
      <c r="F439" s="240"/>
      <c r="G439" s="240"/>
      <c r="H439" s="240"/>
      <c r="I439" s="234"/>
      <c r="J439" s="234"/>
      <c r="K439" s="237"/>
      <c r="L439" s="230"/>
      <c r="M439" s="241"/>
      <c r="N439" s="245" t="s">
        <v>191</v>
      </c>
      <c r="O439" s="803"/>
    </row>
    <row r="440" spans="1:18">
      <c r="B440" s="230"/>
      <c r="C440" s="230"/>
      <c r="D440" s="230"/>
      <c r="E440" s="244" t="s">
        <v>190</v>
      </c>
      <c r="F440" s="240"/>
      <c r="G440" s="240"/>
      <c r="H440" s="240"/>
      <c r="I440" s="234"/>
      <c r="J440" s="234"/>
      <c r="K440" s="237"/>
      <c r="L440" s="230"/>
      <c r="M440" s="241"/>
      <c r="N440" s="245" t="s">
        <v>191</v>
      </c>
      <c r="O440" s="803"/>
    </row>
    <row r="441" spans="1:18">
      <c r="B441" s="230"/>
      <c r="C441" s="230"/>
      <c r="D441" s="230"/>
      <c r="E441" s="244" t="s">
        <v>190</v>
      </c>
      <c r="F441" s="240"/>
      <c r="G441" s="240"/>
      <c r="H441" s="240"/>
      <c r="I441" s="234"/>
      <c r="J441" s="234"/>
      <c r="K441" s="237"/>
      <c r="L441" s="230"/>
      <c r="M441" s="241"/>
      <c r="N441" s="245" t="s">
        <v>191</v>
      </c>
      <c r="O441" s="803"/>
    </row>
    <row r="442" spans="1:18">
      <c r="B442" s="230"/>
      <c r="C442" s="230"/>
      <c r="D442" s="230"/>
      <c r="E442" s="244" t="s">
        <v>190</v>
      </c>
      <c r="F442" s="240"/>
      <c r="G442" s="240"/>
      <c r="H442" s="240"/>
      <c r="I442" s="234"/>
      <c r="J442" s="234"/>
      <c r="K442" s="237"/>
      <c r="L442" s="230"/>
      <c r="M442" s="241"/>
      <c r="N442" s="245" t="s">
        <v>191</v>
      </c>
      <c r="O442" s="803"/>
    </row>
    <row r="443" spans="1:18">
      <c r="B443" s="230"/>
      <c r="C443" s="230"/>
      <c r="D443" s="230"/>
      <c r="E443" s="244" t="s">
        <v>190</v>
      </c>
      <c r="F443" s="240"/>
      <c r="G443" s="240"/>
      <c r="H443" s="240"/>
      <c r="I443" s="234"/>
      <c r="J443" s="234"/>
      <c r="K443" s="237"/>
      <c r="L443" s="230"/>
      <c r="M443" s="241"/>
      <c r="N443" s="245" t="s">
        <v>191</v>
      </c>
      <c r="O443" s="803"/>
    </row>
    <row r="444" spans="1:18">
      <c r="B444" s="230"/>
      <c r="C444" s="230"/>
      <c r="D444" s="230"/>
      <c r="E444" s="244" t="s">
        <v>190</v>
      </c>
      <c r="F444" s="240"/>
      <c r="G444" s="240"/>
      <c r="H444" s="240"/>
      <c r="I444" s="234"/>
      <c r="J444" s="234"/>
      <c r="K444" s="237"/>
      <c r="L444" s="230"/>
      <c r="M444" s="241"/>
      <c r="N444" s="245" t="s">
        <v>191</v>
      </c>
      <c r="O444" s="803"/>
    </row>
    <row r="445" spans="1:18">
      <c r="B445" s="230"/>
      <c r="C445" s="230"/>
      <c r="D445" s="230"/>
      <c r="E445" s="244" t="s">
        <v>190</v>
      </c>
      <c r="F445" s="240"/>
      <c r="G445" s="240"/>
      <c r="H445" s="240"/>
      <c r="I445" s="234"/>
      <c r="J445" s="234"/>
      <c r="K445" s="237"/>
      <c r="L445" s="230"/>
      <c r="M445" s="241"/>
      <c r="N445" s="245" t="s">
        <v>191</v>
      </c>
      <c r="O445" s="803"/>
    </row>
    <row r="446" spans="1:18">
      <c r="B446" s="230"/>
      <c r="C446" s="230"/>
      <c r="D446" s="230"/>
      <c r="E446" s="244" t="s">
        <v>190</v>
      </c>
      <c r="F446" s="240"/>
      <c r="G446" s="240"/>
      <c r="H446" s="240"/>
      <c r="I446" s="234"/>
      <c r="J446" s="234"/>
      <c r="K446" s="237"/>
      <c r="L446" s="230"/>
      <c r="M446" s="241"/>
      <c r="N446" s="245" t="s">
        <v>191</v>
      </c>
      <c r="O446" s="803"/>
    </row>
    <row r="447" spans="1:18">
      <c r="B447" s="230"/>
      <c r="C447" s="230"/>
      <c r="D447" s="230"/>
      <c r="E447" s="244" t="s">
        <v>190</v>
      </c>
      <c r="F447" s="240"/>
      <c r="G447" s="240"/>
      <c r="H447" s="240"/>
      <c r="I447" s="234"/>
      <c r="J447" s="234"/>
      <c r="K447" s="237"/>
      <c r="L447" s="230"/>
      <c r="M447" s="241"/>
      <c r="N447" s="245" t="s">
        <v>191</v>
      </c>
      <c r="O447" s="803"/>
    </row>
    <row r="448" spans="1:18">
      <c r="B448" s="230"/>
      <c r="C448" s="230"/>
      <c r="D448" s="230"/>
      <c r="E448" s="244" t="s">
        <v>190</v>
      </c>
      <c r="F448" s="240"/>
      <c r="G448" s="240"/>
      <c r="H448" s="240"/>
      <c r="I448" s="234"/>
      <c r="J448" s="234"/>
      <c r="K448" s="237"/>
      <c r="L448" s="230"/>
      <c r="M448" s="241"/>
      <c r="N448" s="245" t="s">
        <v>191</v>
      </c>
      <c r="O448" s="803"/>
    </row>
    <row r="449" spans="1:18">
      <c r="A449" s="236"/>
      <c r="B449" s="234"/>
      <c r="C449" s="234"/>
      <c r="D449" s="234"/>
      <c r="E449" s="244" t="s">
        <v>190</v>
      </c>
      <c r="F449" s="240"/>
      <c r="G449" s="240"/>
      <c r="H449" s="240"/>
      <c r="I449" s="234"/>
      <c r="J449" s="234"/>
      <c r="K449" s="237"/>
      <c r="L449" s="238"/>
      <c r="M449" s="257"/>
      <c r="N449" s="245" t="s">
        <v>191</v>
      </c>
      <c r="O449" s="803"/>
      <c r="Q449" s="246"/>
      <c r="R449" s="246"/>
    </row>
    <row r="450" spans="1:18" s="273" customFormat="1">
      <c r="A450" s="236"/>
      <c r="B450" s="234"/>
      <c r="C450" s="234"/>
      <c r="D450" s="234"/>
      <c r="E450" s="244" t="s">
        <v>190</v>
      </c>
      <c r="F450" s="240"/>
      <c r="G450" s="240"/>
      <c r="H450" s="240"/>
      <c r="I450" s="234"/>
      <c r="J450" s="234"/>
      <c r="K450" s="237"/>
      <c r="L450" s="238"/>
      <c r="M450" s="241"/>
      <c r="N450" s="245" t="s">
        <v>191</v>
      </c>
      <c r="O450" s="803"/>
    </row>
    <row r="451" spans="1:18">
      <c r="B451" s="230"/>
      <c r="C451" s="234"/>
      <c r="D451" s="230"/>
      <c r="E451" s="244" t="s">
        <v>190</v>
      </c>
      <c r="F451" s="240"/>
      <c r="G451" s="240"/>
      <c r="H451" s="240"/>
      <c r="I451" s="234"/>
      <c r="J451" s="234"/>
      <c r="K451" s="237"/>
      <c r="L451" s="230"/>
      <c r="M451" s="241"/>
      <c r="N451" s="245" t="s">
        <v>191</v>
      </c>
      <c r="O451" s="803"/>
    </row>
    <row r="452" spans="1:18" s="270" customFormat="1">
      <c r="A452" s="236"/>
      <c r="B452" s="234"/>
      <c r="C452" s="234"/>
      <c r="D452" s="234"/>
      <c r="E452" s="244" t="s">
        <v>190</v>
      </c>
      <c r="F452" s="240"/>
      <c r="G452" s="240"/>
      <c r="H452" s="240"/>
      <c r="I452" s="234"/>
      <c r="J452" s="234"/>
      <c r="K452" s="237"/>
      <c r="L452" s="238"/>
      <c r="M452" s="241"/>
      <c r="N452" s="245" t="s">
        <v>191</v>
      </c>
      <c r="O452" s="803"/>
    </row>
    <row r="453" spans="1:18" s="270" customFormat="1">
      <c r="A453" s="236"/>
      <c r="B453" s="234"/>
      <c r="C453" s="234"/>
      <c r="D453" s="234"/>
      <c r="E453" s="244" t="s">
        <v>190</v>
      </c>
      <c r="F453" s="240"/>
      <c r="G453" s="240"/>
      <c r="H453" s="240"/>
      <c r="I453" s="234"/>
      <c r="J453" s="234"/>
      <c r="K453" s="237"/>
      <c r="L453" s="238"/>
      <c r="M453" s="241"/>
      <c r="N453" s="245" t="s">
        <v>191</v>
      </c>
      <c r="O453" s="803"/>
    </row>
    <row r="454" spans="1:18">
      <c r="A454" s="236"/>
      <c r="B454" s="234"/>
      <c r="C454" s="234"/>
      <c r="D454" s="234"/>
      <c r="E454" s="244" t="s">
        <v>190</v>
      </c>
      <c r="F454" s="240"/>
      <c r="G454" s="240"/>
      <c r="H454" s="240"/>
      <c r="I454" s="234"/>
      <c r="J454" s="234"/>
      <c r="K454" s="237"/>
      <c r="L454" s="238"/>
      <c r="M454" s="241"/>
      <c r="N454" s="245" t="s">
        <v>191</v>
      </c>
      <c r="O454" s="803"/>
      <c r="Q454" s="246"/>
      <c r="R454" s="246"/>
    </row>
    <row r="455" spans="1:18">
      <c r="B455" s="234"/>
      <c r="C455" s="234"/>
      <c r="D455" s="234"/>
      <c r="E455" s="244" t="s">
        <v>190</v>
      </c>
      <c r="F455" s="240"/>
      <c r="G455" s="240"/>
      <c r="H455" s="240"/>
      <c r="I455" s="234"/>
      <c r="J455" s="234"/>
      <c r="K455" s="237"/>
      <c r="L455" s="238"/>
      <c r="M455" s="241"/>
      <c r="N455" s="245" t="s">
        <v>191</v>
      </c>
      <c r="O455" s="803"/>
    </row>
    <row r="456" spans="1:18" s="270" customFormat="1">
      <c r="A456" s="236"/>
      <c r="B456" s="234"/>
      <c r="C456" s="234"/>
      <c r="D456" s="234"/>
      <c r="E456" s="244" t="s">
        <v>190</v>
      </c>
      <c r="F456" s="240"/>
      <c r="G456" s="240"/>
      <c r="H456" s="240"/>
      <c r="I456" s="234"/>
      <c r="J456" s="234"/>
      <c r="K456" s="237"/>
      <c r="L456" s="238"/>
      <c r="M456" s="241"/>
      <c r="N456" s="245" t="s">
        <v>191</v>
      </c>
      <c r="O456" s="803"/>
    </row>
    <row r="457" spans="1:18">
      <c r="A457" s="236"/>
      <c r="B457" s="234"/>
      <c r="C457" s="234"/>
      <c r="D457" s="234"/>
      <c r="E457" s="244" t="s">
        <v>190</v>
      </c>
      <c r="F457" s="240"/>
      <c r="G457" s="240"/>
      <c r="H457" s="240"/>
      <c r="I457" s="234"/>
      <c r="J457" s="234"/>
      <c r="K457" s="237"/>
      <c r="L457" s="238"/>
      <c r="M457" s="241"/>
      <c r="N457" s="245" t="s">
        <v>191</v>
      </c>
      <c r="O457" s="803"/>
      <c r="P457" s="231"/>
      <c r="Q457" s="246"/>
      <c r="R457" s="246"/>
    </row>
    <row r="458" spans="1:18">
      <c r="A458" s="236"/>
      <c r="B458" s="234"/>
      <c r="C458" s="234"/>
      <c r="D458" s="234"/>
      <c r="E458" s="244" t="s">
        <v>190</v>
      </c>
      <c r="F458" s="240"/>
      <c r="G458" s="240"/>
      <c r="H458" s="240"/>
      <c r="I458" s="234"/>
      <c r="J458" s="234"/>
      <c r="K458" s="237"/>
      <c r="L458" s="238"/>
      <c r="M458" s="241"/>
      <c r="N458" s="245" t="s">
        <v>191</v>
      </c>
      <c r="O458" s="803"/>
      <c r="P458" s="231"/>
      <c r="Q458" s="246"/>
      <c r="R458" s="246"/>
    </row>
    <row r="459" spans="1:18" s="270" customFormat="1">
      <c r="A459" s="236"/>
      <c r="B459" s="234"/>
      <c r="C459" s="234"/>
      <c r="D459" s="234"/>
      <c r="E459" s="244" t="s">
        <v>190</v>
      </c>
      <c r="F459" s="240"/>
      <c r="G459" s="240"/>
      <c r="H459" s="240"/>
      <c r="I459" s="234"/>
      <c r="J459" s="234"/>
      <c r="K459" s="237"/>
      <c r="L459" s="238"/>
      <c r="M459" s="257"/>
      <c r="N459" s="245" t="s">
        <v>191</v>
      </c>
      <c r="O459" s="803"/>
    </row>
    <row r="460" spans="1:18" s="270" customFormat="1">
      <c r="A460" s="236"/>
      <c r="B460" s="234"/>
      <c r="C460" s="234"/>
      <c r="D460" s="234"/>
      <c r="E460" s="244" t="s">
        <v>190</v>
      </c>
      <c r="F460" s="240"/>
      <c r="G460" s="240"/>
      <c r="H460" s="240"/>
      <c r="I460" s="234"/>
      <c r="J460" s="234"/>
      <c r="K460" s="237"/>
      <c r="L460" s="238"/>
      <c r="M460" s="257"/>
      <c r="N460" s="245" t="s">
        <v>191</v>
      </c>
      <c r="O460" s="803"/>
    </row>
    <row r="461" spans="1:18">
      <c r="A461" s="236"/>
      <c r="B461" s="234"/>
      <c r="C461" s="234"/>
      <c r="D461" s="234"/>
      <c r="E461" s="244" t="s">
        <v>190</v>
      </c>
      <c r="F461" s="240"/>
      <c r="G461" s="240"/>
      <c r="H461" s="240"/>
      <c r="I461" s="234"/>
      <c r="J461" s="234"/>
      <c r="K461" s="237"/>
      <c r="L461" s="238"/>
      <c r="M461" s="241"/>
      <c r="N461" s="245" t="s">
        <v>191</v>
      </c>
      <c r="O461" s="803"/>
      <c r="Q461" s="246"/>
      <c r="R461" s="246"/>
    </row>
    <row r="462" spans="1:18">
      <c r="A462" s="236"/>
      <c r="B462" s="234"/>
      <c r="C462" s="234"/>
      <c r="D462" s="234"/>
      <c r="E462" s="244" t="s">
        <v>190</v>
      </c>
      <c r="F462" s="240"/>
      <c r="G462" s="240"/>
      <c r="H462" s="240"/>
      <c r="I462" s="234"/>
      <c r="J462" s="234"/>
      <c r="K462" s="237"/>
      <c r="L462" s="238"/>
      <c r="M462" s="241"/>
      <c r="N462" s="245" t="s">
        <v>191</v>
      </c>
      <c r="O462" s="803"/>
      <c r="Q462" s="246"/>
      <c r="R462" s="246"/>
    </row>
    <row r="463" spans="1:18">
      <c r="A463" s="236"/>
      <c r="B463" s="234"/>
      <c r="C463" s="234"/>
      <c r="D463" s="234"/>
      <c r="E463" s="244" t="s">
        <v>190</v>
      </c>
      <c r="F463" s="240"/>
      <c r="G463" s="240"/>
      <c r="H463" s="240"/>
      <c r="I463" s="234"/>
      <c r="J463" s="234"/>
      <c r="K463" s="237"/>
      <c r="L463" s="238"/>
      <c r="M463" s="241"/>
      <c r="N463" s="245" t="s">
        <v>191</v>
      </c>
      <c r="O463" s="803"/>
      <c r="Q463" s="246"/>
      <c r="R463" s="246"/>
    </row>
    <row r="464" spans="1:18">
      <c r="A464" s="236"/>
      <c r="B464" s="234"/>
      <c r="C464" s="234"/>
      <c r="D464" s="234"/>
      <c r="E464" s="244" t="s">
        <v>190</v>
      </c>
      <c r="F464" s="240"/>
      <c r="G464" s="240"/>
      <c r="H464" s="240"/>
      <c r="I464" s="234"/>
      <c r="J464" s="234"/>
      <c r="K464" s="237"/>
      <c r="L464" s="238"/>
      <c r="M464" s="241"/>
      <c r="N464" s="245" t="s">
        <v>191</v>
      </c>
      <c r="O464" s="803"/>
      <c r="Q464" s="246"/>
      <c r="R464" s="246"/>
    </row>
    <row r="465" spans="1:18">
      <c r="A465" s="236"/>
      <c r="B465" s="234"/>
      <c r="C465" s="234"/>
      <c r="D465" s="234"/>
      <c r="E465" s="244" t="s">
        <v>190</v>
      </c>
      <c r="F465" s="240"/>
      <c r="G465" s="240"/>
      <c r="H465" s="240"/>
      <c r="I465" s="234"/>
      <c r="J465" s="234"/>
      <c r="K465" s="237"/>
      <c r="L465" s="238"/>
      <c r="M465" s="241"/>
      <c r="N465" s="245" t="s">
        <v>191</v>
      </c>
      <c r="O465" s="803"/>
      <c r="Q465" s="246"/>
      <c r="R465" s="246"/>
    </row>
    <row r="466" spans="1:18">
      <c r="A466" s="236"/>
      <c r="B466" s="234"/>
      <c r="C466" s="234"/>
      <c r="D466" s="234"/>
      <c r="E466" s="244" t="s">
        <v>190</v>
      </c>
      <c r="F466" s="240"/>
      <c r="G466" s="240"/>
      <c r="H466" s="240"/>
      <c r="I466" s="234"/>
      <c r="J466" s="234"/>
      <c r="K466" s="237"/>
      <c r="L466" s="238"/>
      <c r="M466" s="241"/>
      <c r="N466" s="245" t="s">
        <v>191</v>
      </c>
      <c r="O466" s="803"/>
      <c r="Q466" s="246"/>
      <c r="R466" s="246"/>
    </row>
    <row r="467" spans="1:18">
      <c r="A467" s="236"/>
      <c r="B467" s="234"/>
      <c r="C467" s="234"/>
      <c r="D467" s="234"/>
      <c r="E467" s="244" t="s">
        <v>190</v>
      </c>
      <c r="F467" s="240"/>
      <c r="G467" s="240"/>
      <c r="H467" s="240"/>
      <c r="I467" s="234"/>
      <c r="J467" s="234"/>
      <c r="K467" s="237"/>
      <c r="L467" s="238"/>
      <c r="M467" s="241"/>
      <c r="N467" s="245" t="s">
        <v>191</v>
      </c>
      <c r="O467" s="803"/>
      <c r="Q467" s="246"/>
      <c r="R467" s="246"/>
    </row>
    <row r="468" spans="1:18" s="270" customFormat="1">
      <c r="A468" s="236"/>
      <c r="B468" s="234"/>
      <c r="C468" s="234"/>
      <c r="D468" s="234"/>
      <c r="E468" s="244" t="s">
        <v>190</v>
      </c>
      <c r="F468" s="240"/>
      <c r="G468" s="240"/>
      <c r="H468" s="240"/>
      <c r="I468" s="234"/>
      <c r="J468" s="234"/>
      <c r="K468" s="237"/>
      <c r="L468" s="238"/>
      <c r="M468" s="257"/>
      <c r="N468" s="245" t="s">
        <v>191</v>
      </c>
      <c r="O468" s="803"/>
      <c r="P468" s="231"/>
      <c r="Q468" s="246"/>
      <c r="R468" s="246"/>
    </row>
    <row r="469" spans="1:18" s="270" customFormat="1">
      <c r="A469" s="236"/>
      <c r="B469" s="234"/>
      <c r="C469" s="234"/>
      <c r="D469" s="234"/>
      <c r="E469" s="244" t="s">
        <v>190</v>
      </c>
      <c r="F469" s="240"/>
      <c r="G469" s="240"/>
      <c r="H469" s="240"/>
      <c r="I469" s="234"/>
      <c r="J469" s="234"/>
      <c r="K469" s="237"/>
      <c r="L469" s="238"/>
      <c r="M469" s="241"/>
      <c r="N469" s="245" t="s">
        <v>191</v>
      </c>
      <c r="O469" s="803"/>
      <c r="P469" s="231"/>
      <c r="Q469" s="246"/>
      <c r="R469" s="246"/>
    </row>
    <row r="470" spans="1:18" s="270" customFormat="1">
      <c r="A470" s="236"/>
      <c r="B470" s="234"/>
      <c r="C470" s="234"/>
      <c r="D470" s="234"/>
      <c r="E470" s="244" t="s">
        <v>190</v>
      </c>
      <c r="F470" s="240"/>
      <c r="G470" s="240"/>
      <c r="H470" s="240"/>
      <c r="I470" s="234"/>
      <c r="J470" s="234"/>
      <c r="K470" s="237"/>
      <c r="L470" s="238"/>
      <c r="M470" s="241"/>
      <c r="N470" s="245" t="s">
        <v>191</v>
      </c>
      <c r="O470" s="803"/>
      <c r="P470" s="231"/>
      <c r="Q470" s="246"/>
      <c r="R470" s="246"/>
    </row>
    <row r="471" spans="1:18">
      <c r="A471" s="236"/>
      <c r="B471" s="234"/>
      <c r="C471" s="234"/>
      <c r="D471" s="234"/>
      <c r="E471" s="244" t="s">
        <v>190</v>
      </c>
      <c r="F471" s="240"/>
      <c r="G471" s="240"/>
      <c r="H471" s="240"/>
      <c r="I471" s="234"/>
      <c r="J471" s="234"/>
      <c r="K471" s="237"/>
      <c r="L471" s="238"/>
      <c r="M471" s="241"/>
      <c r="N471" s="245" t="s">
        <v>191</v>
      </c>
      <c r="O471" s="803"/>
      <c r="P471" s="231"/>
      <c r="Q471" s="246"/>
      <c r="R471" s="246"/>
    </row>
    <row r="472" spans="1:18">
      <c r="A472" s="236"/>
      <c r="B472" s="234"/>
      <c r="C472" s="234"/>
      <c r="D472" s="234"/>
      <c r="E472" s="244" t="s">
        <v>190</v>
      </c>
      <c r="F472" s="240"/>
      <c r="G472" s="240"/>
      <c r="H472" s="240"/>
      <c r="I472" s="234"/>
      <c r="J472" s="234"/>
      <c r="K472" s="237"/>
      <c r="L472" s="238"/>
      <c r="M472" s="241"/>
      <c r="N472" s="245" t="s">
        <v>191</v>
      </c>
      <c r="O472" s="803"/>
      <c r="Q472" s="246"/>
      <c r="R472" s="246"/>
    </row>
    <row r="473" spans="1:18">
      <c r="A473" s="236"/>
      <c r="B473" s="234"/>
      <c r="C473" s="234"/>
      <c r="D473" s="234"/>
      <c r="E473" s="244" t="s">
        <v>190</v>
      </c>
      <c r="F473" s="240"/>
      <c r="G473" s="240"/>
      <c r="H473" s="240"/>
      <c r="I473" s="234"/>
      <c r="J473" s="234"/>
      <c r="K473" s="237"/>
      <c r="L473" s="238"/>
      <c r="M473" s="241"/>
      <c r="N473" s="245" t="s">
        <v>191</v>
      </c>
      <c r="O473" s="803"/>
      <c r="Q473" s="246"/>
      <c r="R473" s="246"/>
    </row>
    <row r="474" spans="1:18">
      <c r="A474" s="236"/>
      <c r="B474" s="234"/>
      <c r="C474" s="234"/>
      <c r="D474" s="234"/>
      <c r="E474" s="244" t="s">
        <v>190</v>
      </c>
      <c r="F474" s="240"/>
      <c r="G474" s="240"/>
      <c r="H474" s="240"/>
      <c r="I474" s="234"/>
      <c r="J474" s="234"/>
      <c r="K474" s="237"/>
      <c r="L474" s="238"/>
      <c r="M474" s="241"/>
      <c r="N474" s="245" t="s">
        <v>191</v>
      </c>
      <c r="O474" s="803"/>
      <c r="P474" s="231"/>
      <c r="Q474" s="246"/>
      <c r="R474" s="246"/>
    </row>
    <row r="475" spans="1:18" s="270" customFormat="1">
      <c r="A475" s="236"/>
      <c r="B475" s="234"/>
      <c r="C475" s="234"/>
      <c r="D475" s="234"/>
      <c r="E475" s="244" t="s">
        <v>190</v>
      </c>
      <c r="F475" s="240"/>
      <c r="G475" s="240"/>
      <c r="H475" s="240"/>
      <c r="I475" s="234"/>
      <c r="J475" s="234"/>
      <c r="K475" s="237"/>
      <c r="L475" s="238"/>
      <c r="M475" s="257"/>
      <c r="N475" s="245" t="s">
        <v>191</v>
      </c>
      <c r="O475" s="803"/>
      <c r="Q475" s="246"/>
      <c r="R475" s="246"/>
    </row>
    <row r="476" spans="1:18">
      <c r="A476" s="236"/>
      <c r="B476" s="234"/>
      <c r="C476" s="234"/>
      <c r="D476" s="234"/>
      <c r="E476" s="244" t="s">
        <v>190</v>
      </c>
      <c r="F476" s="240"/>
      <c r="G476" s="240"/>
      <c r="H476" s="240"/>
      <c r="I476" s="234"/>
      <c r="J476" s="234"/>
      <c r="K476" s="237"/>
      <c r="L476" s="238"/>
      <c r="M476" s="241"/>
      <c r="N476" s="245" t="s">
        <v>191</v>
      </c>
      <c r="O476" s="803"/>
      <c r="P476" s="231"/>
      <c r="Q476" s="246"/>
      <c r="R476" s="246"/>
    </row>
  </sheetData>
  <autoFilter ref="D4:V4" xr:uid="{00000000-0009-0000-0000-0000C9010000}"/>
  <mergeCells count="6">
    <mergeCell ref="N2:N3"/>
    <mergeCell ref="F2:F3"/>
    <mergeCell ref="H2:J2"/>
    <mergeCell ref="L2:L3"/>
    <mergeCell ref="G2:G3"/>
    <mergeCell ref="M2:M3"/>
  </mergeCells>
  <phoneticPr fontId="88"/>
  <printOptions horizontalCentered="1"/>
  <pageMargins left="0" right="0" top="0.2361111111111111" bottom="0.2361111111111111" header="0.51111111111111107" footer="0.27500000000000002"/>
  <pageSetup paperSize="9" scale="65" firstPageNumber="4294963191" orientation="portrait" r:id="rId1"/>
  <headerFooter alignWithMargins="0">
    <oddHeader>&amp;R&amp;"Calibri"&amp;10&amp;K000000 Confidential&amp;1#_x000D_</oddHeader>
  </headerFooter>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4" baseType="variant">
      <vt:variant>
        <vt:lpstr>Worksheets</vt:lpstr>
      </vt:variant>
      <vt:variant>
        <vt:i4>62</vt:i4>
      </vt:variant>
      <vt:variant>
        <vt:lpstr>Named Ranges</vt:lpstr>
      </vt:variant>
      <vt:variant>
        <vt:i4>119</vt:i4>
      </vt:variant>
    </vt:vector>
  </HeadingPairs>
  <TitlesOfParts>
    <vt:vector size="181" baseType="lpstr">
      <vt:lpstr>Kubikasi</vt:lpstr>
      <vt:lpstr>BERAT CONT</vt:lpstr>
      <vt:lpstr>Data</vt:lpstr>
      <vt:lpstr>SMZ BENCH (September 24)</vt:lpstr>
      <vt:lpstr>SMZ Piano BY AIR (SEPTEMBER 24)</vt:lpstr>
      <vt:lpstr>SMZ Piano BY AIR (SEPTEMBER (2</vt:lpstr>
      <vt:lpstr>SMZ PART AIR (SEPTEMBER 27)</vt:lpstr>
      <vt:lpstr>SMZ BENCH Air(September 27)</vt:lpstr>
      <vt:lpstr>SMZ PART (JAN 7)</vt:lpstr>
      <vt:lpstr>SMZ BENCH (JAN 10)</vt:lpstr>
      <vt:lpstr>SMZ PART (JAN 10)</vt:lpstr>
      <vt:lpstr>SMZ PART (JAN 14)</vt:lpstr>
      <vt:lpstr>SMZ PART (JAN 21)</vt:lpstr>
      <vt:lpstr>SMZ PART (JAN 27)</vt:lpstr>
      <vt:lpstr>SMZ BENCH (FEB 4)</vt:lpstr>
      <vt:lpstr>SMZ PART (FEB 4)</vt:lpstr>
      <vt:lpstr>SMZ PART (FEB 12)</vt:lpstr>
      <vt:lpstr>SMZ BENCH (FEB 24)</vt:lpstr>
      <vt:lpstr>SMZ PART (FEB 24.)</vt:lpstr>
      <vt:lpstr>SMZ PART (MAR 10)</vt:lpstr>
      <vt:lpstr>SMZ BENCH (MAR 11)</vt:lpstr>
      <vt:lpstr>SMZ PART (MAR 11)</vt:lpstr>
      <vt:lpstr>SMZ PART (MAR 11) (2)</vt:lpstr>
      <vt:lpstr>SMZ PART (MAR 21)</vt:lpstr>
      <vt:lpstr>SMZ BENCH (MAR 22)</vt:lpstr>
      <vt:lpstr>SMZ PART (MAR 22)</vt:lpstr>
      <vt:lpstr>SMZ PART (APR 1)</vt:lpstr>
      <vt:lpstr>SMZ BENCH (APR 13)</vt:lpstr>
      <vt:lpstr>SMZ PART (APR 13)</vt:lpstr>
      <vt:lpstr>SMZ PART (APR 14)</vt:lpstr>
      <vt:lpstr>SMZ PART (APR 25)</vt:lpstr>
      <vt:lpstr>SMZ PART (APR 27)</vt:lpstr>
      <vt:lpstr>SMZ BENCH (MAY 13)</vt:lpstr>
      <vt:lpstr>SMZ PART (MAY 13)</vt:lpstr>
      <vt:lpstr>SMZ PART (MAY 24)</vt:lpstr>
      <vt:lpstr>SMZ BENCH (MAY 30)</vt:lpstr>
      <vt:lpstr>SMZ PART (MAY 30)</vt:lpstr>
      <vt:lpstr>SMZ BENCH (JUNI 10)</vt:lpstr>
      <vt:lpstr>SMZ PART (JUNI 10)</vt:lpstr>
      <vt:lpstr>SMZ BENCH (JUNI 28)</vt:lpstr>
      <vt:lpstr>SMZ PART (JUNI 28)</vt:lpstr>
      <vt:lpstr>SMZ PART (JUNI 28) (2)</vt:lpstr>
      <vt:lpstr>SMZ PART (JULI 12)</vt:lpstr>
      <vt:lpstr>SMZ BENCH (JULI 14)</vt:lpstr>
      <vt:lpstr>SMZ PART (JULI 14) (2)</vt:lpstr>
      <vt:lpstr>SMZ PART (JULI 26)</vt:lpstr>
      <vt:lpstr>SMZ BENCH (JULI 27)</vt:lpstr>
      <vt:lpstr>SMZ PART (JULI 27)</vt:lpstr>
      <vt:lpstr>SMZ PART (AGS 11)</vt:lpstr>
      <vt:lpstr>SMZ BENCH (AGS 12)</vt:lpstr>
      <vt:lpstr>SMZ PART (AGS 12)</vt:lpstr>
      <vt:lpstr>SMZ PART (AGS 25)</vt:lpstr>
      <vt:lpstr>SMZ PART (AGS 26)</vt:lpstr>
      <vt:lpstr>SMZ BENCH (SEPT 8)</vt:lpstr>
      <vt:lpstr>SMZ PART (SEPT 8)</vt:lpstr>
      <vt:lpstr>SMZ PART (SEP 8) (FOC)</vt:lpstr>
      <vt:lpstr>SMZ PART (SEPT 13)</vt:lpstr>
      <vt:lpstr>SMZ PART (SEPT 16)</vt:lpstr>
      <vt:lpstr>SMZ PART (SEPT 16) (2)</vt:lpstr>
      <vt:lpstr>SMZ PART (SEPT 23)</vt:lpstr>
      <vt:lpstr>Sheet1</vt:lpstr>
      <vt:lpstr>Data (6)</vt:lpstr>
      <vt:lpstr>'Data (6)'!_FilterDatabase</vt:lpstr>
      <vt:lpstr>'BERAT CONT'!Print_Area</vt:lpstr>
      <vt:lpstr>Data!Print_Area</vt:lpstr>
      <vt:lpstr>'Data (6)'!Print_Area</vt:lpstr>
      <vt:lpstr>Kubikasi!Print_Area</vt:lpstr>
      <vt:lpstr>'SMZ BENCH (AGS 12)'!Print_Area</vt:lpstr>
      <vt:lpstr>'SMZ BENCH (APR 13)'!Print_Area</vt:lpstr>
      <vt:lpstr>'SMZ BENCH (FEB 24)'!Print_Area</vt:lpstr>
      <vt:lpstr>'SMZ BENCH (FEB 4)'!Print_Area</vt:lpstr>
      <vt:lpstr>'SMZ BENCH (JAN 10)'!Print_Area</vt:lpstr>
      <vt:lpstr>'SMZ BENCH (JULI 14)'!Print_Area</vt:lpstr>
      <vt:lpstr>'SMZ BENCH (JULI 27)'!Print_Area</vt:lpstr>
      <vt:lpstr>'SMZ BENCH (JUNI 10)'!Print_Area</vt:lpstr>
      <vt:lpstr>'SMZ BENCH (JUNI 28)'!Print_Area</vt:lpstr>
      <vt:lpstr>'SMZ BENCH (MAR 11)'!Print_Area</vt:lpstr>
      <vt:lpstr>'SMZ BENCH (MAR 22)'!Print_Area</vt:lpstr>
      <vt:lpstr>'SMZ BENCH (MAY 13)'!Print_Area</vt:lpstr>
      <vt:lpstr>'SMZ BENCH (MAY 30)'!Print_Area</vt:lpstr>
      <vt:lpstr>'SMZ BENCH (SEPT 8)'!Print_Area</vt:lpstr>
      <vt:lpstr>'SMZ BENCH (September 24)'!Print_Area</vt:lpstr>
      <vt:lpstr>'SMZ BENCH Air(September 27)'!Print_Area</vt:lpstr>
      <vt:lpstr>'SMZ PART (AGS 11)'!Print_Area</vt:lpstr>
      <vt:lpstr>'SMZ PART (AGS 12)'!Print_Area</vt:lpstr>
      <vt:lpstr>'SMZ PART (AGS 25)'!Print_Area</vt:lpstr>
      <vt:lpstr>'SMZ PART (AGS 26)'!Print_Area</vt:lpstr>
      <vt:lpstr>'SMZ PART (APR 1)'!Print_Area</vt:lpstr>
      <vt:lpstr>'SMZ PART (APR 13)'!Print_Area</vt:lpstr>
      <vt:lpstr>'SMZ PART (APR 14)'!Print_Area</vt:lpstr>
      <vt:lpstr>'SMZ PART (APR 25)'!Print_Area</vt:lpstr>
      <vt:lpstr>'SMZ PART (APR 27)'!Print_Area</vt:lpstr>
      <vt:lpstr>'SMZ PART (FEB 12)'!Print_Area</vt:lpstr>
      <vt:lpstr>'SMZ PART (FEB 24.)'!Print_Area</vt:lpstr>
      <vt:lpstr>'SMZ PART (FEB 4)'!Print_Area</vt:lpstr>
      <vt:lpstr>'SMZ PART (JAN 10)'!Print_Area</vt:lpstr>
      <vt:lpstr>'SMZ PART (JAN 14)'!Print_Area</vt:lpstr>
      <vt:lpstr>'SMZ PART (JAN 21)'!Print_Area</vt:lpstr>
      <vt:lpstr>'SMZ PART (JAN 27)'!Print_Area</vt:lpstr>
      <vt:lpstr>'SMZ PART (JAN 7)'!Print_Area</vt:lpstr>
      <vt:lpstr>'SMZ PART (JULI 12)'!Print_Area</vt:lpstr>
      <vt:lpstr>'SMZ PART (JULI 14) (2)'!Print_Area</vt:lpstr>
      <vt:lpstr>'SMZ PART (JULI 26)'!Print_Area</vt:lpstr>
      <vt:lpstr>'SMZ PART (JULI 27)'!Print_Area</vt:lpstr>
      <vt:lpstr>'SMZ PART (JUNI 10)'!Print_Area</vt:lpstr>
      <vt:lpstr>'SMZ PART (JUNI 28)'!Print_Area</vt:lpstr>
      <vt:lpstr>'SMZ PART (JUNI 28) (2)'!Print_Area</vt:lpstr>
      <vt:lpstr>'SMZ PART (MAR 10)'!Print_Area</vt:lpstr>
      <vt:lpstr>'SMZ PART (MAR 11)'!Print_Area</vt:lpstr>
      <vt:lpstr>'SMZ PART (MAR 11) (2)'!Print_Area</vt:lpstr>
      <vt:lpstr>'SMZ PART (MAR 21)'!Print_Area</vt:lpstr>
      <vt:lpstr>'SMZ PART (MAR 22)'!Print_Area</vt:lpstr>
      <vt:lpstr>'SMZ PART (MAY 13)'!Print_Area</vt:lpstr>
      <vt:lpstr>'SMZ PART (MAY 24)'!Print_Area</vt:lpstr>
      <vt:lpstr>'SMZ PART (MAY 30)'!Print_Area</vt:lpstr>
      <vt:lpstr>'SMZ PART (SEP 8) (FOC)'!Print_Area</vt:lpstr>
      <vt:lpstr>'SMZ PART (SEPT 13)'!Print_Area</vt:lpstr>
      <vt:lpstr>'SMZ PART (SEPT 16)'!Print_Area</vt:lpstr>
      <vt:lpstr>'SMZ PART (SEPT 16) (2)'!Print_Area</vt:lpstr>
      <vt:lpstr>'SMZ PART (SEPT 23)'!Print_Area</vt:lpstr>
      <vt:lpstr>'SMZ PART (SEPT 8)'!Print_Area</vt:lpstr>
      <vt:lpstr>'SMZ PART AIR (SEPTEMBER 27)'!Print_Area</vt:lpstr>
      <vt:lpstr>'SMZ Piano BY AIR (SEPTEMBER (2'!Print_Area</vt:lpstr>
      <vt:lpstr>'SMZ Piano BY AIR (SEPTEMBER 24)'!Print_Area</vt:lpstr>
      <vt:lpstr>Data!Print_Titles</vt:lpstr>
      <vt:lpstr>'Data (6)'!Print_Titles</vt:lpstr>
      <vt:lpstr>'SMZ BENCH (AGS 12)'!Print_Titles</vt:lpstr>
      <vt:lpstr>'SMZ BENCH (APR 13)'!Print_Titles</vt:lpstr>
      <vt:lpstr>'SMZ BENCH (FEB 24)'!Print_Titles</vt:lpstr>
      <vt:lpstr>'SMZ BENCH (FEB 4)'!Print_Titles</vt:lpstr>
      <vt:lpstr>'SMZ BENCH (JAN 10)'!Print_Titles</vt:lpstr>
      <vt:lpstr>'SMZ BENCH (JULI 14)'!Print_Titles</vt:lpstr>
      <vt:lpstr>'SMZ BENCH (JULI 27)'!Print_Titles</vt:lpstr>
      <vt:lpstr>'SMZ BENCH (JUNI 10)'!Print_Titles</vt:lpstr>
      <vt:lpstr>'SMZ BENCH (JUNI 28)'!Print_Titles</vt:lpstr>
      <vt:lpstr>'SMZ BENCH (MAR 11)'!Print_Titles</vt:lpstr>
      <vt:lpstr>'SMZ BENCH (MAR 22)'!Print_Titles</vt:lpstr>
      <vt:lpstr>'SMZ BENCH (MAY 13)'!Print_Titles</vt:lpstr>
      <vt:lpstr>'SMZ BENCH (MAY 30)'!Print_Titles</vt:lpstr>
      <vt:lpstr>'SMZ BENCH (SEPT 8)'!Print_Titles</vt:lpstr>
      <vt:lpstr>'SMZ BENCH (September 24)'!Print_Titles</vt:lpstr>
      <vt:lpstr>'SMZ BENCH Air(September 27)'!Print_Titles</vt:lpstr>
      <vt:lpstr>'SMZ PART (AGS 11)'!Print_Titles</vt:lpstr>
      <vt:lpstr>'SMZ PART (AGS 12)'!Print_Titles</vt:lpstr>
      <vt:lpstr>'SMZ PART (AGS 25)'!Print_Titles</vt:lpstr>
      <vt:lpstr>'SMZ PART (AGS 26)'!Print_Titles</vt:lpstr>
      <vt:lpstr>'SMZ PART (APR 1)'!Print_Titles</vt:lpstr>
      <vt:lpstr>'SMZ PART (APR 13)'!Print_Titles</vt:lpstr>
      <vt:lpstr>'SMZ PART (APR 14)'!Print_Titles</vt:lpstr>
      <vt:lpstr>'SMZ PART (APR 25)'!Print_Titles</vt:lpstr>
      <vt:lpstr>'SMZ PART (APR 27)'!Print_Titles</vt:lpstr>
      <vt:lpstr>'SMZ PART (FEB 12)'!Print_Titles</vt:lpstr>
      <vt:lpstr>'SMZ PART (FEB 24.)'!Print_Titles</vt:lpstr>
      <vt:lpstr>'SMZ PART (FEB 4)'!Print_Titles</vt:lpstr>
      <vt:lpstr>'SMZ PART (JAN 10)'!Print_Titles</vt:lpstr>
      <vt:lpstr>'SMZ PART (JAN 14)'!Print_Titles</vt:lpstr>
      <vt:lpstr>'SMZ PART (JAN 21)'!Print_Titles</vt:lpstr>
      <vt:lpstr>'SMZ PART (JAN 27)'!Print_Titles</vt:lpstr>
      <vt:lpstr>'SMZ PART (JAN 7)'!Print_Titles</vt:lpstr>
      <vt:lpstr>'SMZ PART (JULI 12)'!Print_Titles</vt:lpstr>
      <vt:lpstr>'SMZ PART (JULI 14) (2)'!Print_Titles</vt:lpstr>
      <vt:lpstr>'SMZ PART (JULI 26)'!Print_Titles</vt:lpstr>
      <vt:lpstr>'SMZ PART (JULI 27)'!Print_Titles</vt:lpstr>
      <vt:lpstr>'SMZ PART (JUNI 10)'!Print_Titles</vt:lpstr>
      <vt:lpstr>'SMZ PART (JUNI 28)'!Print_Titles</vt:lpstr>
      <vt:lpstr>'SMZ PART (JUNI 28) (2)'!Print_Titles</vt:lpstr>
      <vt:lpstr>'SMZ PART (MAR 10)'!Print_Titles</vt:lpstr>
      <vt:lpstr>'SMZ PART (MAR 11)'!Print_Titles</vt:lpstr>
      <vt:lpstr>'SMZ PART (MAR 11) (2)'!Print_Titles</vt:lpstr>
      <vt:lpstr>'SMZ PART (MAR 21)'!Print_Titles</vt:lpstr>
      <vt:lpstr>'SMZ PART (MAR 22)'!Print_Titles</vt:lpstr>
      <vt:lpstr>'SMZ PART (MAY 13)'!Print_Titles</vt:lpstr>
      <vt:lpstr>'SMZ PART (MAY 24)'!Print_Titles</vt:lpstr>
      <vt:lpstr>'SMZ PART (MAY 30)'!Print_Titles</vt:lpstr>
      <vt:lpstr>'SMZ PART (SEP 8) (FOC)'!Print_Titles</vt:lpstr>
      <vt:lpstr>'SMZ PART (SEPT 13)'!Print_Titles</vt:lpstr>
      <vt:lpstr>'SMZ PART (SEPT 16)'!Print_Titles</vt:lpstr>
      <vt:lpstr>'SMZ PART (SEPT 16) (2)'!Print_Titles</vt:lpstr>
      <vt:lpstr>'SMZ PART (SEPT 23)'!Print_Titles</vt:lpstr>
      <vt:lpstr>'SMZ PART (SEPT 8)'!Print_Titles</vt:lpstr>
      <vt:lpstr>'SMZ PART AIR (SEPTEMBER 27)'!Print_Titles</vt:lpstr>
    </vt:vector>
  </TitlesOfParts>
  <Company>PT. YAMAHA INDONESIA</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DEPT_PI</dc:creator>
  <cp:lastModifiedBy>Romi</cp:lastModifiedBy>
  <cp:revision/>
  <cp:lastPrinted>2022-09-13T10:41:07Z</cp:lastPrinted>
  <dcterms:created xsi:type="dcterms:W3CDTF">1999-01-07T03:23:28Z</dcterms:created>
  <dcterms:modified xsi:type="dcterms:W3CDTF">2022-09-22T05:05:51Z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1033-8.1.0.3010</vt:lpwstr>
  </property>
  <property fmtid="{D5CDD505-2E9C-101B-9397-08002B2CF9AE}" pid="3" name="MSIP_Label_ab09299e-76c5-48ff-813c-214441922665_Enabled">
    <vt:lpwstr>true</vt:lpwstr>
  </property>
  <property fmtid="{D5CDD505-2E9C-101B-9397-08002B2CF9AE}" pid="4" name="MSIP_Label_ab09299e-76c5-48ff-813c-214441922665_SetDate">
    <vt:lpwstr>2022-08-01T02:46:18Z</vt:lpwstr>
  </property>
  <property fmtid="{D5CDD505-2E9C-101B-9397-08002B2CF9AE}" pid="5" name="MSIP_Label_ab09299e-76c5-48ff-813c-214441922665_Method">
    <vt:lpwstr>Privileged</vt:lpwstr>
  </property>
  <property fmtid="{D5CDD505-2E9C-101B-9397-08002B2CF9AE}" pid="6" name="MSIP_Label_ab09299e-76c5-48ff-813c-214441922665_Name">
    <vt:lpwstr>Confidential</vt:lpwstr>
  </property>
  <property fmtid="{D5CDD505-2E9C-101B-9397-08002B2CF9AE}" pid="7" name="MSIP_Label_ab09299e-76c5-48ff-813c-214441922665_SiteId">
    <vt:lpwstr>c26d3ea9-9778-487b-8a9b-8b0243c534ad</vt:lpwstr>
  </property>
  <property fmtid="{D5CDD505-2E9C-101B-9397-08002B2CF9AE}" pid="8" name="MSIP_Label_ab09299e-76c5-48ff-813c-214441922665_ActionId">
    <vt:lpwstr>a6660eb8-2aae-4754-aa45-0102d0e7082f</vt:lpwstr>
  </property>
  <property fmtid="{D5CDD505-2E9C-101B-9397-08002B2CF9AE}" pid="9" name="MSIP_Label_ab09299e-76c5-48ff-813c-214441922665_ContentBits">
    <vt:lpwstr>1</vt:lpwstr>
  </property>
</Properties>
</file>